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d.docs.live.net/f23f44e7ac32099d/Escritorio/ESCRITORIO/ALEX/ALEX PARGA/ALCALDIA/ALCALDIA/SECRETARIA GENERAL/2025/CORTE 30 DE JUNIO/INFORMATICA/"/>
    </mc:Choice>
  </mc:AlternateContent>
  <xr:revisionPtr revIDLastSave="0" documentId="8_{45ACF735-14C3-4AF7-A756-103BAC5515BA}" xr6:coauthVersionLast="47" xr6:coauthVersionMax="47" xr10:uidLastSave="{00000000-0000-0000-0000-000000000000}"/>
  <bookViews>
    <workbookView xWindow="-120" yWindow="-120" windowWidth="20730" windowHeight="11040" firstSheet="3"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ESTRATÉGICO'!$A$1:$AF$8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122" i="6" l="1"/>
  <c r="AU122" i="6"/>
  <c r="AV122" i="6"/>
  <c r="AT122" i="6"/>
  <c r="AS122" i="6"/>
  <c r="AQ122" i="6"/>
  <c r="AL122" i="6"/>
  <c r="AM122" i="6"/>
  <c r="AP122" i="6"/>
  <c r="AR122" i="6"/>
  <c r="AK122" i="6"/>
  <c r="AJ122" i="6"/>
  <c r="AK70" i="6" l="1"/>
  <c r="AJ70" i="6"/>
  <c r="AV118" i="6"/>
  <c r="AT118" i="6"/>
  <c r="AK107" i="6"/>
  <c r="AJ107" i="6"/>
  <c r="AK82" i="6"/>
  <c r="AJ82" i="6"/>
  <c r="AK74" i="6"/>
  <c r="AL74" i="6"/>
  <c r="AM74" i="6"/>
  <c r="AN74" i="6"/>
  <c r="AO74" i="6"/>
  <c r="AJ74" i="6"/>
  <c r="AL118" i="6"/>
  <c r="AM118" i="6"/>
  <c r="AN118" i="6"/>
  <c r="AO118" i="6"/>
  <c r="AP118" i="6"/>
  <c r="AQ118" i="6"/>
  <c r="AR118" i="6"/>
  <c r="AS118" i="6"/>
  <c r="AI118" i="6"/>
  <c r="AK104" i="6"/>
  <c r="AJ104" i="6"/>
  <c r="AW78" i="6"/>
  <c r="AR74" i="6"/>
  <c r="AP74" i="6"/>
  <c r="AR60" i="6"/>
  <c r="AT60" i="6"/>
  <c r="AU60" i="6"/>
  <c r="AV60" i="6"/>
  <c r="AP60" i="6"/>
  <c r="AW54" i="6"/>
  <c r="AW60" i="6" s="1"/>
  <c r="AU54" i="6"/>
  <c r="AS54" i="6"/>
  <c r="AS60" i="6" s="1"/>
  <c r="AQ54" i="6"/>
  <c r="AQ60" i="6" s="1"/>
  <c r="AK60" i="6"/>
  <c r="AJ60" i="6"/>
  <c r="AK42" i="6" l="1"/>
  <c r="AJ42" i="6"/>
  <c r="AR42" i="6"/>
  <c r="AS41" i="6"/>
  <c r="AS42" i="6" s="1"/>
  <c r="AQ41" i="6" l="1"/>
  <c r="AV42" i="6" l="1"/>
  <c r="AT42" i="6"/>
  <c r="AW41" i="6"/>
  <c r="AW42" i="6" s="1"/>
  <c r="AU41" i="6"/>
  <c r="AU42" i="6" s="1"/>
  <c r="AK35" i="6"/>
  <c r="AJ35" i="6"/>
  <c r="AK19" i="6"/>
  <c r="AJ19" i="6"/>
  <c r="AV25" i="6" l="1"/>
  <c r="AT25" i="6"/>
  <c r="AC90" i="1"/>
  <c r="AC53" i="1"/>
  <c r="AE87" i="1"/>
  <c r="AF79" i="1"/>
  <c r="AE79" i="1"/>
  <c r="AE67" i="1"/>
  <c r="AD55" i="1"/>
  <c r="AD56" i="1"/>
  <c r="AD57" i="1"/>
  <c r="AD58" i="1"/>
  <c r="AD59" i="1"/>
  <c r="AD60" i="1"/>
  <c r="AD61" i="1"/>
  <c r="AD62" i="1"/>
  <c r="AC63" i="1"/>
  <c r="AC35" i="1"/>
  <c r="AC36" i="1"/>
  <c r="AC37" i="1"/>
  <c r="AC38" i="1"/>
  <c r="AC42" i="1"/>
  <c r="AC43" i="1"/>
  <c r="AC44" i="1"/>
  <c r="AC46" i="1"/>
  <c r="AC49" i="1"/>
  <c r="AC50" i="1"/>
  <c r="AC54" i="1"/>
  <c r="AC55" i="1"/>
  <c r="AC57" i="1"/>
  <c r="AC58" i="1"/>
  <c r="AC59" i="1"/>
  <c r="AC60" i="1"/>
  <c r="AC61" i="1"/>
  <c r="AC62" i="1"/>
  <c r="AE53" i="1"/>
  <c r="AE35" i="1"/>
  <c r="AE36" i="1"/>
  <c r="AE37" i="1"/>
  <c r="AE38" i="1"/>
  <c r="AE39" i="1"/>
  <c r="AE40" i="1"/>
  <c r="AE41" i="1"/>
  <c r="AE42" i="1"/>
  <c r="AE43" i="1"/>
  <c r="AE44" i="1"/>
  <c r="AE45" i="1"/>
  <c r="AE46" i="1"/>
  <c r="AE47" i="1"/>
  <c r="AE48" i="1"/>
  <c r="AE49" i="1"/>
  <c r="AE50" i="1"/>
  <c r="AE51" i="1"/>
  <c r="AE52" i="1"/>
  <c r="AE34" i="1"/>
  <c r="AD53" i="1"/>
  <c r="AC33" i="1"/>
  <c r="AC32" i="1"/>
  <c r="AF28" i="1"/>
  <c r="AE28" i="1"/>
  <c r="AD28" i="1"/>
  <c r="AC28" i="1"/>
  <c r="AC20" i="1"/>
  <c r="AE20" i="1"/>
  <c r="AD20" i="1"/>
  <c r="AC19" i="1"/>
  <c r="AC17" i="1"/>
  <c r="AC10" i="1"/>
  <c r="AC12" i="1"/>
  <c r="AC13" i="1"/>
  <c r="AC16" i="1" s="1"/>
  <c r="AC14" i="1"/>
  <c r="AC18" i="1"/>
  <c r="AD18" i="1"/>
  <c r="AD19" i="1"/>
  <c r="AF18" i="1"/>
  <c r="AF19" i="1"/>
  <c r="AE18" i="1"/>
  <c r="AE19" i="1"/>
  <c r="AF53" i="1"/>
  <c r="AC22" i="1"/>
  <c r="AC23" i="1"/>
  <c r="AC26" i="1"/>
  <c r="AC27" i="1"/>
  <c r="AC29" i="1"/>
  <c r="AC30" i="1"/>
  <c r="AC31" i="1"/>
  <c r="AF21" i="1"/>
  <c r="AF22" i="1"/>
  <c r="AF23" i="1"/>
  <c r="AF24" i="1"/>
  <c r="AF25" i="1"/>
  <c r="AF26" i="1"/>
  <c r="AE22" i="1"/>
  <c r="AE23" i="1"/>
  <c r="AD21" i="1"/>
  <c r="AD22" i="1"/>
  <c r="AD23" i="1"/>
  <c r="AD24" i="1"/>
  <c r="U21" i="1"/>
  <c r="X21" i="1" s="1"/>
  <c r="U22" i="1"/>
  <c r="X22" i="1" s="1"/>
  <c r="U23" i="1"/>
  <c r="X23" i="1" s="1"/>
  <c r="U24" i="1"/>
  <c r="X24" i="1" s="1"/>
  <c r="AV74" i="6" l="1"/>
  <c r="AT74" i="6"/>
  <c r="AW68" i="6"/>
  <c r="AU68" i="6"/>
  <c r="T59" i="6"/>
  <c r="T58" i="6"/>
  <c r="T56" i="6"/>
  <c r="T55" i="6"/>
  <c r="T54" i="6"/>
  <c r="AW113" i="6" l="1"/>
  <c r="AW118" i="6" s="1"/>
  <c r="AU113" i="6"/>
  <c r="AU118" i="6" s="1"/>
  <c r="AQ112" i="6"/>
  <c r="AR112" i="6"/>
  <c r="AS112" i="6"/>
  <c r="AT112" i="6"/>
  <c r="AV112" i="6"/>
  <c r="AP112" i="6"/>
  <c r="AJ112" i="6"/>
  <c r="AK112" i="6"/>
  <c r="AI112" i="6"/>
  <c r="AW108" i="6"/>
  <c r="AW112" i="6" s="1"/>
  <c r="AU108" i="6"/>
  <c r="AU112" i="6" s="1"/>
  <c r="AR107" i="6"/>
  <c r="AT107" i="6"/>
  <c r="AU107" i="6"/>
  <c r="AV107" i="6"/>
  <c r="AP107" i="6"/>
  <c r="AW105" i="6"/>
  <c r="AW107" i="6" s="1"/>
  <c r="AU105" i="6"/>
  <c r="AS105" i="6"/>
  <c r="AS107" i="6" s="1"/>
  <c r="AQ105" i="6"/>
  <c r="AQ107" i="6" s="1"/>
  <c r="S106" i="6"/>
  <c r="T106" i="6" s="1"/>
  <c r="S105" i="6"/>
  <c r="T105" i="6" s="1"/>
  <c r="AR104" i="6"/>
  <c r="AT104" i="6"/>
  <c r="AV104" i="6"/>
  <c r="AP104" i="6"/>
  <c r="AW96" i="6"/>
  <c r="AW104" i="6" s="1"/>
  <c r="AU96" i="6"/>
  <c r="AU104" i="6" s="1"/>
  <c r="AS96" i="6"/>
  <c r="AS104" i="6" s="1"/>
  <c r="AQ96" i="6"/>
  <c r="AQ104" i="6" s="1"/>
  <c r="S97" i="6"/>
  <c r="T97" i="6" s="1"/>
  <c r="S98" i="6"/>
  <c r="T98" i="6" s="1"/>
  <c r="S99" i="6"/>
  <c r="T99" i="6" s="1"/>
  <c r="S100" i="6"/>
  <c r="T100" i="6" s="1"/>
  <c r="S101" i="6"/>
  <c r="T101" i="6" s="1"/>
  <c r="S102" i="6"/>
  <c r="T102" i="6" s="1"/>
  <c r="S103" i="6"/>
  <c r="T103" i="6" s="1"/>
  <c r="AR95" i="6"/>
  <c r="AS95" i="6"/>
  <c r="AT95" i="6"/>
  <c r="AV95" i="6"/>
  <c r="AP95" i="6"/>
  <c r="AK95" i="6"/>
  <c r="AJ95" i="6"/>
  <c r="AW93" i="6"/>
  <c r="AW95" i="6" s="1"/>
  <c r="AU93" i="6"/>
  <c r="AU95" i="6" s="1"/>
  <c r="AQ93" i="6"/>
  <c r="AQ95" i="6" s="1"/>
  <c r="AR92" i="6"/>
  <c r="AT92" i="6"/>
  <c r="AV92" i="6"/>
  <c r="AP92" i="6"/>
  <c r="AJ92" i="6"/>
  <c r="AK92" i="6"/>
  <c r="AI92" i="6"/>
  <c r="AW87" i="6"/>
  <c r="AW92" i="6" s="1"/>
  <c r="AU87" i="6"/>
  <c r="AU92" i="6" s="1"/>
  <c r="AS91" i="6"/>
  <c r="AS87" i="6"/>
  <c r="AS92" i="6" s="1"/>
  <c r="AQ87" i="6"/>
  <c r="AQ92" i="6" s="1"/>
  <c r="AR86" i="6"/>
  <c r="AS86" i="6"/>
  <c r="AT86" i="6"/>
  <c r="AV86" i="6"/>
  <c r="AP86" i="6"/>
  <c r="AJ86" i="6"/>
  <c r="AK86" i="6"/>
  <c r="AI86" i="6"/>
  <c r="AW83" i="6"/>
  <c r="AW86" i="6" s="1"/>
  <c r="AU83" i="6"/>
  <c r="AU86" i="6" s="1"/>
  <c r="AQ83" i="6"/>
  <c r="AQ86" i="6" s="1"/>
  <c r="AV82" i="6"/>
  <c r="AT82" i="6"/>
  <c r="AR82" i="6"/>
  <c r="AP82" i="6"/>
  <c r="AW82" i="6"/>
  <c r="AU78" i="6"/>
  <c r="AU82" i="6" s="1"/>
  <c r="AS78" i="6"/>
  <c r="AS82" i="6" s="1"/>
  <c r="AQ80" i="6"/>
  <c r="AQ82" i="6" s="1"/>
  <c r="AQ77" i="6"/>
  <c r="AR77" i="6"/>
  <c r="AS77" i="6"/>
  <c r="AT77" i="6"/>
  <c r="AU77" i="6"/>
  <c r="AV77" i="6"/>
  <c r="AW77" i="6"/>
  <c r="AP77" i="6"/>
  <c r="AJ77" i="6"/>
  <c r="AK77" i="6"/>
  <c r="AI77" i="6"/>
  <c r="AW72" i="6"/>
  <c r="AW74" i="6" s="1"/>
  <c r="AU72" i="6"/>
  <c r="AU74" i="6" s="1"/>
  <c r="AS71" i="6"/>
  <c r="AS74" i="6" s="1"/>
  <c r="AQ71" i="6"/>
  <c r="AQ74" i="6" s="1"/>
  <c r="AR70" i="6"/>
  <c r="AT70" i="6"/>
  <c r="AV70" i="6"/>
  <c r="AP70" i="6"/>
  <c r="AS68" i="6"/>
  <c r="AS70" i="6" s="1"/>
  <c r="AQ68" i="6"/>
  <c r="AQ70" i="6" s="1"/>
  <c r="AR67" i="6"/>
  <c r="AT67" i="6"/>
  <c r="AV67" i="6"/>
  <c r="AX67" i="6"/>
  <c r="AP67" i="6"/>
  <c r="AJ67" i="6"/>
  <c r="AK67" i="6"/>
  <c r="AI67" i="6"/>
  <c r="AU64" i="6"/>
  <c r="AU67" i="6" s="1"/>
  <c r="AW64" i="6"/>
  <c r="AW67" i="6" s="1"/>
  <c r="AT63" i="6"/>
  <c r="AV63" i="6"/>
  <c r="AR63" i="6"/>
  <c r="AP63" i="6"/>
  <c r="AK63" i="6"/>
  <c r="AJ63" i="6"/>
  <c r="AI63" i="6"/>
  <c r="AW61" i="6"/>
  <c r="AW63" i="6" s="1"/>
  <c r="AU61" i="6"/>
  <c r="AU63" i="6" s="1"/>
  <c r="AS61" i="6"/>
  <c r="AS63" i="6" s="1"/>
  <c r="AQ61" i="6"/>
  <c r="AQ63" i="6" s="1"/>
  <c r="AI60" i="6"/>
  <c r="AV53" i="6"/>
  <c r="AT53" i="6"/>
  <c r="AR53" i="6"/>
  <c r="AP53" i="6"/>
  <c r="AK53" i="6"/>
  <c r="AJ53" i="6"/>
  <c r="AI53" i="6"/>
  <c r="AW44" i="6"/>
  <c r="AW53" i="6" s="1"/>
  <c r="AU44" i="6"/>
  <c r="AU53" i="6" s="1"/>
  <c r="AS44" i="6"/>
  <c r="AS53" i="6" s="1"/>
  <c r="AQ44" i="6"/>
  <c r="AQ53" i="6" s="1"/>
  <c r="AI95" i="6" l="1"/>
  <c r="AS35" i="6" l="1"/>
  <c r="S32" i="6"/>
  <c r="T32" i="6" s="1"/>
  <c r="S33" i="6"/>
  <c r="T33" i="6" s="1"/>
  <c r="S34" i="6"/>
  <c r="T34" i="6" s="1"/>
  <c r="AV35" i="6"/>
  <c r="AR35" i="6"/>
  <c r="AQ35" i="6"/>
  <c r="AP35" i="6"/>
  <c r="AI35" i="6"/>
  <c r="AW35" i="6"/>
  <c r="AU35" i="6"/>
  <c r="S31" i="6"/>
  <c r="T31" i="6" s="1"/>
  <c r="AQ30" i="6"/>
  <c r="AR30" i="6"/>
  <c r="AT30" i="6"/>
  <c r="AV30" i="6"/>
  <c r="AP30" i="6"/>
  <c r="AJ30" i="6"/>
  <c r="AK30" i="6"/>
  <c r="AI30" i="6"/>
  <c r="AW29" i="6"/>
  <c r="AW30" i="6" s="1"/>
  <c r="AU29" i="6"/>
  <c r="AU30" i="6" s="1"/>
  <c r="AS29" i="6"/>
  <c r="AS30" i="6" s="1"/>
  <c r="S29" i="6"/>
  <c r="T29" i="6" s="1"/>
  <c r="S26" i="6"/>
  <c r="T26" i="6" s="1"/>
  <c r="S27" i="6"/>
  <c r="T27" i="6" s="1"/>
  <c r="AI28" i="6"/>
  <c r="S36" i="6"/>
  <c r="T36" i="6" s="1"/>
  <c r="AV28" i="6"/>
  <c r="AT28" i="6"/>
  <c r="AS28" i="6"/>
  <c r="AR28" i="6"/>
  <c r="AP28" i="6"/>
  <c r="AU26" i="6"/>
  <c r="AU28" i="6" s="1"/>
  <c r="AW26" i="6"/>
  <c r="AW28" i="6" s="1"/>
  <c r="AQ28" i="6"/>
  <c r="AK28" i="6"/>
  <c r="AJ28" i="6"/>
  <c r="S37" i="6"/>
  <c r="T37" i="6" s="1"/>
  <c r="S38" i="6"/>
  <c r="T38" i="6" s="1"/>
  <c r="S39" i="6"/>
  <c r="T39" i="6" s="1"/>
  <c r="S40" i="6"/>
  <c r="T40" i="6" s="1"/>
  <c r="AI42" i="6"/>
  <c r="AR25" i="6"/>
  <c r="AQ25" i="6"/>
  <c r="AK25" i="6"/>
  <c r="AJ25" i="6"/>
  <c r="AW20" i="6"/>
  <c r="AU20" i="6"/>
  <c r="AU25" i="6" s="1"/>
  <c r="AI25" i="6"/>
  <c r="S20" i="6"/>
  <c r="T20" i="6" s="1"/>
  <c r="S21" i="6"/>
  <c r="T21" i="6" s="1"/>
  <c r="S22" i="6"/>
  <c r="T22" i="6" s="1"/>
  <c r="S23" i="6"/>
  <c r="T23" i="6" s="1"/>
  <c r="S24" i="6"/>
  <c r="T24" i="6" s="1"/>
  <c r="AN19" i="6"/>
  <c r="AO19" i="6"/>
  <c r="AI19" i="6"/>
  <c r="S18" i="6"/>
  <c r="T18" i="6" s="1"/>
  <c r="S17" i="6"/>
  <c r="T17" i="6" s="1"/>
  <c r="S16" i="6"/>
  <c r="T16" i="6" s="1"/>
  <c r="S15" i="6"/>
  <c r="T15" i="6" s="1"/>
  <c r="S14" i="6"/>
  <c r="T14" i="6" s="1"/>
  <c r="S13" i="6"/>
  <c r="T13" i="6" s="1"/>
  <c r="S12" i="6"/>
  <c r="T12" i="6" s="1"/>
  <c r="T57" i="6"/>
  <c r="AS9" i="6"/>
  <c r="AR11" i="6"/>
  <c r="AT11" i="6"/>
  <c r="AV11" i="6"/>
  <c r="AQ9" i="6"/>
  <c r="AS11" i="6" l="1"/>
  <c r="AQ11" i="6"/>
  <c r="T28" i="6"/>
  <c r="T30" i="6" s="1"/>
  <c r="T25" i="6"/>
  <c r="T35" i="6"/>
  <c r="AW25" i="6"/>
  <c r="T19" i="6"/>
  <c r="AS25" i="6"/>
  <c r="T60" i="6"/>
  <c r="U19" i="1" l="1"/>
  <c r="X18" i="1"/>
  <c r="U17" i="1"/>
  <c r="X17" i="1" s="1"/>
  <c r="X19" i="1" l="1"/>
  <c r="AD17" i="1"/>
  <c r="AF17" i="1"/>
  <c r="AE17" i="1"/>
  <c r="AF20" i="1" l="1"/>
  <c r="S114" i="6" l="1"/>
  <c r="T114" i="6" s="1"/>
  <c r="S115" i="6"/>
  <c r="T115" i="6" s="1"/>
  <c r="S113" i="6"/>
  <c r="T113" i="6" s="1"/>
  <c r="T118" i="6" s="1"/>
  <c r="S117" i="6"/>
  <c r="T117" i="6" s="1"/>
  <c r="S116" i="6"/>
  <c r="T116" i="6" s="1"/>
  <c r="S109" i="6"/>
  <c r="T109" i="6" s="1"/>
  <c r="S110" i="6"/>
  <c r="T110" i="6" s="1"/>
  <c r="S111" i="6"/>
  <c r="T111" i="6" s="1"/>
  <c r="S94" i="6"/>
  <c r="T94" i="6" s="1"/>
  <c r="S108" i="6" l="1"/>
  <c r="T108" i="6" s="1"/>
  <c r="T112" i="6" s="1"/>
  <c r="S96" i="6"/>
  <c r="T96" i="6" s="1"/>
  <c r="T104" i="6" s="1"/>
  <c r="T107" i="6" s="1"/>
  <c r="S93" i="6"/>
  <c r="T93" i="6" s="1"/>
  <c r="T95" i="6" s="1"/>
  <c r="S88" i="6" l="1"/>
  <c r="T88" i="6" s="1"/>
  <c r="S89" i="6"/>
  <c r="T89" i="6" s="1"/>
  <c r="S90" i="6"/>
  <c r="T90" i="6" s="1"/>
  <c r="S91" i="6"/>
  <c r="T91" i="6" s="1"/>
  <c r="S87" i="6"/>
  <c r="T87" i="6" s="1"/>
  <c r="S85" i="6"/>
  <c r="T85" i="6" s="1"/>
  <c r="S84" i="6"/>
  <c r="T84" i="6" s="1"/>
  <c r="S83" i="6"/>
  <c r="T83" i="6" s="1"/>
  <c r="S79" i="6"/>
  <c r="T79" i="6" s="1"/>
  <c r="S80" i="6"/>
  <c r="T80" i="6" s="1"/>
  <c r="S81" i="6"/>
  <c r="T81" i="6" s="1"/>
  <c r="S78" i="6"/>
  <c r="T78" i="6" s="1"/>
  <c r="S76" i="6"/>
  <c r="T76" i="6" s="1"/>
  <c r="S75" i="6"/>
  <c r="T75" i="6" s="1"/>
  <c r="S72" i="6"/>
  <c r="T72" i="6" s="1"/>
  <c r="S73" i="6"/>
  <c r="T73" i="6" s="1"/>
  <c r="S71" i="6"/>
  <c r="T71" i="6" s="1"/>
  <c r="T77" i="6" l="1"/>
  <c r="T92" i="6"/>
  <c r="T74" i="6"/>
  <c r="T82" i="6"/>
  <c r="T86" i="6"/>
  <c r="AW70" i="6"/>
  <c r="AI70" i="6"/>
  <c r="S69" i="6"/>
  <c r="T69" i="6" s="1"/>
  <c r="S68" i="6"/>
  <c r="T68" i="6" s="1"/>
  <c r="T70" i="6" l="1"/>
  <c r="AU70" i="6"/>
  <c r="S41" i="6" l="1"/>
  <c r="T41" i="6" s="1"/>
  <c r="T42" i="6" s="1"/>
  <c r="S51" i="6"/>
  <c r="T51" i="6" s="1"/>
  <c r="S47" i="6"/>
  <c r="T47" i="6" s="1"/>
  <c r="S48" i="6"/>
  <c r="T48" i="6" s="1"/>
  <c r="S49" i="6"/>
  <c r="T49" i="6" s="1"/>
  <c r="S50" i="6"/>
  <c r="T50" i="6" s="1"/>
  <c r="S44" i="6"/>
  <c r="T44" i="6" s="1"/>
  <c r="S43" i="6"/>
  <c r="T43" i="6" s="1"/>
  <c r="AK11" i="6" l="1"/>
  <c r="AW9" i="6" s="1"/>
  <c r="S9" i="6"/>
  <c r="T9" i="6" s="1"/>
  <c r="AP11" i="6"/>
  <c r="AJ11" i="6"/>
  <c r="AI11" i="6"/>
  <c r="U81" i="1"/>
  <c r="AE81" i="1" s="1"/>
  <c r="U82" i="1"/>
  <c r="AE82" i="1" s="1"/>
  <c r="U83" i="1"/>
  <c r="AE83" i="1" s="1"/>
  <c r="U84" i="1"/>
  <c r="AC84" i="1" s="1"/>
  <c r="U85" i="1"/>
  <c r="U86" i="1"/>
  <c r="AE86" i="1" s="1"/>
  <c r="U80" i="1"/>
  <c r="X80" i="1" s="1"/>
  <c r="U72" i="1"/>
  <c r="AE72" i="1" s="1"/>
  <c r="U73" i="1"/>
  <c r="AC73" i="1" s="1"/>
  <c r="U74" i="1"/>
  <c r="X74" i="1" s="1"/>
  <c r="AF74" i="1" s="1"/>
  <c r="U75" i="1"/>
  <c r="U76" i="1"/>
  <c r="U77" i="1"/>
  <c r="U78" i="1"/>
  <c r="AE78" i="1" s="1"/>
  <c r="U71" i="1"/>
  <c r="AC71" i="1" s="1"/>
  <c r="U55" i="1"/>
  <c r="X55" i="1" s="1"/>
  <c r="U56" i="1"/>
  <c r="X56" i="1" s="1"/>
  <c r="U57" i="1"/>
  <c r="U58" i="1"/>
  <c r="X58" i="1" s="1"/>
  <c r="AF58" i="1" s="1"/>
  <c r="U59" i="1"/>
  <c r="U60" i="1"/>
  <c r="U61" i="1"/>
  <c r="X61" i="1" s="1"/>
  <c r="U62" i="1"/>
  <c r="X62" i="1" s="1"/>
  <c r="X59" i="1"/>
  <c r="AF59" i="1" s="1"/>
  <c r="U64" i="1"/>
  <c r="U65" i="1"/>
  <c r="AE65" i="1" s="1"/>
  <c r="U66" i="1"/>
  <c r="AC66" i="1" s="1"/>
  <c r="U68" i="1"/>
  <c r="AC68" i="1" s="1"/>
  <c r="U69" i="1"/>
  <c r="AE69" i="1" s="1"/>
  <c r="AE61" i="1"/>
  <c r="AE62" i="1"/>
  <c r="U35" i="1"/>
  <c r="U36" i="1"/>
  <c r="U37" i="1"/>
  <c r="U38" i="1"/>
  <c r="U39" i="1"/>
  <c r="X39" i="1" s="1"/>
  <c r="U40" i="1"/>
  <c r="U41" i="1"/>
  <c r="U42" i="1"/>
  <c r="U43" i="1"/>
  <c r="U44" i="1"/>
  <c r="U45" i="1"/>
  <c r="U46" i="1"/>
  <c r="U47" i="1"/>
  <c r="X47" i="1" s="1"/>
  <c r="U48" i="1"/>
  <c r="U49" i="1"/>
  <c r="U50" i="1"/>
  <c r="U51" i="1"/>
  <c r="U52" i="1"/>
  <c r="X14" i="1"/>
  <c r="AF14" i="1" s="1"/>
  <c r="AE59" i="1"/>
  <c r="U30" i="1"/>
  <c r="U31" i="1"/>
  <c r="U32" i="1"/>
  <c r="U25" i="1"/>
  <c r="X25" i="1" s="1"/>
  <c r="AD25" i="1" s="1"/>
  <c r="U26" i="1"/>
  <c r="U27" i="1"/>
  <c r="AE14" i="1"/>
  <c r="AW11" i="6" l="1"/>
  <c r="X27" i="1"/>
  <c r="X26" i="1"/>
  <c r="AD26" i="1" s="1"/>
  <c r="AC81" i="1"/>
  <c r="AE31" i="1"/>
  <c r="X50" i="1"/>
  <c r="AD50" i="1" s="1"/>
  <c r="X42" i="1"/>
  <c r="X44" i="1"/>
  <c r="AE32" i="1"/>
  <c r="X35" i="1"/>
  <c r="AE30" i="1"/>
  <c r="X49" i="1"/>
  <c r="X36" i="1"/>
  <c r="AD36" i="1" s="1"/>
  <c r="X43" i="1"/>
  <c r="AC65" i="1"/>
  <c r="AC67" i="1" s="1"/>
  <c r="X46" i="1"/>
  <c r="AF27" i="1"/>
  <c r="AD27" i="1"/>
  <c r="X38" i="1"/>
  <c r="X65" i="1"/>
  <c r="AD65" i="1" s="1"/>
  <c r="AF47" i="1"/>
  <c r="AD47" i="1"/>
  <c r="X41" i="1"/>
  <c r="AF39" i="1"/>
  <c r="AD39" i="1"/>
  <c r="X52" i="1"/>
  <c r="AD52" i="1" s="1"/>
  <c r="X51" i="1"/>
  <c r="AU9" i="6"/>
  <c r="X64" i="1"/>
  <c r="AD64" i="1" s="1"/>
  <c r="X84" i="1"/>
  <c r="AF84" i="1" s="1"/>
  <c r="AE84" i="1"/>
  <c r="AE66" i="1"/>
  <c r="X60" i="1"/>
  <c r="AF60" i="1" s="1"/>
  <c r="AE58" i="1"/>
  <c r="X48" i="1"/>
  <c r="X40" i="1"/>
  <c r="X66" i="1"/>
  <c r="AD66" i="1" s="1"/>
  <c r="AE60" i="1"/>
  <c r="X45" i="1"/>
  <c r="X37" i="1"/>
  <c r="AE71" i="1"/>
  <c r="AF80" i="1"/>
  <c r="AD80" i="1"/>
  <c r="X83" i="1"/>
  <c r="AC83" i="1"/>
  <c r="AC82" i="1"/>
  <c r="AC86" i="1"/>
  <c r="X81" i="1"/>
  <c r="X85" i="1"/>
  <c r="X82" i="1"/>
  <c r="X86" i="1"/>
  <c r="X78" i="1"/>
  <c r="AF78" i="1" s="1"/>
  <c r="AC78" i="1"/>
  <c r="X73" i="1"/>
  <c r="AD74" i="1"/>
  <c r="X77" i="1"/>
  <c r="X72" i="1"/>
  <c r="X76" i="1"/>
  <c r="AC72" i="1"/>
  <c r="AE73" i="1"/>
  <c r="X71" i="1"/>
  <c r="X75" i="1"/>
  <c r="X68" i="1"/>
  <c r="AF68" i="1" s="1"/>
  <c r="X69" i="1"/>
  <c r="AD69" i="1" s="1"/>
  <c r="AE57" i="1"/>
  <c r="AE55" i="1"/>
  <c r="X57" i="1"/>
  <c r="AF57" i="1" s="1"/>
  <c r="AE68" i="1"/>
  <c r="AE70" i="1" s="1"/>
  <c r="AC69" i="1"/>
  <c r="AC70" i="1" s="1"/>
  <c r="AF56" i="1"/>
  <c r="AF55" i="1"/>
  <c r="AF62" i="1"/>
  <c r="X32" i="1"/>
  <c r="X31" i="1"/>
  <c r="X30" i="1"/>
  <c r="AE26" i="1"/>
  <c r="AE27" i="1"/>
  <c r="AD14" i="1"/>
  <c r="AU11" i="6" l="1"/>
  <c r="AF65" i="1"/>
  <c r="AF50" i="1"/>
  <c r="AC79" i="1"/>
  <c r="AD67" i="1"/>
  <c r="AF66" i="1"/>
  <c r="AC87" i="1"/>
  <c r="AF43" i="1"/>
  <c r="AD43" i="1"/>
  <c r="AF38" i="1"/>
  <c r="AD38" i="1"/>
  <c r="AF42" i="1"/>
  <c r="AD42" i="1"/>
  <c r="AF35" i="1"/>
  <c r="AD35" i="1"/>
  <c r="AF37" i="1"/>
  <c r="AD37" i="1"/>
  <c r="AF30" i="1"/>
  <c r="AD30" i="1"/>
  <c r="AF36" i="1"/>
  <c r="AF49" i="1"/>
  <c r="AD49" i="1"/>
  <c r="AF44" i="1"/>
  <c r="AD44" i="1"/>
  <c r="AD31" i="1"/>
  <c r="AF31" i="1"/>
  <c r="AD32" i="1"/>
  <c r="AF32" i="1"/>
  <c r="AF46" i="1"/>
  <c r="AD46" i="1"/>
  <c r="AF45" i="1"/>
  <c r="AD45" i="1"/>
  <c r="AF40" i="1"/>
  <c r="AD40" i="1"/>
  <c r="AF41" i="1"/>
  <c r="AD41" i="1"/>
  <c r="AF48" i="1"/>
  <c r="AD48" i="1"/>
  <c r="AF51" i="1"/>
  <c r="AD51" i="1"/>
  <c r="AF64" i="1"/>
  <c r="AD84" i="1"/>
  <c r="AF86" i="1"/>
  <c r="AD86" i="1"/>
  <c r="AF83" i="1"/>
  <c r="AD83" i="1"/>
  <c r="AF82" i="1"/>
  <c r="AF87" i="1" s="1"/>
  <c r="AD82" i="1"/>
  <c r="AD85" i="1"/>
  <c r="AF85" i="1"/>
  <c r="AD81" i="1"/>
  <c r="AF81" i="1"/>
  <c r="AD78" i="1"/>
  <c r="AD75" i="1"/>
  <c r="AF75" i="1"/>
  <c r="AF72" i="1"/>
  <c r="AD72" i="1"/>
  <c r="AF76" i="1"/>
  <c r="AD76" i="1"/>
  <c r="AD71" i="1"/>
  <c r="AF71" i="1"/>
  <c r="AF77" i="1"/>
  <c r="AD77" i="1"/>
  <c r="AF73" i="1"/>
  <c r="AD73" i="1"/>
  <c r="AF69" i="1"/>
  <c r="AF70" i="1" s="1"/>
  <c r="AD68" i="1"/>
  <c r="AD70" i="1" s="1"/>
  <c r="AF61" i="1"/>
  <c r="U9" i="1"/>
  <c r="S10" i="6"/>
  <c r="AF67" i="1" l="1"/>
  <c r="AD87" i="1"/>
  <c r="AD79" i="1"/>
  <c r="S66" i="6"/>
  <c r="T66" i="6" s="1"/>
  <c r="S65" i="6"/>
  <c r="T65" i="6" s="1"/>
  <c r="S64" i="6"/>
  <c r="T64" i="6" s="1"/>
  <c r="S62" i="6"/>
  <c r="T62" i="6" s="1"/>
  <c r="S61" i="6"/>
  <c r="T61" i="6" s="1"/>
  <c r="S52" i="6"/>
  <c r="T52" i="6" s="1"/>
  <c r="S46" i="6"/>
  <c r="T46" i="6" s="1"/>
  <c r="S45" i="6"/>
  <c r="T45" i="6" s="1"/>
  <c r="T10" i="6"/>
  <c r="T11" i="6" s="1"/>
  <c r="U54" i="1"/>
  <c r="U34" i="1"/>
  <c r="U29" i="1"/>
  <c r="U15" i="1"/>
  <c r="X15" i="1" s="1"/>
  <c r="AF15" i="1" s="1"/>
  <c r="U13" i="1"/>
  <c r="AE13" i="1" s="1"/>
  <c r="U10" i="1"/>
  <c r="U11" i="1"/>
  <c r="AE9" i="1"/>
  <c r="AE10" i="1" l="1"/>
  <c r="AE12" i="1" s="1"/>
  <c r="T63" i="6"/>
  <c r="T67" i="6"/>
  <c r="T53" i="6"/>
  <c r="T122" i="6" s="1"/>
  <c r="X29" i="1"/>
  <c r="AF29" i="1" s="1"/>
  <c r="X13" i="1"/>
  <c r="AD13" i="1" s="1"/>
  <c r="X54" i="1"/>
  <c r="AF54" i="1" s="1"/>
  <c r="AF63" i="1" s="1"/>
  <c r="X11" i="1"/>
  <c r="X34" i="1"/>
  <c r="AF34" i="1" s="1"/>
  <c r="X10" i="1"/>
  <c r="AF10" i="1" s="1"/>
  <c r="AF12" i="1" s="1"/>
  <c r="AE29" i="1"/>
  <c r="AE54" i="1"/>
  <c r="AE63" i="1" s="1"/>
  <c r="X9" i="1"/>
  <c r="AD11" i="1" l="1"/>
  <c r="AF11" i="1"/>
  <c r="AF52" i="1"/>
  <c r="AD29" i="1"/>
  <c r="AD15" i="1"/>
  <c r="AD16" i="1" s="1"/>
  <c r="AF13" i="1"/>
  <c r="AF16" i="1" s="1"/>
  <c r="AD54" i="1"/>
  <c r="AD63" i="1" s="1"/>
  <c r="AD34" i="1"/>
  <c r="AF9" i="1"/>
  <c r="AS64" i="6" l="1"/>
  <c r="AQ64" i="6"/>
  <c r="AQ67" i="6" l="1"/>
  <c r="AS67" i="6"/>
  <c r="AE16" i="1"/>
  <c r="AE90" i="1" s="1"/>
  <c r="AE33" i="1"/>
  <c r="AC9" i="1" l="1"/>
  <c r="AN64" i="6"/>
  <c r="AN122" i="6" s="1"/>
  <c r="AD9" i="1" l="1"/>
  <c r="AD10" i="1"/>
  <c r="AD12" i="1" s="1"/>
  <c r="AD33" i="1"/>
  <c r="AD90" i="1" l="1"/>
  <c r="AF33" i="1"/>
  <c r="AF9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 ref="O29" authorId="0" shapeId="0" xr:uid="{00000000-0006-0000-0100-000002000000}">
      <text>
        <r>
          <rPr>
            <b/>
            <sz val="9"/>
            <color indexed="81"/>
            <rFont val="Tahoma"/>
            <family val="2"/>
          </rPr>
          <t>USUARIO:</t>
        </r>
        <r>
          <rPr>
            <sz val="9"/>
            <color indexed="81"/>
            <rFont val="Tahoma"/>
            <family val="2"/>
          </rPr>
          <t xml:space="preserve">
plan de desarrollo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<sst xmlns="http://schemas.openxmlformats.org/spreadsheetml/2006/main" count="3610" uniqueCount="1087">
  <si>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</si>
  <si>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</si>
  <si>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</si>
  <si>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</si>
  <si>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</si>
  <si>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</si>
  <si>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</si>
  <si>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</si>
  <si>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</si>
  <si>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</si>
  <si>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</si>
  <si>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</si>
  <si>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</si>
  <si>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</si>
  <si>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</si>
  <si>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</si>
  <si>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</si>
  <si>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</si>
  <si>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</si>
  <si>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</si>
  <si>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</si>
  <si>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</si>
  <si>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</si>
  <si>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</si>
  <si>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</si>
  <si>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</si>
  <si>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</si>
  <si>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</si>
  <si>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</si>
  <si>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</si>
  <si>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</si>
  <si>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</si>
  <si>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</si>
  <si>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</si>
  <si>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</si>
  <si>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</si>
  <si>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</si>
  <si>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</si>
  <si>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</si>
  <si>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</si>
  <si>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</si>
  <si>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</si>
  <si>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</si>
  <si>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</si>
  <si>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</si>
  <si>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</si>
  <si>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</si>
  <si>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</si>
  <si>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</si>
  <si>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</si>
  <si>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</si>
  <si>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</si>
  <si>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</si>
  <si>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</si>
  <si>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</si>
  <si>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</si>
  <si>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</si>
  <si>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</si>
  <si>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</si>
  <si>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</si>
  <si>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</si>
  <si>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</si>
  <si>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</si>
  <si>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</si>
  <si>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</si>
  <si>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</si>
  <si>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</si>
  <si>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</si>
  <si>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</si>
  <si>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</si>
  <si>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</si>
  <si>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</si>
  <si>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</si>
  <si>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</si>
  <si>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</si>
  <si>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</si>
  <si>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</si>
  <si>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</si>
  <si>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</si>
  <si>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</si>
  <si>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</si>
  <si>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</si>
  <si>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</si>
  <si>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</si>
  <si>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</si>
  <si>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</si>
  <si>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</si>
  <si>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</si>
  <si>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</si>
  <si>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</si>
  <si>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</si>
  <si>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</si>
  <si>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</si>
  <si>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</si>
  <si>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</si>
  <si>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</si>
  <si>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</si>
  <si>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</si>
  <si>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</si>
  <si>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</si>
  <si>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</si>
  <si>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</si>
  <si>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</si>
  <si>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</si>
  <si>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</si>
  <si>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</si>
  <si>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</si>
  <si>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</si>
  <si>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</si>
  <si>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</si>
  <si>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</si>
  <si>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</si>
  <si>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</si>
  <si>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</si>
  <si>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</si>
  <si>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</si>
  <si>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</si>
  <si>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</si>
  <si>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</si>
  <si>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</si>
  <si>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</si>
  <si>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</si>
  <si>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</si>
  <si>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</si>
  <si>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</si>
  <si>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</si>
  <si>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</si>
  <si>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</si>
  <si>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</si>
  <si>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</si>
  <si>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</si>
  <si>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</si>
  <si>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</si>
  <si>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</si>
  <si>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SECRETARIA DEL INTERIOR Y CONVIVENCIA CIUDADANA</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</si>
  <si>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</si>
  <si>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</si>
  <si>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</si>
  <si>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</si>
  <si>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</si>
  <si>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</si>
  <si>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</si>
  <si>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</si>
  <si>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</si>
  <si>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</si>
  <si>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</si>
  <si>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</si>
  <si>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</si>
  <si>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</si>
  <si>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</si>
  <si>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</si>
  <si>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</si>
  <si>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</si>
  <si>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</si>
  <si>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</si>
  <si>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</si>
  <si>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</si>
  <si>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</si>
  <si>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</si>
  <si>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</si>
  <si>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</si>
  <si>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</si>
  <si>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</si>
  <si>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</si>
  <si>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</si>
  <si>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</si>
  <si>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 xml:space="preserve">16. Paz , justicia e instiuciones solcidas </t>
  </si>
  <si>
    <t>1. Garantizar la Seguridad Humana en el Distrito de Cartagena de Indias, a través de la implementación de estrategias focalizadas y programas de apoyo integral para reducir las tasas de homicidios, mortalidad materna e infantil, violencia de género, pobreza extrema e inseguridad alimentaria, para proteger la vida de todos los ciudadanos de todo lo que lo ponga en riesgo, durante el período de gobierno 2024-2027.</t>
  </si>
  <si>
    <t>SEGURIDAD HUMANA</t>
  </si>
  <si>
    <t xml:space="preserve"> Seguridad Ciudadana y Orden Público </t>
  </si>
  <si>
    <t>Reducir tasa de homicidio a 18  por cada cien mil habitantes</t>
  </si>
  <si>
    <t xml:space="preserve"> PLAN ESTRATÉGICO DE SEGURIDAD INTEGRAL TITAN 24</t>
  </si>
  <si>
    <t xml:space="preserve">1.1.1 </t>
  </si>
  <si>
    <t xml:space="preserve">Equipos para la seguridad y la convivencia conformados
</t>
  </si>
  <si>
    <t xml:space="preserve">número </t>
  </si>
  <si>
    <t>ND</t>
  </si>
  <si>
    <t>Conformar un (1) Equipo Interdisciplinario para articulación y coordinación de
estrategias de seguridad y un (1) Equipo Operativo de Gestores de Convivencia</t>
  </si>
  <si>
    <t>Servicio</t>
  </si>
  <si>
    <t>No tiene entregable en catalago de productos</t>
  </si>
  <si>
    <t>Reducir tasa de hurto a personas  a 550  por cada cien mil habitantes</t>
  </si>
  <si>
    <t>1.1.2</t>
  </si>
  <si>
    <t>Organismos de Seguridad dotados  y
con servicios en el marco del PISCC 2024-2027</t>
  </si>
  <si>
    <t>Dotar y proveer de servicios a cinco (5) organismos de seguridad en el marco del PISCC 2024-2027</t>
  </si>
  <si>
    <t xml:space="preserve">Bien </t>
  </si>
  <si>
    <t>Reducir numero de extorsiones a 90</t>
  </si>
  <si>
    <t>1.1.3</t>
  </si>
  <si>
    <t>Politica publica de seguridad humana integral formulada</t>
  </si>
  <si>
    <t>Formular (1) politica publica de seguridad humana integral</t>
  </si>
  <si>
    <t>documento de planeación validado</t>
  </si>
  <si>
    <t>AVANCE PROGRAMA PLAN ESTRATÉGICO DE SEGURIDAD INTEGRAL TITAN 24</t>
  </si>
  <si>
    <t>Reducir el t iempo de respuesta del cuerpo de Bomberos a 8 minutos</t>
  </si>
  <si>
    <t xml:space="preserve"> EL CUERPO DE BOMBEROS AVANZA</t>
  </si>
  <si>
    <t xml:space="preserve">1.1.2 </t>
  </si>
  <si>
    <t>Estaciones de bomberos nuevas construidas</t>
  </si>
  <si>
    <t xml:space="preserve">3 estaciones de bomberos existentes en el Distrito </t>
  </si>
  <si>
    <t>Construir una (1) Estación de Bomberos nueva</t>
  </si>
  <si>
    <t>Obra civil</t>
  </si>
  <si>
    <t>Ampliar en un 100% la cobertura de respuesta acuatica del cuerpo de Bomberos</t>
  </si>
  <si>
    <t>Estaciones de bomberos adecuadas</t>
  </si>
  <si>
    <t xml:space="preserve">Estación de Bomberos de Bocagrande que no cumple con las condiciones técnicas para la prestación de servicios bomberiles terrestres y acuáticos </t>
  </si>
  <si>
    <t>Adecuar una (1) Estación de Bomberos</t>
  </si>
  <si>
    <t>Número de máquinas extintoras del Cuerpo de Bomberos para la atención de emergencias</t>
  </si>
  <si>
    <t xml:space="preserve">6 máquinas extintoras del Cuerpo de Bomberos para 
la atención de emergencias </t>
  </si>
  <si>
    <t>Incrementar a ocho (8) el número de máquinas extintoras del Cuerpo de Bomberos para la atención de emergencias</t>
  </si>
  <si>
    <t>AVANCE PROGRAMA  EL CUERPO DE BOMBEROS AVANZA</t>
  </si>
  <si>
    <t>Construccion de paz, Derechos Humanos y Convivencia</t>
  </si>
  <si>
    <t>Reducir el número de casos de lesiones personales a 2000</t>
  </si>
  <si>
    <t>CARTAGENA AVANZA EN CONVIVENCIA</t>
  </si>
  <si>
    <t xml:space="preserve">1.2.3 </t>
  </si>
  <si>
    <t>Centro de traslado para la protección inmediata de las mujeres víctimas de cualquier forma de violencias creado y en funcionamiento en el Distrito</t>
  </si>
  <si>
    <t xml:space="preserve">Cartagena no cuenta con un Centro de Traslado por Protección-CTP como determina el Art. 155 de la Ley 1801 de 2016 y el Art. 40 de la ley </t>
  </si>
  <si>
    <t>Crear y poner en funcionamiento un (1) Centro de Traslado por Protección-CTP en el Distrito</t>
  </si>
  <si>
    <t>Entornos urbanos para la convivencia recuperados y mantenidos</t>
  </si>
  <si>
    <t>Recuperar y mantener veinte (20) entornos urbanos para la convivencia en el Distrito</t>
  </si>
  <si>
    <t>Escuelas de formación para la convivencia ciudadana creadas</t>
  </si>
  <si>
    <t>Crear doce (12) escuelas de formación para la convivencia ciudadana en el Distrito</t>
  </si>
  <si>
    <t>AVANCE PROGRAMA  CARTAGENA AVANZA EN CONVIVENCIA</t>
  </si>
  <si>
    <t>Reducir  Tasa de violencia contra niños, niñas y adolescentes a 160,1 por cada cien mil habitantes</t>
  </si>
  <si>
    <t>AVANZANDO EN EL FORTALECIMIENTO DE CASAS DE JUSTICIA, COMISARÍAS DE FAMILIA E INSPECCIONES DE POLICÍA</t>
  </si>
  <si>
    <t xml:space="preserve">1.2.4 </t>
  </si>
  <si>
    <t>Número de Comisarías de Familia en operación en el Distrito</t>
  </si>
  <si>
    <t>6 Comisarías de Familia operando  en el Distrito</t>
  </si>
  <si>
    <t>Incrementar a ocho (8) el número de Comisarías de Familia operando en el Distrito</t>
  </si>
  <si>
    <t xml:space="preserve">Reducir  número de casos de abuso sexual a menores a 250 </t>
  </si>
  <si>
    <t>1.2.5</t>
  </si>
  <si>
    <t>Número de Comisarías de Familia móviles creadas y en operación en el Distrito</t>
  </si>
  <si>
    <t>Crear y poner en funcionamiento una (1) Comisaría de Familia móvil en el Distrito</t>
  </si>
  <si>
    <t>Reducir  número de casos de violencia de género a 1000</t>
  </si>
  <si>
    <t>1.2.6</t>
  </si>
  <si>
    <t>Número de mujeres vinculadas con la estrategia “Trasmallo de Mujeres Violetas por la Paz”</t>
  </si>
  <si>
    <t>Vincular a mil doscientos (1.200) mujeres con la estrategia “Trasmallo de Mujeres Violetas por la Paz”</t>
  </si>
  <si>
    <t>1.2.7</t>
  </si>
  <si>
    <t>Sistemas de información local implementados para los operadores de justicia</t>
  </si>
  <si>
    <t>Implementar un (1) sistema de información local de las Comisarías de Familia del Distrito y un (1) sistema de información local de las Inspecciones de Policía</t>
  </si>
  <si>
    <t>Número de Casas de Justicia en operación en el Distrito</t>
  </si>
  <si>
    <t>3 Casas de Justicia en operación en el Distrito</t>
  </si>
  <si>
    <t>Incrementar a cinco (5) el número de Casas de Justicia en</t>
  </si>
  <si>
    <t>Centros de Conciliación en Equidad y/o Derecho creados en las Casas de Justicia</t>
  </si>
  <si>
    <t xml:space="preserve">3 Casas de Justicia operando sin Centros de Conciliación en Equidad y/o Derecho </t>
  </si>
  <si>
    <t>Crear cinco (5) Centros de Conciliación en Equidad y/o Derecho en las Casas de Justicia del Distrito</t>
  </si>
  <si>
    <t>Inspecciones de Policía dotadas técnica y operativamente</t>
  </si>
  <si>
    <t xml:space="preserve">33 inspecciones de Policía operando con deficiencias técnicas y operativas </t>
  </si>
  <si>
    <t>Dotar treinta y tres (33) Inspecciones de Policía técnica, tecnológica y operativamente.</t>
  </si>
  <si>
    <t>AVANCE PROGRAMA AVANZANDO EN EL FORTALECIMIENTO DE CASAS DE JUSTICIA, COMISARÍAS DE FAMILIA E INSPECCIONES DE POLICÍA</t>
  </si>
  <si>
    <t>ATENCIÓN INTEGRAL A JÓVENES EN SITUACIÓN DE RIESGO SOCIAL</t>
  </si>
  <si>
    <t xml:space="preserve">1.2.5 </t>
  </si>
  <si>
    <t>Adolescentes y jóvenes vinculados con la estrategia “Laboratorios de Paz” para la prevención del reclutamiento, uso y utilización por parte de los GDO</t>
  </si>
  <si>
    <t>Vincular a dos mil quinientos (2.500) jóvenes a la estrategia “Laboratorios De Paz” para la prevención del reclutamiento por parte de los GDO</t>
  </si>
  <si>
    <t>Jornadas de mediación y desarme con grupos juveniles inmersos en dinámicas de violencia desarrolladas</t>
  </si>
  <si>
    <t>Desarrollar cuatro (4) jornadas de mediación y desarme con grupos juveniles inmersos en dinámicas de violencias</t>
  </si>
  <si>
    <t>Adolescentes y jóvenes vinculados a la estrategia “Proyectos de Vida Libres de Violencia” para la prevención del reclutamiento, uso y utilización por parte de los GDO</t>
  </si>
  <si>
    <t>Vincular a dos mil quinientos (2.500) adolescentes y jóvenes a la estrategia “Proyectos de Vida Libres de Violencia” para la prevención del reclutamiento, uso y utilización por parte de los GDO</t>
  </si>
  <si>
    <t>Estrategias de atención a adolescentes y jóvenes egresados del Sistema de Responsabilidad Penal Adolescentes implementadas</t>
  </si>
  <si>
    <t>Implementar cuatro (4) estrategias de atención a adolescentes y jóvenes egresados del Sistema de Responsabilidad Penal Adolescente</t>
  </si>
  <si>
    <t>AVANCE PROGRAMA ATENCIÓN INTEGRAL A JÓVENES EN SITUACIÓN DE RIESGO SOCIAL</t>
  </si>
  <si>
    <t xml:space="preserve">10.  reduccion de las desigualdades 
16. Paz , justicia e instiuciones solcidas </t>
  </si>
  <si>
    <t>Incrementar en 3,58 la proporcion de victimas que superan situción de vulnerabilidad</t>
  </si>
  <si>
    <t>ASISTENCIA, ATENCIÓN Y REPARACIÓN EFECTIVA E INTEGRAL A LAS VÍCTIMAS DEL CONFLICTO ARMADO</t>
  </si>
  <si>
    <t xml:space="preserve">1.2.6 </t>
  </si>
  <si>
    <t>Unidades productivas entregadas a personas víctimas del conflicto</t>
  </si>
  <si>
    <t xml:space="preserve">33.028 víctimas con necesidad de atención </t>
  </si>
  <si>
    <t>Entregar mil (1.000) unidades productivas a personas víctimas del conflicto</t>
  </si>
  <si>
    <t>Personas víctimas del conflicto que acceden a programas de atención psicosocial y salud mental</t>
  </si>
  <si>
    <t xml:space="preserve">13.982 víctimas del conflicto armado vinculadas a programas de atención psicosocial y salud mental </t>
  </si>
  <si>
    <t>Vincular a mil (1.000) personas víctimas del conflicto a programas de atención psicosocial y salud mental</t>
  </si>
  <si>
    <t xml:space="preserve">Atender  con ayuda humanitaria inmediata  al 100% de victimas que cumplan con requisitos de ley para acceder a la medida </t>
  </si>
  <si>
    <t>Personas víctimas con ayuda humanitaria inmediata</t>
  </si>
  <si>
    <t xml:space="preserve">114 personas víctimas con ayuda humanitaria inmediata </t>
  </si>
  <si>
    <t xml:space="preserve">Atender a la totalidad de personas víctimas que cumplan con los requisitos de ley para acceder a la medida de ayuda humanitaria inmediata
</t>
  </si>
  <si>
    <t>Personas víctimas con ayuda inmediata mediante albergue</t>
  </si>
  <si>
    <t xml:space="preserve">114 personas víctimas con ayuda humanitaria inmediata a corte 2023 </t>
  </si>
  <si>
    <t xml:space="preserve">Atender a la totalidad de personas víctimas que cumplan con los requisitos de ley para acceder a la medida de ayuda humanitaria inmediata mediante albergue
</t>
  </si>
  <si>
    <t>Representante s de la mesa de víctimas en el Distrito con incentivos técnicos y logísticos para su participación.</t>
  </si>
  <si>
    <t xml:space="preserve">22 representantes de la Mesa Distrital de 
Víctimas a los que se les garantizó la participación </t>
  </si>
  <si>
    <t>Mantener los incentivos técnicos y logísticos de participación a la totalidad de los representantes de la población víctima en la Mesa Distrital de Víctimas de Cartagena.</t>
  </si>
  <si>
    <t>Museo de Memoria Histórica construido y dotado</t>
  </si>
  <si>
    <t>Construir y dotar un (1) Museo de Memoria Histórica</t>
  </si>
  <si>
    <t>Monumento histórico construido en cumplimientoalauto A I068 de la JEP</t>
  </si>
  <si>
    <t>Construir un (1) monumento histórico en cumplimiento del auto AI 068 de la Jurisdicción Especial para la Paz</t>
  </si>
  <si>
    <t>Plan de retorno y reubicaciones de Villas de Aranjuez concertado e implementado</t>
  </si>
  <si>
    <t xml:space="preserve">1 Plan de Retorno y reubicación de Villas de Aranjuez formulado y aprobado en CJT en el año 2015 </t>
  </si>
  <si>
    <t>Concertar e implementar un (1) Plan de Retorno y reubicación de Villas de Aranjuez</t>
  </si>
  <si>
    <t>Plan Distrital de prevención y protección de violaciones graves a los derechos humanos y derecho  internacional humanitario implementado</t>
  </si>
  <si>
    <t xml:space="preserve">1 Plan Distrital de prevención y protección de violaciones graves a los derechos humanos y derecho internacional humanitario formulado para el cuatrienio 2020-2023 </t>
  </si>
  <si>
    <t xml:space="preserve">Implementar un (1) Plan Distrital de prevención y protección de violaciones graves a los derechos humanos y derecho internacional humanitario
</t>
  </si>
  <si>
    <t>implementacion</t>
  </si>
  <si>
    <t>Plan de acción territorial - PAT actualizado , aprobado e implementado</t>
  </si>
  <si>
    <t xml:space="preserve">Un Plan de Acción Territorial - PAT vigente para el cuatrienio 2020-2023 </t>
  </si>
  <si>
    <t>Actualizar, aprobar e implementar un (1) Plan de Acción Territorial -PAT</t>
  </si>
  <si>
    <t xml:space="preserve">Plan de Contingencia formulado </t>
  </si>
  <si>
    <t xml:space="preserve">Un Plan de Contingencia para el cuatrienio 2020-2023 </t>
  </si>
  <si>
    <t>formular 1 plan de Contingencia para la atención inmediata de víctima en el distrito de cartagena</t>
  </si>
  <si>
    <t>Plan integral de reparación colectiva de la liga de mujeres desplazadas concertado e implementado</t>
  </si>
  <si>
    <t xml:space="preserve">Un Plan Integral de Reparación Colectiva de la Liga de Mujeres Desplazadas aprobado por CJT del Distrito en el año  2018 </t>
  </si>
  <si>
    <t>Implementar un (1) Plan Integral de Reparación Colectiva de la Liga de Mujeres Desplazadas</t>
  </si>
  <si>
    <t>Consejo de Paz , Reconciliación , Convivencia y DDHH en el Distrito de Cartagena con plan de acción implementado</t>
  </si>
  <si>
    <t>Un Consejo de Paz, Reconciliación, Convivencia y DDHH en el Distrito de Cartagena creado mediante 
Acuerdo 088 de 27 de diciembre de 2021.</t>
  </si>
  <si>
    <t>Implementar el plan de acción de un (1) Consejo de Paz, Reconciliación, Convivencia y DDHH en el Distrito</t>
  </si>
  <si>
    <t>Iniciativas de memoria histórica apoyadas</t>
  </si>
  <si>
    <t xml:space="preserve">8 acciones afirmativas de reconocimiento de memoria histórica 
asistidas a corte 2023 </t>
  </si>
  <si>
    <t>Asistir ocho (8) iniciativas de memoria histórica</t>
  </si>
  <si>
    <t>Acciones de difusión de las recomendaciones de la Comisión para el esclarecimiento de la verdad , la convivencia y la no repetición implementadas</t>
  </si>
  <si>
    <t>Implementar cuatro (4) acciones de difusión de las recomendaciones de la Comisión para el Esclarecimiento de la Verdad, la Convivencia y la no repetición</t>
  </si>
  <si>
    <t>Acciones de articulación con la Unidad de Búsqueda de Personas dadas por DesaparecidasUBPD implementadas</t>
  </si>
  <si>
    <t>Implementar ocho (8) acciones de articulación con la Unidad de Búsqueda de Personas dadas por Desaparecidas -UBPD para impulsar la búsqueda de personas dadas por desaparecidas en el marco del conflicto armado</t>
  </si>
  <si>
    <t>Medidas de satisfacción y memoria histórica ejecutadas</t>
  </si>
  <si>
    <t>8 acciones afirmativas de reconocimiento de memoria histórica</t>
  </si>
  <si>
    <t>Ejecutar dos (2) medidas de memoria histórica para población víctima</t>
  </si>
  <si>
    <t xml:space="preserve">Sede propia para la Mesa Distrital de Víctimas garantizada </t>
  </si>
  <si>
    <t>Garantizar una (1) Sede de mesa de propia para la mesa de Distrital de Victimas</t>
  </si>
  <si>
    <t>Estrategia de oferta de atención interinstitucional del Distrito en el Centro Regional de Atención a Víctimas implementada</t>
  </si>
  <si>
    <t>Implementar una (1) estrategia de oferta de atención interinstitucional del Distrito en el Centro Regional de Atención a Víctimas</t>
  </si>
  <si>
    <t>AVANCE PROGRAMA ASISTENCIA, ATENCIÓN Y REPARACIÓN EFECTIVA E INTEGRAL A LAS VÍCTIMAS DEL CONFLICTO ARMADO</t>
  </si>
  <si>
    <t>N/A</t>
  </si>
  <si>
    <t>DERECHOS HUMANOS PARA LA VIDA DIGNA</t>
  </si>
  <si>
    <t xml:space="preserve">1.2.7 </t>
  </si>
  <si>
    <t>Estrategias de promoción de la garantía de derechos implementadas</t>
  </si>
  <si>
    <t>Implementar ocho (8) estrategias de promoción de la garantía de derechos</t>
  </si>
  <si>
    <t>Solicitudes de medidas de protección preventiva atendidas</t>
  </si>
  <si>
    <t xml:space="preserve">64 solicitudes atendidas en 2023 
</t>
  </si>
  <si>
    <t>Atender la totalidad de las solicitudes de medidas de protección preventiva</t>
  </si>
  <si>
    <t>Grupos de gestores y gestoras de Derechos Humanos creados</t>
  </si>
  <si>
    <t>Crear nueve (9) grupos de gestores y gestoras de Derechos Humanos</t>
  </si>
  <si>
    <t>Casa de acogida para víctimas y sobrevivientes de la trata de personas y mendicidad forzada creada y en funcionamiento</t>
  </si>
  <si>
    <t>Crear y poner en funcionamiento una (1) casa de acogida para víctimas y sobrevivientes de la trata de personas y mendicidad forzada</t>
  </si>
  <si>
    <t>Número de estrategias implementadas para la prevención de casos de víctimas de trata de personas</t>
  </si>
  <si>
    <t>Implementar cuatro (4) estrategias de prevención de casos de víctimas de trata de personas</t>
  </si>
  <si>
    <t>Instancias institucionales creadas para la atención y garantía del derecho de libertad religiosa en el Distrito</t>
  </si>
  <si>
    <t xml:space="preserve">Una instancia institucional creada en el Distrito: Comité Intersectorial de Libertad Religiosa creado mediante Decreto 0605 del 08 de junio del 2021 </t>
  </si>
  <si>
    <t>Mantener una (1) instancia institucional para atención y garantía del derecho de libertad religiosa en el Distrito</t>
  </si>
  <si>
    <t>Población víctima y sobreviviente de la trata de personas atendida</t>
  </si>
  <si>
    <t xml:space="preserve">105 personas víctimas atendidas a corte 2023 (42 víctimas sobrevivientes de explotación sexual y 63 de mendicidad forzada) </t>
  </si>
  <si>
    <t>Atender a la totalidad de víctimas sobrevivientes de explotación sexual y de mendicidad forzada</t>
  </si>
  <si>
    <t>Personas en proceso de reintegración y reincorporación vinculadas para la reinserción social y comunitaria y de participación</t>
  </si>
  <si>
    <t>Vincular a ochenta y seis (86) personas en proceso de reintegración y reincorporación a beneficios para la reinserción social y comunitaria y de participación</t>
  </si>
  <si>
    <t>Ruta de protección preventiva para líderes amenazados en el Distrito implementada</t>
  </si>
  <si>
    <t>Implementar una (1) ruta de protección preventiva para líderes amenazados en el Distrito</t>
  </si>
  <si>
    <t>AVANCE PROGRAMA DERECHOS HUMANOS PARA LA VIDA DIGNA</t>
  </si>
  <si>
    <t>SISTEMA PENITENCIARIO Y CARCELARIO EN EL MARCO DE LOS DERECHOS HUMANOS</t>
  </si>
  <si>
    <t xml:space="preserve">1.2.8 </t>
  </si>
  <si>
    <t>Establecimiento de reclusión distrital para personas privadas de la libertad femeninas y masculinas operando en un inmueble del Distrito</t>
  </si>
  <si>
    <t xml:space="preserve">Cárcel Distrital y centros de detención transitoria funcionando de manera provisional en inmuebles en calidad de arriendo 
</t>
  </si>
  <si>
    <t>Poner en operación un (1) establecimiento de reclusión distrital para personas privadas de la libertad femeninas y masculinas en un inmueble del Distrito</t>
  </si>
  <si>
    <t>Personas privadas de la libertad vinculadas a programas psicosociales</t>
  </si>
  <si>
    <t>Vincular a ciento cincuenta (150) personas privadas de la libertad a programas psicosociales</t>
  </si>
  <si>
    <t>Convenio con el INPEC suscrito anualmente</t>
  </si>
  <si>
    <t xml:space="preserve">Último convenio con el INPEC suscrito en 2023 </t>
  </si>
  <si>
    <t>Suscribir anualmente (1) convenio con el INPEC</t>
  </si>
  <si>
    <t>AVANCE PROGRAMA SISTEMA PENITENCIARIO Y CARCELARIO EN EL MARCO DE LOS DERECHOS HUMANOS</t>
  </si>
  <si>
    <t>Atención Integral a Grupos de Especial Protección</t>
  </si>
  <si>
    <t>Incrementar a 25% el porcentaje de   poblacion migrante, colombianos,  retornados y de acogida atendida en el cetro migrante.</t>
  </si>
  <si>
    <t>ATENCIÓN INTEGRAL AL MIGRANTE</t>
  </si>
  <si>
    <t xml:space="preserve">1.4.5 </t>
  </si>
  <si>
    <t>Centro Intégrate mejorado técnica y tecnológicamente</t>
  </si>
  <si>
    <t xml:space="preserve">Centro Intégrate operando en Cartagena </t>
  </si>
  <si>
    <t>Mejorar técnica y tecnológicamente un (1) Centro Intégrate</t>
  </si>
  <si>
    <t>Número de jornadas extramurales de atención integral a la población migrante desarrolladas</t>
  </si>
  <si>
    <t xml:space="preserve">12.318 personas caracterizadas en el Centro Intégrate a corte de 
noviembre de 2023 </t>
  </si>
  <si>
    <t>Desarrollar dos (2) jornadas extramurales anuales de atención integral a la población migrante</t>
  </si>
  <si>
    <t>AVANCE DEL PROGRAMAATENCIÓN INTEGRAL AL MIGRANTE</t>
  </si>
  <si>
    <t>10. Reduccion de la desigulada,     16 Paz justicia e intituciones solidas</t>
  </si>
  <si>
    <t>Dignificar la Vida de los habitantes del Distrito de Cartagena de Indias con el desarrollo y fortalecimiento de la infraestructura educativa, la calidad y la cobertura de la educación en las instituciones públicas, y la reducción de la pobreza multidimensional con la disminución del déficit habitacional, ampliación de la cobertura del saneamiento básico, y garantizando una vivienda digna para toda la población, durante el período de gobierno 2024-2027.</t>
  </si>
  <si>
    <t xml:space="preserve">Capitulo de los Pueblos y comunidades etnica </t>
  </si>
  <si>
    <t>Fortalecimiento al desarrollo afro-territorial de la Población Negra, afrocolombiana, raizal y palenquera</t>
  </si>
  <si>
    <t>Incrementar a 20% el porcentaje de poblacion negra, afrocolombiana, raizal y palenquera que habita el Distrito, vinculada a proceso de fortalecimiento y reconocimiento de sus derechos, diversidad etnica y cultural como un principio fundamental</t>
  </si>
  <si>
    <t>Gobernanza y participación de las comunidades negras, afrocolombianas, raizales y palenqueras para el fortalecimiento de la democracia en el Distrito</t>
  </si>
  <si>
    <t>6.1.1</t>
  </si>
  <si>
    <t>Consejos comunitario, organizaciones de base de las comunidades negras, afrocolombianas, raizales y palenqueras formados en temas de gobernabilidad</t>
  </si>
  <si>
    <t xml:space="preserve">Numero </t>
  </si>
  <si>
    <t>33 Consejos Comunitarios, 74 Organizaciones de Base y otras Expresiones Organizativa afrodescendientes Fuente: Secretaría del Interior y Convivencia Ciudadana, 2023</t>
  </si>
  <si>
    <t>Formar en temas de legislacion, derechos humanos y el fortalecimiento organizacional a los miembros de los 60 consejos comunitarios y organizaciones de base de las comunidades negras, afrocolombianas, raizales y palenqueras</t>
  </si>
  <si>
    <t>Número de funcionarios del Distrito formados en enfoque étnico</t>
  </si>
  <si>
    <t xml:space="preserve">Número </t>
  </si>
  <si>
    <t>140 funcionarios de libre nombramiento y cargos de planta formados a corte 2023 Fuente: Informe de Balance y Resultados, 2023</t>
  </si>
  <si>
    <t>Formar a quinientos (500) funcionarios de la Alcaldía Distrital entre ellos los operadores de justicia en enfoque étnico</t>
  </si>
  <si>
    <t>Ruta y modelo de atención psicosocial para atención de situaciones de antirracismo y víctimas del racismo diseñada e implementada</t>
  </si>
  <si>
    <t>Nuemero</t>
  </si>
  <si>
    <t>0 Fuente: Secretaría del Interior y Convivencia Ciudadana, 2023</t>
  </si>
  <si>
    <t>Diseñar e implementar una (1) ruta y modelo de atención psicosocial para atención de situaciones de antirracismo y víctimas del racismo</t>
  </si>
  <si>
    <t>Programa para participación ciudadana de las comunidades Negra, Afrocolombiana, Raizales y Palenquera en estrategia de Seguridad Humana creado e implementado</t>
  </si>
  <si>
    <t>Crear e implementar un (1) Programa para Participación Ciudadana de las Comunidades Negra, Afrocolombiana, Raizales y Palenquera, en la estrategia de Seguridad Humana</t>
  </si>
  <si>
    <t>Observatorio del Desarrollo de Comunidades Negras del Distrito creado e implementado</t>
  </si>
  <si>
    <t>Crear e implementar un (1) Observatorio del Desarrollo de Comunidades Negras del Distrito</t>
  </si>
  <si>
    <t>Número de Consejos Comunitarios con Resolución de Autoaceptación de titulación colectiva obtenida de comunidades negras del Distrito</t>
  </si>
  <si>
    <t>4 títulos colectivos en Distritos de Cartagena a corte 2023 Fuente: Agencia Nacional de Tierra - 2023</t>
  </si>
  <si>
    <t>Obtener cuatro (4) Resoluciones de Autoaceptación de titulación colectiva de comunidades negras en el Distrito</t>
  </si>
  <si>
    <t>Consejos Comunitarios con solicitudes nuevas de Títulos Colectivos presentados ante la Agencia Nacional de Tierras</t>
  </si>
  <si>
    <t>Presentar seis (6) nuevas solicitudes nuevas de Títulos Colectivos ante la Agencia Nacional de Tierras</t>
  </si>
  <si>
    <t>Ruta de atención para víctimas del conflicto armado para comunidades Negras, Afrocolombiana, Raizal y Palenquera en los 33 Consejos Comunitarios de Cartagena implementada</t>
  </si>
  <si>
    <t>18.630 población negra reconocidos sujetos, 427 población palenquera sujetos de atención, 59 raizales y reconocidos Fuente: Plan de Desarrollo Distrital 2020- 2023</t>
  </si>
  <si>
    <t>Implementar en los treinta y tres (33) Consejos Comunitarios del Distrito la ruta de atención de acuerdo con la reglamentación o normativa del conflicto (T- 025 2004, Decreto 4635 de 2011 y el auto 005 2009)</t>
  </si>
  <si>
    <t>AVANCE DEL PROGRAMA :Gobernanza y participación de las comunidades negras, afrocolombianas, raizales y palenqueras para el fortalecimiento de la democracia en el Distrito</t>
  </si>
  <si>
    <t xml:space="preserve">Territorio sitio de Paz y Pensamiento Colectivo </t>
  </si>
  <si>
    <t>Incrementar a 50% el porcentaje de poblacion Indigena que habita el distrito de Cartagena vinculada a proceso de fortalecimiento y reconocimiento de sus derechos, diversidad etcnica y cultural como un principio fundamental</t>
  </si>
  <si>
    <t xml:space="preserve">Territorio propio </t>
  </si>
  <si>
    <t>6.2.1</t>
  </si>
  <si>
    <t>Asistencia tecnica brindada para la adquisicion de hectareas para la constitucion de un territorio indigena que cobija los tres pueblos indigenas : ZENU, INGA, KANKUAMO</t>
  </si>
  <si>
    <t>Brindar asistencia tecnica a cinco (5) cabildos indigenas para la adquisicion de hectareas para la constitucion de un territorio indigena que cobija los tres pueblos indigenas : ZENU, INGA, KANKUAMO</t>
  </si>
  <si>
    <t>Lote para la reubicación de Cabildo Indígena CAIZEM asentado en Membrillal adquirido</t>
  </si>
  <si>
    <t>1 Fuente: Secretaría del Interior y Convivencia Ciudadana, 2023</t>
  </si>
  <si>
    <t>Adquirir un (1) lote para la reubicación de Cabildo indígena CAIZEM asentado en Membrillal</t>
  </si>
  <si>
    <t>Asesorar a seis (6) cabildos indígenas en gobernanza y legislación indígena</t>
  </si>
  <si>
    <t>5 Cabildos asesorados a corte 2023 Fuente: Secretaría del Interior, Oficina de Asuntos Étnicos, 2023</t>
  </si>
  <si>
    <t>Planes de Vida de cabildos indígenas elaborados</t>
  </si>
  <si>
    <t>1 Plan de Vida formulados (CAIZEM) Fuente: Secretaría del Interior, Oficina de Asuntos Étnicos, 2023</t>
  </si>
  <si>
    <t>Elaborar los Planes de Vida de cinco (5) cabildos indígenas asentados en el Distrito de Cartagena (Zenú Zhandero, Zenu Bayunca, Zenu Pasacaballos, Kankuamo e Inga)</t>
  </si>
  <si>
    <t>000000092 Documento de planeación validado</t>
  </si>
  <si>
    <t>Elementos patrimoniales y tecnológicos dotados a la Guardia Indígena Ancestral de los 6 cabildos como Sistema de Aplicación de Justicia al interior de las comunidades indígenas</t>
  </si>
  <si>
    <t>Dotar de elementos patrimoniales y tecnológicos a la Guardia Indígena Ancestral de los seis (6) cabildos como Sistema de Aplicación de Justicia al interior de las comunidades indígenas</t>
  </si>
  <si>
    <t>Espacio para la implementación del Centro de Estudio de Pensamiento Mayor Indígena_x0002_CEMI mantenido</t>
  </si>
  <si>
    <t>Diseño del Centro de Estudio de Pensamiento Mayor Indígena Intercultural CEMI realizado Fuente: Secretaría del Interior y Convivencia Ciudadana, 2023</t>
  </si>
  <si>
    <t>Mantener un (1) espacio para la implementación del Centro de Estudio de Pensamiento Mayor Indígena Intercultural_x0002_CEMI donde se permita el diálogo intercultural</t>
  </si>
  <si>
    <t>Ruta de atención para víctimas del conflicto armado de cabildos indígenas de Cartagena implementada</t>
  </si>
  <si>
    <t>Implementar en los seis (6) cabildos indígenas del Distrito la ruta de atención de acuerdo con la reglamentación o normativa del conflicto (T-025 del 2004, Decreto 4635 del 2011 y auto 005 del 2009)</t>
  </si>
  <si>
    <t xml:space="preserve">AVANCE PROGRAMA Territorio propio </t>
  </si>
  <si>
    <t>AVANCE SECRETARIA DEL INTERIOR Y CONVIVENCIA CIUDADANA</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</si>
  <si>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</si>
  <si>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</si>
  <si>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</si>
  <si>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</si>
  <si>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</si>
  <si>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</si>
  <si>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</si>
  <si>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</si>
  <si>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 xml:space="preserve">Dimensión 3: Gestión con valores para resultados </t>
  </si>
  <si>
    <t>Política Fortalecimiento Institucional y Simplificación de Procesos</t>
  </si>
  <si>
    <t>GESTION DE LA SEGURIDAD Y CONVIVENCIA</t>
  </si>
  <si>
    <t xml:space="preserve">GESTIÓN OPERATIVA DE LA SEGURIDAD Y LA CONVIVENCIA </t>
  </si>
  <si>
    <t xml:space="preserve">Articular actvidades de seguridad mediante convocatorias interistitucionales con el fin de mejorar las condiciones de seguridad y convivencia en las areas urbanas, maritimas, insulares y rurales de influencia de todo el Distrito de Cartagena </t>
  </si>
  <si>
    <t>Articulaciones interinstitucionales realizadas para la gestion de la seguridad en la Ciudad de Cartagena</t>
  </si>
  <si>
    <t>Identificar El Porcentaje De Las Articulaciones interinstitucionales realizadas para la ejecucion de los operativos de segurirdad En El Distrito De Cartagena, Con el objetivo de mejorar Las Condiciones De Seguridad Y Convivencia Ciudadana En Las Áreas Urbanas, Marítimas, Insulares Y Rurales.</t>
  </si>
  <si>
    <t>Anual</t>
  </si>
  <si>
    <t>INDICADOR DE GESTIÓN
TIPOLOGIA: EFICACIA</t>
  </si>
  <si>
    <t>CIUDADANÍA</t>
  </si>
  <si>
    <t>2. Plan Anual de Adquisiciones . 9. Plan Anticorrupción y de Atención al Ciudadano.</t>
  </si>
  <si>
    <t>Posibilidad de perdida reputacional Por la no realizacion de los operativos de seguridad debido a la inasistencia de una o más entidades convocadas para la participación en los operativos.</t>
  </si>
  <si>
    <t xml:space="preserve">El Secretario del Interior -  Código 020 Grado 61  Ampliara difusión de las comunicaciones con las entidades convocadas para la realización del operativo. Seguimiento trimestral
- El Secretario del Interior -  Código 020 Grado 62 Verificara  antes de la realización del operativo de seguridad de las entidades o dependencias convocadas estén presentes. se hara seguimiento semanal 
</t>
  </si>
  <si>
    <t>ENTIDADES</t>
  </si>
  <si>
    <t>SERVIDORES</t>
  </si>
  <si>
    <t xml:space="preserve">Dimensión 3: Gestión con valores para el resultado </t>
  </si>
  <si>
    <t>Política Fortalecimiento organizacional y simplificación de procesos.</t>
  </si>
  <si>
    <t>GESTION INTEGRAL DEL RIESGO CONTRAINCENDIO Y RESCATE EN TODAS SUS MODALIDADES</t>
  </si>
  <si>
    <t xml:space="preserve">CONOCIMIENTO DEL RIESGO DE INCENDIOS, DE INCIDENTES CON MATERIALES PELIGROSOS Y RESCATES EN TODAS SUS MODALIDADES </t>
  </si>
  <si>
    <t>Liderar e implementar la gestión Integral del riesgo contraincendio, los preparativos, atención de rescates en todas sus modalidades y la atención de incidentes con materiales peligrosos a través del cuerpo oficial de bomberos, asegurando la prestación eficiente y permanente del servicio en el Distrito de Cartagena de Indias, con el fin de salvaguardar la vida de los ciudadanos.</t>
  </si>
  <si>
    <t>MEDIDAS DISEÑADAS PARA LA INTERVENCIÓN DE RIESGOS IDENTIFICADOS CONTRA INCENDIOS, DE INCIDENTES CON MATERIALES PELIGROSOS Y RESCATES EN TODAS SUS MODALIDADES</t>
  </si>
  <si>
    <t xml:space="preserve">CONOCER EL NIVEL PORCENTUAL DE LAS ESTRATEGIAS DISEÑADAS PARA INTERVENIR LOS RIESGOS IDENTIFICADOS EN EL DISTRITO DE CARTAGENA CON EL OBJETIVO DE REDUCIR EL RIESGO Y PREPARAR LA RESPUESTA A LAS EMERGENCIAS </t>
  </si>
  <si>
    <t>Posibilidad de perdida reputacional y economica Por no identificación de los escenarios y/o situaciones de riesgo de incendio, incidentes con materiales peligrosos y rescates en todas sus modalidades  debido a falta de conocimientos en el manejo de las herramientas tecnológicas que se utilizan para la identificación de riesgo</t>
  </si>
  <si>
    <t>El Director cuerpo de bomberos de Cartagena Diseñarac y ejecutara anualmente un plan de capacitaciones para la formación y actualización periódica del cuerpo de bombero en todo lo referente a Conocimiento del Riesgo de Incendio de incidentes con Materiales peligrosos y rescate en todas sus modalidades. Seguimiento semestral
El Director cuerpo de bomberos de Cartagena Dotara  con herramientas tecnológicas al cuerpo de Bombero para la identificación del Riesgo de incendio, incidentes con materiales peligrosos y rescate modalidades. Seguimiento semestral
El Director cuerpo de bomberos de Cartagena Construira y diligenciara una Matriz de Riesgo con el propósito de identificar niveles y Controles de Riesgo de Incendio de incidentes con materiales peligrosos y rescate en todas sus modalidades. Seguimiento semestral</t>
  </si>
  <si>
    <t>INTERNO</t>
  </si>
  <si>
    <t xml:space="preserve">ACCESO A LA JUSTICIA </t>
  </si>
  <si>
    <t>ATENCIÓN, ORIENTACION Y ACCESO A LAS COMISARIA DE FAMILIA</t>
  </si>
  <si>
    <t xml:space="preserve">Garantizar el acceso a justicia, a través de la atención y orientación a las personas que sean o hayan sido víctimas de violencia por razones de género en el contexto familiar o/y victimas de otra formas de violencia en el contexto familiar, con el propósito de proteger, reparar, garantizar y restablecer sus derechos según lo establecido en la ley 2126 de 2021 y la ley 1098 de 2006 en todo el distrito de Cartagena de menara permanente y continua. </t>
  </si>
  <si>
    <t>Activacion de medidas de proteccion de los casos atendidos en las comisarias de familia</t>
  </si>
  <si>
    <t>Posibilidad de perdida reputacional Por no asignar la medida de protección requerida de acuerdo al contexto y circunstancias especiales de la víctima en los tiempos estipulados por la ley. debido al imaginario socioculturales de genero de los funcionarios responsables de atención en los procesos, el desconocimiento del marco legal vigente y los lineamientos técnicos de los entes rectores.</t>
  </si>
  <si>
    <t>El Profesional Especializado lider del subproceso de acceso a la justicia  Diseñara e implementara mensualmente un plan de capacitación para el equipo interdisciplinario que integran las comisarías de familia sobre la normatividad vigente y los lineamientos técnicos de los entes rectores. Seguimiento trimestral
El Profesional Especializado lider del subproceso de acceso a la justicia  Realizar campañas de sensibilización mensuales frente a temas relacionado  con enfoque de género Seguimiento trimestral</t>
  </si>
  <si>
    <t>DERECHOS HUMANOS Y CONSTRUCCCIÓN DE PAZ</t>
  </si>
  <si>
    <t>ATENCION ASISTENCIA Y REPARACION INTEGRAL A LAS VICTIMAS DEL CONFLICTO ARMADO</t>
  </si>
  <si>
    <t>Brindar asistencia, atención y medidas de reparación integral en el marco de la implementacion de la ley de victimas y restitución de tierras, a través de programas y proyectos articulando la oferta institucional con entes públicos y privados, distritales, departamentales, así como de orden nacional e internacional, con el fin de contribuir al goce efectivo de los derechos de las victimas del conflicto armado y a la superación de su situación de vulnerabilidad en el distrito de Cartagena, de manera permanente.</t>
  </si>
  <si>
    <t>Presupuesto Ejecutado Por El Subproceso Atención, Asistencia Y Reparación Integral A Las Victimas Del Conflicto Armado</t>
  </si>
  <si>
    <t>Conocer El Porcentaje Del Presupuesto Ejecutado Por El Subproceso Atención Asistencia Y Reparación Integral A Las Victimas Del Conflicto Armado De Con El Fin De Medir La Eficiencia Del Subproceso Con Respecto Al Gasto Del Presupuesto Asignado.</t>
  </si>
  <si>
    <t>Posibilidad de perdida reputacional Por el incumplimiento de los términos establecidos en  la política publica de victimas Debido a la entrega extemporánea de las ayudas humanitarias a las víctimas del conflicto armado.</t>
  </si>
  <si>
    <t>Secretario del Interior -  Código 020 Grado 61  Diseñara e implementara un procedimiento para las entregas de ayudas humanitarias inmediata a las víctimas del conflicto armado De manera continua con el fin de cumplir con los términos establecidos en la política publica de victimas.
Secretario del Interior -  Código 020 Grado 61  Hara seguimiento a la implementación del procedimiento de las entregas humanitarias inmediatas a las víctimas del conflicto armado dicho seguimiento se hara mensualemente con el proposito de cumplir con lo establecido en el procedimiento</t>
  </si>
  <si>
    <t>ATENCIÓN Y ORIENTACIÓN A POBLACIÓN MIGRANTE, REFUGIADOS Y RETORNADOS</t>
  </si>
  <si>
    <t>Atender y orientar constantemente a la población migrante, refugiada y retornada, a través de un análisis de las necesidades particulares de la población mediante la activación y seguimiento de rutas institucionales y de cooperación internacional que permitan mitigar los niveles de vulneración de esta población e incentivar la integración socioecomica en el Distrito de Cartagena</t>
  </si>
  <si>
    <t>Casos Atendidos De Migrantes Refugiados Y Retornados En El Centro Intégrate</t>
  </si>
  <si>
    <t>Conocer El Porcentaje De Los Casos Atendidos De Los Migrantes Refugiados Y Retornados; Que Son Remitidos Para Darle Tramites En Las Distintas Entidades Distritales, Territoriales Y Organismos De Control Con El Fin De Medir El Nivel De Atención A Los Flujos Migratorios Mixtos</t>
  </si>
  <si>
    <t>Posibilidad de perdida reputacional Por la atención inadecuada a la población migrante brindada por los operadores que desarrollan el modelo de atención y la falta de información para la toma de decisiones. debido a la poca orientación al usuario, desconocimiento de los procedimientos y la omisión de información en el sistema.</t>
  </si>
  <si>
    <t xml:space="preserve">El Secretario del Interior -  Código 020 Grado 61  Diseñara  e implementara un  plan de capacitaciones para el fortalecimiento de las competencias y habilidades de  los operadores del modelo de atención. el diseño del plan se hara Anulamte y al cual se le hara seguimiento trimestral para verificar la eficiencia de la implemntacion
El Secretario del Interior -  Código 020 Grado 62 Realiza el seguimiento de los planes trabajos realizados por los operadores del modelo de atención.  Quincenal
</t>
  </si>
  <si>
    <t>Gestion con Valores por Resultados</t>
  </si>
  <si>
    <t xml:space="preserve">La secretaria del interior y convivencia Ciudadana no tieen la competencia de politica de gestion y desepempeño Institucional, no ostante las trabajamos de manera tranversal </t>
  </si>
  <si>
    <t xml:space="preserve">Proceso de equidad e inclusion de los negros, afros, Palenqueros e indigena </t>
  </si>
  <si>
    <t>Reconocimiento y fortalecimiento de los grupos etcnicos del Distroto de Cartagena</t>
  </si>
  <si>
    <t xml:space="preserve">Fortalecer las actividades de los grupos etnicos del distrito de cartagena, a traves de acciones de gobierno oportunas que permitan garantizar sus derechos fundamentales y el reconocimiento contemplado en la normativa etnica  del orden nacional e internacional, anualmente.  </t>
  </si>
  <si>
    <t>1. X: # estrategia y acciones ejecutadas para el fortalecimiento de los grupos etnicos de la ciudad de cartagena/# estrategias y acciones programadas para el fortalecimiento de los grupos etnicos de la ciudad de cartagena.                                                                 2. X = # De Actividades Culturales Realizadas / # De Actividades Culturales Programadas.</t>
  </si>
  <si>
    <t>El propósito es fomentar la participación activa de los grupos étnicos en eventos culturales, promover el fortalecimiento organizacional y garantizar que puedan ejercer plenamente sus derechos.</t>
  </si>
  <si>
    <t>trimestral</t>
  </si>
  <si>
    <t>1. El indicador es eficiente ,  mide por la capacidad de la organización para llevar a cabo las acciones planificadas de manera efectiva, utilizando los recursos disponibles de la manera más óptima posible para alcanzar los objetivos establecidos en el fortalecimiento de los grupos étnicos en Cartagena.                            2. El indicador es eficaz a que mide el grado de cumplimiento de las actividades culturales planificadas en comparación con las realizadas. En este caso, la eficacia se refleja en la capacidad de la organización para ejecutar las actividades programadas, lo que indica si se están logrando los objetivos establecidos para el fortalecimiento de los grupos étnicos en Cartagena.</t>
  </si>
  <si>
    <t xml:space="preserve">1.Posibilidad de perdida reputacional por expedición extemporánea de los certificados para el reconocimiento de las autoridades étnicas debido a la falta de conocimiento de los funcionarios sobre la normatividad vigente y falta de monitoreo de las actividades asignadas en el proceso.                                                                                           2. Posibilidad de perdida reputacional y economica por incumplimiento en la gestión cultural debido a la dificulta de acceso y conexión con las comunidades étnicas.                                                                     </t>
  </si>
  <si>
    <t>1.1 Capacitara  y actualizara  a los funcionarios que hacen parte del equipo de trabajo del subproceso sobre la normatividad vigente de los asuntos étnicos.                                                                          1.2  Hara seguimiento y monitoreo constante de las actividades signadas a los funcionarios que hacen parte del equipo de trabajo del subproceso de asuntos étnicos.                                             2.1  Mejorara la capacidad de convocatoria de las actividades culturales mediante la ampliación de base de dato de las personas beneficiadas, fortalecer los proceso de comunicación del programa ( redes sociales, correos electrónicos, oficios) y visitas previas a las comunidades con el propósito de garantizar la participación masiva de las mismas                                                                                                                                                                                                            2.2  Construira e implementara  un plan de sensibilización para las comunidades sobre asuntos étnicos y Gestión cultual.</t>
  </si>
  <si>
    <t>X: # estrategia y acciones ejecutadas para el fortalecimiento de los grupos etnicos de la ciudad de cartagena/# estrategias y acciones programadas para el fortalecimiento de los grupos etnicos de la ciudad de cartagena.                     X = # De Actividades Culturales Realizadas / # De Actividades Culturales Programadas.</t>
  </si>
  <si>
    <t>2. Plan Anual de Adquisiciones . 9. Plan Anticorrupción y de Atención al Ciudadano</t>
  </si>
  <si>
    <t xml:space="preserve">1.Posibilidad de perdida reputacional por expedición extemporánea de los certificados para el reconocimiento de las autoridades étnicas debido a la falta de conocimiento de los funcionarios sobre la normatividad vigente y falta de monitoreo de las actividades asignadas en el proceso.                                                                                           2. Posibilidad de perdida reputacional y economica por incumplimiento en la gestión cultural debido a la dificulta de acceso y conexión con las comunidades étnicas.   </t>
  </si>
  <si>
    <t xml:space="preserve">
</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</si>
  <si>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</si>
  <si>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</si>
  <si>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</si>
  <si>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</si>
  <si>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</si>
  <si>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</si>
  <si>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</si>
  <si>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</si>
  <si>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</si>
  <si>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</si>
  <si>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</si>
  <si>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</si>
  <si>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</si>
  <si>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</si>
  <si>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</si>
  <si>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</si>
  <si>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</si>
  <si>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</si>
  <si>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FUENTES DE RECURSOS</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</si>
  <si>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</si>
  <si>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</si>
  <si>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</si>
  <si>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</si>
  <si>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</si>
  <si>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</si>
  <si>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</si>
  <si>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</si>
  <si>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</si>
  <si>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</si>
  <si>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</si>
  <si>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</si>
  <si>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</si>
  <si>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</si>
  <si>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</si>
  <si>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</si>
  <si>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</si>
  <si>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</si>
  <si>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</si>
  <si>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</si>
  <si>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</si>
  <si>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 xml:space="preserve">FORTALECMIENTO DEL PLAN ESTRATÉGICO DE
SEGURIDAD INTEGRAL TITÁN EN EL DISTRITO DE CARTAGENA DE INDIAS </t>
  </si>
  <si>
    <t>Reducir el delito y el crimen en el Distrito de Cartagena de Indias</t>
  </si>
  <si>
    <t>Fortalecer las capacidades técnicas, logísticas y tecnológicas para la implementación del Plan Titán 24</t>
  </si>
  <si>
    <t>4501001 - Servicio de asistencia técnica</t>
  </si>
  <si>
    <t>Equipo Interdisciplinario para articulación y coordinación de estrategias de seguridad
Equipo Operativo de Gestores de Convivencia.</t>
  </si>
  <si>
    <t>CONSTRUCCIÓN DE PAZ</t>
  </si>
  <si>
    <t xml:space="preserve">Informe de los perativos  de seguridad realizados </t>
  </si>
  <si>
    <t>Enero de 2025</t>
  </si>
  <si>
    <t>31 de diciembre de 2025</t>
  </si>
  <si>
    <t xml:space="preserve">1.065.881  habitantes de   Cartagena y visitantes. </t>
  </si>
  <si>
    <t xml:space="preserve">Todas las UCG urbanas y rurales </t>
  </si>
  <si>
    <t>Bruno Hernádez Ramos 
Secretario del Interior y convivencia ciudadana</t>
  </si>
  <si>
    <t>Contratación de personal no especializado.</t>
  </si>
  <si>
    <t>Contratación de personal idóneo con experiencia en seguridad</t>
  </si>
  <si>
    <t>SI</t>
  </si>
  <si>
    <t xml:space="preserve">PRESTACIÓN DE SERVICIOS PROFESIONALES Y DE APOYO A LA GESTIÓN </t>
  </si>
  <si>
    <t>Contratación directa.</t>
  </si>
  <si>
    <t xml:space="preserve">Recursos propios </t>
  </si>
  <si>
    <t>enero de 2025</t>
  </si>
  <si>
    <t>ICLD</t>
  </si>
  <si>
    <t>2.3.4501.1000.2024130010171</t>
  </si>
  <si>
    <t>Adquisición de lanchas</t>
  </si>
  <si>
    <t xml:space="preserve"> expediente contractual del activo maritimo adquirido </t>
  </si>
  <si>
    <t>Junio de 2025</t>
  </si>
  <si>
    <t>Todas las UCG  rurales  de la zona insular</t>
  </si>
  <si>
    <t>La implementación de estrategias inadecuadas para la reducción del
delito y el crimen.</t>
  </si>
  <si>
    <t>Evaluación permanente de la estrategia para hacerlos ajustes con suficiente anticipación</t>
  </si>
  <si>
    <t>ADQUISICIÓN DE EMBARCACIONES PARA LA SECRETARIA DEL
INTERIOR, EN EL MARCO DEL PROYECTO “FORTALECIMIENTO
DEL PLAN ESTRATEGICO DE SEGURIDAD INTEGRAL TITAN 24
EN EL DISTRITO DE CARTAGENA”.</t>
  </si>
  <si>
    <t>Selección abreviada subasta inversa</t>
  </si>
  <si>
    <t>SGP</t>
  </si>
  <si>
    <t>EQUIDAD DE LA MUJER</t>
  </si>
  <si>
    <t xml:space="preserve">AVANCE PROYECTO FORTALECMIENTO DEL PLAN ESTRATÉGICO DE
SEGURIDAD INTEGRAL TITÁN EN EL DISTRITO DE CARTAGENA DE INDIAS </t>
  </si>
  <si>
    <t>FORTALECIMIENTO DE LAS CAPACIDADES OPERATIVAS DE LA ARMADA NACIONAL PARA LA OPORTUNA ASISTENCIA MILITAR E INCREMENTO DE LA PROTECCIÓN Y SEGURIDAD CIUDADANA EN EL DISTRITO DE  CARTAGENA DE INDIAS</t>
  </si>
  <si>
    <t xml:space="preserve">	2024130010222</t>
  </si>
  <si>
    <t>Disminuir tasa de inseguridad marítima y terrestre en el distrito de Cartagena de indias.</t>
  </si>
  <si>
    <t xml:space="preserve">Fortalecer la Capacidad operacional para la realización de misiones de la Armada Nacional
</t>
  </si>
  <si>
    <t>4501029 - Servicio de apoyo financiero para proyectos de convivencia y seguridad ciudadana</t>
  </si>
  <si>
    <t>Dotar con activos marítimos (botes militares) a la fuerza naval del caribe – armada nacional</t>
  </si>
  <si>
    <t xml:space="preserve"> expediente contractual del activo maritimo adquirido y soportes de su entrega a la Armada Nacional</t>
  </si>
  <si>
    <t>febrero de 2025</t>
  </si>
  <si>
    <t xml:space="preserve">Armada Nacional </t>
  </si>
  <si>
    <t>Incumplimiento
de los
contratistas para
la entrega de los
módulos y
equipos</t>
  </si>
  <si>
    <t>Seguimiento riguroso de
contratistas</t>
  </si>
  <si>
    <t>Licitación pública</t>
  </si>
  <si>
    <t>marzo de 2025</t>
  </si>
  <si>
    <t xml:space="preserve">
CONTRIBUCION SOBRE CONTRATOS DE OBRA PUBLICA
</t>
  </si>
  <si>
    <t>2.3.4501.1000.2024130010216</t>
  </si>
  <si>
    <t>Dotar con activos móviles a la fuerza naval del caribe armada nacional</t>
  </si>
  <si>
    <t xml:space="preserve"> expediente contractual  y soportes de su entrega a la Armada Nacional</t>
  </si>
  <si>
    <t xml:space="preserve">Dotar con activos móviles a la fuerza naval del caribe armada nacional </t>
  </si>
  <si>
    <t>Selección abreviada menor cuantía</t>
  </si>
  <si>
    <t>Adquirir equipos de comunicación</t>
  </si>
  <si>
    <t xml:space="preserve">Adquirir Equipos de Comunicación para la fuerza naval del caribe – armada nacional </t>
  </si>
  <si>
    <t>Adquirir material de asalto aéreo</t>
  </si>
  <si>
    <t xml:space="preserve">Adquirir material de asalto aéreo para la fuerza naval del caribe – armada nacional </t>
  </si>
  <si>
    <t>Mínima cuantía</t>
  </si>
  <si>
    <t xml:space="preserve">Adquisición  de Equipos de computos </t>
  </si>
  <si>
    <t xml:space="preserve">adquisicon de Equipos de computos  para la fuerza naval del caribe – armada nacional </t>
  </si>
  <si>
    <t>Adquisición  de Circuito cerrado de Televisión</t>
  </si>
  <si>
    <t xml:space="preserve">adquisicon de Circuito cerrado de Televisión para la fuerza naval del caribe – armada nacional </t>
  </si>
  <si>
    <t xml:space="preserve">Adquisición de Motor para transporte Marítimo        </t>
  </si>
  <si>
    <t xml:space="preserve">Adquisición de  Motor para transporte Marítimo    </t>
  </si>
  <si>
    <t>junio de 2025</t>
  </si>
  <si>
    <t>AVANCE PROYECTO FORTALECIMIENTO DE LAS CAPACIDADES OPERATIVAS DE LA ARMADA NACIONAL PARA LA OPORTUNA ASISTENCIA MILITAR E INCREMENTO DE LA PROTECCIÓN Y SEGURIDAD CIUDADANA EN EL DISTRITO DE  CARTAGENA DE INDIAS</t>
  </si>
  <si>
    <t>FORTALECIMIENTO INTEGRAL DEL SERVICIO DE LA POLICÍA EN EL DISTRITO DE  CARTAGENA DE INDIAS</t>
  </si>
  <si>
    <t>Fortalecer las capacidades logísticas e institucionales de la Policía metropolitana de Cartagena de Indias.</t>
  </si>
  <si>
    <t>Dotar a la Policía metropolitana de Cartagena con los elementos logísticos y técnicos para aumentar su capacidad de investigativa, operacional y de inteligencia.</t>
  </si>
  <si>
    <t>Adquirir Sistema de seguridad operacional de comando y subcomando control de acceso antecedentes, lector biométrico y reconocimiento facial</t>
  </si>
  <si>
    <t xml:space="preserve"> expediente contractual del activo adquirido y soportes de su entrega a la  Policia </t>
  </si>
  <si>
    <t>Elementos, bienes y servicios sean destinados para actividades diferentes o sitios diferentes</t>
  </si>
  <si>
    <t>Hacer supervisión permanente, una vez estén en servicio los bienes y servicios destinados.</t>
  </si>
  <si>
    <t>Contratar Adquirir Sistema de seguridad operacional de comando y subcomando control de acceso antecedentes, lector biométrico y reconocimiento facial</t>
  </si>
  <si>
    <t>2.3.4501.1000.2024130010220</t>
  </si>
  <si>
    <t xml:space="preserve">Pago de recompensas </t>
  </si>
  <si>
    <t xml:space="preserve">Hospedaje para personal de apoyo de la Policía </t>
  </si>
  <si>
    <t xml:space="preserve"> expediente contractual </t>
  </si>
  <si>
    <t>Policia Metropolitana</t>
  </si>
  <si>
    <t xml:space="preserve">Contratar Hospedaje para personal de apoyo de la Policía </t>
  </si>
  <si>
    <t>Programa de socialización de recompensas por información de la ciudadanía para la captura de criminales de la Ciudad de Cartagena</t>
  </si>
  <si>
    <t>Contratar Programa de socialización de recompensas por información de la ciudadanía para la captura de criminales de la Ciudad de Cartagena</t>
  </si>
  <si>
    <t>Contratar obras de adecuación de estaciones de policía en Cartagena</t>
  </si>
  <si>
    <t>UCG 12 y 1</t>
  </si>
  <si>
    <t>CONTRATAR OBRAS DE   ADECUACIÓN Y/O, REHABILITACION Y DOTACIÓN DE ESTACIÓN DE POLICIA "LOS CARACOLES"  Y  CARIBE NORTE EN LA CIUDAD DE CARTAGENA DE INDIAS</t>
  </si>
  <si>
    <t>ADECUACIÓN DE LA SEDE DE LA FISCALÍA GENERAL DE LA NACIÓN UBICADA EN EL BARRIO CRESPO CALLE 66 4 -86 EDIFICIO HOCOL PISOS 1 Y EXTERIORES DEL DISTRITO DE  CARTAGENA DE INDIAS</t>
  </si>
  <si>
    <t>Adecuar la infraestructura física de la fiscalía general de la Nación en Cartagena de Indias para una optima prestación de sus servicios a la ciudadanía.</t>
  </si>
  <si>
    <t>Intervenir la infraestructura física del piso 1 y exteriores del edificio Hocol de la fiscalía general de la Nación del Distrito de Cartagena de Indias.</t>
  </si>
  <si>
    <t xml:space="preserve">4501043-Infraestructura para la promoción a la cultura de la legalidad y a la convivencia adecuada </t>
  </si>
  <si>
    <t xml:space="preserve">1Contratar las obras de adecuación y remodelación del piso 1 y exteriores del edificio Hocol de la fiscalía general de la Nación del Distrito de Cartagena de Indias.
</t>
  </si>
  <si>
    <t xml:space="preserve">Expediente contractual de las obras de adecuación de la fiscalia </t>
  </si>
  <si>
    <t>Que se hagan reducciones
presupuestales</t>
  </si>
  <si>
    <t>Hacer seguimientos mensuales a la fuente  de financiación   del proyecto.</t>
  </si>
  <si>
    <t xml:space="preserve"> Adicional N° 1 al contrato   LP-SICC-002-2024, que tiene por objeto Contratar las obras de adecuación y remodelación del piso 1 y exteriores del edificio Hocol de la fiscalía general de la Nación del Distrito de Cartagena de Indias.
</t>
  </si>
  <si>
    <t>Licitación pública (Obra pública)</t>
  </si>
  <si>
    <t>2.3.4501.1000.2024130010219</t>
  </si>
  <si>
    <t>Contratar interventoría técnica sobre las obras de adecuación edificio sede fiscalías Cartagena.</t>
  </si>
  <si>
    <t xml:space="preserve">Expediente contractual de la interventoria tecnica a las  obras de adecuación de la fiscalia </t>
  </si>
  <si>
    <t xml:space="preserve"> Adicional N° 1 al contrato  CMA-SIC-001-2024  que tiene por objeto  Contratar interventoría técnica sobre las obras de adecuación edificio sede fiscalías Cartagena.</t>
  </si>
  <si>
    <t>AVANCE PROYECTO ADECUACIÓN DE LA SEDE DE LA FISCALÍA GENERAL DE LA NACIÓN UBICADA EN EL BARRIO CRESPO CALLE 66 4 -86 EDIFICIO HOCOL PISOS 1 Y EXTERIORES DEL DISTRITO DE  CARTAGENA DE INDIAS</t>
  </si>
  <si>
    <t>FORTALECIMIENTO DE MEDIOS TECNOLÓGICOS PARA LA UNIDAD NACIONAL DE PROTECCIÓN EN EL DISTRITO DE  CARTAGENA DE INDIAS</t>
  </si>
  <si>
    <t>Disminuir el riesgo de muerte de la población beneficiaria de la UNP</t>
  </si>
  <si>
    <t xml:space="preserve">Dotar a la Unidad Nacional de Protección -Cartagena de los equipos tecnológicos necesarios que permitan mejorar su operatividad en la realización de actividades de documentación y seguimiento de la información suministrada por las personas protegidas.
</t>
  </si>
  <si>
    <t>Adquisición de Equipos tecnológicos para la Unidad Nacional de Protección -Cartagena</t>
  </si>
  <si>
    <t xml:space="preserve"> expediente contractual del activo adquirido y soportes de su entrega a la UNP</t>
  </si>
  <si>
    <t>2.3.4501.1000.2024130010218</t>
  </si>
  <si>
    <t>AVANCE PROYECTO FORTALECIMIENTO DE MEDIOS TECNOLÓGICOS PARA LA UNIDAD NACIONAL DE PROTECCIÓN EN EL DISTRITO DE  CARTAGENA DE INDIAS</t>
  </si>
  <si>
    <t>FORTALECIMIENTO DE LAS CAPACIDADES TECNOLÓGICAS Y OPERATIVAS DE LA UNIDAD ADMINISTRATIVA ESPECIAL MIGRACIÓN COLOMBIA EN EL DISTRITO DE  CARTAGENA DE INDIAS</t>
  </si>
  <si>
    <t xml:space="preserve">Disminuir los índices de inseguridad migratoria en el distrito de Cartagena de indias. </t>
  </si>
  <si>
    <t>Dotar a la unidad administrativa especial migración Colombia regional caribe de los recursos logísticos, tecnológicos y de información necesarios para el desarrollo de operativos y estrategias de prevención.</t>
  </si>
  <si>
    <t>Adquisición de una sala estratégica para CFSM</t>
  </si>
  <si>
    <t xml:space="preserve"> expediente contractual del activo adquirido y soportes de su entrega a Migración Colombia</t>
  </si>
  <si>
    <t>Posibilidad de costos muy elevados de los equipos requeridos</t>
  </si>
  <si>
    <t>Hacer seguimiento al
cumplimiento de las
cotizaciones realizadas.</t>
  </si>
  <si>
    <t>Adquisición de una sala estratégica para CFSM para la unidad administrativa especial migración Colombia regional caribe</t>
  </si>
  <si>
    <t>2.3.4501.1000.2024130010217</t>
  </si>
  <si>
    <t xml:space="preserve">Adquisición de vehículos terrestres </t>
  </si>
  <si>
    <t>Adquisición de vehículos terrestres 4 X4 para la unidad administrativa especial migración Colombia regional caribe</t>
  </si>
  <si>
    <t>Compra de unidad de enrolamiento biométrico</t>
  </si>
  <si>
    <t>Adquisición de sistemas de enrolamiento bimetrico-Biomig  para la unidad administrativa especial migración Colombia regional caribe</t>
  </si>
  <si>
    <t>Adquisición de elementos tecnológicos</t>
  </si>
  <si>
    <t>Adquisición de elementos tecnológicos para la unidad administrativa especial migración Colombia regional caribe</t>
  </si>
  <si>
    <t>AVANCE PROYECTO FORTALECIMIENTO DE LAS CAPACIDADES TECNOLÓGICAS Y OPERATIVAS DE LA UNIDAD ADMINISTRATIVA ESPECIAL MIGRACIÓN COLOMBIA EN EL DISTRITO DE  CARTAGENA DE INDIAS</t>
  </si>
  <si>
    <t>FORTALECIMIENTO DE LAS CAPACIDADES ADMINISTRATIVAS, LOGISTICAS Y OPERATIVAS DEL FONDO DE SEGURIDAD TERRITORIAL DEL DISTRITO DE    CARTAGENA DE INDIAS</t>
  </si>
  <si>
    <t xml:space="preserve">	2024130010216</t>
  </si>
  <si>
    <t>Disminuir las tasas de inseguridad en el distrito de Cartagena de indias.</t>
  </si>
  <si>
    <t xml:space="preserve">Fortalecer las capacidades de repuesta para proporcionar seguridad efectiva a la población del distrito de Cartagena
</t>
  </si>
  <si>
    <t>Espacio publico adecuado</t>
  </si>
  <si>
    <t>Contratar servicios logísticos para el desarrollo de actividades programadas por los organismos de seguridad.</t>
  </si>
  <si>
    <t xml:space="preserve"> expediente contractual  con los informes de ejecución</t>
  </si>
  <si>
    <t>Medidas óptimas para los requerimientos</t>
  </si>
  <si>
    <t xml:space="preserve">Contratar a monto agotable un operador logístico para apoyar la ejecucion de distintas actividades programadas por los organismos de  seguridad(policia metropolitana  de Cartagena de indias, Armada nacional, ARC Bolivar, Unidad administrativa de migracion coloAdquisición de uniformes, elementos de protección personal, chaleco para proveedores, equipo de campañambia, FIscalia general de la nacion seccional Bolivar y la unidad de proteccion) </t>
  </si>
  <si>
    <t>Campañas de educación comunitaria en seguridad  humana y autonomia  ciudadana.</t>
  </si>
  <si>
    <t>Posibilidad de la no adjudicación de los procesos contractuales acordes a las necesidades específicas solicitadas</t>
  </si>
  <si>
    <t xml:space="preserve">Verificar las diferentes modalidades de contratación, plataformas secop II y tienda virtual en aras de realizar de manera oportuna e idónea la contratación distrital, con relación a las especificaciones técnicas. </t>
  </si>
  <si>
    <t>Mayor cantidad de requerimientos y quejas por parte de los ciudadanos</t>
  </si>
  <si>
    <t>Contratar servicios tecnicos y logistiocos  para desarrollar Campañas de educación comunitaria en seguridad  humana y autonomia  ciudadana.</t>
  </si>
  <si>
    <t>Adquirir elementos tecnológicos y de telecomunicaciones</t>
  </si>
  <si>
    <t>5 organismos de seguridad: Migración, Policia, Fiscalia, Armada y Migración (UNP)</t>
  </si>
  <si>
    <t>Seléccion abreviada - acuerdo marco</t>
  </si>
  <si>
    <t>Adquisición de uniformes, elementos de protección personal, chaleco para proveedores, equipo de campaña y   de armamento letales y no letales para los organismos de seguridad</t>
  </si>
  <si>
    <t>Oposición por parte del querellado en el espacio donde se pretende realizar la demolición</t>
  </si>
  <si>
    <t>Coordinación con las dependencias encargadas a la hora de realizar las demoliciones.</t>
  </si>
  <si>
    <t>Reconocimiento de recompensas a personas que colaboren con la justicia y seguridad ciudadana del distrito</t>
  </si>
  <si>
    <t>NO</t>
  </si>
  <si>
    <t>Construccion de entornos seguros en el distrito de Cartagena de indias.</t>
  </si>
  <si>
    <t>AVANCE PROYECTO FORTALECIMIENTO DE LAS CAPACIDADES ADMINISTRATIVAS, LOGISTICAS Y OPERATIVAS DEL FONDO DE SEGURIDAD TERRITORIAL DEL DISTRITO DE    CARTAGENA DE INDIAS</t>
  </si>
  <si>
    <t>FORTALECIMIENTO DEL CUERPO DE BOMBEROS DE CARTAGENA DE INDIAS</t>
  </si>
  <si>
    <t>Fortalecer el Cuerpo Oficial de Bomberos de Cartagena para optimizar su nivel de anticipación y mitigación de incendios y otras calamidades conexas de cara al actual posicionamiento de la ciudad y sus proyecciones de crecimiento.</t>
  </si>
  <si>
    <t>Adecuar la estación de Bomberos de Bocagrande para que brinde respuestas terrestres y acuáticas.</t>
  </si>
  <si>
    <t>4503014 estaciones de bomberos adecuadas</t>
  </si>
  <si>
    <t>Dotación</t>
  </si>
  <si>
    <t>GESTIÓN DEL RIESGO DE DESASTRES</t>
  </si>
  <si>
    <t xml:space="preserve">Link  secop Expediente contractual de las obras de adecuación de la estación de bomberos de bocagrande  </t>
  </si>
  <si>
    <t>Febrero de 2025</t>
  </si>
  <si>
    <t xml:space="preserve">UCG 1  </t>
  </si>
  <si>
    <t>Jhony Perez 
Director del Cuerpo de  Bomberos</t>
  </si>
  <si>
    <t>Retrasos en el cumplimiento del calendario de las obras de construcción de la  estación de Bomberos de Bocagrande.</t>
  </si>
  <si>
    <t>Solicitar informes  trimestrales de  seguimiento a la interventoría
 técnica de la obra de  construcción de la  estación de  Bomberos de Bocagrande</t>
  </si>
  <si>
    <t>Dotar las tres estaciones de Bomberos existentes con maquinaria, equipos y demás dotaciones necesarias para su capacidad de gestión y desarrollo institucional.</t>
  </si>
  <si>
    <t>4503035 servicio prevención y control de incendios</t>
  </si>
  <si>
    <t>contratar la adquisición de dos carrotanques  con sistema de de bomba para la extinción de incendios.</t>
  </si>
  <si>
    <t xml:space="preserve"> Link  secop   Expediente contractual de las máquinas de bomberos adquiridas </t>
  </si>
  <si>
    <t>Todas las UCG urbanas y rurales</t>
  </si>
  <si>
    <t>Bajo recaudo de la   sobre tasa bomberil</t>
  </si>
  <si>
    <t>Solicitar trimestralmente  certificación de recaudo de  la fuente sobre tasa  bomberil a la dirección  financiera de presupuesto  Distrital.</t>
  </si>
  <si>
    <t>sobretasa bomberil</t>
  </si>
  <si>
    <t>2.3.4503.1000.2024130010044</t>
  </si>
  <si>
    <t xml:space="preserve">6 obras de infraestructura para la reducción del riesgo de desastre </t>
  </si>
  <si>
    <t>contratar los servicios de mantenimiento preventivo y correctivo del sistema contraincendios de las máquinas de bomberos y del parque automotor pertenecientes al cuerpo oficial de bomberos de la alcaldía mayor de Cartagena</t>
  </si>
  <si>
    <t>Link secop del  Expediente contractual  con los informes deI  mantenieminto realizado a las máquinas de bomberos y del parque automotor pertenecientes al cuerpo oficial de bomberos</t>
  </si>
  <si>
    <t>3 obras de protección de laderas para reducción del riesgo en el Cerro Lefran, Cerro la Popa y Cerro de Albornoz</t>
  </si>
  <si>
    <t>Adquisición de armario para almacenamiento de equipos de protección personal acercamiento al fuego y respiración autónomo</t>
  </si>
  <si>
    <t xml:space="preserve">   Link secop del Expediente contractual </t>
  </si>
  <si>
    <t>4 obras de protección de laderas para reducción del riesgo en el Cerro Lefran, Cerro la Popa y Cerro de Albornoz</t>
  </si>
  <si>
    <t>Adquisición de herramientas, equipos y accesorios adecuados para la prestación de servicios bomberiles.</t>
  </si>
  <si>
    <t xml:space="preserve">   Link  secop  del Expediente contractual de las herramientas, equipos y accesorios adquiridos</t>
  </si>
  <si>
    <t xml:space="preserve">sobretasa bomberil
RB venta de  servicios Bomberos
</t>
  </si>
  <si>
    <t>5 obras de protección de laderas para reducción del riesgo en el Cerro Lefran, Cerro la Popa y Cerro de Albornoz</t>
  </si>
  <si>
    <t>Mantenimiento preventivo y correctivo de las lavadoras y cabina de secado de las tres estaciones mantenimiento de las plantas eléctricas</t>
  </si>
  <si>
    <t>6 obras de protección de laderas para reducción del riesgo en el Cerro Lefran, Cerro la Popa y Cerro de Albornoz</t>
  </si>
  <si>
    <t>Mantenimiento preventivo y correcto de los compresores de aire, instalación del sistema de llenado de aire respirable y sistema de desinfección de máscaras.</t>
  </si>
  <si>
    <t>7 obras de protección de laderas para reducción del riesgo en el Cerro Lefran, Cerro la Popa y Cerro de Albornoz</t>
  </si>
  <si>
    <t>Dotar al cuerpo de Bomberos con el equipo humano administrativo, técnico y jurídico que soporte la gestión y desarrollo institucional</t>
  </si>
  <si>
    <t xml:space="preserve"> Link  secop  con Informes de ejecución  de  los contratos de prestación de servicios suscritos</t>
  </si>
  <si>
    <t>Solicitar informes  trimestrales de  seguimiento a la interventoría
 técnica de la obra de  construcción de la estación de  Bomberos de Bocagrande.</t>
  </si>
  <si>
    <t>Dotación bienes muebles estaciones de bomberos Bocagrande, el bosque y Santa Lucía</t>
  </si>
  <si>
    <t>8 obras de protección de laderas para reducción del riesgo en el Cerro Lefran, Cerro la Popa y Cerro de Albornoz</t>
  </si>
  <si>
    <t>Contratación de la compra de cuatrimotos y equipos especiales para la extinción de incendios forestales</t>
  </si>
  <si>
    <t>AVANCE PROYECTO CONSTRUCCION DE OBRAS PARA LA REDUCCION DEL RIESGO Y ATENCION A DESASTRES EN EL DISTRITO DE CARTAGENA DE INDIAS</t>
  </si>
  <si>
    <t>RB venta de  servicios Bomberos</t>
  </si>
  <si>
    <t>MEJORAMIENTO DE LA CONVIVENCIA CIUDADANA EN EL DISTRITO DE CARTAGENA DE INDIAS</t>
  </si>
  <si>
    <t>Mejorar la convivencia Ciudadana en el Distrito de Cartagena de Indias.</t>
  </si>
  <si>
    <t>Poner en funcionamiento el centro de Traslado por Protección (CTP) en el Distrito de Cartagena</t>
  </si>
  <si>
    <t>4501081Servicio de apoyo para la atención de contravenciones y solución de conflictos de convivencia ciudadana</t>
  </si>
  <si>
    <t>Arriendo de bien inmueble para el funcionamiento del Centro de Traslado por Protección-CTP en el Distrito de Cartagena</t>
  </si>
  <si>
    <t>Link secop  del expediente contractual con 
Informes de  las atenciones realizadas en el CTP</t>
  </si>
  <si>
    <t>La asignación presupuestada no esté disponible en su totalidad</t>
  </si>
  <si>
    <t>Hacer seguimiento  al recaudo en la  fuente de financiación 
asignada al proyecto</t>
  </si>
  <si>
    <t>Contratar  Arriendo de bien inmueble  para el funcionamiento integral  del CTP  Centro de Traslado por Protección-CTP</t>
  </si>
  <si>
    <t xml:space="preserve">Contratación directa (con ofertas) </t>
  </si>
  <si>
    <t>2.3.4501.1000.2024130010179</t>
  </si>
  <si>
    <t>1.2.4</t>
  </si>
  <si>
    <t>Realizar los trámites presupuestales que garanticen trasferir mensualmente el 15% para el funcionamiento e infraestructura del Registro Nacional de Medidas Correctivas.</t>
  </si>
  <si>
    <t xml:space="preserve">Resoluciones de pago a Policia </t>
  </si>
  <si>
    <t>Policia metropolitana</t>
  </si>
  <si>
    <t xml:space="preserve">Resolución  de pago </t>
  </si>
  <si>
    <t xml:space="preserve">multas código nacional de policía y convivencia </t>
  </si>
  <si>
    <t xml:space="preserve">Realizar los trámites presupuestales que garanticen trasferir mensualmente el 15% para financiar el servicio de Policía en la modalidad de vigilancia. </t>
  </si>
  <si>
    <t>Resolución  de pago</t>
  </si>
  <si>
    <t>Recuperar y mantener  4 entornos urbanos para la convivencia en el Distrito</t>
  </si>
  <si>
    <t>Recuperar entornos urbanos deteriorados para la convivencia en el Distrito de Cartagena</t>
  </si>
  <si>
    <t>4501004 servicio de promoción de convivencia y no repetición</t>
  </si>
  <si>
    <t>Recuperación y mantenimiento de los entornos urbanos deteriorados</t>
  </si>
  <si>
    <t>Informe con evidencia fotografica del entono recuperado
Link secop  del expediente contractual con 
Informes de ejecución</t>
  </si>
  <si>
    <t>Prestación de servicios profesionales y de apoyo a la gestión    para acompañar la ejecución de las actividades del proyecto</t>
  </si>
  <si>
    <t>Implementación de las escuelas de formación para la convivencia ciudadana en el Distrito de Cartagena</t>
  </si>
  <si>
    <t>Link secop  del expediente contractual con 
Informes de ejecución</t>
  </si>
  <si>
    <t>400 beneficiarios</t>
  </si>
  <si>
    <t>Baja participación  en las escuelas de  formación para la
 convivencia ciudadana
 en Cartagena.</t>
  </si>
  <si>
    <t>Realizar amplias  convocatorias y  jornadas de  sensibilización.</t>
  </si>
  <si>
    <t xml:space="preserve"> Implementación de las escuelas de formación para la convivencia ciudadana en el Distrito de Cartagena</t>
  </si>
  <si>
    <t>Crear 4  escuelas de formación para la convivencia ciudadana en el Distrito</t>
  </si>
  <si>
    <t>Implementar las escuelas de formación para la convivencia ciudadana en el Distrito de Cartagena</t>
  </si>
  <si>
    <t>4501049 servicio de educación informal</t>
  </si>
  <si>
    <t>Realización de campañas de socialización y sensibilización del código nacional de seguridad y Convivencia</t>
  </si>
  <si>
    <t xml:space="preserve">500  beneficiarios </t>
  </si>
  <si>
    <t>Baja participación  en las escuelas de  formación para la
 convivencia ciudadana  en Cartagena.</t>
  </si>
  <si>
    <t>Contratar servicios técnicos y logísticos para la organización y realización de campañas de socialización y sensibilización del código nacional de seguridad y
Convivencia.</t>
  </si>
  <si>
    <t>AVANCE PROYECTO MEJORAMIENTO DE LA CONVIVENCIA CIUDADANA EN EL DISTRITO DE CARTAGENA DE INDIAS</t>
  </si>
  <si>
    <t>Vincular a quinientos ciencuenta  (550) mujeres con la estrategia “Trasmallo de Mujeres Violetas por la Paz”</t>
  </si>
  <si>
    <t>FORTALECIMIENTO DE LOS SERVICIOS OFERTADOS EN LAS CASAS DE JUSTICIA EN LA CIUDAD DE CARTAGENA DE INDIAS</t>
  </si>
  <si>
    <t>Fortalecer los servicios ofertados en las Casas de Justicia en la ciudad de Cartagena de Indias</t>
  </si>
  <si>
    <t>Desarrollar acciones que promuevan la prevención de la violencia en el contexto familiar y de la violencia de género</t>
  </si>
  <si>
    <t xml:space="preserve">1202021 servicio de educación informal para el acceso a la justicia </t>
  </si>
  <si>
    <t>Implementación de la estrategia “Trasmallo de Mujeres Violetas por la Paz”</t>
  </si>
  <si>
    <t xml:space="preserve">550 mujeres </t>
  </si>
  <si>
    <t>PROYECTO GLOBAL</t>
  </si>
  <si>
    <t>Socialización y  divulgación del  programa, amplias 
jornadas de inscripción,  diseño de  mecanismos de
 inscripciones amigables.</t>
  </si>
  <si>
    <t xml:space="preserve">Contratación de servicios tecnicos y logisticos para la implementaciónde la estrategia </t>
  </si>
  <si>
    <t>2.3.1202.0800.2024130010041</t>
  </si>
  <si>
    <t>CONSTRUCCION Y MEJORAMIENTO DE INFRAESTRUCTURA PARA EL TRANSPORTE MASIVO ACUATICO EN EL DISTRITO DE CARTAGENA DE INDIAS</t>
  </si>
  <si>
    <t>•	Crear tres (3) Centros de Conciliación en Equidad y/o Derecho en las Casas de Justicia del Distrito.</t>
  </si>
  <si>
    <t>Ampliar la oferta de Métodos Alternativos de Solución de Conflictos - MASC en sectores de alta conflictividad en la convivencia</t>
  </si>
  <si>
    <t xml:space="preserve">1202002 servicio de justicia a los ciudadanos </t>
  </si>
  <si>
    <t>•	Implementación de los Centros de Conciliación en Equidad y/o Derecho.</t>
  </si>
  <si>
    <t xml:space="preserve">Realizar planeación. Verificación de metas. Seguimiento y control del cronograma y de los recursos. </t>
  </si>
  <si>
    <t>Prestación de servicios  profesionales y de apoyo a la gestión  para acompañar la ejecución de las actividades del proyecto</t>
  </si>
  <si>
    <t>ICLD
SGP LIBRE INVERSIÓN</t>
  </si>
  <si>
    <t>AVANCE PROYECTO FORTALECIMIENTO DE LOS SERVICIOS OFERTADOS EN LAS CASAS DE JUSTICIA EN LA CIUDAD DE CARTAGENA DE INDIAS</t>
  </si>
  <si>
    <t>MEJORAMIENTO DE LA ATENCIÓN A USUARIOS EN LAS COMISARÍAS DE FAMILIA DEL DISTRITO DE CARTAGENA DE INDIAS</t>
  </si>
  <si>
    <t>“Mejorar la atención a usuarios en las comisarías de Familia del Distrito de Cartagena de Indias</t>
  </si>
  <si>
    <t>Ampliar la cobertura para la recepción de casos de violencia intrafamiliar y de género</t>
  </si>
  <si>
    <t>Comisarías de familia construidas y dotadas</t>
  </si>
  <si>
    <t>Dotar las comisarías de familias.</t>
  </si>
  <si>
    <t>La asignación
presupuestada no esté
disponible en su
totalidad</t>
  </si>
  <si>
    <t>Seguimiento y control del
cronograma y de los
recursos.</t>
  </si>
  <si>
    <t>Contratar  la dotación requerida para las comisariasa de familia: Prestación de servicios  profesionales y de apoyo a la gestión, mobiliario, papeleria, vehiculos</t>
  </si>
  <si>
    <t>RECONSTRUCCION AMPLIACIÓN Y PROLONGACIÓN DEL PASEO PEATONAL DEL PIE DE LA POPA, EN EL DISTRITO DE CARTAGENA DE INDIAS</t>
  </si>
  <si>
    <t>Garantizar bien inmueble para el funcionamiento de las comisarias de familia</t>
  </si>
  <si>
    <t>Contratar arriendo  de  bien inmueble para el funcionamiento de las comisarias de familia</t>
  </si>
  <si>
    <t xml:space="preserve"> servicio de apoyo para la atención especializada e interdisciplinaria en las comisarías de familia</t>
  </si>
  <si>
    <t xml:space="preserve">creación y puesta en funcionamiento de la comisaría móvil. </t>
  </si>
  <si>
    <t xml:space="preserve">124,592  habitantes  area rural según proyecciones DANE </t>
  </si>
  <si>
    <t>UCG  rurales</t>
  </si>
  <si>
    <t xml:space="preserve">Compra de  vehiculo y su dotación para  puesta en funcionamiento de la comisaría móvil. </t>
  </si>
  <si>
    <t>AVANCE PROYECTO MEJORAMIENTO DE LA ATENCIÓN A USUARIOS EN LAS COMISARÍAS DE FAMILIA DEL DISTRITO DE CARTAGENA DE INDIAS</t>
  </si>
  <si>
    <t>FORTALECIMIENTO DE LAS CAPACIDADES OPERATIVAS DE LAS INSPECCIONES DE POLICÍA DEL DISTRITO DE CARTAGENA DE INDIAS</t>
  </si>
  <si>
    <t>Fortalecer las capacidades operativas de las inspecciones de Policía del Distrito de Cartagena</t>
  </si>
  <si>
    <t>Modernizar condiciones técnicas, tecnológicas, operativas y de infraestructura en las inspecciones de Policía</t>
  </si>
  <si>
    <t>4501025 inspecciones de policía dotadas</t>
  </si>
  <si>
    <t>Dotar con el equipo profesional,  técnico y operativo  a las Inspecciones de Policía</t>
  </si>
  <si>
    <t>Hacer seguimiento  al recaudo en la  fuente de
 financiación  asignada al  proyecto</t>
  </si>
  <si>
    <t>2.3.4501.1000.2024130010048</t>
  </si>
  <si>
    <t>servicio especial de transporte terrestre de pasajeros mediante vehículo automotor para las inspecciones de Policía.</t>
  </si>
  <si>
    <t>Contratar servicio especial de transporte de pasajeros</t>
  </si>
  <si>
    <t>AVANCE PROYECTO FORTALECIMIENTO DE LAS CAPACIDADES OPERATIVAS DE LAS INSPECCIONES DE POLICÍA DEL DISTRITO DE CARTAGENA DE INDIAS</t>
  </si>
  <si>
    <t xml:space="preserve">	Vincular a 835 jóvenes a la estrategia “Laboratorios De Paz” para la prevención del reclutamiento por parte de los GDO</t>
  </si>
  <si>
    <t>ASISTENCIA Y ATENCIÓN INTEGRAL A JÓVENES Y ADOLESCENTES EN RIESGO SOCIAL DE VINCULACIÓN A ACTIVIDADES DELICTIVAS EN EL DISTRITO DE CARTAGENA DE INDIAS</t>
  </si>
  <si>
    <t>Reducir el riesgo de vinculación de jóvenes y adolescentes a actividades delictivas en el Distrito de Cartagena</t>
  </si>
  <si>
    <t>Desarrollar la estrategia “Laboratorios de Paz” para la prevención del reclutamiento, uso y utilización de los jóvenes por parte de los GDO</t>
  </si>
  <si>
    <t>Producto 80198:
Servicio de protección integral a niños, niñas, adolescentes y jóvenes</t>
  </si>
  <si>
    <t xml:space="preserve">Vincular a jóvenes a la estrategia “Laboratorios De Paz”.                                                                     </t>
  </si>
  <si>
    <t xml:space="preserve">835 jovenes de las tres localidades </t>
  </si>
  <si>
    <t>Que no se 
cuente con 
apropiaciones presupuestales 
suficientes</t>
  </si>
  <si>
    <t>Solicitar anualmente a 
Secretaria de Hacienda 
Distrital, los recursos 
Suficientes según la 
Programación de metas</t>
  </si>
  <si>
    <t>Prestaciónde servicios profesionales y de apoyo a la gestión</t>
  </si>
  <si>
    <t>CLD</t>
  </si>
  <si>
    <t>2.3.4102.1500.2024130010065</t>
  </si>
  <si>
    <t>Vincular a 565 adolescentes y jóvenes a la estrategia “Proyectos de Vida Libres de Violencia” para la prevención del reclutamiento, uso y utilización por parte de los GDO</t>
  </si>
  <si>
    <t xml:space="preserve">Implementación de actividades deportivas con jóvenes.  </t>
  </si>
  <si>
    <t xml:space="preserve">836 jovenes de las tres localidades </t>
  </si>
  <si>
    <t>Contratar servicos tecnicos y logisticos para el desarrollo de actividades deportivas con jovenes</t>
  </si>
  <si>
    <t>PRIMERA INFANCIA, INFANCIA Y ADOLESCENCIA</t>
  </si>
  <si>
    <t>Desarrollar dos (2) jornadas de mediación y desarme con grupos juveniles inmersos en dinámicas de violencias barriales.</t>
  </si>
  <si>
    <t>4102046 servicios de promoción de los derechos de los niños, niñas, adolescentes y jóvenes</t>
  </si>
  <si>
    <t>Desarrollo de las jornadas de mediación y desarme con jóvenes.</t>
  </si>
  <si>
    <t xml:space="preserve">100 jovenes de las tres localidades </t>
  </si>
  <si>
    <t>Que los jóvenes no
Quieran participar en
Las jornadas de 
Mediación y 
desarme</t>
  </si>
  <si>
    <t>Realizar una buena 
Caracterización de jóvenes
Y sensibilización frente a
Las jornadas de desarme 
Ofreciendo beneficios para
Su participación.</t>
  </si>
  <si>
    <t>CONTRATAR LA PRESTACIÓN DE SERVICIOS LOGISTICOS PARA las jornadas de mediación y desarme con jóvenes.</t>
  </si>
  <si>
    <t>GRUPOS ÉTNICOS</t>
  </si>
  <si>
    <t>AVANCE ASISTENCIA Y ATENCIÓN INTEGRAL A JÓVENES Y ADOLESCENTES EN RIESGO SOCIAL DE VINCULACIÓN A ACTIVIDADES DELICTIVAS EN EL DISTRITO DE CARTAGENA DE INDIAS</t>
  </si>
  <si>
    <t>Implementar una (1) estrategia de atención a adolescentes y jóvenes egresados del Sistema de Responsabilidad Penal Adolescente</t>
  </si>
  <si>
    <t>FORTALECIMIENTO DE LA ESTRATEGIA DE ATENCION DISTRITAL A JOVENES Y ADOLESCENTES DEL SISTEMA DE RESPONSABILIDAD PENAL PARA ADOLESCENTES-SRPA EN LA CIUDAD DE CARTAGENA DE INDIAS</t>
  </si>
  <si>
    <t>Fortalecer la estrategia de atención distrital a jóvenes y adolescentes del Sistema de Responsabilidad Penal Adolescente -SRPA en la ciudad de Cartagena</t>
  </si>
  <si>
    <t>Implementar estrategias de atención a adolescentes y jóvenes de Cartagena que ingresan y egresan del Sistema de Responsabilidad Penal Adolescente -SRPA</t>
  </si>
  <si>
    <t>4102038 servicio dirigidos a la atención de niños, niñas, adolescentes y jóvenes, con enfoque pedagógico y restaurativo encaminados a la inclusión social</t>
  </si>
  <si>
    <t>Financiar la estrategia anual para la atención de jóvenes y adolescentes de Cartagena que EGRESAN del Sistema de Responsabilidad Penal para Adolescentes- SRPA</t>
  </si>
  <si>
    <t xml:space="preserve">361 Jóvenes y adolescentes de Cartagena que han egresado del SRPA </t>
  </si>
  <si>
    <t>Baja participación de
 los jóvenes  egresados del SRPA en las iniciativas</t>
  </si>
  <si>
    <t>Financiar iniciativas para Jóvenes egresados del SRPA acorde
A sus  Necesidades.</t>
  </si>
  <si>
    <t>AUNAR ESFUERZOS TÉCNICOS, FINANCIEROS Y ADMINISTRATIVOS PARA EL DESARROLLO DE UNA ESTRATEGIA DE ATENCIÓN INTEGRAL  DE JÓVENES Y ADOLESCENTES  DEL DISTRITO DE CARTAGENA  QUE EGRESAN DEL SISTEMA DE RESPONSABILIDAD PENAL PARA ADOLESCENTES- SRP</t>
  </si>
  <si>
    <t>Financiar la estrategia anual para la atención de jóvenes y adolescentes de Cartagena que INGRESAN del Sistema de Responsabilidad Penal para Adolescentes- SRPA</t>
  </si>
  <si>
    <t xml:space="preserve"> 115 Jóvenes y adolescentes de Cartagena que han ingresado al SRPA </t>
  </si>
  <si>
    <t>Que no se  cuente con  apropiaciones presupuestales 
suficientes</t>
  </si>
  <si>
    <t>Solicitar anualmente a  Secretaria de Hacienda 
Distrital, los recursos  Suficientes según la  Programación de metas</t>
  </si>
  <si>
    <t>Arrendamiento de un bien inmueble con destino con destino a un albergue transitorio o de paso para adolecentes del sistema penal adolecente</t>
  </si>
  <si>
    <t>AVANCE PROYECTO FORTALECIMIENTO DE LA ESTRATEGIA DE ATENCION DISTRITAL A JOVENES Y ADOLESCENTES DEL SISTEMA DE RESPONSABILIDAD PENAL PARA ADOLESCENTES-SRPA EN LA CIUDAD DE CARTAGENA DE INDIAS</t>
  </si>
  <si>
    <t>Vincular a 429  personas víctimas del conflicto a programas de atención psicosocial y salud mental</t>
  </si>
  <si>
    <t>PREVENCIÓN, PROTECCIÓN, ATENCIÓN, ASISTENCIA Y REPARACIÓN EFECTIVA E INTEGRAL A LAS VÍCTIMAS DEL CONFLICTO EN EL DISTRITO DE CARTAGENA DE INDIAS</t>
  </si>
  <si>
    <t>Garantizar la prevención, protección, atención, asistencia y reparación efectiva e integral a las víctimas del conflicto armado sujeto de atención en el Distrito de Cartagena de Indias</t>
  </si>
  <si>
    <t>Garantizar el acceso de las víctimas del conflicto armado en el Distrito de Cartagena a medidas de atención Psicosocial con enfoque de género, diferencial y étnico en el Distrito de Cartagena</t>
  </si>
  <si>
    <t>4101091 servicio de rehabilitación psicosocial a víctimas del conflicto armado</t>
  </si>
  <si>
    <t>Brindar atención sicosocial a víctimas del conflicto.</t>
  </si>
  <si>
    <t>VÍCTIMAS</t>
  </si>
  <si>
    <t>Link secop  del expediente contractual con 
Informes de ejecución y atencion Psicosocial a victimas</t>
  </si>
  <si>
    <t xml:space="preserve">429 victimas </t>
  </si>
  <si>
    <t xml:space="preserve">La no contratación
 del personal
 idóneo para la
 atención de la
 población víctima </t>
  </si>
  <si>
    <t xml:space="preserve">Contratación del personal
 idóneo </t>
  </si>
  <si>
    <t>Prestación de servicios profesionales  para la atención  a victimas del conflicto</t>
  </si>
  <si>
    <t>2.3.4101.1500.2024130010215</t>
  </si>
  <si>
    <t>Garantizar la atención humanitaria en la modalidad interna y externa a las víctimas del conflicto armado en el Distrito de Cartagena</t>
  </si>
  <si>
    <t>4101025 servicio de ayuda y atención humanitaria</t>
  </si>
  <si>
    <t>Reconocer pago por concepto de ayuda humanitaria inmediata a población víctima del conflicto en Cartagena</t>
  </si>
  <si>
    <t>Resoluciones de pago</t>
  </si>
  <si>
    <t>Por demanda de atención.</t>
  </si>
  <si>
    <t>Que desde
 la administración
 distrital no se 
disponga de los
 rubros 
presupuestales
 suficientes.</t>
  </si>
  <si>
    <t xml:space="preserve">Solicitar anualmente
 presupuestos suficientes </t>
  </si>
  <si>
    <t>Atender a la totalidad de personas víctimas que cumplan con los requisitos de ley para acceder a la medida de ayuda humanitaria inmediata mediante albergue</t>
  </si>
  <si>
    <t>Contratar albergue de ayuda humanitaria inmediata para población víctima del conflicto en Cartagena</t>
  </si>
  <si>
    <t>Link secop  del expediente contractual con 
Informes de las victimas atendidas en el Albergue</t>
  </si>
  <si>
    <t>Contratar albergue de ayuda humanitaria</t>
  </si>
  <si>
    <t>Garantizar el acceso de las víctimas del conflicto armado en el Distrito de Cartagena a las medidas de reparación colectiva, memoria histórica y participación efectiva.</t>
  </si>
  <si>
    <t>4101038 servicio de asistencia técnica para la participación de las víctimas</t>
  </si>
  <si>
    <t>Garantizar Incentivos técnicos y logísticos para la mesa de participación de las víctimas.</t>
  </si>
  <si>
    <t>Resoluciones de pago
Link secop  del expediente contractual con 
Informes</t>
  </si>
  <si>
    <t>22 representantes de la Mesa Distrital de  Víctimas</t>
  </si>
  <si>
    <t>AVANCE PROYECTO PREVENCIÓN, PROTECCIÓN, ATENCIÓN, ASISTENCIA Y REPARACIÓN EFECTIVA E INTEGRAL A LAS VÍCTIMAS DEL CONFLICTO EN EL DISTRITO DE CARTAGENA DE INDIAS</t>
  </si>
  <si>
    <t>Implementar dos (2) acciones de articulación con la Unidad de Búsqueda de Personas dadas por Desaparecidas -UBPD para impulsar la búsqueda de personas dadas por desaparecidas en el marco del conflicto armado</t>
  </si>
  <si>
    <t>CONSTRUCCIÓN DE PAZ TERRITORIAL EN EL DISTRITO DE CARTAGENA DE INDIAS</t>
  </si>
  <si>
    <t>Fomentar la construcción de paz territorial en el Distrito de Cartagena de Indias con enfoque diferencial y de género</t>
  </si>
  <si>
    <t>Implementar acciones de articulación con la Unidad de Búsqueda de Personas dadas por Desaparecidas -UBPD para impulsar la búsqueda de personas dadas por desaparecidas en el marco del conflicto armado</t>
  </si>
  <si>
    <t>4502024 servicio de apoyo para la implementación de medidas en derechos humanos y derecho internacional humanitario</t>
  </si>
  <si>
    <t>Implementar acciones de articulación con la Unidad de Búsqueda de Personas dadas por Desaparecidas -UBPD para impulsar la búsqueda de personas dadas por desaparecidas en el marco del conflicto armado en Cartagena.</t>
  </si>
  <si>
    <t>Informes de las acciones de articulación realizadas</t>
  </si>
  <si>
    <t>Población víctimas del conflicto armado en el Distrito de Cartagena de Indias que asciende a 88.871 según Unidad Territorial de Víctimas – Bolívar</t>
  </si>
  <si>
    <t>Que no se  cuente con 
apropiaciones  presupuestales 
suficientes</t>
  </si>
  <si>
    <t xml:space="preserve">Solicitar anualmente a  Secretaria de  Hacienda 
Distrital, los recursos  Suficientes según la  Programación de 
metas </t>
  </si>
  <si>
    <t>Prestación de servicios profesionales  en el marco del proyecto CONSTRUCCIÓN DE PAZ TERRITORIAL EN EL DISTRITO DE CARTAGENA DE INDIAS</t>
  </si>
  <si>
    <t>2.3.4502.1000.2024130010210</t>
  </si>
  <si>
    <t>Apoyar la implementación del plan de acción del Consejo de Paz, Reconciliación, Convivencia y DDHH en el Distrito</t>
  </si>
  <si>
    <t>4502022 servicio de asistencia técnica</t>
  </si>
  <si>
    <t>Implementación del plan de acción del Consejo de Paz, Reconciliación, Convivencia y DDHH en el Distrito</t>
  </si>
  <si>
    <t>Informe de las acciones adelantadas por el Consejo de Paz, Reconciliación, Convivencia y DDHH en el Distrito</t>
  </si>
  <si>
    <t>32 Consejeros de Paz de
Cartagena.</t>
  </si>
  <si>
    <t xml:space="preserve">Conflictos internos  entre los
 miembros del Consejo </t>
  </si>
  <si>
    <t>Fortalecer los  miembros del Consejo  de Paz y asegurar el 
compromiso de  apoyo a las metas  conjuntas</t>
  </si>
  <si>
    <t>Ejecutar una (1) medida de memoria histórica para población víctima</t>
  </si>
  <si>
    <t>Ejecutar medidas de memoria histórica para población víctima en el Distrito</t>
  </si>
  <si>
    <t>4502018 servicio de archivo sobre violaciones de derechos humanos</t>
  </si>
  <si>
    <t xml:space="preserve">Implementación medidas de memoria histórica para población víctima en el Distrito </t>
  </si>
  <si>
    <t xml:space="preserve">Link secop  del expediente contractual con 
Informes </t>
  </si>
  <si>
    <t xml:space="preserve">Contratar servicios tecnicos y logisticos para la  Implementación medidas de memoria histórica para población víctima en el Distrito </t>
  </si>
  <si>
    <t>AVANCE PROYECTO CONSTRUCCIÓN DE PAZ TERRITORIAL EN EL DISTRITO DE CARTAGENA DE INDIAS</t>
  </si>
  <si>
    <t>PREVENCIÓN, PROMOCIÓN Y PROTECCIÓN DE LOS DERECHOS HUMANOS CON ENFOQUE DIFERENCIAL Y DE GÉNERO EN EL DISTRITO DE CARTAGENA DE INDIAS</t>
  </si>
  <si>
    <t>Promover una cultura de prevención, promoción y protección de los derechos humanos con un enfoque diferencial y de género en el Distrito de Cartagena</t>
  </si>
  <si>
    <t>Fortalecer la instancia institucional para atención y garantía del derecho de libertad religiosa en el Distrito de Cartagena.</t>
  </si>
  <si>
    <t>4502021 servicio de apoyo financiero para la implementación de proyectos en materia de derechos humanos</t>
  </si>
  <si>
    <t>Contratar la promoción de los derechos del sector religioso, conciencia y paz.</t>
  </si>
  <si>
    <t xml:space="preserve">1000 personas  </t>
  </si>
  <si>
    <t>Conflictos internos 
entre los miembros del
 comité de libertad 
religiosa.</t>
  </si>
  <si>
    <t>Realizar procesos
 formativos y 
conciliatorios a los
 miembros del comité</t>
  </si>
  <si>
    <t>contratar la promoción de los derechos del sector religioso, conciencia y paz.</t>
  </si>
  <si>
    <t>2.3.4502.1000.2024130010209</t>
  </si>
  <si>
    <t>Garantizar la activación de rutas de protección preventiva a lideres amenazados en el Distrito de Cartagena</t>
  </si>
  <si>
    <t>4502038 servicio de promoción de la garantía de derechos</t>
  </si>
  <si>
    <t xml:space="preserve">Activación de rutas de protección preventiva a lideres amenazados en el Distrito de Cartagena. </t>
  </si>
  <si>
    <t xml:space="preserve">Informe de las rutas activadas </t>
  </si>
  <si>
    <t>Que no se  cuente con  apropiaciones  presupuestales 
suficientes</t>
  </si>
  <si>
    <t>Solicitar anualmente a  Secretaria de Hacienda  Distrital, los recursos  Suficientes según la  Programación de 
metas</t>
  </si>
  <si>
    <t xml:space="preserve">Prestación de servicios profesionales  en el marco del proyecto </t>
  </si>
  <si>
    <t>Implementar tres  (3) estrategias de promoción de la garantía de derechos</t>
  </si>
  <si>
    <t>Implementar estrategias de promoción de DDHH en el Distrito de Cartagena.</t>
  </si>
  <si>
    <t>4502034 servicio de educación informal</t>
  </si>
  <si>
    <t>Implementar estrategias de promoción de la garantía de derechos.</t>
  </si>
  <si>
    <t>Baja participación de beneficiarios</t>
  </si>
  <si>
    <t>Realizar amplias
 convocatorias</t>
  </si>
  <si>
    <t>Vincular a treinta  (30) personas en proceso de reintegración y reincorporación a beneficios para la reinserción social y comunitaria y de participación</t>
  </si>
  <si>
    <t>Vincular a la población en proceso de reintegración y reincorporación a beneficios para la reinserción social y comunitaria y de participación</t>
  </si>
  <si>
    <t>Producto 80313:
Servicio de promoción a la participación ciudadana</t>
  </si>
  <si>
    <t>Vincular a personas en proceso de reintegración y reincorporación a beneficios para la reinserción social y comunitaria y de participación</t>
  </si>
  <si>
    <t>30 personas en proceso de reintegración</t>
  </si>
  <si>
    <t xml:space="preserve">
Contratar servicios logisticos para Vincular a la población en proceso de reintegración y reincorporación a beneficios para la reinserción social y comunitaria y de participación</t>
  </si>
  <si>
    <t>AVANCE PROYECTO PREVENCIÓN, PROMOCIÓN Y PROTECCIÓN DE LOS DERECHOS HUMANOS CON ENFOQUE DIFERENCIAL Y DE GÉNERO EN EL DISTRITO DE CARTAGENA DE INDIAS</t>
  </si>
  <si>
    <t>Implementar UNA  estrategias de prevención de casos de víctimas de trata de personas</t>
  </si>
  <si>
    <t>MEJORAMIENTO DE LA CAPACIDAD INSTITUCIONAL Y OPERATIVA PARA LA LUCHA CONTRA LA TRATA DE PERSONAS CON ENFOQUE DE DERECHOS HUMANOS EN EL DISTRITO DE CARTAGENA DE INDIAS.</t>
  </si>
  <si>
    <t>Mejorar la capacidad institucional y operativa para la lucha contra la trata de personas con enfoque de derechos humanos en el Distrito de Cartagena</t>
  </si>
  <si>
    <t>Implementar estrategias de prevención de casos de víctimas de trata de personas en el Distrito de Cartagena</t>
  </si>
  <si>
    <t>Implementación de las estrategias de prevención de casos de víctimas de trata de personas en el Distrito de Cartagena</t>
  </si>
  <si>
    <t xml:space="preserve">Informes de las estretegias implementadas </t>
  </si>
  <si>
    <t xml:space="preserve">300 personas </t>
  </si>
  <si>
    <t xml:space="preserve">451 personas </t>
  </si>
  <si>
    <t>Solicitar anualmente a  Secretaria de  Hacienda 
Distrital, los recursos  Suficientes según la 
Programación de  metas</t>
  </si>
  <si>
    <t xml:space="preserve">
Contratar servicios tecnicos y logisticos para Implementar estrategias de prevención de casos de víctimas de trata de personas en el Distrito de Cartagena</t>
  </si>
  <si>
    <t>2.3.4502.1000.2024130010195</t>
  </si>
  <si>
    <t>Brindar atención y orientación a la totalidad de víctimas sobrevivientes de explotación sexual y de mendicidad forzada</t>
  </si>
  <si>
    <t>Atención y orientación a víctimas sobrevivientes de explotación sexual y de mendicidad forzada.</t>
  </si>
  <si>
    <t xml:space="preserve">1 victima atendida en el primer trimestre
2 victimsa atendida en el segundo trimestre
</t>
  </si>
  <si>
    <t>Exposición a material
 biológico, lugares 
insalubres, y
enfermedades crónicas</t>
  </si>
  <si>
    <t>Garantizar todos
Los insumos de 
Protección personal
Al equipo operativo</t>
  </si>
  <si>
    <t xml:space="preserve">Prestación de servicios profesionales  y de apoyo a la gestión en el marco del proyecto </t>
  </si>
  <si>
    <t>AVANCE PROYECTO MEJORAMIENTO DE LA CAPACIDAD INSTITUCIONAL Y OPERATIVA PARA LA LUCHA CONTRA LA TRATA DE PERSONAS CON ENFOQUE DE DERECHOS HUMANOS EN EL DISTRITO DE CARTAGENA DE INDIAS.</t>
  </si>
  <si>
    <t>MEJORAMIENTO DE LA ATENCIÓN   A POBLACION PRIVADA DE LA LIBERTAD A CARGO DEL DISTRITO DE CARTAGENA DE INDIAS</t>
  </si>
  <si>
    <t>Mejorar la atención a la población privada de la libertad a cargo del Distrito de Cartagena de indias</t>
  </si>
  <si>
    <t>Brindar servicios de atención primaria a la población privada de la libertad, masculinas y femeninas, a cargo del Distrito</t>
  </si>
  <si>
    <t>1206005 servicio de resocialización de personas privadas de la libertad</t>
  </si>
  <si>
    <t>Vincular a personas privadas de la libertad a programas psicosociales</t>
  </si>
  <si>
    <t>150 internas</t>
  </si>
  <si>
    <t xml:space="preserve">Luis Enrique Mercado
Director Carcel Distrital </t>
  </si>
  <si>
    <t>La asignación presupuestada 
No esté disponible  en su totalidad</t>
  </si>
  <si>
    <t xml:space="preserve">Hacer seguimiento al recaudo en la fuente  de financiación
 asignada al proyecto </t>
  </si>
  <si>
    <t xml:space="preserve">Prestación de servicios profesionales y de apoyo a la gestión   </t>
  </si>
  <si>
    <t xml:space="preserve">CLD
</t>
  </si>
  <si>
    <t>2.3.1206.0800.2024130010043</t>
  </si>
  <si>
    <t>1.2.9</t>
  </si>
  <si>
    <t>Contratar la compraventa de papelería y útiles de oficina para la cárcel Distrital.</t>
  </si>
  <si>
    <t>1.2.10</t>
  </si>
  <si>
    <t>Contratar servicio de transportes que permita el cumplimiento de las remisiones judiciales y médicas.</t>
  </si>
  <si>
    <t>1.2.11</t>
  </si>
  <si>
    <t>Contratar la capacitación  para el desarrollo humano y el trabajo para hijos de la PPL femenina</t>
  </si>
  <si>
    <t>Presupuesto de entidad nacional</t>
  </si>
  <si>
    <t>1.2.12</t>
  </si>
  <si>
    <t xml:space="preserve"> Contratar la Formación y dotacion en proyectos productivos a la PPL femenina</t>
  </si>
  <si>
    <t>1.2.13</t>
  </si>
  <si>
    <t>contratar el suministro de elementos de seguridad para la atencion de las ppl</t>
  </si>
  <si>
    <t xml:space="preserve">Link secop  del expediente contractual </t>
  </si>
  <si>
    <t>1.2.14</t>
  </si>
  <si>
    <t>Suscribir Convenio INPEC</t>
  </si>
  <si>
    <t xml:space="preserve">1000 internos </t>
  </si>
  <si>
    <t>Que el INPEC se  niegue a Firmar el convenio  previsto con ellos anualmente
 por considerarlo insuficiente financieramente.</t>
  </si>
  <si>
    <t>Pasar anualmente la necesidad  presupuestal  requerida a 
Secretaría de  Hacienda Distrital  para la suscripción 
del convenio, previa  concertación con el  INPEC.</t>
  </si>
  <si>
    <t>AUNAR ESFUERZOS ADMINISTRATIVOS, JURÍDICOS, LOGÍSTICOS ENTRE OTROS, CON LA FINALIDAD DE INVERTIR LOS RECURSOS APORTADOS POR LAS ENTIDAD TERRITORIAL DESTINADOS AL ESTABLECIMIENTO PENITENCIARIO DE MEDIANA SEGURIDAD Y CARCELARIO DE CARTAGENA A CARGO DEL INPEC, PARA EL  SOSTENIMIENTO DE LOS INTERNOS, COMPETENCIA DEL DISTRITO DE CARTAGENA QUE EN ESTEN RECLUIDOS O LLEGUEN A ESTAR RECLUIDOS EN EL ESTABLECIMIENTO PENITENCIARIO Y CARCELARIO DE CARTAGENA</t>
  </si>
  <si>
    <t>1.2.15</t>
  </si>
  <si>
    <t>Contratar el arrendamiento de un bien inmueble con destino al funcionamiento de salas o centro de detención transitoria para dar solución a la grave situación que aqueja a las personas detenidas preventivamente de manera transitoria por la policía nacional</t>
  </si>
  <si>
    <t xml:space="preserve">  personas detenidas en estaciones de policia Bellavista, CaribeNorte, Caracoles y Viregen y Turistica. (por demanda de atencion)</t>
  </si>
  <si>
    <t>AVANCE PROYECTO ASISTENCIA Y ATENCIÓN INTEGRAL A JÓVENES Y ADOLESCENTES EN RIESGO SOCIAL DE VINCULACIÓN A ACTIVIDADES DELICTIVAS EN EL DISTRITO DE CARTAGENA DE INDIAS</t>
  </si>
  <si>
    <t>FORTALECIMIENTO DE LA ESTRATEGIA DE ATENCIÓN Y ACCESO A SERVICIOS A LA POBLACIÓN MIGRANTE, RETORNADA Y DE ACOGIDA DESDE EL CENTRO INTEGRATE EN EL DISTRITO DE CARTAGENA</t>
  </si>
  <si>
    <t>Fortalecer la estrategia de atención y acceso a servicios a la población migrante, retornados y de acogida en el Distrito de Cartagena desde el Centro Intégrate</t>
  </si>
  <si>
    <t>Mejorar el Centro Intégrate como espacio de atención y orientación a población   migrante, retornados y de acogida en el Distrito de Cartagena.</t>
  </si>
  <si>
    <t>4502015 oficina para la atención y orientación ciudadana dotada</t>
  </si>
  <si>
    <t>Atención y orientación a población   migrante, retornados y de acogida en el Distrito de Cartagena.</t>
  </si>
  <si>
    <t xml:space="preserve">Por demanda de atención de población migrante, retornada y de acogida en el Distrito de Cartagena </t>
  </si>
  <si>
    <t>Aumento indiscriminado de los flujos migratorios a la ciudad.</t>
  </si>
  <si>
    <t xml:space="preserve">Fortalecer estrategias de integración y campañas de servicios que procuren la integración de la población migrante  </t>
  </si>
  <si>
    <t>2.3.4502.1000.2024130010067</t>
  </si>
  <si>
    <t>Implementar jornadas extramurales de atención integral a la población migrante, retornada y de acogida en el Distrito de Cartagena</t>
  </si>
  <si>
    <t>4502033 servicio de integración de la oferta pública</t>
  </si>
  <si>
    <t>Jornadas extramurales de atención integral a población migrante.</t>
  </si>
  <si>
    <t xml:space="preserve">500 población migrante, retornada y de acogida en el Distrito de Cartagena </t>
  </si>
  <si>
    <t>Asignaciones presupuestales 
insuficientes</t>
  </si>
  <si>
    <t>Presentar anualmente las  necesidades 
presupuestales requeridas a 
Secretaría de Hacienda.</t>
  </si>
  <si>
    <t>Contratar servicios tecnicos y logisticos para Implementar jornadas extramurales de atención integral a la población migrante, retornada y de acogida en el Distrito de Cartagena</t>
  </si>
  <si>
    <t>AVANCE PROYECTO FORTALECIMIENTO DE LA ESTRATEGIA DE ATENCIÓN Y ACCESO A SERVICIOS A LA POBLACIÓN MIGRANTE, RETORNADA Y DE ACOGIDA DESDE EL CENTRO INTEGRATE EN EL DISTRITO DE CARTAGENA</t>
  </si>
  <si>
    <t>Formar en temas de legilacion, derechos humanos y el fortalecimiento organizacional a los miembros de 20  consejos comunitarios y organizaciones de base de las comunidades negras, afrocolombianas, raizales y palenqueras</t>
  </si>
  <si>
    <t xml:space="preserve">FORTALECIMIENTO DEL PROCESO ORGANIZATIVO Y ATENCIÓN DIFERENCIAL A LA POBLACIÓN NEGRA, AFRODESCENDIENTE, RAIZAL Y PALENQUERA EN EL DISTRITO DE CARTAGENA DE INDIAS. </t>
  </si>
  <si>
    <t>Formar en temas de legislación, derechos humanos y el fortalecimiento organizacional a los Consejos Comunitarios y  Organizaciones de Base de las Comunidades Negras, Afrocolombianas, Raizales y Palenqueras.</t>
  </si>
  <si>
    <t>Informe de la asesora de despacho  para asuntos etnicos</t>
  </si>
  <si>
    <t>Formación de los Consejos Comunitarios y Organizaciones de Base de las Comunidades Negras, Afrocolombianas, Raizales y Palenqueras en temas de legislación, derechos humanos y el fortalecimiento organizacional</t>
  </si>
  <si>
    <t xml:space="preserve">Link secop  del expediente contractual con 
Informes de ejecución </t>
  </si>
  <si>
    <t xml:space="preserve"> 20  consejos comunitarios</t>
  </si>
  <si>
    <t>María Torres
Asesora de 
Despacho para
Asuntos étnicos</t>
  </si>
  <si>
    <t>Hacer seguimiento  al recaudo en la  fuente de 
financiación  asignada al  proyecto</t>
  </si>
  <si>
    <t>Contratar servicios tecnicos y logisticos para Formación de los Consejos Comunitarios y Organizaciones de Base de las Comunidades Negras, Afrocolombianas, Raizales y Palenqueras en temas de legislación, derechos humanos y el fortalecimiento organizacional</t>
  </si>
  <si>
    <t>2.3.4502.1000.2024130010096</t>
  </si>
  <si>
    <t>Formar a ciento  cincuenta (150) funcionarios de la Alcaldía Distrital entre ellos los operadores de justicia en enfoque étnico</t>
  </si>
  <si>
    <t>Implementar proceso de capacitación en enfoque diferencial étnico a funcionarios de la Alcaldía Mayor de Cartagena de Indias</t>
  </si>
  <si>
    <t>Proceso de capacitación en enfoque diferencial étnico a funcionarios de la Alcaldía Mayor de Cartagena de Indias</t>
  </si>
  <si>
    <t>150 Funcionarios</t>
  </si>
  <si>
    <t xml:space="preserve">Prestacion de servicios profesionales   y de  apoyo la gestion para la ejecion de las actvidades </t>
  </si>
  <si>
    <t>Mejorar la atención institucional diferencial a la población Negra, Afrocolombiana, Raizales y Palenquera víctima del conflicto y de racismo.</t>
  </si>
  <si>
    <t>4502001 servicio de promoción a la participación ciudadana</t>
  </si>
  <si>
    <t>Implementar la ruta y modelo de atención psicosocial para atención de situaciones de antirracismo y víctimas del racismo</t>
  </si>
  <si>
    <t>Implementar en los treinta y tres (33) Consejos Comunitarios del Distrito la ruta de atención diferencial para víctimas del conflicto armado.</t>
  </si>
  <si>
    <t xml:space="preserve">33  consejo comunitarios </t>
  </si>
  <si>
    <t>Todas las UCG  y rurales</t>
  </si>
  <si>
    <t xml:space="preserve">AVANCE PROYECTO FORTALECIMIENTO DEL PROCESO ORGANIZATIVO Y ATENCIÓN DIFERENCIAL A LA POBLACIÓN NEGRA, AFRODESCENDIENTE, RAIZAL Y PALENQUERA EN EL DISTRITO DE CARTAGENA DE INDIAS. </t>
  </si>
  <si>
    <t>FORTALECIMIENTO DE LA GOBERNANZA Y LA AUTODETERMINACIÓN DE
LA CULTURA E INSTITUCIONES PROPIAS DE LA POBLACIÓN INDIGENA EN
EL DISTRITO DE CARTAGENA DE INDIAS.</t>
  </si>
  <si>
    <t>Fortalecer el proceso organizativo y la atención diferencial de la población negra, afrodescendiente, raizal y Palenquera en el Distrito de Cartagena de Indias.</t>
  </si>
  <si>
    <t xml:space="preserve">	Contratar servicios de avalúo para el predio denominado Loma China porción B ubicado en el corregimiento de Bayunca.</t>
  </si>
  <si>
    <t xml:space="preserve">Cabildo Indígena Zenú De Membrillal CAIZEM, vereda San Isidro Membrillal. </t>
  </si>
  <si>
    <t>UCG rurales</t>
  </si>
  <si>
    <t>Imposibilidad de comprar 
Lote para el traslado del
Cabildo indígena Caizem por problemas de consultas previas</t>
  </si>
  <si>
    <t>Cumplir con todos los trámites administrativos necesarios para comprar  Lote que permita trasladar el Cabildo indígena Caizem.</t>
  </si>
  <si>
    <t>Contratar sevicio de avalúo comercial del predio para el   el traslado del Cabildo Zenú de Membrillal CAIZEM</t>
  </si>
  <si>
    <t>2.3.4502.1000.2024130010080</t>
  </si>
  <si>
    <t>Realizar el proceso de compra del lote para reubicación del cabildo indígena CAIZEM</t>
  </si>
  <si>
    <t>suscribir convenio interadministrativo con la Gobernación de Bolivar para la compra de lote y el proceso reubicación del cabildo indígena CAIZEM</t>
  </si>
  <si>
    <t>RB TRANSFERENCIA CAIZEM
SGP LIBRE INVERSIÓN</t>
  </si>
  <si>
    <t>Asesorar a dos  (2) cabildos indígenas en gobernanza y legislación indígena</t>
  </si>
  <si>
    <t>Asesorar a 6 cabildos indígenas en gobernanza y legislación indígena</t>
  </si>
  <si>
    <t xml:space="preserve">  (2) cabildos indígenas </t>
  </si>
  <si>
    <t>Hacer seguimiento al recaudo en la fuente de financiación asignada al proyecto</t>
  </si>
  <si>
    <t xml:space="preserve">Prestacion de servico y apoyo la gestion para la ejecion de las actvidades </t>
  </si>
  <si>
    <t>Elaborar los Planes de Vida de dos  (2) cabildos indígenas asentados en el Distrito de Cartagena (Zenú Zhandero, Zenu Bayunca, Zenu Pasacaballos, Kankuamo e Inga)</t>
  </si>
  <si>
    <t>Elaboración de los planes de vida indígena</t>
  </si>
  <si>
    <t>Contratar la Elaboración de los planes de vida indígena</t>
  </si>
  <si>
    <t>Dotar de elementos patrimoniales y tecnológicos a la Guardia Indígena Ancestral de dos(2) cabildos como Sistema de Aplicación de Justicia al interior de las comunidades indígenas</t>
  </si>
  <si>
    <t>Compra de elementos patrimoniales y tecnológicos a la Guardia Indígena Ancestral de los cabildos asentados en Cartagena.</t>
  </si>
  <si>
    <t>Contrtar la compra de elementos patrimoniales y tecnológicos a la Guardia Indígena Ancestral de los cabildos asentados en Cartagena.</t>
  </si>
  <si>
    <t>REPORTE EJECUCION PRESUPUESTAL (COMPROMISOS) MARZO</t>
  </si>
  <si>
    <t>% EJECUCION  COMPROMISOS MARZO</t>
  </si>
  <si>
    <t>REPORTE EJECUCION PRESUPUESTAL (OBLIGACIONES) MARZO</t>
  </si>
  <si>
    <t>% EJECUCION OBLIGACIONES MARZO</t>
  </si>
  <si>
    <t>REPORTE EJECUCION PRESUPUESTAL (COMPROMISOS) JUNIO</t>
  </si>
  <si>
    <t>% EJECUCION COMPROMISOS JUNIO</t>
  </si>
  <si>
    <t>REPORTE EJECUCION PRESUPUESTAL (OBLIGACIONES)JUNIO</t>
  </si>
  <si>
    <t>% EJECUCION OBLIGACIONES  JUNIO</t>
  </si>
  <si>
    <t>AVANCE PROYECTOS SECRETARIA DEL INTERIOR Y CONVIVENCIA CIUDADANA</t>
  </si>
  <si>
    <t>EJECUCIÓN PRESUPUESTAL SICC JUNIO 30 2025</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</si>
  <si>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</si>
  <si>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</si>
  <si>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</si>
  <si>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</si>
  <si>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</si>
  <si>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</si>
  <si>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</si>
  <si>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</si>
  <si>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</si>
  <si>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</si>
  <si>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</si>
  <si>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</si>
  <si>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</si>
  <si>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</si>
  <si>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</si>
  <si>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</si>
  <si>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</si>
  <si>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</si>
  <si>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</si>
  <si>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</si>
  <si>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</si>
  <si>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</si>
  <si>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Regalías</t>
  </si>
  <si>
    <t>Concurso de méritos con precalificación</t>
  </si>
  <si>
    <t>Recursos de crédito</t>
  </si>
  <si>
    <t>Concurso de méritos abierto</t>
  </si>
  <si>
    <t>No Aplica</t>
  </si>
  <si>
    <t>Selección Abreviada de Menor Cuantia sin Manifestacion de Interés</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</si>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</sst>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 #,##0.00;[Red]\-&quot;$&quot;\ #,##0.00"/>
    <numFmt numFmtId="44" formatCode="_-&quot;$&quot;\ * #,##0.00_-;\-&quot;$&quot;\ * #,##0.00_-;_-&quot;$&quot;\ * &quot;-&quot;??_-;_-@_-"/>
    <numFmt numFmtId="43" formatCode="_-* #,##0.00_-;\-* #,##0.00_-;_-* &quot;-&quot;??_-;_-@_-"/>
    <numFmt numFmtId="164" formatCode="&quot;$&quot;\ #,##0.00"/>
    <numFmt numFmtId="165" formatCode="#,##0.0"/>
    <numFmt numFmtId="166" formatCode="_-[$$-240A]\ * #,##0.00_-;\-[$$-240A]\ * #,##0.00_-;_-[$$-240A]\ * &quot;-&quot;??_-;_-@_-"/>
    <numFmt numFmtId="167" formatCode="\$\ #,##0.00"/>
  </numFmts>
  <fonts count="41">
    <font>
      <sz val="11"/>
      <color theme="1"/>
      <name val="Aptos Narrow"/>
      <family val="2"/>
      <scheme val="minor"/>
    </font>
    <font>
      <sz val="11"/>
      <color theme="1"/>
      <name val="Aptos Narrow"/>
      <family val="2"/>
      <scheme val="minor"/>
    </font>
    <font>
      <sz val="10"/>
      <name val="Arial"/>
      <family val="2"/>
    </font>
    <font>
      <b/>
      <sz val="12"/>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sz val="11"/>
      <color rgb="FF000000"/>
      <name val="Aptos Narrow"/>
      <family val="2"/>
      <scheme val="minor"/>
    </font>
    <font>
      <sz val="11"/>
      <name val="Aptos Narrow"/>
      <family val="2"/>
      <scheme val="minor"/>
    </font>
    <font>
      <sz val="11"/>
      <color rgb="FF1F1F1F"/>
      <name val="Aptos Narrow"/>
      <family val="2"/>
      <scheme val="minor"/>
    </font>
    <font>
      <sz val="11"/>
      <color rgb="FF434343"/>
      <name val="Aptos Narrow"/>
      <family val="2"/>
      <scheme val="minor"/>
    </font>
    <font>
      <sz val="11"/>
      <color theme="1"/>
      <name val="Aptos Narrow"/>
      <family val="2"/>
    </font>
    <font>
      <b/>
      <sz val="11"/>
      <color theme="1"/>
      <name val="Aptos Narrow"/>
      <family val="2"/>
    </font>
    <font>
      <b/>
      <sz val="11"/>
      <name val="Aptos Narrow"/>
      <family val="2"/>
    </font>
    <font>
      <b/>
      <sz val="11"/>
      <color theme="1" tint="4.9989318521683403E-2"/>
      <name val="Aptos Narrow"/>
      <family val="2"/>
    </font>
    <font>
      <sz val="11"/>
      <color rgb="FF000000"/>
      <name val="Aptos Narrow"/>
      <family val="2"/>
    </font>
    <font>
      <sz val="11"/>
      <color theme="1" tint="4.9989318521683403E-2"/>
      <name val="Aptos Narrow"/>
      <family val="2"/>
    </font>
    <font>
      <sz val="11"/>
      <name val="Aptos Narrow"/>
      <family val="2"/>
    </font>
    <font>
      <b/>
      <sz val="11"/>
      <color rgb="FF000000"/>
      <name val="Aptos Narrow"/>
      <family val="2"/>
    </font>
    <font>
      <b/>
      <sz val="11"/>
      <color rgb="FFFF0000"/>
      <name val="Aptos Narrow"/>
      <family val="2"/>
    </font>
    <font>
      <b/>
      <sz val="22"/>
      <color theme="1"/>
      <name val="Aptos Narrow"/>
      <family val="2"/>
    </font>
    <font>
      <sz val="11"/>
      <color rgb="FFFF0000"/>
      <name val="Aptos Narrow"/>
      <family val="2"/>
    </font>
    <font>
      <sz val="11"/>
      <color rgb="FFFF0000"/>
      <name val="Aptos Narrow"/>
      <family val="2"/>
      <scheme val="minor"/>
    </font>
    <font>
      <b/>
      <sz val="22"/>
      <color theme="1"/>
      <name val="Aptos Narrow"/>
      <family val="2"/>
      <scheme val="minor"/>
    </font>
    <font>
      <b/>
      <sz val="11"/>
      <color theme="4"/>
      <name val="Aptos Narrow"/>
      <family val="2"/>
      <scheme val="minor"/>
    </font>
    <font>
      <b/>
      <sz val="20"/>
      <color rgb="FFFF0000"/>
      <name val="Aptos Narrow"/>
      <family val="2"/>
      <scheme val="minor"/>
    </font>
    <font>
      <b/>
      <sz val="28"/>
      <color theme="1"/>
      <name val="Aptos Narrow"/>
      <family val="2"/>
      <scheme val="minor"/>
    </font>
    <font>
      <b/>
      <sz val="18"/>
      <color theme="1"/>
      <name val="Aptos Narrow"/>
      <family val="2"/>
      <scheme val="minor"/>
    </font>
    <font>
      <sz val="11"/>
      <name val="Calibri"/>
      <family val="2"/>
    </font>
  </fonts>
  <fills count="2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3" tint="0.89999084444715716"/>
        <bgColor indexed="64"/>
      </patternFill>
    </fill>
    <fill>
      <patternFill patternType="solid">
        <fgColor theme="5" tint="0.39997558519241921"/>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rgb="FFFF0000"/>
        <bgColor indexed="64"/>
      </patternFill>
    </fill>
    <fill>
      <patternFill patternType="solid">
        <fgColor rgb="FF00B0F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12">
    <xf numFmtId="0" fontId="0" fillId="0" borderId="0"/>
    <xf numFmtId="0" fontId="2" fillId="0" borderId="0"/>
    <xf numFmtId="44" fontId="1" fillId="0" borderId="0" applyFont="0" applyFill="0" applyBorder="0" applyAlignment="0" applyProtection="0"/>
    <xf numFmtId="43" fontId="1" fillId="0" borderId="0" applyFont="0" applyFill="0" applyBorder="0" applyAlignment="0" applyProtection="0"/>
    <xf numFmtId="0" fontId="7" fillId="6" borderId="0" applyNumberFormat="0" applyBorder="0" applyProtection="0">
      <alignment horizontal="center" vertical="center"/>
    </xf>
    <xf numFmtId="49" fontId="8" fillId="0" borderId="0" applyFill="0" applyBorder="0" applyProtection="0">
      <alignment horizontal="left" vertical="center"/>
    </xf>
    <xf numFmtId="3" fontId="8"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65">
    <xf numFmtId="0" fontId="0" fillId="0" borderId="0" xfId="0"/>
    <xf numFmtId="0" fontId="0" fillId="0" borderId="0" xfId="0" applyAlignment="1">
      <alignment vertical="center"/>
    </xf>
    <xf numFmtId="0" fontId="7" fillId="6" borderId="1" xfId="4" applyBorder="1" applyProtection="1">
      <alignment horizontal="center" vertical="center"/>
    </xf>
    <xf numFmtId="3" fontId="8" fillId="0" borderId="1" xfId="6" applyBorder="1" applyAlignment="1" applyProtection="1">
      <alignment horizontal="center" vertical="center"/>
    </xf>
    <xf numFmtId="49" fontId="8" fillId="0" borderId="1" xfId="5" applyBorder="1" applyProtection="1">
      <alignment horizontal="left" vertical="center"/>
    </xf>
    <xf numFmtId="0" fontId="11" fillId="0" borderId="0" xfId="0" applyFont="1" applyAlignment="1">
      <alignment horizontal="left"/>
    </xf>
    <xf numFmtId="0" fontId="11" fillId="0" borderId="0" xfId="0" applyFont="1" applyAlignment="1">
      <alignment horizontal="left" vertical="center" wrapText="1"/>
    </xf>
    <xf numFmtId="0" fontId="12" fillId="0" borderId="0" xfId="0" applyFont="1" applyAlignment="1">
      <alignment horizontal="left" vertical="center" wrapText="1"/>
    </xf>
    <xf numFmtId="0" fontId="6" fillId="0" borderId="0" xfId="0" applyFont="1" applyAlignment="1">
      <alignment horizontal="left" vertical="center" wrapText="1"/>
    </xf>
    <xf numFmtId="0" fontId="11" fillId="4" borderId="1" xfId="0" applyFont="1" applyFill="1" applyBorder="1" applyAlignment="1">
      <alignment horizontal="left" vertical="center" wrapText="1"/>
    </xf>
    <xf numFmtId="0" fontId="11" fillId="4"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11" fillId="0" borderId="0" xfId="0" applyFont="1" applyAlignment="1">
      <alignment horizontal="left" vertical="center"/>
    </xf>
    <xf numFmtId="0" fontId="0" fillId="2" borderId="0" xfId="0" applyFill="1" applyAlignment="1">
      <alignment horizont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49" fontId="8" fillId="0" borderId="1" xfId="5" applyBorder="1" applyAlignment="1" applyProtection="1">
      <alignment vertical="center" wrapText="1"/>
    </xf>
    <xf numFmtId="0" fontId="7" fillId="6" borderId="1" xfId="4" applyBorder="1" applyAlignment="1" applyProtection="1">
      <alignment vertical="center"/>
    </xf>
    <xf numFmtId="0" fontId="14" fillId="5" borderId="9" xfId="1" applyFont="1" applyFill="1" applyBorder="1" applyAlignment="1">
      <alignment horizontal="center" vertical="center"/>
    </xf>
    <xf numFmtId="0" fontId="14" fillId="5" borderId="1" xfId="1" applyFont="1" applyFill="1" applyBorder="1" applyAlignment="1">
      <alignment horizontal="center" vertical="center"/>
    </xf>
    <xf numFmtId="0" fontId="14" fillId="5" borderId="10" xfId="1" applyFont="1" applyFill="1" applyBorder="1" applyAlignment="1">
      <alignment horizontal="center" vertical="center"/>
    </xf>
    <xf numFmtId="14" fontId="15" fillId="0" borderId="1" xfId="0" applyNumberFormat="1" applyFont="1" applyBorder="1" applyAlignment="1">
      <alignment horizontal="center" vertical="center"/>
    </xf>
    <xf numFmtId="0" fontId="16" fillId="0" borderId="1" xfId="1" applyFont="1" applyBorder="1" applyAlignment="1">
      <alignment horizontal="center" vertical="center"/>
    </xf>
    <xf numFmtId="14" fontId="16" fillId="0" borderId="1" xfId="1" applyNumberFormat="1" applyFont="1" applyBorder="1" applyAlignment="1">
      <alignment horizontal="center" vertical="center"/>
    </xf>
    <xf numFmtId="0" fontId="16" fillId="0" borderId="1" xfId="1" applyFont="1" applyBorder="1" applyAlignment="1">
      <alignment horizontal="center" wrapText="1"/>
    </xf>
    <xf numFmtId="0" fontId="16" fillId="0" borderId="1" xfId="1" applyFont="1" applyBorder="1"/>
    <xf numFmtId="0" fontId="14" fillId="5" borderId="1" xfId="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8" xfId="0" applyBorder="1" applyAlignment="1">
      <alignment vertical="center" wrapText="1"/>
    </xf>
    <xf numFmtId="0" fontId="0" fillId="0" borderId="1" xfId="0" applyBorder="1" applyAlignment="1">
      <alignment vertical="center" wrapText="1"/>
    </xf>
    <xf numFmtId="0" fontId="20" fillId="0" borderId="1" xfId="0" applyFont="1" applyBorder="1" applyAlignment="1">
      <alignment horizontal="center" vertical="center" wrapText="1"/>
    </xf>
    <xf numFmtId="0" fontId="0" fillId="0" borderId="19" xfId="0" applyBorder="1" applyAlignment="1">
      <alignment horizontal="center" vertical="center" wrapText="1"/>
    </xf>
    <xf numFmtId="0" fontId="20" fillId="0" borderId="1" xfId="0" applyFont="1" applyBorder="1" applyAlignment="1">
      <alignment vertical="center" wrapText="1"/>
    </xf>
    <xf numFmtId="0" fontId="19" fillId="0" borderId="1" xfId="0" applyFont="1" applyBorder="1" applyAlignment="1">
      <alignment vertical="center" wrapText="1"/>
    </xf>
    <xf numFmtId="0" fontId="21" fillId="0" borderId="1" xfId="0" applyFont="1" applyBorder="1" applyAlignment="1">
      <alignment vertical="center" wrapText="1"/>
    </xf>
    <xf numFmtId="0" fontId="19" fillId="0" borderId="1" xfId="0" applyFont="1" applyBorder="1" applyAlignment="1">
      <alignment wrapText="1"/>
    </xf>
    <xf numFmtId="0" fontId="19" fillId="0" borderId="1" xfId="0" applyFont="1" applyBorder="1" applyAlignment="1">
      <alignment horizontal="center" vertical="center" wrapText="1"/>
    </xf>
    <xf numFmtId="0" fontId="21" fillId="0" borderId="1" xfId="0" applyFont="1" applyBorder="1" applyAlignment="1">
      <alignment vertical="center"/>
    </xf>
    <xf numFmtId="0" fontId="22" fillId="0" borderId="1" xfId="0" applyFont="1" applyBorder="1" applyAlignment="1">
      <alignment wrapText="1"/>
    </xf>
    <xf numFmtId="0" fontId="0" fillId="2" borderId="0" xfId="0" applyFill="1"/>
    <xf numFmtId="0" fontId="0" fillId="0" borderId="1" xfId="0" applyBorder="1"/>
    <xf numFmtId="0" fontId="0" fillId="0" borderId="1" xfId="0" applyBorder="1" applyAlignment="1">
      <alignment vertical="top" wrapText="1"/>
    </xf>
    <xf numFmtId="0" fontId="0" fillId="0" borderId="1" xfId="0" applyBorder="1" applyAlignment="1">
      <alignment wrapText="1"/>
    </xf>
    <xf numFmtId="0" fontId="0" fillId="0" borderId="20" xfId="0" applyBorder="1" applyAlignment="1">
      <alignment vertical="center" wrapText="1"/>
    </xf>
    <xf numFmtId="0" fontId="9" fillId="2" borderId="1" xfId="1" applyFont="1" applyFill="1" applyBorder="1" applyAlignment="1">
      <alignment horizontal="left" vertical="center"/>
    </xf>
    <xf numFmtId="0" fontId="9" fillId="2" borderId="1" xfId="0" applyFont="1" applyFill="1" applyBorder="1" applyAlignment="1">
      <alignment horizontal="center" vertical="center" wrapText="1"/>
    </xf>
    <xf numFmtId="0" fontId="0" fillId="0" borderId="1" xfId="0" applyBorder="1" applyAlignment="1">
      <alignment horizontal="left" vertical="top" wrapText="1"/>
    </xf>
    <xf numFmtId="0" fontId="20" fillId="0" borderId="1" xfId="0" applyFont="1" applyBorder="1" applyAlignment="1">
      <alignment vertical="center"/>
    </xf>
    <xf numFmtId="0" fontId="20" fillId="0" borderId="1" xfId="0" applyFont="1" applyBorder="1" applyAlignment="1">
      <alignment horizontal="center" vertical="center"/>
    </xf>
    <xf numFmtId="0" fontId="23" fillId="0" borderId="0" xfId="0" applyFont="1" applyAlignment="1">
      <alignment horizontal="center"/>
    </xf>
    <xf numFmtId="0" fontId="24" fillId="0" borderId="0" xfId="0" applyFont="1" applyAlignment="1">
      <alignment horizontal="center"/>
    </xf>
    <xf numFmtId="0" fontId="25" fillId="0" borderId="1" xfId="0" applyFont="1" applyBorder="1" applyAlignment="1">
      <alignment horizontal="center" wrapText="1"/>
    </xf>
    <xf numFmtId="0" fontId="24" fillId="0" borderId="1" xfId="0" applyFont="1" applyBorder="1" applyAlignment="1">
      <alignment horizontal="center" wrapText="1"/>
    </xf>
    <xf numFmtId="0" fontId="26" fillId="0" borderId="1" xfId="0" applyFont="1" applyBorder="1" applyAlignment="1">
      <alignment horizontal="center" wrapText="1"/>
    </xf>
    <xf numFmtId="0" fontId="25" fillId="2" borderId="1" xfId="0" applyFont="1" applyFill="1" applyBorder="1" applyAlignment="1">
      <alignment horizontal="center" wrapText="1"/>
    </xf>
    <xf numFmtId="44" fontId="25" fillId="0" borderId="1" xfId="8" applyFont="1" applyBorder="1" applyAlignment="1">
      <alignment horizontal="center" wrapText="1"/>
    </xf>
    <xf numFmtId="0" fontId="23" fillId="0" borderId="1" xfId="0" applyFont="1" applyBorder="1" applyAlignment="1">
      <alignment horizontal="center" wrapText="1"/>
    </xf>
    <xf numFmtId="0" fontId="23" fillId="0" borderId="1" xfId="0" applyFont="1" applyBorder="1" applyAlignment="1">
      <alignment horizontal="center"/>
    </xf>
    <xf numFmtId="0" fontId="23" fillId="3" borderId="1" xfId="0" applyFont="1" applyFill="1" applyBorder="1" applyAlignment="1">
      <alignment horizontal="center" wrapText="1"/>
    </xf>
    <xf numFmtId="1" fontId="23" fillId="0" borderId="1" xfId="0" applyNumberFormat="1" applyFont="1" applyBorder="1" applyAlignment="1">
      <alignment horizontal="center" wrapText="1"/>
    </xf>
    <xf numFmtId="9" fontId="23" fillId="0" borderId="1" xfId="7" applyFont="1" applyFill="1" applyBorder="1" applyAlignment="1">
      <alignment horizontal="center" wrapText="1"/>
    </xf>
    <xf numFmtId="0" fontId="28" fillId="0" borderId="1" xfId="0" applyFont="1" applyBorder="1" applyAlignment="1">
      <alignment horizontal="center" wrapText="1"/>
    </xf>
    <xf numFmtId="0" fontId="29" fillId="0" borderId="1" xfId="0" applyFont="1" applyBorder="1" applyAlignment="1">
      <alignment horizontal="center" wrapText="1"/>
    </xf>
    <xf numFmtId="164" fontId="23" fillId="0" borderId="1" xfId="0" applyNumberFormat="1" applyFont="1" applyBorder="1" applyAlignment="1">
      <alignment horizontal="center" wrapText="1"/>
    </xf>
    <xf numFmtId="14" fontId="24" fillId="0" borderId="1" xfId="0" applyNumberFormat="1" applyFont="1" applyBorder="1" applyAlignment="1">
      <alignment horizontal="center" wrapText="1"/>
    </xf>
    <xf numFmtId="0" fontId="24" fillId="2" borderId="1" xfId="0" applyFont="1" applyFill="1" applyBorder="1" applyAlignment="1">
      <alignment horizontal="center" wrapText="1"/>
    </xf>
    <xf numFmtId="0" fontId="24" fillId="0" borderId="1" xfId="0" applyFont="1" applyBorder="1" applyAlignment="1">
      <alignment horizontal="center"/>
    </xf>
    <xf numFmtId="1" fontId="24" fillId="2" borderId="1" xfId="0" applyNumberFormat="1" applyFont="1" applyFill="1" applyBorder="1" applyAlignment="1">
      <alignment horizontal="center" wrapText="1"/>
    </xf>
    <xf numFmtId="9" fontId="24" fillId="2" borderId="1" xfId="7" applyFont="1" applyFill="1" applyBorder="1" applyAlignment="1">
      <alignment horizontal="center"/>
    </xf>
    <xf numFmtId="0" fontId="24" fillId="2" borderId="1" xfId="0" applyFont="1" applyFill="1" applyBorder="1" applyAlignment="1">
      <alignment horizontal="center"/>
    </xf>
    <xf numFmtId="0" fontId="31" fillId="2" borderId="1" xfId="0" applyFont="1" applyFill="1" applyBorder="1" applyAlignment="1">
      <alignment horizontal="center"/>
    </xf>
    <xf numFmtId="9" fontId="24" fillId="2" borderId="1" xfId="7" applyFont="1" applyFill="1" applyBorder="1" applyAlignment="1">
      <alignment horizontal="center" wrapText="1"/>
    </xf>
    <xf numFmtId="164" fontId="24" fillId="2" borderId="1" xfId="0" applyNumberFormat="1" applyFont="1" applyFill="1" applyBorder="1" applyAlignment="1">
      <alignment horizontal="center"/>
    </xf>
    <xf numFmtId="14" fontId="24" fillId="0" borderId="1" xfId="0" applyNumberFormat="1" applyFont="1" applyBorder="1" applyAlignment="1">
      <alignment horizontal="center"/>
    </xf>
    <xf numFmtId="8" fontId="24" fillId="2" borderId="1" xfId="0" applyNumberFormat="1" applyFont="1" applyFill="1" applyBorder="1" applyAlignment="1">
      <alignment horizontal="center"/>
    </xf>
    <xf numFmtId="9" fontId="32" fillId="2" borderId="1" xfId="7" applyFont="1" applyFill="1" applyBorder="1" applyAlignment="1">
      <alignment horizontal="center" wrapText="1"/>
    </xf>
    <xf numFmtId="0" fontId="23" fillId="2" borderId="1" xfId="0" applyFont="1" applyFill="1" applyBorder="1" applyAlignment="1">
      <alignment horizontal="center" wrapText="1"/>
    </xf>
    <xf numFmtId="44" fontId="24" fillId="2" borderId="1" xfId="8" applyFont="1" applyFill="1" applyBorder="1" applyAlignment="1">
      <alignment horizontal="center"/>
    </xf>
    <xf numFmtId="0" fontId="23" fillId="2" borderId="1" xfId="0" applyFont="1" applyFill="1" applyBorder="1" applyAlignment="1">
      <alignment horizontal="center"/>
    </xf>
    <xf numFmtId="0" fontId="23" fillId="12" borderId="1" xfId="0" applyFont="1" applyFill="1" applyBorder="1" applyAlignment="1">
      <alignment horizontal="center" wrapText="1"/>
    </xf>
    <xf numFmtId="9" fontId="23" fillId="2" borderId="1" xfId="7" applyFont="1" applyFill="1" applyBorder="1" applyAlignment="1">
      <alignment horizontal="center"/>
    </xf>
    <xf numFmtId="0" fontId="29" fillId="2" borderId="1" xfId="0" applyFont="1" applyFill="1" applyBorder="1" applyAlignment="1">
      <alignment horizontal="center" wrapText="1"/>
    </xf>
    <xf numFmtId="9" fontId="23" fillId="2" borderId="1" xfId="7" applyFont="1" applyFill="1" applyBorder="1" applyAlignment="1">
      <alignment horizontal="center" wrapText="1"/>
    </xf>
    <xf numFmtId="0" fontId="29" fillId="0" borderId="1" xfId="0" applyFont="1" applyBorder="1" applyAlignment="1">
      <alignment horizontal="center"/>
    </xf>
    <xf numFmtId="8" fontId="23" fillId="2" borderId="1" xfId="0" applyNumberFormat="1" applyFont="1" applyFill="1" applyBorder="1" applyAlignment="1">
      <alignment horizontal="center"/>
    </xf>
    <xf numFmtId="167" fontId="29" fillId="0" borderId="1" xfId="0" applyNumberFormat="1" applyFont="1" applyBorder="1" applyAlignment="1">
      <alignment horizontal="center"/>
    </xf>
    <xf numFmtId="164" fontId="24" fillId="0" borderId="1" xfId="0" applyNumberFormat="1" applyFont="1" applyBorder="1" applyAlignment="1">
      <alignment horizontal="center"/>
    </xf>
    <xf numFmtId="8" fontId="24" fillId="0" borderId="1" xfId="0" applyNumberFormat="1" applyFont="1" applyBorder="1" applyAlignment="1">
      <alignment horizontal="center"/>
    </xf>
    <xf numFmtId="9" fontId="24" fillId="0" borderId="1" xfId="7" applyFont="1" applyFill="1" applyBorder="1" applyAlignment="1">
      <alignment horizontal="center"/>
    </xf>
    <xf numFmtId="0" fontId="23" fillId="8" borderId="0" xfId="0" applyFont="1" applyFill="1" applyAlignment="1">
      <alignment horizontal="center"/>
    </xf>
    <xf numFmtId="0" fontId="23" fillId="0" borderId="0" xfId="0" applyFont="1" applyAlignment="1">
      <alignment horizontal="center" wrapText="1"/>
    </xf>
    <xf numFmtId="164" fontId="23" fillId="2" borderId="1" xfId="0" applyNumberFormat="1" applyFont="1" applyFill="1" applyBorder="1" applyAlignment="1">
      <alignment horizontal="center" wrapText="1"/>
    </xf>
    <xf numFmtId="0" fontId="24" fillId="0" borderId="1" xfId="0" applyFont="1" applyBorder="1" applyAlignment="1">
      <alignment vertical="center"/>
    </xf>
    <xf numFmtId="164" fontId="24" fillId="0" borderId="1" xfId="0" applyNumberFormat="1" applyFont="1" applyBorder="1" applyAlignment="1">
      <alignment vertical="center"/>
    </xf>
    <xf numFmtId="8" fontId="24" fillId="0" borderId="1" xfId="0" applyNumberFormat="1" applyFont="1" applyBorder="1" applyAlignment="1">
      <alignment vertical="center"/>
    </xf>
    <xf numFmtId="44" fontId="24" fillId="0" borderId="1" xfId="8" applyFont="1" applyFill="1" applyBorder="1" applyAlignment="1">
      <alignment vertical="center"/>
    </xf>
    <xf numFmtId="9" fontId="24" fillId="0" borderId="1" xfId="7" applyFont="1" applyFill="1" applyBorder="1" applyAlignment="1">
      <alignment vertical="center"/>
    </xf>
    <xf numFmtId="0" fontId="23" fillId="0" borderId="1" xfId="0" applyFont="1" applyBorder="1" applyAlignment="1">
      <alignment vertical="center" wrapText="1"/>
    </xf>
    <xf numFmtId="164" fontId="23" fillId="0" borderId="1" xfId="0" applyNumberFormat="1" applyFont="1" applyBorder="1" applyAlignment="1">
      <alignment vertical="center" wrapText="1"/>
    </xf>
    <xf numFmtId="0" fontId="23" fillId="0" borderId="1" xfId="0" applyFont="1" applyBorder="1" applyAlignment="1">
      <alignment vertical="center"/>
    </xf>
    <xf numFmtId="164" fontId="23" fillId="0" borderId="1" xfId="0" applyNumberFormat="1" applyFont="1" applyBorder="1" applyAlignment="1">
      <alignment vertical="center"/>
    </xf>
    <xf numFmtId="9" fontId="23" fillId="0" borderId="1" xfId="7" applyFont="1" applyFill="1" applyBorder="1" applyAlignment="1">
      <alignment vertical="center"/>
    </xf>
    <xf numFmtId="44" fontId="23" fillId="0" borderId="1" xfId="8" applyFont="1" applyFill="1" applyBorder="1" applyAlignment="1">
      <alignment vertical="center"/>
    </xf>
    <xf numFmtId="9" fontId="24" fillId="0" borderId="1" xfId="7" applyFont="1" applyBorder="1" applyAlignment="1">
      <alignment horizontal="center"/>
    </xf>
    <xf numFmtId="44" fontId="24" fillId="0" borderId="1" xfId="8" applyFont="1" applyBorder="1" applyAlignment="1">
      <alignment horizontal="center"/>
    </xf>
    <xf numFmtId="9" fontId="23" fillId="0" borderId="0" xfId="7" applyFont="1" applyAlignment="1">
      <alignment horizontal="center"/>
    </xf>
    <xf numFmtId="44" fontId="23" fillId="0" borderId="0" xfId="8" applyFont="1" applyAlignment="1">
      <alignment horizontal="center"/>
    </xf>
    <xf numFmtId="1" fontId="23" fillId="2" borderId="1" xfId="0" applyNumberFormat="1" applyFont="1" applyFill="1" applyBorder="1" applyAlignment="1">
      <alignment horizontal="center" wrapText="1"/>
    </xf>
    <xf numFmtId="164" fontId="23" fillId="2" borderId="1" xfId="0" applyNumberFormat="1" applyFont="1" applyFill="1" applyBorder="1" applyAlignment="1">
      <alignment horizontal="center"/>
    </xf>
    <xf numFmtId="0" fontId="33" fillId="2" borderId="1" xfId="0" applyFont="1" applyFill="1" applyBorder="1" applyAlignment="1">
      <alignment horizontal="center" wrapText="1"/>
    </xf>
    <xf numFmtId="0" fontId="23" fillId="11" borderId="1" xfId="0" applyFont="1" applyFill="1" applyBorder="1" applyAlignment="1">
      <alignment horizontal="center" wrapText="1"/>
    </xf>
    <xf numFmtId="1" fontId="23" fillId="2" borderId="1" xfId="0" applyNumberFormat="1" applyFont="1" applyFill="1" applyBorder="1" applyAlignment="1">
      <alignment horizontal="center"/>
    </xf>
    <xf numFmtId="9" fontId="23" fillId="2" borderId="1" xfId="0" applyNumberFormat="1" applyFont="1" applyFill="1" applyBorder="1" applyAlignment="1">
      <alignment horizontal="center"/>
    </xf>
    <xf numFmtId="0" fontId="23" fillId="7" borderId="1" xfId="0" applyFont="1" applyFill="1" applyBorder="1" applyAlignment="1">
      <alignment horizontal="center" wrapText="1"/>
    </xf>
    <xf numFmtId="0" fontId="23" fillId="9" borderId="1" xfId="0" applyFont="1" applyFill="1" applyBorder="1" applyAlignment="1">
      <alignment horizontal="center" wrapText="1"/>
    </xf>
    <xf numFmtId="1" fontId="23" fillId="0" borderId="1" xfId="0" applyNumberFormat="1" applyFont="1" applyBorder="1" applyAlignment="1">
      <alignment horizontal="center"/>
    </xf>
    <xf numFmtId="0" fontId="23" fillId="0" borderId="4" xfId="0" applyFont="1" applyBorder="1" applyAlignment="1">
      <alignment horizontal="center"/>
    </xf>
    <xf numFmtId="9" fontId="23" fillId="0" borderId="1" xfId="7" applyFont="1" applyBorder="1" applyAlignment="1">
      <alignment horizontal="center" wrapText="1"/>
    </xf>
    <xf numFmtId="0" fontId="28" fillId="2" borderId="1" xfId="0" applyFont="1" applyFill="1" applyBorder="1" applyAlignment="1">
      <alignment horizontal="center" wrapText="1"/>
    </xf>
    <xf numFmtId="14" fontId="23" fillId="0" borderId="1" xfId="0" applyNumberFormat="1" applyFont="1" applyBorder="1" applyAlignment="1">
      <alignment horizontal="center"/>
    </xf>
    <xf numFmtId="164" fontId="23" fillId="0" borderId="1" xfId="0" applyNumberFormat="1" applyFont="1" applyBorder="1" applyAlignment="1">
      <alignment horizontal="center"/>
    </xf>
    <xf numFmtId="8" fontId="23" fillId="0" borderId="1" xfId="0" applyNumberFormat="1" applyFont="1" applyBorder="1" applyAlignment="1">
      <alignment horizontal="center"/>
    </xf>
    <xf numFmtId="9" fontId="23" fillId="0" borderId="1" xfId="7" applyFont="1" applyBorder="1" applyAlignment="1">
      <alignment horizontal="center"/>
    </xf>
    <xf numFmtId="44" fontId="23" fillId="0" borderId="1" xfId="8" applyFont="1" applyBorder="1" applyAlignment="1">
      <alignment horizontal="center"/>
    </xf>
    <xf numFmtId="0" fontId="23" fillId="2" borderId="0" xfId="0" applyFont="1" applyFill="1" applyAlignment="1">
      <alignment horizontal="center"/>
    </xf>
    <xf numFmtId="164" fontId="23" fillId="0" borderId="0" xfId="0" applyNumberFormat="1" applyFont="1" applyAlignment="1">
      <alignment horizontal="center"/>
    </xf>
    <xf numFmtId="9" fontId="29" fillId="0" borderId="1" xfId="0" applyNumberFormat="1" applyFont="1" applyBorder="1" applyAlignment="1">
      <alignment horizontal="center" wrapText="1"/>
    </xf>
    <xf numFmtId="9" fontId="23" fillId="2" borderId="0" xfId="7" applyFont="1" applyFill="1" applyAlignment="1">
      <alignment horizontal="center"/>
    </xf>
    <xf numFmtId="0" fontId="24"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13"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5" fillId="9" borderId="1" xfId="0" applyFont="1" applyFill="1" applyBorder="1" applyAlignment="1">
      <alignment horizontal="center" vertical="center" wrapText="1"/>
    </xf>
    <xf numFmtId="0" fontId="24" fillId="2" borderId="0" xfId="0" applyFont="1" applyFill="1" applyAlignment="1">
      <alignment horizontal="center" vertical="center" wrapText="1"/>
    </xf>
    <xf numFmtId="0" fontId="23" fillId="2" borderId="1"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9" fillId="0" borderId="1" xfId="0" applyFont="1" applyBorder="1" applyAlignment="1">
      <alignment horizontal="center" vertical="center" wrapText="1"/>
    </xf>
    <xf numFmtId="0" fontId="27" fillId="2" borderId="1" xfId="0" applyFont="1" applyFill="1" applyBorder="1" applyAlignment="1">
      <alignment horizontal="center" vertical="center" wrapText="1"/>
    </xf>
    <xf numFmtId="9" fontId="23" fillId="2" borderId="1" xfId="7" applyFont="1" applyFill="1" applyBorder="1" applyAlignment="1">
      <alignment horizontal="center" vertical="center" wrapText="1"/>
    </xf>
    <xf numFmtId="0" fontId="23" fillId="0" borderId="1" xfId="0" applyFont="1" applyBorder="1" applyAlignment="1">
      <alignment horizontal="center" vertical="center" wrapText="1"/>
    </xf>
    <xf numFmtId="0" fontId="29" fillId="2" borderId="1" xfId="0" applyFont="1" applyFill="1" applyBorder="1" applyAlignment="1">
      <alignment horizontal="center" vertical="center" wrapText="1"/>
    </xf>
    <xf numFmtId="9" fontId="29" fillId="2" borderId="1" xfId="7" applyFont="1" applyFill="1" applyBorder="1" applyAlignment="1">
      <alignment horizontal="center" vertical="center" wrapText="1"/>
    </xf>
    <xf numFmtId="1" fontId="23" fillId="0" borderId="1" xfId="0" applyNumberFormat="1" applyFont="1" applyBorder="1" applyAlignment="1">
      <alignment horizontal="center" vertical="center" wrapText="1"/>
    </xf>
    <xf numFmtId="0" fontId="23" fillId="2" borderId="19"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0" borderId="2" xfId="0" applyFont="1" applyBorder="1" applyAlignment="1">
      <alignment horizontal="center" vertical="center" wrapText="1"/>
    </xf>
    <xf numFmtId="3" fontId="23" fillId="2" borderId="1" xfId="0" applyNumberFormat="1" applyFont="1" applyFill="1" applyBorder="1" applyAlignment="1">
      <alignment horizontal="center" vertical="center" wrapText="1"/>
    </xf>
    <xf numFmtId="3" fontId="23" fillId="0" borderId="1" xfId="0" applyNumberFormat="1" applyFont="1" applyBorder="1" applyAlignment="1">
      <alignment horizontal="center" vertical="center" wrapText="1"/>
    </xf>
    <xf numFmtId="165" fontId="23" fillId="2" borderId="1" xfId="0" applyNumberFormat="1"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0" xfId="0" applyFont="1" applyFill="1" applyAlignment="1">
      <alignment horizontal="center" vertical="center"/>
    </xf>
    <xf numFmtId="0" fontId="24" fillId="2" borderId="1" xfId="1" applyFont="1" applyFill="1" applyBorder="1" applyAlignment="1">
      <alignment horizontal="center" vertical="center"/>
    </xf>
    <xf numFmtId="9" fontId="24" fillId="2" borderId="1" xfId="0" applyNumberFormat="1" applyFont="1" applyFill="1" applyBorder="1" applyAlignment="1">
      <alignment horizontal="center" vertical="center" wrapText="1"/>
    </xf>
    <xf numFmtId="0" fontId="33" fillId="0" borderId="1" xfId="0" applyFont="1" applyBorder="1" applyAlignment="1">
      <alignment horizontal="center" vertical="center" wrapText="1"/>
    </xf>
    <xf numFmtId="0" fontId="23" fillId="16" borderId="1" xfId="0" applyFont="1" applyFill="1" applyBorder="1" applyAlignment="1">
      <alignment horizontal="center" vertical="center" wrapText="1"/>
    </xf>
    <xf numFmtId="9" fontId="24" fillId="2" borderId="1" xfId="7" applyFont="1" applyFill="1" applyBorder="1" applyAlignment="1">
      <alignment horizontal="center" vertical="center" wrapText="1"/>
    </xf>
    <xf numFmtId="0" fontId="23" fillId="0" borderId="0" xfId="0" applyFont="1" applyAlignment="1">
      <alignment horizontal="center" vertical="center"/>
    </xf>
    <xf numFmtId="9" fontId="24" fillId="2" borderId="23" xfId="0" applyNumberFormat="1" applyFont="1" applyFill="1" applyBorder="1" applyAlignment="1">
      <alignment horizontal="center" vertical="center" wrapText="1"/>
    </xf>
    <xf numFmtId="0" fontId="24" fillId="0" borderId="1" xfId="1" applyFont="1" applyBorder="1" applyAlignment="1">
      <alignment horizontal="center"/>
    </xf>
    <xf numFmtId="0" fontId="24" fillId="0" borderId="0" xfId="1" applyFont="1" applyAlignment="1">
      <alignment horizontal="center"/>
    </xf>
    <xf numFmtId="0" fontId="24" fillId="0" borderId="0" xfId="0" applyFont="1" applyAlignment="1">
      <alignment horizontal="center" wrapText="1"/>
    </xf>
    <xf numFmtId="0" fontId="25" fillId="0" borderId="1" xfId="0" applyFont="1" applyBorder="1" applyAlignment="1">
      <alignment horizontal="center"/>
    </xf>
    <xf numFmtId="1" fontId="29" fillId="0" borderId="1" xfId="0" applyNumberFormat="1" applyFont="1" applyBorder="1" applyAlignment="1">
      <alignment horizontal="center" wrapText="1"/>
    </xf>
    <xf numFmtId="9" fontId="24" fillId="18" borderId="1" xfId="0" applyNumberFormat="1" applyFont="1" applyFill="1" applyBorder="1" applyAlignment="1">
      <alignment horizontal="center" vertical="center" wrapText="1"/>
    </xf>
    <xf numFmtId="0" fontId="23" fillId="9" borderId="1" xfId="0" applyFont="1" applyFill="1" applyBorder="1" applyAlignment="1">
      <alignment horizontal="center" vertical="center" wrapText="1"/>
    </xf>
    <xf numFmtId="0" fontId="23" fillId="19" borderId="1" xfId="0" applyFont="1" applyFill="1" applyBorder="1" applyAlignment="1">
      <alignment horizontal="center" vertical="center" wrapText="1"/>
    </xf>
    <xf numFmtId="0" fontId="23" fillId="9" borderId="2" xfId="0" applyFont="1" applyFill="1" applyBorder="1" applyAlignment="1">
      <alignment horizontal="center" vertical="center" wrapText="1"/>
    </xf>
    <xf numFmtId="0" fontId="24" fillId="2" borderId="3" xfId="0" applyFont="1" applyFill="1" applyBorder="1" applyAlignment="1">
      <alignment horizontal="center" vertical="center"/>
    </xf>
    <xf numFmtId="0" fontId="23" fillId="2" borderId="0" xfId="0" applyFont="1" applyFill="1" applyAlignment="1">
      <alignment horizontal="center" vertical="center" wrapText="1"/>
    </xf>
    <xf numFmtId="0" fontId="23" fillId="0" borderId="0" xfId="0" applyFont="1" applyAlignment="1">
      <alignment horizontal="center" vertical="center" wrapText="1"/>
    </xf>
    <xf numFmtId="9" fontId="24" fillId="0" borderId="1" xfId="0" applyNumberFormat="1" applyFont="1" applyBorder="1" applyAlignment="1">
      <alignment horizontal="center" vertical="center" wrapText="1"/>
    </xf>
    <xf numFmtId="0" fontId="24" fillId="0" borderId="3" xfId="0" applyFont="1" applyBorder="1" applyAlignment="1">
      <alignment horizontal="center" vertical="center" wrapText="1"/>
    </xf>
    <xf numFmtId="9" fontId="34" fillId="2" borderId="1" xfId="0" applyNumberFormat="1" applyFont="1" applyFill="1" applyBorder="1" applyAlignment="1">
      <alignment horizontal="center" vertical="center"/>
    </xf>
    <xf numFmtId="0" fontId="20" fillId="2" borderId="1" xfId="0" applyFont="1" applyFill="1" applyBorder="1" applyAlignment="1">
      <alignment horizontal="center" vertical="center"/>
    </xf>
    <xf numFmtId="0" fontId="23" fillId="0" borderId="3" xfId="0" applyFont="1" applyBorder="1" applyAlignment="1">
      <alignment horizontal="center" vertical="center"/>
    </xf>
    <xf numFmtId="0" fontId="20" fillId="0" borderId="4" xfId="0" applyFont="1" applyBorder="1" applyAlignment="1">
      <alignment horizontal="center" vertical="center" wrapText="1"/>
    </xf>
    <xf numFmtId="0" fontId="34" fillId="0" borderId="4" xfId="0" applyFont="1" applyBorder="1" applyAlignment="1">
      <alignment horizontal="center" vertical="center" wrapText="1"/>
    </xf>
    <xf numFmtId="0" fontId="20" fillId="0" borderId="1" xfId="0" applyFont="1" applyBorder="1"/>
    <xf numFmtId="44" fontId="23" fillId="2" borderId="1" xfId="8" applyFont="1" applyFill="1" applyBorder="1" applyAlignment="1">
      <alignment horizontal="center"/>
    </xf>
    <xf numFmtId="9" fontId="24" fillId="2" borderId="1" xfId="7" applyFont="1" applyFill="1" applyBorder="1" applyAlignment="1"/>
    <xf numFmtId="0" fontId="23" fillId="0" borderId="2" xfId="0" applyFont="1" applyBorder="1" applyAlignment="1">
      <alignment horizontal="center"/>
    </xf>
    <xf numFmtId="0" fontId="24" fillId="0" borderId="2" xfId="0" applyFont="1" applyBorder="1" applyAlignment="1">
      <alignment horizontal="center"/>
    </xf>
    <xf numFmtId="0" fontId="24" fillId="0" borderId="4" xfId="0" applyFont="1" applyBorder="1" applyAlignment="1">
      <alignment horizontal="center"/>
    </xf>
    <xf numFmtId="0" fontId="24" fillId="0" borderId="1" xfId="0" applyFont="1" applyBorder="1" applyAlignment="1">
      <alignment vertical="center" wrapText="1"/>
    </xf>
    <xf numFmtId="9" fontId="24" fillId="0" borderId="1" xfId="7" applyFont="1" applyFill="1" applyBorder="1" applyAlignment="1">
      <alignment horizontal="center" vertical="center"/>
    </xf>
    <xf numFmtId="9" fontId="23" fillId="0" borderId="1" xfId="7" applyFont="1" applyFill="1" applyBorder="1" applyAlignment="1">
      <alignment horizontal="center" vertical="center"/>
    </xf>
    <xf numFmtId="0" fontId="9" fillId="2" borderId="0" xfId="0" applyFont="1" applyFill="1" applyAlignment="1">
      <alignment horizontal="center" vertical="center" wrapText="1"/>
    </xf>
    <xf numFmtId="9" fontId="35" fillId="2" borderId="0" xfId="7" applyFont="1" applyFill="1" applyBorder="1" applyAlignment="1">
      <alignment horizontal="center" vertical="center" wrapText="1"/>
    </xf>
    <xf numFmtId="0" fontId="0" fillId="0" borderId="0" xfId="0" applyAlignment="1">
      <alignment horizontal="center" vertical="center"/>
    </xf>
    <xf numFmtId="0" fontId="0" fillId="2" borderId="0" xfId="0" applyFill="1" applyAlignment="1">
      <alignment horizontal="center" vertical="center"/>
    </xf>
    <xf numFmtId="164" fontId="0" fillId="0" borderId="0" xfId="0" applyNumberFormat="1" applyAlignment="1">
      <alignment horizontal="center" vertical="center"/>
    </xf>
    <xf numFmtId="14" fontId="0" fillId="0" borderId="0" xfId="0" applyNumberFormat="1" applyAlignment="1">
      <alignment horizontal="center" vertical="center"/>
    </xf>
    <xf numFmtId="9" fontId="36" fillId="2" borderId="0" xfId="7" applyFont="1" applyFill="1" applyAlignment="1">
      <alignment horizontal="center" vertical="center" wrapText="1"/>
    </xf>
    <xf numFmtId="9" fontId="38" fillId="2" borderId="25" xfId="7" applyFont="1" applyFill="1" applyBorder="1" applyAlignment="1">
      <alignment horizontal="center" vertical="center"/>
    </xf>
    <xf numFmtId="8" fontId="24" fillId="0" borderId="1" xfId="0" applyNumberFormat="1" applyFont="1" applyBorder="1" applyAlignment="1">
      <alignment horizontal="center" wrapText="1"/>
    </xf>
    <xf numFmtId="166" fontId="23" fillId="2" borderId="1" xfId="0" applyNumberFormat="1" applyFont="1" applyFill="1" applyBorder="1" applyAlignment="1">
      <alignment horizontal="center"/>
    </xf>
    <xf numFmtId="44" fontId="23" fillId="2" borderId="1" xfId="8" applyFont="1" applyFill="1" applyBorder="1" applyAlignment="1">
      <alignment horizontal="center" wrapText="1"/>
    </xf>
    <xf numFmtId="44" fontId="24" fillId="0" borderId="1" xfId="8" applyFont="1" applyBorder="1" applyAlignment="1">
      <alignment vertical="center"/>
    </xf>
    <xf numFmtId="44" fontId="23" fillId="0" borderId="1" xfId="8" applyFont="1" applyBorder="1" applyAlignment="1">
      <alignment vertical="center" wrapText="1"/>
    </xf>
    <xf numFmtId="44" fontId="23" fillId="0" borderId="1" xfId="8" applyFont="1" applyBorder="1" applyAlignment="1">
      <alignment horizontal="center" wrapText="1"/>
    </xf>
    <xf numFmtId="44" fontId="24" fillId="2" borderId="1" xfId="8" applyFont="1" applyFill="1" applyBorder="1" applyAlignment="1"/>
    <xf numFmtId="44" fontId="0" fillId="0" borderId="0" xfId="8" applyFont="1" applyAlignment="1">
      <alignment horizontal="center" vertical="center"/>
    </xf>
    <xf numFmtId="44" fontId="24" fillId="0" borderId="1" xfId="8" applyFont="1" applyBorder="1" applyAlignment="1">
      <alignment vertical="center" wrapText="1"/>
    </xf>
    <xf numFmtId="44" fontId="40" fillId="2" borderId="1" xfId="8" applyFont="1" applyFill="1" applyBorder="1" applyAlignment="1">
      <alignment vertical="center"/>
    </xf>
    <xf numFmtId="44" fontId="36" fillId="2" borderId="0" xfId="8" applyFont="1" applyFill="1" applyAlignment="1">
      <alignment horizontal="center" vertical="center" wrapText="1"/>
    </xf>
    <xf numFmtId="44" fontId="24" fillId="0" borderId="1" xfId="8" applyFont="1" applyFill="1" applyBorder="1" applyAlignment="1">
      <alignment horizontal="center"/>
    </xf>
    <xf numFmtId="9" fontId="24" fillId="0" borderId="1" xfId="7" applyFont="1" applyFill="1" applyBorder="1" applyAlignment="1">
      <alignment horizontal="center" wrapText="1"/>
    </xf>
    <xf numFmtId="44" fontId="25" fillId="0" borderId="18" xfId="8" applyFont="1" applyBorder="1" applyAlignment="1">
      <alignment horizontal="center" wrapText="1"/>
    </xf>
    <xf numFmtId="9" fontId="25" fillId="0" borderId="18" xfId="7" applyFont="1" applyBorder="1" applyAlignment="1">
      <alignment horizontal="center" wrapText="1"/>
    </xf>
    <xf numFmtId="44" fontId="39" fillId="0" borderId="21" xfId="8" applyFont="1" applyBorder="1" applyAlignment="1">
      <alignment horizontal="center" vertical="center"/>
    </xf>
    <xf numFmtId="0" fontId="25" fillId="0" borderId="18" xfId="0" applyFont="1" applyBorder="1" applyAlignment="1">
      <alignment horizontal="center" wrapText="1"/>
    </xf>
    <xf numFmtId="0" fontId="24" fillId="0" borderId="18" xfId="0" applyFont="1" applyBorder="1" applyAlignment="1">
      <alignment horizontal="center" wrapText="1"/>
    </xf>
    <xf numFmtId="0" fontId="26" fillId="0" borderId="18" xfId="0" applyFont="1" applyBorder="1" applyAlignment="1">
      <alignment horizontal="center" wrapText="1"/>
    </xf>
    <xf numFmtId="0" fontId="26" fillId="2" borderId="18" xfId="0" applyFont="1" applyFill="1" applyBorder="1" applyAlignment="1">
      <alignment horizontal="center" wrapText="1"/>
    </xf>
    <xf numFmtId="0" fontId="25" fillId="2" borderId="18" xfId="0" applyFont="1" applyFill="1" applyBorder="1" applyAlignment="1">
      <alignment horizontal="center" wrapText="1"/>
    </xf>
    <xf numFmtId="0" fontId="24" fillId="10" borderId="26" xfId="0" applyFont="1" applyFill="1" applyBorder="1" applyAlignment="1">
      <alignment horizontal="center" wrapText="1"/>
    </xf>
    <xf numFmtId="9" fontId="24" fillId="10" borderId="26" xfId="7" applyFont="1" applyFill="1" applyBorder="1" applyAlignment="1">
      <alignment horizontal="center" wrapText="1"/>
    </xf>
    <xf numFmtId="164" fontId="24" fillId="0" borderId="18" xfId="0" applyNumberFormat="1" applyFont="1" applyBorder="1" applyAlignment="1">
      <alignment horizontal="center" wrapText="1"/>
    </xf>
    <xf numFmtId="0" fontId="27" fillId="0" borderId="1" xfId="0" applyFont="1" applyBorder="1" applyAlignment="1">
      <alignment horizontal="center" wrapText="1"/>
    </xf>
    <xf numFmtId="0" fontId="30" fillId="2" borderId="1" xfId="0" applyFont="1" applyFill="1" applyBorder="1" applyAlignment="1">
      <alignment horizontal="center" wrapText="1"/>
    </xf>
    <xf numFmtId="1" fontId="24" fillId="0" borderId="1" xfId="0" applyNumberFormat="1" applyFont="1" applyBorder="1" applyAlignment="1">
      <alignment horizontal="center" wrapText="1"/>
    </xf>
    <xf numFmtId="44" fontId="29" fillId="0" borderId="1" xfId="8" applyFont="1" applyBorder="1" applyAlignment="1">
      <alignment horizontal="center"/>
    </xf>
    <xf numFmtId="0" fontId="27" fillId="2" borderId="1" xfId="0" applyFont="1" applyFill="1" applyBorder="1" applyAlignment="1">
      <alignment horizontal="center" wrapText="1"/>
    </xf>
    <xf numFmtId="9" fontId="23" fillId="0" borderId="1" xfId="7" applyFont="1" applyFill="1" applyBorder="1" applyAlignment="1">
      <alignment horizontal="center"/>
    </xf>
    <xf numFmtId="44" fontId="23" fillId="0" borderId="1" xfId="8" applyFont="1" applyBorder="1" applyAlignment="1">
      <alignment vertical="center"/>
    </xf>
    <xf numFmtId="44" fontId="23" fillId="0" borderId="1" xfId="8" applyFont="1" applyFill="1" applyBorder="1" applyAlignment="1">
      <alignment horizontal="center"/>
    </xf>
    <xf numFmtId="1" fontId="29" fillId="0" borderId="1" xfId="0" applyNumberFormat="1" applyFont="1" applyBorder="1" applyAlignment="1">
      <alignment horizontal="center"/>
    </xf>
    <xf numFmtId="9" fontId="23" fillId="0" borderId="1" xfId="7" applyFont="1" applyBorder="1" applyAlignment="1"/>
    <xf numFmtId="44" fontId="29" fillId="0" borderId="1" xfId="8" applyFont="1" applyBorder="1" applyAlignment="1">
      <alignment horizontal="center" wrapText="1"/>
    </xf>
    <xf numFmtId="44" fontId="29" fillId="0" borderId="1" xfId="8" applyFont="1" applyFill="1" applyBorder="1" applyAlignment="1">
      <alignment horizontal="center" wrapText="1"/>
    </xf>
    <xf numFmtId="44" fontId="20" fillId="0" borderId="1" xfId="8" applyFont="1" applyBorder="1" applyAlignment="1">
      <alignment vertical="center"/>
    </xf>
    <xf numFmtId="44" fontId="9" fillId="0" borderId="1" xfId="8" applyFont="1" applyBorder="1" applyAlignment="1">
      <alignment horizontal="center" vertical="center"/>
    </xf>
    <xf numFmtId="9" fontId="39" fillId="0" borderId="21" xfId="7" applyFont="1" applyBorder="1" applyAlignment="1">
      <alignment horizontal="center" vertical="center"/>
    </xf>
    <xf numFmtId="0" fontId="11"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3" fillId="3" borderId="1"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6"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1" fillId="0" borderId="1" xfId="0" applyFont="1" applyBorder="1" applyAlignment="1">
      <alignment horizontal="left" vertical="center"/>
    </xf>
    <xf numFmtId="0" fontId="11" fillId="0" borderId="1" xfId="0" applyFont="1" applyBorder="1" applyAlignment="1">
      <alignment horizontal="left"/>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1" fillId="0" borderId="3" xfId="0" applyFont="1" applyBorder="1" applyAlignment="1">
      <alignment horizontal="center"/>
    </xf>
    <xf numFmtId="0" fontId="3" fillId="3" borderId="1" xfId="0" applyFont="1" applyFill="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24" fillId="8" borderId="2" xfId="0" applyFont="1" applyFill="1" applyBorder="1" applyAlignment="1">
      <alignment horizontal="center" vertical="center" wrapText="1"/>
    </xf>
    <xf numFmtId="0" fontId="24" fillId="8" borderId="3" xfId="0" applyFont="1" applyFill="1" applyBorder="1" applyAlignment="1">
      <alignment horizontal="center" vertical="center" wrapText="1"/>
    </xf>
    <xf numFmtId="0" fontId="24" fillId="8" borderId="4" xfId="0" applyFont="1" applyFill="1" applyBorder="1" applyAlignment="1">
      <alignment horizontal="center" vertical="center" wrapText="1"/>
    </xf>
    <xf numFmtId="0" fontId="24" fillId="17" borderId="21" xfId="0" applyFont="1" applyFill="1" applyBorder="1" applyAlignment="1">
      <alignment horizontal="center" vertical="center" wrapText="1"/>
    </xf>
    <xf numFmtId="0" fontId="24" fillId="17" borderId="22" xfId="0" applyFont="1" applyFill="1" applyBorder="1" applyAlignment="1">
      <alignment horizontal="center" vertical="center" wrapText="1"/>
    </xf>
    <xf numFmtId="0" fontId="23" fillId="2" borderId="1" xfId="0" applyFont="1" applyFill="1" applyBorder="1" applyAlignment="1">
      <alignment horizontal="center" vertical="center"/>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1"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24" fillId="13" borderId="1" xfId="0" applyFont="1" applyFill="1" applyBorder="1" applyAlignment="1">
      <alignment horizontal="center" vertical="center" wrapText="1"/>
    </xf>
    <xf numFmtId="0" fontId="24" fillId="15"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14" borderId="1" xfId="0" applyFont="1" applyFill="1" applyBorder="1" applyAlignment="1">
      <alignment horizontal="center" vertical="center" wrapText="1"/>
    </xf>
    <xf numFmtId="0" fontId="24" fillId="8" borderId="1"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0" fillId="2" borderId="11" xfId="0" applyFill="1" applyBorder="1" applyAlignment="1">
      <alignment horizontal="center"/>
    </xf>
    <xf numFmtId="0" fontId="0" fillId="2" borderId="12"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0" fillId="2" borderId="13" xfId="0" applyFill="1" applyBorder="1" applyAlignment="1">
      <alignment horizontal="center"/>
    </xf>
    <xf numFmtId="0" fontId="0" fillId="2" borderId="15" xfId="0" applyFill="1" applyBorder="1" applyAlignment="1">
      <alignment horizontal="center"/>
    </xf>
    <xf numFmtId="0" fontId="9" fillId="2" borderId="3" xfId="0" applyFont="1" applyFill="1" applyBorder="1" applyAlignment="1">
      <alignment horizontal="center" vertical="center" wrapText="1"/>
    </xf>
    <xf numFmtId="44" fontId="25" fillId="0" borderId="1" xfId="8" applyFont="1" applyBorder="1" applyAlignment="1">
      <alignment horizontal="center" wrapText="1"/>
    </xf>
    <xf numFmtId="9" fontId="24" fillId="0" borderId="1" xfId="7" applyFont="1" applyBorder="1" applyAlignment="1">
      <alignment horizontal="center" wrapText="1"/>
    </xf>
    <xf numFmtId="44" fontId="23" fillId="0" borderId="1" xfId="8" applyFont="1" applyBorder="1" applyAlignment="1">
      <alignment horizontal="center" wrapText="1"/>
    </xf>
    <xf numFmtId="44" fontId="23" fillId="0" borderId="1" xfId="8" applyFont="1" applyFill="1" applyBorder="1" applyAlignment="1">
      <alignment vertical="center"/>
    </xf>
    <xf numFmtId="9" fontId="23" fillId="0" borderId="1" xfId="7" applyFont="1" applyFill="1" applyBorder="1" applyAlignment="1">
      <alignment vertical="center"/>
    </xf>
    <xf numFmtId="44" fontId="23" fillId="0" borderId="1" xfId="8" applyFont="1" applyFill="1" applyBorder="1" applyAlignment="1">
      <alignment horizontal="center" vertical="center"/>
    </xf>
    <xf numFmtId="0" fontId="24" fillId="0" borderId="1" xfId="0" applyFont="1" applyBorder="1" applyAlignment="1">
      <alignment horizontal="center" wrapText="1"/>
    </xf>
    <xf numFmtId="0" fontId="24" fillId="0" borderId="11" xfId="0" applyFont="1" applyBorder="1" applyAlignment="1">
      <alignment horizontal="center" wrapText="1"/>
    </xf>
    <xf numFmtId="0" fontId="24" fillId="0" borderId="5" xfId="0" applyFont="1" applyBorder="1" applyAlignment="1">
      <alignment horizontal="center" wrapText="1"/>
    </xf>
    <xf numFmtId="0" fontId="24" fillId="0" borderId="13" xfId="0" applyFont="1" applyBorder="1" applyAlignment="1">
      <alignment horizontal="center" wrapText="1"/>
    </xf>
    <xf numFmtId="0" fontId="24" fillId="0" borderId="14" xfId="0" applyFont="1" applyBorder="1" applyAlignment="1">
      <alignment horizontal="center" wrapText="1"/>
    </xf>
    <xf numFmtId="9" fontId="25" fillId="0" borderId="1" xfId="7" applyFont="1" applyBorder="1" applyAlignment="1">
      <alignment horizontal="center" wrapText="1"/>
    </xf>
    <xf numFmtId="0" fontId="24" fillId="2" borderId="1" xfId="0" applyFont="1" applyFill="1" applyBorder="1" applyAlignment="1">
      <alignment horizontal="center"/>
    </xf>
    <xf numFmtId="0" fontId="24" fillId="0" borderId="5" xfId="0" applyFont="1" applyBorder="1" applyAlignment="1">
      <alignment horizontal="center"/>
    </xf>
    <xf numFmtId="0" fontId="24" fillId="0" borderId="12" xfId="0" applyFont="1" applyBorder="1" applyAlignment="1">
      <alignment horizontal="center"/>
    </xf>
    <xf numFmtId="0" fontId="24" fillId="0" borderId="14" xfId="0" applyFont="1" applyBorder="1" applyAlignment="1">
      <alignment horizontal="center"/>
    </xf>
    <xf numFmtId="0" fontId="24" fillId="0" borderId="15" xfId="0" applyFont="1" applyBorder="1" applyAlignment="1">
      <alignment horizontal="center"/>
    </xf>
    <xf numFmtId="0" fontId="24" fillId="8" borderId="1" xfId="0" applyFont="1" applyFill="1" applyBorder="1" applyAlignment="1">
      <alignment horizontal="center" wrapText="1"/>
    </xf>
    <xf numFmtId="44" fontId="24" fillId="2" borderId="1" xfId="8" applyFont="1" applyFill="1" applyBorder="1" applyAlignment="1">
      <alignment horizontal="center"/>
    </xf>
    <xf numFmtId="9" fontId="24" fillId="2" borderId="1" xfId="7" applyFont="1" applyFill="1" applyBorder="1" applyAlignment="1">
      <alignment horizontal="center"/>
    </xf>
    <xf numFmtId="0" fontId="24" fillId="0" borderId="1" xfId="0" applyFont="1" applyBorder="1" applyAlignment="1">
      <alignment horizontal="center"/>
    </xf>
    <xf numFmtId="9" fontId="23" fillId="0" borderId="1" xfId="7" applyFont="1" applyBorder="1" applyAlignment="1">
      <alignment horizontal="center" wrapText="1"/>
    </xf>
    <xf numFmtId="0" fontId="23" fillId="0" borderId="1" xfId="0" applyFont="1" applyBorder="1" applyAlignment="1">
      <alignment horizontal="center"/>
    </xf>
    <xf numFmtId="0" fontId="23" fillId="0" borderId="1" xfId="0" applyFont="1" applyBorder="1" applyAlignment="1">
      <alignment vertical="center"/>
    </xf>
    <xf numFmtId="8" fontId="24" fillId="2" borderId="1" xfId="0" applyNumberFormat="1" applyFont="1" applyFill="1" applyBorder="1" applyAlignment="1">
      <alignment horizontal="center"/>
    </xf>
    <xf numFmtId="44" fontId="23" fillId="2" borderId="1" xfId="8" applyFont="1" applyFill="1" applyBorder="1" applyAlignment="1">
      <alignment horizontal="center" wrapText="1"/>
    </xf>
    <xf numFmtId="44" fontId="23" fillId="2" borderId="1" xfId="8" applyFont="1" applyFill="1" applyBorder="1" applyAlignment="1">
      <alignment horizontal="center"/>
    </xf>
    <xf numFmtId="0" fontId="23" fillId="0" borderId="1" xfId="0" applyFont="1" applyBorder="1" applyAlignment="1">
      <alignment vertical="center" wrapText="1"/>
    </xf>
    <xf numFmtId="44" fontId="24" fillId="0" borderId="1" xfId="8" applyFont="1" applyBorder="1" applyAlignment="1">
      <alignment horizontal="center" vertical="center"/>
    </xf>
    <xf numFmtId="44" fontId="24" fillId="0" borderId="1" xfId="8" applyFont="1" applyBorder="1" applyAlignment="1">
      <alignment horizontal="center" vertical="center" wrapText="1"/>
    </xf>
    <xf numFmtId="44" fontId="24" fillId="0" borderId="1" xfId="8" applyFont="1" applyBorder="1" applyAlignment="1">
      <alignment vertical="center"/>
    </xf>
    <xf numFmtId="44" fontId="23" fillId="0" borderId="1" xfId="8" applyFont="1" applyBorder="1" applyAlignment="1">
      <alignment horizontal="center"/>
    </xf>
    <xf numFmtId="9" fontId="23" fillId="0" borderId="1" xfId="7" applyFont="1" applyBorder="1" applyAlignment="1">
      <alignment horizontal="center"/>
    </xf>
    <xf numFmtId="44" fontId="23" fillId="0" borderId="1" xfId="8" applyFont="1" applyBorder="1" applyAlignment="1">
      <alignment vertical="center"/>
    </xf>
    <xf numFmtId="9" fontId="23" fillId="0" borderId="1" xfId="7" applyFont="1" applyFill="1" applyBorder="1" applyAlignment="1">
      <alignment horizontal="center" vertical="center"/>
    </xf>
    <xf numFmtId="44" fontId="24" fillId="0" borderId="1" xfId="8" applyFont="1" applyBorder="1" applyAlignment="1">
      <alignment horizontal="center"/>
    </xf>
    <xf numFmtId="9" fontId="24" fillId="0" borderId="1" xfId="7" applyFont="1" applyBorder="1" applyAlignment="1">
      <alignment horizontal="center"/>
    </xf>
    <xf numFmtId="0" fontId="23" fillId="2" borderId="1" xfId="0" applyFont="1" applyFill="1" applyBorder="1" applyAlignment="1">
      <alignment horizontal="center" wrapText="1"/>
    </xf>
    <xf numFmtId="8" fontId="23" fillId="0" borderId="1" xfId="0" applyNumberFormat="1" applyFont="1" applyBorder="1" applyAlignment="1">
      <alignment horizontal="center"/>
    </xf>
    <xf numFmtId="0" fontId="23" fillId="0" borderId="1" xfId="0" applyFont="1" applyBorder="1" applyAlignment="1">
      <alignment horizontal="center" wrapText="1"/>
    </xf>
    <xf numFmtId="9" fontId="23" fillId="2" borderId="1" xfId="7" applyFont="1" applyFill="1" applyBorder="1" applyAlignment="1">
      <alignment horizontal="center"/>
    </xf>
    <xf numFmtId="44" fontId="24" fillId="2" borderId="1" xfId="8" applyFont="1" applyFill="1" applyBorder="1" applyAlignment="1">
      <alignment horizontal="center" vertical="center"/>
    </xf>
    <xf numFmtId="164" fontId="23" fillId="0" borderId="1" xfId="0" applyNumberFormat="1" applyFont="1" applyBorder="1" applyAlignment="1">
      <alignment horizontal="center"/>
    </xf>
    <xf numFmtId="44" fontId="24" fillId="0" borderId="1" xfId="8" applyFont="1" applyBorder="1" applyAlignment="1">
      <alignment vertical="center" wrapText="1"/>
    </xf>
    <xf numFmtId="0" fontId="37" fillId="0" borderId="21" xfId="0" applyFont="1" applyBorder="1" applyAlignment="1">
      <alignment horizontal="center" vertical="center"/>
    </xf>
    <xf numFmtId="0" fontId="37" fillId="0" borderId="22" xfId="0" applyFont="1" applyBorder="1" applyAlignment="1">
      <alignment horizontal="center" vertical="center"/>
    </xf>
    <xf numFmtId="0" fontId="37" fillId="0" borderId="24" xfId="0" applyFont="1" applyBorder="1" applyAlignment="1">
      <alignment horizontal="center" vertical="center"/>
    </xf>
    <xf numFmtId="0" fontId="25" fillId="0" borderId="1" xfId="0" applyFont="1" applyBorder="1" applyAlignment="1">
      <alignment horizontal="center" wrapText="1"/>
    </xf>
    <xf numFmtId="0" fontId="29" fillId="0" borderId="1" xfId="0" applyFont="1" applyBorder="1" applyAlignment="1">
      <alignment horizontal="center"/>
    </xf>
    <xf numFmtId="0" fontId="29" fillId="0" borderId="1" xfId="0" applyFont="1" applyBorder="1" applyAlignment="1">
      <alignment horizontal="center" wrapText="1"/>
    </xf>
    <xf numFmtId="0" fontId="16" fillId="0" borderId="1" xfId="1" applyFont="1" applyBorder="1" applyAlignment="1">
      <alignment horizontal="center" wrapText="1"/>
    </xf>
    <xf numFmtId="0" fontId="14" fillId="5" borderId="6" xfId="1" applyFont="1" applyFill="1" applyBorder="1" applyAlignment="1">
      <alignment horizontal="center" vertical="center"/>
    </xf>
    <xf numFmtId="0" fontId="14" fillId="5" borderId="7" xfId="1" applyFont="1" applyFill="1" applyBorder="1" applyAlignment="1">
      <alignment horizontal="center" vertical="center"/>
    </xf>
    <xf numFmtId="0" fontId="14" fillId="5" borderId="8" xfId="1" applyFont="1" applyFill="1" applyBorder="1" applyAlignment="1">
      <alignment horizontal="center" vertical="center"/>
    </xf>
    <xf numFmtId="0" fontId="14" fillId="5" borderId="1" xfId="1" applyFont="1" applyFill="1" applyBorder="1" applyAlignment="1">
      <alignment horizontal="center" vertical="center"/>
    </xf>
    <xf numFmtId="0" fontId="16" fillId="0" borderId="1" xfId="1" applyFont="1" applyBorder="1" applyAlignment="1">
      <alignment horizontal="center" vertical="center" wrapText="1"/>
    </xf>
    <xf numFmtId="0" fontId="14" fillId="5" borderId="2" xfId="1" applyFont="1" applyFill="1" applyBorder="1" applyAlignment="1">
      <alignment horizontal="center" vertical="center"/>
    </xf>
    <xf numFmtId="0" fontId="14" fillId="5" borderId="3" xfId="1" applyFont="1" applyFill="1" applyBorder="1" applyAlignment="1">
      <alignment horizontal="center" vertical="center"/>
    </xf>
    <xf numFmtId="0" fontId="14" fillId="5" borderId="4" xfId="1" applyFont="1" applyFill="1" applyBorder="1" applyAlignment="1">
      <alignment horizontal="center" vertical="center"/>
    </xf>
    <xf numFmtId="0" fontId="16" fillId="0" borderId="1" xfId="1" applyFont="1" applyBorder="1" applyAlignment="1">
      <alignment horizontal="center" vertical="center"/>
    </xf>
  </cellXfs>
  <cellStyles count="12">
    <cellStyle name="BodyStyle" xfId="5" xr:uid="{00000000-0005-0000-0000-000000000000}"/>
    <cellStyle name="HeaderStyle" xfId="4" xr:uid="{00000000-0005-0000-0000-000001000000}"/>
    <cellStyle name="Millares 2" xfId="3" xr:uid="{00000000-0005-0000-0000-000002000000}"/>
    <cellStyle name="Millares 2 2" xfId="10" xr:uid="{00000000-0005-0000-0000-000003000000}"/>
    <cellStyle name="Moneda" xfId="8" builtinId="4"/>
    <cellStyle name="Moneda 2" xfId="2" xr:uid="{00000000-0005-0000-0000-000005000000}"/>
    <cellStyle name="Moneda 2 2" xfId="9" xr:uid="{00000000-0005-0000-0000-000006000000}"/>
    <cellStyle name="Moneda 3" xfId="11" xr:uid="{00000000-0005-0000-0000-000007000000}"/>
    <cellStyle name="Normal" xfId="0" builtinId="0"/>
    <cellStyle name="Normal 2" xfId="1" xr:uid="{00000000-0005-0000-0000-000009000000}"/>
    <cellStyle name="Numeric" xfId="6" xr:uid="{00000000-0005-0000-0000-00000A000000}"/>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1</xdr:rowOff>
    </xdr:from>
    <xdr:ext cx="1614183" cy="698499"/>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1"/>
          <a:ext cx="1614183" cy="69849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J48" sqref="J48"/>
    </sheetView>
  </sheetViews>
  <sheetFormatPr baseColWidth="10" defaultColWidth="10.875" defaultRowHeight="15"/>
  <cols>
    <col min="1" max="1" width="34.125" style="13" customWidth="1"/>
    <col min="2" max="2" width="10.875" style="5"/>
    <col min="3" max="3" width="28.375" style="5" customWidth="1"/>
    <col min="4" max="4" width="21.375" style="5" customWidth="1"/>
    <col min="5" max="5" width="19.375" style="5" customWidth="1"/>
    <col min="6" max="6" width="27.375" style="5" customWidth="1"/>
    <col min="7" max="7" width="17.125" style="5" customWidth="1"/>
    <col min="8" max="8" width="27.375" style="5" customWidth="1"/>
    <col min="9" max="9" width="15.375" style="5" customWidth="1"/>
    <col min="10" max="10" width="17.875" style="5" customWidth="1"/>
    <col min="11" max="11" width="19.375" style="5" customWidth="1"/>
    <col min="12" max="12" width="25.375" style="5" customWidth="1"/>
    <col min="13" max="13" width="20.625" style="5" customWidth="1"/>
    <col min="14" max="15" width="10.875" style="5"/>
    <col min="16" max="16" width="16.625" style="5" customWidth="1"/>
    <col min="17" max="17" width="20.375" style="5" customWidth="1"/>
    <col min="18" max="18" width="18.625" style="5" customWidth="1"/>
    <col min="19" max="19" width="22.875" style="5" customWidth="1"/>
    <col min="20" max="20" width="22.125" style="5" customWidth="1"/>
    <col min="21" max="21" width="25.375" style="5" customWidth="1"/>
    <col min="22" max="22" width="21.125" style="5" customWidth="1"/>
    <col min="23" max="23" width="19.125" style="5" customWidth="1"/>
    <col min="24" max="24" width="17.375" style="5" customWidth="1"/>
    <col min="25" max="25" width="16.375" style="5" customWidth="1"/>
    <col min="26" max="26" width="16.125" style="5" customWidth="1"/>
    <col min="27" max="27" width="28.625" style="5" customWidth="1"/>
    <col min="28" max="28" width="19.375" style="5" customWidth="1"/>
    <col min="29" max="29" width="21.125" style="5" customWidth="1"/>
    <col min="30" max="30" width="21.875" style="5" customWidth="1"/>
    <col min="31" max="31" width="25.375" style="5" customWidth="1"/>
    <col min="32" max="32" width="22.125" style="5" customWidth="1"/>
    <col min="33" max="33" width="29.625" style="5" customWidth="1"/>
    <col min="34" max="34" width="18.625" style="5" customWidth="1"/>
    <col min="35" max="35" width="18.125" style="5" customWidth="1"/>
    <col min="36" max="36" width="22.125" style="5" customWidth="1"/>
    <col min="37" max="16384" width="10.875" style="5"/>
  </cols>
  <sheetData>
    <row r="1" spans="1:50" ht="54.75" customHeight="1">
      <c r="A1" s="239" t="s">
        <v>0</v>
      </c>
      <c r="B1" s="239"/>
      <c r="C1" s="239"/>
      <c r="D1" s="239"/>
      <c r="E1" s="239"/>
      <c r="F1" s="239"/>
      <c r="G1" s="239"/>
      <c r="H1" s="239"/>
    </row>
    <row r="2" spans="1:50" ht="33" customHeight="1">
      <c r="A2" s="243" t="s">
        <v>1</v>
      </c>
      <c r="B2" s="243"/>
      <c r="C2" s="243"/>
      <c r="D2" s="243"/>
      <c r="E2" s="243"/>
      <c r="F2" s="243"/>
      <c r="G2" s="243"/>
      <c r="H2" s="243"/>
      <c r="I2" s="6"/>
      <c r="J2" s="6"/>
      <c r="K2" s="6"/>
      <c r="L2" s="6"/>
      <c r="M2" s="6"/>
      <c r="N2" s="6"/>
      <c r="O2" s="6"/>
      <c r="P2" s="6"/>
      <c r="Q2" s="6"/>
      <c r="R2" s="6"/>
      <c r="S2" s="6"/>
      <c r="T2" s="6"/>
      <c r="U2" s="6"/>
      <c r="V2" s="6"/>
      <c r="W2" s="6"/>
      <c r="X2" s="6"/>
      <c r="Y2" s="6"/>
      <c r="Z2" s="6"/>
      <c r="AA2" s="7"/>
      <c r="AB2" s="7"/>
      <c r="AC2" s="7"/>
      <c r="AD2" s="7"/>
      <c r="AE2" s="7"/>
      <c r="AF2" s="7"/>
      <c r="AG2" s="8"/>
      <c r="AH2" s="8"/>
      <c r="AI2" s="8"/>
      <c r="AJ2" s="8"/>
      <c r="AK2" s="8"/>
      <c r="AL2" s="8"/>
      <c r="AM2" s="8"/>
      <c r="AN2" s="8"/>
      <c r="AO2" s="8"/>
      <c r="AP2" s="8"/>
      <c r="AQ2" s="6"/>
      <c r="AR2" s="6"/>
      <c r="AS2" s="6"/>
      <c r="AT2" s="6"/>
      <c r="AU2" s="6"/>
      <c r="AV2" s="6"/>
      <c r="AW2" s="6"/>
      <c r="AX2" s="6"/>
    </row>
    <row r="3" spans="1:50" ht="48" customHeight="1">
      <c r="A3" s="9" t="s">
        <v>2</v>
      </c>
      <c r="B3" s="238" t="s">
        <v>3</v>
      </c>
      <c r="C3" s="238"/>
      <c r="D3" s="238"/>
      <c r="E3" s="238"/>
      <c r="F3" s="238"/>
      <c r="G3" s="238"/>
      <c r="H3" s="238"/>
    </row>
    <row r="4" spans="1:50" ht="48" customHeight="1">
      <c r="A4" s="9" t="s">
        <v>4</v>
      </c>
      <c r="B4" s="240" t="s">
        <v>5</v>
      </c>
      <c r="C4" s="241"/>
      <c r="D4" s="241"/>
      <c r="E4" s="241"/>
      <c r="F4" s="241"/>
      <c r="G4" s="241"/>
      <c r="H4" s="242"/>
    </row>
    <row r="5" spans="1:50" ht="31.5" customHeight="1">
      <c r="A5" s="9" t="s">
        <v>6</v>
      </c>
      <c r="B5" s="238" t="s">
        <v>7</v>
      </c>
      <c r="C5" s="238"/>
      <c r="D5" s="238"/>
      <c r="E5" s="238"/>
      <c r="F5" s="238"/>
      <c r="G5" s="238"/>
      <c r="H5" s="238"/>
    </row>
    <row r="6" spans="1:50" ht="40.5" customHeight="1">
      <c r="A6" s="9" t="s">
        <v>8</v>
      </c>
      <c r="B6" s="240" t="s">
        <v>9</v>
      </c>
      <c r="C6" s="241"/>
      <c r="D6" s="241"/>
      <c r="E6" s="241"/>
      <c r="F6" s="241"/>
      <c r="G6" s="241"/>
      <c r="H6" s="242"/>
    </row>
    <row r="7" spans="1:50" ht="41.1" customHeight="1">
      <c r="A7" s="9" t="s">
        <v>10</v>
      </c>
      <c r="B7" s="238" t="s">
        <v>11</v>
      </c>
      <c r="C7" s="238"/>
      <c r="D7" s="238"/>
      <c r="E7" s="238"/>
      <c r="F7" s="238"/>
      <c r="G7" s="238"/>
      <c r="H7" s="238"/>
    </row>
    <row r="8" spans="1:50" ht="48.95" customHeight="1">
      <c r="A8" s="9" t="s">
        <v>12</v>
      </c>
      <c r="B8" s="238" t="s">
        <v>13</v>
      </c>
      <c r="C8" s="238"/>
      <c r="D8" s="238"/>
      <c r="E8" s="238"/>
      <c r="F8" s="238"/>
      <c r="G8" s="238"/>
      <c r="H8" s="238"/>
    </row>
    <row r="9" spans="1:50" ht="48.95" customHeight="1">
      <c r="A9" s="9" t="s">
        <v>14</v>
      </c>
      <c r="B9" s="240" t="s">
        <v>15</v>
      </c>
      <c r="C9" s="241"/>
      <c r="D9" s="241"/>
      <c r="E9" s="241"/>
      <c r="F9" s="241"/>
      <c r="G9" s="241"/>
      <c r="H9" s="242"/>
    </row>
    <row r="10" spans="1:50" ht="30">
      <c r="A10" s="9" t="s">
        <v>16</v>
      </c>
      <c r="B10" s="238" t="s">
        <v>17</v>
      </c>
      <c r="C10" s="238"/>
      <c r="D10" s="238"/>
      <c r="E10" s="238"/>
      <c r="F10" s="238"/>
      <c r="G10" s="238"/>
      <c r="H10" s="238"/>
    </row>
    <row r="11" spans="1:50" ht="30">
      <c r="A11" s="9" t="s">
        <v>18</v>
      </c>
      <c r="B11" s="238" t="s">
        <v>19</v>
      </c>
      <c r="C11" s="238"/>
      <c r="D11" s="238"/>
      <c r="E11" s="238"/>
      <c r="F11" s="238"/>
      <c r="G11" s="238"/>
      <c r="H11" s="238"/>
    </row>
    <row r="12" spans="1:50" ht="33.950000000000003" customHeight="1">
      <c r="A12" s="9" t="s">
        <v>20</v>
      </c>
      <c r="B12" s="238" t="s">
        <v>21</v>
      </c>
      <c r="C12" s="238"/>
      <c r="D12" s="238"/>
      <c r="E12" s="238"/>
      <c r="F12" s="238"/>
      <c r="G12" s="238"/>
      <c r="H12" s="238"/>
    </row>
    <row r="13" spans="1:50" ht="30">
      <c r="A13" s="9" t="s">
        <v>22</v>
      </c>
      <c r="B13" s="238" t="s">
        <v>23</v>
      </c>
      <c r="C13" s="238"/>
      <c r="D13" s="238"/>
      <c r="E13" s="238"/>
      <c r="F13" s="238"/>
      <c r="G13" s="238"/>
      <c r="H13" s="238"/>
    </row>
    <row r="14" spans="1:50" ht="30">
      <c r="A14" s="9" t="s">
        <v>24</v>
      </c>
      <c r="B14" s="238" t="s">
        <v>25</v>
      </c>
      <c r="C14" s="238"/>
      <c r="D14" s="238"/>
      <c r="E14" s="238"/>
      <c r="F14" s="238"/>
      <c r="G14" s="238"/>
      <c r="H14" s="238"/>
    </row>
    <row r="15" spans="1:50" ht="44.1" customHeight="1">
      <c r="A15" s="9" t="s">
        <v>26</v>
      </c>
      <c r="B15" s="238" t="s">
        <v>27</v>
      </c>
      <c r="C15" s="238"/>
      <c r="D15" s="238"/>
      <c r="E15" s="238"/>
      <c r="F15" s="238"/>
      <c r="G15" s="238"/>
      <c r="H15" s="238"/>
    </row>
    <row r="16" spans="1:50" ht="60">
      <c r="A16" s="9" t="s">
        <v>28</v>
      </c>
      <c r="B16" s="238" t="s">
        <v>29</v>
      </c>
      <c r="C16" s="238"/>
      <c r="D16" s="238"/>
      <c r="E16" s="238"/>
      <c r="F16" s="238"/>
      <c r="G16" s="238"/>
      <c r="H16" s="238"/>
    </row>
    <row r="17" spans="1:8" ht="58.5" customHeight="1">
      <c r="A17" s="9" t="s">
        <v>30</v>
      </c>
      <c r="B17" s="238" t="s">
        <v>31</v>
      </c>
      <c r="C17" s="238"/>
      <c r="D17" s="238"/>
      <c r="E17" s="238"/>
      <c r="F17" s="238"/>
      <c r="G17" s="238"/>
      <c r="H17" s="238"/>
    </row>
    <row r="18" spans="1:8" ht="30">
      <c r="A18" s="9" t="s">
        <v>32</v>
      </c>
      <c r="B18" s="238" t="s">
        <v>33</v>
      </c>
      <c r="C18" s="238"/>
      <c r="D18" s="238"/>
      <c r="E18" s="238"/>
      <c r="F18" s="238"/>
      <c r="G18" s="238"/>
      <c r="H18" s="238"/>
    </row>
    <row r="19" spans="1:8" ht="30" customHeight="1">
      <c r="A19" s="245"/>
      <c r="B19" s="246"/>
      <c r="C19" s="246"/>
      <c r="D19" s="246"/>
      <c r="E19" s="246"/>
      <c r="F19" s="246"/>
      <c r="G19" s="246"/>
      <c r="H19" s="247"/>
    </row>
    <row r="20" spans="1:8" ht="37.5" customHeight="1">
      <c r="A20" s="243" t="s">
        <v>34</v>
      </c>
      <c r="B20" s="243"/>
      <c r="C20" s="243"/>
      <c r="D20" s="243"/>
      <c r="E20" s="243"/>
      <c r="F20" s="243"/>
      <c r="G20" s="243"/>
      <c r="H20" s="243"/>
    </row>
    <row r="21" spans="1:8" ht="117" customHeight="1">
      <c r="A21" s="248" t="s">
        <v>35</v>
      </c>
      <c r="B21" s="248"/>
      <c r="C21" s="248"/>
      <c r="D21" s="248"/>
      <c r="E21" s="248"/>
      <c r="F21" s="248"/>
      <c r="G21" s="248"/>
      <c r="H21" s="248"/>
    </row>
    <row r="22" spans="1:8" ht="117" customHeight="1">
      <c r="A22" s="9" t="s">
        <v>10</v>
      </c>
      <c r="B22" s="238" t="s">
        <v>11</v>
      </c>
      <c r="C22" s="238"/>
      <c r="D22" s="238"/>
      <c r="E22" s="238"/>
      <c r="F22" s="238"/>
      <c r="G22" s="238"/>
      <c r="H22" s="238"/>
    </row>
    <row r="23" spans="1:8" ht="167.1" customHeight="1">
      <c r="A23" s="9" t="s">
        <v>36</v>
      </c>
      <c r="B23" s="248" t="s">
        <v>37</v>
      </c>
      <c r="C23" s="248"/>
      <c r="D23" s="248"/>
      <c r="E23" s="248"/>
      <c r="F23" s="248"/>
      <c r="G23" s="248"/>
      <c r="H23" s="248"/>
    </row>
    <row r="24" spans="1:8" ht="69.75" customHeight="1">
      <c r="A24" s="9" t="s">
        <v>38</v>
      </c>
      <c r="B24" s="248" t="s">
        <v>39</v>
      </c>
      <c r="C24" s="248"/>
      <c r="D24" s="248"/>
      <c r="E24" s="248"/>
      <c r="F24" s="248"/>
      <c r="G24" s="248"/>
      <c r="H24" s="248"/>
    </row>
    <row r="25" spans="1:8" ht="60" customHeight="1">
      <c r="A25" s="9" t="s">
        <v>40</v>
      </c>
      <c r="B25" s="248" t="s">
        <v>41</v>
      </c>
      <c r="C25" s="248"/>
      <c r="D25" s="248"/>
      <c r="E25" s="248"/>
      <c r="F25" s="248"/>
      <c r="G25" s="248"/>
      <c r="H25" s="248"/>
    </row>
    <row r="26" spans="1:8" ht="24.75" customHeight="1">
      <c r="A26" s="10" t="s">
        <v>42</v>
      </c>
      <c r="B26" s="244" t="s">
        <v>43</v>
      </c>
      <c r="C26" s="244"/>
      <c r="D26" s="244"/>
      <c r="E26" s="244"/>
      <c r="F26" s="244"/>
      <c r="G26" s="244"/>
      <c r="H26" s="244"/>
    </row>
    <row r="27" spans="1:8" ht="26.25" customHeight="1">
      <c r="A27" s="10" t="s">
        <v>44</v>
      </c>
      <c r="B27" s="244" t="s">
        <v>45</v>
      </c>
      <c r="C27" s="244"/>
      <c r="D27" s="244"/>
      <c r="E27" s="244"/>
      <c r="F27" s="244"/>
      <c r="G27" s="244"/>
      <c r="H27" s="244"/>
    </row>
    <row r="28" spans="1:8" ht="53.25" customHeight="1">
      <c r="A28" s="9" t="s">
        <v>46</v>
      </c>
      <c r="B28" s="248" t="s">
        <v>47</v>
      </c>
      <c r="C28" s="248"/>
      <c r="D28" s="248"/>
      <c r="E28" s="248"/>
      <c r="F28" s="248"/>
      <c r="G28" s="248"/>
      <c r="H28" s="248"/>
    </row>
    <row r="29" spans="1:8" ht="45" customHeight="1">
      <c r="A29" s="9" t="s">
        <v>48</v>
      </c>
      <c r="B29" s="264" t="s">
        <v>49</v>
      </c>
      <c r="C29" s="265"/>
      <c r="D29" s="265"/>
      <c r="E29" s="265"/>
      <c r="F29" s="265"/>
      <c r="G29" s="265"/>
      <c r="H29" s="266"/>
    </row>
    <row r="30" spans="1:8" ht="45" customHeight="1">
      <c r="A30" s="9" t="s">
        <v>50</v>
      </c>
      <c r="B30" s="264" t="s">
        <v>51</v>
      </c>
      <c r="C30" s="265"/>
      <c r="D30" s="265"/>
      <c r="E30" s="265"/>
      <c r="F30" s="265"/>
      <c r="G30" s="265"/>
      <c r="H30" s="266"/>
    </row>
    <row r="31" spans="1:8" ht="45" customHeight="1">
      <c r="A31" s="9" t="s">
        <v>52</v>
      </c>
      <c r="B31" s="264" t="s">
        <v>53</v>
      </c>
      <c r="C31" s="265"/>
      <c r="D31" s="265"/>
      <c r="E31" s="265"/>
      <c r="F31" s="265"/>
      <c r="G31" s="265"/>
      <c r="H31" s="266"/>
    </row>
    <row r="32" spans="1:8" ht="33" customHeight="1">
      <c r="A32" s="10" t="s">
        <v>54</v>
      </c>
      <c r="B32" s="248" t="s">
        <v>55</v>
      </c>
      <c r="C32" s="248"/>
      <c r="D32" s="248"/>
      <c r="E32" s="248"/>
      <c r="F32" s="248"/>
      <c r="G32" s="248"/>
      <c r="H32" s="248"/>
    </row>
    <row r="33" spans="1:8" ht="39" customHeight="1">
      <c r="A33" s="9" t="s">
        <v>56</v>
      </c>
      <c r="B33" s="244" t="s">
        <v>57</v>
      </c>
      <c r="C33" s="244"/>
      <c r="D33" s="244"/>
      <c r="E33" s="244"/>
      <c r="F33" s="244"/>
      <c r="G33" s="244"/>
      <c r="H33" s="244"/>
    </row>
    <row r="34" spans="1:8" ht="39" customHeight="1">
      <c r="A34" s="243" t="s">
        <v>58</v>
      </c>
      <c r="B34" s="243"/>
      <c r="C34" s="243"/>
      <c r="D34" s="243"/>
      <c r="E34" s="243"/>
      <c r="F34" s="243"/>
      <c r="G34" s="243"/>
      <c r="H34" s="243"/>
    </row>
    <row r="35" spans="1:8" ht="79.5" customHeight="1">
      <c r="A35" s="240" t="s">
        <v>59</v>
      </c>
      <c r="B35" s="241"/>
      <c r="C35" s="241"/>
      <c r="D35" s="241"/>
      <c r="E35" s="241"/>
      <c r="F35" s="241"/>
      <c r="G35" s="241"/>
      <c r="H35" s="242"/>
    </row>
    <row r="36" spans="1:8" ht="33" customHeight="1">
      <c r="A36" s="9" t="s">
        <v>60</v>
      </c>
      <c r="B36" s="248" t="s">
        <v>61</v>
      </c>
      <c r="C36" s="248"/>
      <c r="D36" s="248"/>
      <c r="E36" s="248"/>
      <c r="F36" s="248"/>
      <c r="G36" s="248"/>
      <c r="H36" s="248"/>
    </row>
    <row r="37" spans="1:8" ht="33" customHeight="1">
      <c r="A37" s="9" t="s">
        <v>62</v>
      </c>
      <c r="B37" s="248" t="s">
        <v>63</v>
      </c>
      <c r="C37" s="248"/>
      <c r="D37" s="248"/>
      <c r="E37" s="248"/>
      <c r="F37" s="248"/>
      <c r="G37" s="248"/>
      <c r="H37" s="248"/>
    </row>
    <row r="38" spans="1:8" ht="33" customHeight="1">
      <c r="A38" s="15"/>
      <c r="B38" s="16"/>
      <c r="C38" s="16"/>
      <c r="D38" s="16"/>
      <c r="E38" s="16"/>
      <c r="F38" s="16"/>
      <c r="G38" s="16"/>
      <c r="H38" s="17"/>
    </row>
    <row r="39" spans="1:8" ht="34.5" customHeight="1">
      <c r="A39" s="243" t="s">
        <v>64</v>
      </c>
      <c r="B39" s="243"/>
      <c r="C39" s="243"/>
      <c r="D39" s="243"/>
      <c r="E39" s="243"/>
      <c r="F39" s="243"/>
      <c r="G39" s="243"/>
      <c r="H39" s="243"/>
    </row>
    <row r="40" spans="1:8" ht="34.5" customHeight="1">
      <c r="A40" s="9" t="s">
        <v>65</v>
      </c>
      <c r="B40" s="248" t="s">
        <v>66</v>
      </c>
      <c r="C40" s="248"/>
      <c r="D40" s="248"/>
      <c r="E40" s="248"/>
      <c r="F40" s="248"/>
      <c r="G40" s="248"/>
      <c r="H40" s="248"/>
    </row>
    <row r="41" spans="1:8" ht="29.25" customHeight="1">
      <c r="A41" s="9" t="s">
        <v>67</v>
      </c>
      <c r="B41" s="248" t="s">
        <v>68</v>
      </c>
      <c r="C41" s="248"/>
      <c r="D41" s="248"/>
      <c r="E41" s="248"/>
      <c r="F41" s="248"/>
      <c r="G41" s="248"/>
      <c r="H41" s="248"/>
    </row>
    <row r="42" spans="1:8" ht="42" customHeight="1">
      <c r="A42" s="9" t="s">
        <v>69</v>
      </c>
      <c r="B42" s="248" t="s">
        <v>70</v>
      </c>
      <c r="C42" s="248"/>
      <c r="D42" s="248"/>
      <c r="E42" s="248"/>
      <c r="F42" s="248"/>
      <c r="G42" s="248"/>
      <c r="H42" s="248"/>
    </row>
    <row r="43" spans="1:8" ht="42" customHeight="1">
      <c r="A43" s="9" t="s">
        <v>71</v>
      </c>
      <c r="B43" s="264" t="s">
        <v>72</v>
      </c>
      <c r="C43" s="265"/>
      <c r="D43" s="265"/>
      <c r="E43" s="265"/>
      <c r="F43" s="265"/>
      <c r="G43" s="265"/>
      <c r="H43" s="266"/>
    </row>
    <row r="44" spans="1:8" ht="42" customHeight="1">
      <c r="A44" s="9" t="s">
        <v>73</v>
      </c>
      <c r="B44" s="264" t="s">
        <v>74</v>
      </c>
      <c r="C44" s="265"/>
      <c r="D44" s="265"/>
      <c r="E44" s="265"/>
      <c r="F44" s="265"/>
      <c r="G44" s="265"/>
      <c r="H44" s="266"/>
    </row>
    <row r="45" spans="1:8" ht="42" customHeight="1">
      <c r="A45" s="9" t="s">
        <v>75</v>
      </c>
      <c r="B45" s="264" t="s">
        <v>76</v>
      </c>
      <c r="C45" s="265"/>
      <c r="D45" s="265"/>
      <c r="E45" s="265"/>
      <c r="F45" s="265"/>
      <c r="G45" s="265"/>
      <c r="H45" s="266"/>
    </row>
    <row r="46" spans="1:8" ht="86.1" customHeight="1">
      <c r="A46" s="11" t="s">
        <v>77</v>
      </c>
      <c r="B46" s="249" t="s">
        <v>78</v>
      </c>
      <c r="C46" s="249"/>
      <c r="D46" s="249"/>
      <c r="E46" s="249"/>
      <c r="F46" s="249"/>
      <c r="G46" s="249"/>
      <c r="H46" s="249"/>
    </row>
    <row r="47" spans="1:8" ht="39.75" customHeight="1">
      <c r="A47" s="11" t="s">
        <v>79</v>
      </c>
      <c r="B47" s="251" t="s">
        <v>80</v>
      </c>
      <c r="C47" s="252"/>
      <c r="D47" s="252"/>
      <c r="E47" s="252"/>
      <c r="F47" s="252"/>
      <c r="G47" s="252"/>
      <c r="H47" s="253"/>
    </row>
    <row r="48" spans="1:8" ht="31.5" customHeight="1">
      <c r="A48" s="11" t="s">
        <v>81</v>
      </c>
      <c r="B48" s="249" t="s">
        <v>82</v>
      </c>
      <c r="C48" s="249"/>
      <c r="D48" s="249"/>
      <c r="E48" s="249"/>
      <c r="F48" s="249"/>
      <c r="G48" s="249"/>
      <c r="H48" s="249"/>
    </row>
    <row r="49" spans="1:8" ht="30">
      <c r="A49" s="11" t="s">
        <v>83</v>
      </c>
      <c r="B49" s="249" t="s">
        <v>84</v>
      </c>
      <c r="C49" s="249"/>
      <c r="D49" s="249"/>
      <c r="E49" s="249"/>
      <c r="F49" s="249"/>
      <c r="G49" s="249"/>
      <c r="H49" s="249"/>
    </row>
    <row r="50" spans="1:8" ht="43.5" customHeight="1">
      <c r="A50" s="11" t="s">
        <v>85</v>
      </c>
      <c r="B50" s="249" t="s">
        <v>86</v>
      </c>
      <c r="C50" s="249"/>
      <c r="D50" s="249"/>
      <c r="E50" s="249"/>
      <c r="F50" s="249"/>
      <c r="G50" s="249"/>
      <c r="H50" s="249"/>
    </row>
    <row r="51" spans="1:8" ht="40.5" customHeight="1">
      <c r="A51" s="11" t="s">
        <v>87</v>
      </c>
      <c r="B51" s="249" t="s">
        <v>88</v>
      </c>
      <c r="C51" s="249"/>
      <c r="D51" s="249"/>
      <c r="E51" s="249"/>
      <c r="F51" s="249"/>
      <c r="G51" s="249"/>
      <c r="H51" s="249"/>
    </row>
    <row r="52" spans="1:8" ht="75.75" customHeight="1">
      <c r="A52" s="12" t="s">
        <v>89</v>
      </c>
      <c r="B52" s="250" t="s">
        <v>90</v>
      </c>
      <c r="C52" s="250"/>
      <c r="D52" s="250"/>
      <c r="E52" s="250"/>
      <c r="F52" s="250"/>
      <c r="G52" s="250"/>
      <c r="H52" s="250"/>
    </row>
    <row r="53" spans="1:8" ht="41.25" customHeight="1">
      <c r="A53" s="12" t="s">
        <v>91</v>
      </c>
      <c r="B53" s="250" t="s">
        <v>92</v>
      </c>
      <c r="C53" s="250"/>
      <c r="D53" s="250"/>
      <c r="E53" s="250"/>
      <c r="F53" s="250"/>
      <c r="G53" s="250"/>
      <c r="H53" s="250"/>
    </row>
    <row r="54" spans="1:8" ht="47.45" customHeight="1">
      <c r="A54" s="12" t="s">
        <v>93</v>
      </c>
      <c r="B54" s="250" t="s">
        <v>94</v>
      </c>
      <c r="C54" s="250"/>
      <c r="D54" s="250"/>
      <c r="E54" s="250"/>
      <c r="F54" s="250"/>
      <c r="G54" s="250"/>
      <c r="H54" s="250"/>
    </row>
    <row r="55" spans="1:8" ht="57.6" customHeight="1">
      <c r="A55" s="12" t="s">
        <v>95</v>
      </c>
      <c r="B55" s="250" t="s">
        <v>96</v>
      </c>
      <c r="C55" s="250"/>
      <c r="D55" s="250"/>
      <c r="E55" s="250"/>
      <c r="F55" s="250"/>
      <c r="G55" s="250"/>
      <c r="H55" s="250"/>
    </row>
    <row r="56" spans="1:8" ht="31.5" customHeight="1">
      <c r="A56" s="12" t="s">
        <v>97</v>
      </c>
      <c r="B56" s="250" t="s">
        <v>98</v>
      </c>
      <c r="C56" s="250"/>
      <c r="D56" s="250"/>
      <c r="E56" s="250"/>
      <c r="F56" s="250"/>
      <c r="G56" s="250"/>
      <c r="H56" s="250"/>
    </row>
    <row r="57" spans="1:8" ht="70.5" customHeight="1">
      <c r="A57" s="12" t="s">
        <v>99</v>
      </c>
      <c r="B57" s="250" t="s">
        <v>100</v>
      </c>
      <c r="C57" s="250"/>
      <c r="D57" s="250"/>
      <c r="E57" s="250"/>
      <c r="F57" s="250"/>
      <c r="G57" s="250"/>
      <c r="H57" s="250"/>
    </row>
    <row r="58" spans="1:8" ht="33.75" customHeight="1">
      <c r="A58" s="256"/>
      <c r="B58" s="256"/>
      <c r="C58" s="256"/>
      <c r="D58" s="256"/>
      <c r="E58" s="256"/>
      <c r="F58" s="256"/>
      <c r="G58" s="256"/>
      <c r="H58" s="257"/>
    </row>
    <row r="59" spans="1:8" ht="32.25" customHeight="1">
      <c r="A59" s="259" t="s">
        <v>101</v>
      </c>
      <c r="B59" s="259"/>
      <c r="C59" s="259"/>
      <c r="D59" s="259"/>
      <c r="E59" s="259"/>
      <c r="F59" s="259"/>
      <c r="G59" s="259"/>
      <c r="H59" s="259"/>
    </row>
    <row r="60" spans="1:8" ht="34.5" customHeight="1">
      <c r="A60" s="9" t="s">
        <v>102</v>
      </c>
      <c r="B60" s="254" t="s">
        <v>103</v>
      </c>
      <c r="C60" s="254"/>
      <c r="D60" s="254"/>
      <c r="E60" s="254"/>
      <c r="F60" s="254"/>
      <c r="G60" s="254"/>
      <c r="H60" s="254"/>
    </row>
    <row r="61" spans="1:8" ht="60" customHeight="1">
      <c r="A61" s="9" t="s">
        <v>104</v>
      </c>
      <c r="B61" s="263" t="s">
        <v>105</v>
      </c>
      <c r="C61" s="263"/>
      <c r="D61" s="263"/>
      <c r="E61" s="263"/>
      <c r="F61" s="263"/>
      <c r="G61" s="263"/>
      <c r="H61" s="263"/>
    </row>
    <row r="62" spans="1:8" ht="41.25" customHeight="1">
      <c r="A62" s="9" t="s">
        <v>106</v>
      </c>
      <c r="B62" s="260" t="s">
        <v>107</v>
      </c>
      <c r="C62" s="261"/>
      <c r="D62" s="261"/>
      <c r="E62" s="261"/>
      <c r="F62" s="261"/>
      <c r="G62" s="261"/>
      <c r="H62" s="262"/>
    </row>
    <row r="63" spans="1:8" ht="42" customHeight="1">
      <c r="A63" s="9" t="s">
        <v>108</v>
      </c>
      <c r="B63" s="248" t="s">
        <v>109</v>
      </c>
      <c r="C63" s="248"/>
      <c r="D63" s="248"/>
      <c r="E63" s="248"/>
      <c r="F63" s="248"/>
      <c r="G63" s="248"/>
      <c r="H63" s="248"/>
    </row>
    <row r="64" spans="1:8" ht="31.5" customHeight="1">
      <c r="A64" s="9" t="s">
        <v>110</v>
      </c>
      <c r="B64" s="254" t="s">
        <v>111</v>
      </c>
      <c r="C64" s="254"/>
      <c r="D64" s="254"/>
      <c r="E64" s="254"/>
      <c r="F64" s="254"/>
      <c r="G64" s="254"/>
      <c r="H64" s="254"/>
    </row>
    <row r="65" spans="1:8" ht="45.75" customHeight="1">
      <c r="A65" s="9" t="s">
        <v>112</v>
      </c>
      <c r="B65" s="254" t="s">
        <v>113</v>
      </c>
      <c r="C65" s="254"/>
      <c r="D65" s="254"/>
      <c r="E65" s="254"/>
      <c r="F65" s="254"/>
      <c r="G65" s="254"/>
      <c r="H65" s="254"/>
    </row>
    <row r="66" spans="1:8" ht="30.75" customHeight="1">
      <c r="A66" s="258"/>
      <c r="B66" s="258"/>
      <c r="C66" s="258"/>
      <c r="D66" s="258"/>
      <c r="E66" s="258"/>
      <c r="F66" s="258"/>
      <c r="G66" s="258"/>
      <c r="H66" s="258"/>
    </row>
    <row r="67" spans="1:8" ht="34.5" customHeight="1">
      <c r="A67" s="259" t="s">
        <v>114</v>
      </c>
      <c r="B67" s="259"/>
      <c r="C67" s="259"/>
      <c r="D67" s="259"/>
      <c r="E67" s="259"/>
      <c r="F67" s="259"/>
      <c r="G67" s="259"/>
      <c r="H67" s="259"/>
    </row>
    <row r="68" spans="1:8" ht="39.75" customHeight="1">
      <c r="A68" s="12" t="s">
        <v>115</v>
      </c>
      <c r="B68" s="254" t="s">
        <v>116</v>
      </c>
      <c r="C68" s="254"/>
      <c r="D68" s="254"/>
      <c r="E68" s="254"/>
      <c r="F68" s="254"/>
      <c r="G68" s="254"/>
      <c r="H68" s="254"/>
    </row>
    <row r="69" spans="1:8" ht="39.75" customHeight="1">
      <c r="A69" s="12" t="s">
        <v>117</v>
      </c>
      <c r="B69" s="254" t="s">
        <v>118</v>
      </c>
      <c r="C69" s="254"/>
      <c r="D69" s="254"/>
      <c r="E69" s="254"/>
      <c r="F69" s="254"/>
      <c r="G69" s="254"/>
      <c r="H69" s="254"/>
    </row>
    <row r="70" spans="1:8" ht="42" customHeight="1">
      <c r="A70" s="12" t="s">
        <v>119</v>
      </c>
      <c r="B70" s="250" t="s">
        <v>120</v>
      </c>
      <c r="C70" s="250"/>
      <c r="D70" s="250"/>
      <c r="E70" s="250"/>
      <c r="F70" s="250"/>
      <c r="G70" s="250"/>
      <c r="H70" s="250"/>
    </row>
    <row r="71" spans="1:8" ht="33.75" customHeight="1">
      <c r="A71" s="12" t="s">
        <v>121</v>
      </c>
      <c r="B71" s="254" t="s">
        <v>122</v>
      </c>
      <c r="C71" s="254"/>
      <c r="D71" s="254"/>
      <c r="E71" s="254"/>
      <c r="F71" s="254"/>
      <c r="G71" s="254"/>
      <c r="H71" s="254"/>
    </row>
    <row r="72" spans="1:8" ht="33" customHeight="1">
      <c r="A72" s="12" t="s">
        <v>123</v>
      </c>
      <c r="B72" s="254" t="s">
        <v>124</v>
      </c>
      <c r="C72" s="254"/>
      <c r="D72" s="254"/>
      <c r="E72" s="254"/>
      <c r="F72" s="254"/>
      <c r="G72" s="254"/>
      <c r="H72" s="254"/>
    </row>
    <row r="73" spans="1:8" ht="33.75" customHeight="1">
      <c r="A73" s="255"/>
      <c r="B73" s="255"/>
      <c r="C73" s="255"/>
      <c r="D73" s="255"/>
      <c r="E73" s="255"/>
      <c r="F73" s="255"/>
      <c r="G73" s="255"/>
      <c r="H73" s="255"/>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90"/>
  <sheetViews>
    <sheetView topLeftCell="G9" zoomScale="90" zoomScaleNormal="90" workbookViewId="0">
      <selection activeCell="E89" sqref="E89"/>
    </sheetView>
  </sheetViews>
  <sheetFormatPr baseColWidth="10" defaultColWidth="11.375" defaultRowHeight="14.25"/>
  <cols>
    <col min="1" max="2" width="26.375" style="155" customWidth="1"/>
    <col min="3" max="4" width="22.375" style="155" customWidth="1"/>
    <col min="5" max="5" width="23.125" style="155" customWidth="1"/>
    <col min="6" max="6" width="27" style="155" customWidth="1"/>
    <col min="7" max="7" width="23.625" style="155" customWidth="1"/>
    <col min="8" max="8" width="27.125" style="155" customWidth="1"/>
    <col min="9" max="9" width="27.625" style="155" customWidth="1"/>
    <col min="10" max="10" width="31.125" style="155" customWidth="1"/>
    <col min="11" max="12" width="35.125" style="155" customWidth="1"/>
    <col min="13" max="13" width="26.875" style="155" customWidth="1"/>
    <col min="14" max="14" width="40.625" style="155" customWidth="1"/>
    <col min="15" max="15" width="27.375" style="155" customWidth="1"/>
    <col min="16" max="16" width="27.375" style="161" customWidth="1"/>
    <col min="17" max="17" width="27.375" style="155" customWidth="1"/>
    <col min="18" max="19" width="27.375" style="161" customWidth="1"/>
    <col min="20" max="25" width="27.375" style="155" customWidth="1"/>
    <col min="26" max="30" width="30.125" style="155" customWidth="1"/>
    <col min="31" max="31" width="26.25" style="155" customWidth="1"/>
    <col min="32" max="32" width="30.125" style="155" customWidth="1"/>
    <col min="33" max="33" width="27.375" style="155" customWidth="1"/>
    <col min="34" max="34" width="0" style="155" hidden="1" customWidth="1"/>
    <col min="35" max="16384" width="11.375" style="155"/>
  </cols>
  <sheetData>
    <row r="1" spans="1:34" ht="45" customHeight="1">
      <c r="A1" s="272"/>
      <c r="B1" s="272"/>
      <c r="C1" s="273" t="s">
        <v>125</v>
      </c>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156" t="s">
        <v>126</v>
      </c>
    </row>
    <row r="2" spans="1:34" ht="18" customHeight="1">
      <c r="A2" s="272"/>
      <c r="B2" s="272"/>
      <c r="C2" s="273" t="s">
        <v>127</v>
      </c>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5"/>
      <c r="AF2" s="156" t="s">
        <v>128</v>
      </c>
    </row>
    <row r="3" spans="1:34" ht="18" customHeight="1">
      <c r="A3" s="272"/>
      <c r="B3" s="272"/>
      <c r="C3" s="273" t="s">
        <v>129</v>
      </c>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5"/>
      <c r="AF3" s="156" t="s">
        <v>130</v>
      </c>
    </row>
    <row r="4" spans="1:34" ht="18" customHeight="1">
      <c r="A4" s="272"/>
      <c r="B4" s="272"/>
      <c r="C4" s="273" t="s">
        <v>131</v>
      </c>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5"/>
      <c r="AF4" s="156" t="s">
        <v>132</v>
      </c>
    </row>
    <row r="5" spans="1:34" ht="15">
      <c r="A5" s="276" t="s">
        <v>133</v>
      </c>
      <c r="B5" s="276"/>
      <c r="C5" s="279" t="s">
        <v>134</v>
      </c>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172"/>
    </row>
    <row r="6" spans="1:34" ht="15">
      <c r="A6" s="277" t="s">
        <v>135</v>
      </c>
      <c r="B6" s="278"/>
      <c r="C6" s="278"/>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c r="AF6" s="278"/>
    </row>
    <row r="7" spans="1:34" s="173" customFormat="1" ht="15">
      <c r="A7" s="281" t="s">
        <v>136</v>
      </c>
      <c r="B7" s="281"/>
      <c r="C7" s="281"/>
      <c r="D7" s="281"/>
      <c r="E7" s="281"/>
      <c r="F7" s="281"/>
      <c r="G7" s="281"/>
      <c r="H7" s="281"/>
      <c r="I7" s="281"/>
      <c r="J7" s="281"/>
      <c r="K7" s="281"/>
      <c r="L7" s="281"/>
      <c r="M7" s="281"/>
      <c r="N7" s="281"/>
      <c r="O7" s="281"/>
      <c r="P7" s="284" t="s">
        <v>137</v>
      </c>
      <c r="Q7" s="284"/>
      <c r="R7" s="284"/>
      <c r="S7" s="284"/>
      <c r="T7" s="282" t="s">
        <v>138</v>
      </c>
      <c r="U7" s="282"/>
      <c r="V7" s="282"/>
      <c r="W7" s="282"/>
      <c r="X7" s="282"/>
      <c r="Y7" s="283" t="s">
        <v>139</v>
      </c>
      <c r="Z7" s="283"/>
      <c r="AA7" s="283"/>
      <c r="AB7" s="283"/>
      <c r="AC7" s="285" t="s">
        <v>140</v>
      </c>
      <c r="AD7" s="285"/>
      <c r="AE7" s="285"/>
      <c r="AF7" s="285"/>
    </row>
    <row r="8" spans="1:34" s="173" customFormat="1" ht="64.5" customHeight="1">
      <c r="A8" s="131" t="s">
        <v>2</v>
      </c>
      <c r="B8" s="131" t="s">
        <v>4</v>
      </c>
      <c r="C8" s="131" t="s">
        <v>141</v>
      </c>
      <c r="D8" s="131" t="s">
        <v>142</v>
      </c>
      <c r="E8" s="131" t="s">
        <v>143</v>
      </c>
      <c r="F8" s="131" t="s">
        <v>144</v>
      </c>
      <c r="G8" s="131" t="s">
        <v>14</v>
      </c>
      <c r="H8" s="131" t="s">
        <v>16</v>
      </c>
      <c r="I8" s="131" t="s">
        <v>18</v>
      </c>
      <c r="J8" s="132" t="s">
        <v>145</v>
      </c>
      <c r="K8" s="131" t="s">
        <v>146</v>
      </c>
      <c r="L8" s="131" t="s">
        <v>147</v>
      </c>
      <c r="M8" s="131" t="s">
        <v>148</v>
      </c>
      <c r="N8" s="131" t="s">
        <v>28</v>
      </c>
      <c r="O8" s="131" t="s">
        <v>30</v>
      </c>
      <c r="P8" s="133" t="s">
        <v>149</v>
      </c>
      <c r="Q8" s="131" t="s">
        <v>150</v>
      </c>
      <c r="R8" s="133" t="s">
        <v>151</v>
      </c>
      <c r="S8" s="133" t="s">
        <v>152</v>
      </c>
      <c r="T8" s="131" t="s">
        <v>153</v>
      </c>
      <c r="U8" s="134" t="s">
        <v>154</v>
      </c>
      <c r="V8" s="133" t="s">
        <v>155</v>
      </c>
      <c r="W8" s="133" t="s">
        <v>156</v>
      </c>
      <c r="X8" s="134" t="s">
        <v>157</v>
      </c>
      <c r="Y8" s="135" t="s">
        <v>158</v>
      </c>
      <c r="Z8" s="135" t="s">
        <v>159</v>
      </c>
      <c r="AA8" s="135" t="s">
        <v>160</v>
      </c>
      <c r="AB8" s="135" t="s">
        <v>161</v>
      </c>
      <c r="AC8" s="136" t="s">
        <v>162</v>
      </c>
      <c r="AD8" s="136" t="s">
        <v>163</v>
      </c>
      <c r="AE8" s="136" t="s">
        <v>164</v>
      </c>
      <c r="AF8" s="136" t="s">
        <v>165</v>
      </c>
      <c r="AG8" s="137"/>
    </row>
    <row r="9" spans="1:34" s="173" customFormat="1" ht="79.5" customHeight="1">
      <c r="A9" s="138" t="s">
        <v>166</v>
      </c>
      <c r="B9" s="139" t="s">
        <v>167</v>
      </c>
      <c r="C9" s="138" t="s">
        <v>168</v>
      </c>
      <c r="D9" s="138" t="s">
        <v>169</v>
      </c>
      <c r="E9" s="138" t="s">
        <v>170</v>
      </c>
      <c r="F9" s="138" t="s">
        <v>171</v>
      </c>
      <c r="G9" s="140" t="s">
        <v>172</v>
      </c>
      <c r="H9" s="138" t="s">
        <v>173</v>
      </c>
      <c r="I9" s="138" t="s">
        <v>174</v>
      </c>
      <c r="J9" s="138" t="s">
        <v>175</v>
      </c>
      <c r="K9" s="141" t="s">
        <v>176</v>
      </c>
      <c r="L9" s="142">
        <v>0.3</v>
      </c>
      <c r="M9" s="138" t="s">
        <v>177</v>
      </c>
      <c r="N9" s="138" t="s">
        <v>178</v>
      </c>
      <c r="O9" s="138">
        <v>4</v>
      </c>
      <c r="P9" s="143">
        <v>1</v>
      </c>
      <c r="Q9" s="138">
        <v>1</v>
      </c>
      <c r="R9" s="143">
        <v>1</v>
      </c>
      <c r="S9" s="143">
        <v>1</v>
      </c>
      <c r="T9" s="138">
        <v>1</v>
      </c>
      <c r="U9" s="138">
        <f>+Y9+Z9+AA9+AB9</f>
        <v>1</v>
      </c>
      <c r="V9" s="138"/>
      <c r="W9" s="138"/>
      <c r="X9" s="138">
        <f>+T9+U9+V9+W9</f>
        <v>2</v>
      </c>
      <c r="Y9" s="138">
        <v>1</v>
      </c>
      <c r="Z9" s="138">
        <v>0</v>
      </c>
      <c r="AA9" s="138"/>
      <c r="AB9" s="138"/>
      <c r="AC9" s="142">
        <f>+IF((U9/Q9)&gt;100%,100%,(U9/Q9))*L9</f>
        <v>0.3</v>
      </c>
      <c r="AD9" s="142">
        <f>+IF(((X9)/O9)&gt;100%,100%,((X9)/O9))*L9</f>
        <v>0.15</v>
      </c>
      <c r="AE9" s="142">
        <f>+IF(((U9)/Q9)&gt;100%,100%,((U9)/Q9))</f>
        <v>1</v>
      </c>
      <c r="AF9" s="142">
        <f>+IF(((X9)/O9)&gt;100%,100%,((X9))/O9)</f>
        <v>0.5</v>
      </c>
    </row>
    <row r="10" spans="1:34" s="173" customFormat="1" ht="105" customHeight="1">
      <c r="A10" s="138" t="s">
        <v>166</v>
      </c>
      <c r="B10" s="139" t="s">
        <v>167</v>
      </c>
      <c r="C10" s="138" t="s">
        <v>168</v>
      </c>
      <c r="D10" s="138" t="s">
        <v>169</v>
      </c>
      <c r="E10" s="138" t="s">
        <v>179</v>
      </c>
      <c r="F10" s="138" t="s">
        <v>171</v>
      </c>
      <c r="G10" s="140" t="s">
        <v>180</v>
      </c>
      <c r="H10" s="138" t="s">
        <v>181</v>
      </c>
      <c r="I10" s="138" t="s">
        <v>174</v>
      </c>
      <c r="J10" s="138" t="s">
        <v>175</v>
      </c>
      <c r="K10" s="141" t="s">
        <v>182</v>
      </c>
      <c r="L10" s="142">
        <v>0.5</v>
      </c>
      <c r="M10" s="138" t="s">
        <v>177</v>
      </c>
      <c r="N10" s="138" t="s">
        <v>178</v>
      </c>
      <c r="O10" s="138">
        <v>5</v>
      </c>
      <c r="P10" s="143">
        <v>5</v>
      </c>
      <c r="Q10" s="138">
        <v>5</v>
      </c>
      <c r="R10" s="143">
        <v>5</v>
      </c>
      <c r="S10" s="143">
        <v>5</v>
      </c>
      <c r="T10" s="138">
        <v>5</v>
      </c>
      <c r="U10" s="138">
        <f t="shared" ref="U10:U11" si="0">+Y10+Z10+AA10+AB10</f>
        <v>0</v>
      </c>
      <c r="V10" s="138"/>
      <c r="W10" s="138"/>
      <c r="X10" s="138">
        <f t="shared" ref="X10:X62" si="1">+T10+U10+V10+W10</f>
        <v>5</v>
      </c>
      <c r="Y10" s="138">
        <v>0</v>
      </c>
      <c r="Z10" s="138">
        <v>0</v>
      </c>
      <c r="AA10" s="138"/>
      <c r="AB10" s="138"/>
      <c r="AC10" s="142">
        <f t="shared" ref="AC10" si="2">+IF((U10/Q10)&gt;100%,100%,(U10/Q10))*L10</f>
        <v>0</v>
      </c>
      <c r="AD10" s="142">
        <f>+IF(((X10)/O10)&gt;100%,100%,((X10)/O10))*L10</f>
        <v>0.5</v>
      </c>
      <c r="AE10" s="142">
        <f t="shared" ref="AE10" si="3">+IF(((U10)/Q10)&gt;100%,100%,((U10)/Q10))</f>
        <v>0</v>
      </c>
      <c r="AF10" s="142">
        <f t="shared" ref="AF10:AF11" si="4">+IF(((X10)/O10)&gt;100%,100%,((X10))/O10)</f>
        <v>1</v>
      </c>
      <c r="AH10" s="173" t="s">
        <v>183</v>
      </c>
    </row>
    <row r="11" spans="1:34" s="173" customFormat="1" ht="100.5" customHeight="1">
      <c r="A11" s="138" t="s">
        <v>166</v>
      </c>
      <c r="B11" s="139" t="s">
        <v>167</v>
      </c>
      <c r="C11" s="138" t="s">
        <v>168</v>
      </c>
      <c r="D11" s="138" t="s">
        <v>169</v>
      </c>
      <c r="E11" s="138" t="s">
        <v>184</v>
      </c>
      <c r="F11" s="138" t="s">
        <v>171</v>
      </c>
      <c r="G11" s="140" t="s">
        <v>185</v>
      </c>
      <c r="H11" s="138" t="s">
        <v>186</v>
      </c>
      <c r="I11" s="138" t="s">
        <v>174</v>
      </c>
      <c r="J11" s="138" t="s">
        <v>175</v>
      </c>
      <c r="K11" s="141" t="s">
        <v>187</v>
      </c>
      <c r="L11" s="142">
        <v>0.2</v>
      </c>
      <c r="M11" s="138" t="s">
        <v>177</v>
      </c>
      <c r="N11" s="138" t="s">
        <v>188</v>
      </c>
      <c r="O11" s="144">
        <v>1</v>
      </c>
      <c r="P11" s="140">
        <v>0</v>
      </c>
      <c r="Q11" s="138">
        <v>0</v>
      </c>
      <c r="R11" s="143">
        <v>0</v>
      </c>
      <c r="S11" s="143">
        <v>0</v>
      </c>
      <c r="T11" s="138">
        <v>0</v>
      </c>
      <c r="U11" s="138">
        <f t="shared" si="0"/>
        <v>0</v>
      </c>
      <c r="V11" s="138"/>
      <c r="W11" s="138"/>
      <c r="X11" s="138">
        <f t="shared" si="1"/>
        <v>0</v>
      </c>
      <c r="Y11" s="138">
        <v>0</v>
      </c>
      <c r="Z11" s="138">
        <v>0</v>
      </c>
      <c r="AA11" s="138"/>
      <c r="AB11" s="138"/>
      <c r="AC11" s="142">
        <v>0</v>
      </c>
      <c r="AD11" s="142">
        <f>+IF(((X11)/O11)&gt;100%,100%,((X11)/O11))*L11</f>
        <v>0</v>
      </c>
      <c r="AE11" s="142">
        <v>0</v>
      </c>
      <c r="AF11" s="142">
        <f t="shared" si="4"/>
        <v>0</v>
      </c>
      <c r="AH11" s="173" t="s">
        <v>177</v>
      </c>
    </row>
    <row r="12" spans="1:34" s="173" customFormat="1" ht="60" customHeight="1">
      <c r="A12" s="138"/>
      <c r="B12" s="138"/>
      <c r="C12" s="138"/>
      <c r="D12" s="138"/>
      <c r="E12" s="138"/>
      <c r="F12" s="267" t="s">
        <v>189</v>
      </c>
      <c r="G12" s="268"/>
      <c r="H12" s="268"/>
      <c r="I12" s="268"/>
      <c r="J12" s="268"/>
      <c r="K12" s="268"/>
      <c r="L12" s="268"/>
      <c r="M12" s="268"/>
      <c r="N12" s="268"/>
      <c r="O12" s="268"/>
      <c r="P12" s="268"/>
      <c r="Q12" s="268"/>
      <c r="R12" s="268"/>
      <c r="S12" s="268"/>
      <c r="T12" s="268"/>
      <c r="U12" s="268"/>
      <c r="V12" s="268"/>
      <c r="W12" s="268"/>
      <c r="X12" s="268"/>
      <c r="Y12" s="268"/>
      <c r="Z12" s="268"/>
      <c r="AA12" s="268"/>
      <c r="AB12" s="268"/>
      <c r="AC12" s="157">
        <f>SUM(AC9:AC11)</f>
        <v>0.3</v>
      </c>
      <c r="AD12" s="157">
        <f>SUM(AD9:AD10)</f>
        <v>0.65</v>
      </c>
      <c r="AE12" s="157">
        <f>+AVERAGE(AE9:AE10)</f>
        <v>0.5</v>
      </c>
      <c r="AF12" s="157">
        <f>+AVERAGE(AF9:AF10)</f>
        <v>0.75</v>
      </c>
    </row>
    <row r="13" spans="1:34" s="173" customFormat="1" ht="60" customHeight="1">
      <c r="A13" s="140" t="s">
        <v>166</v>
      </c>
      <c r="B13" s="140" t="s">
        <v>167</v>
      </c>
      <c r="C13" s="138" t="s">
        <v>168</v>
      </c>
      <c r="D13" s="138" t="s">
        <v>169</v>
      </c>
      <c r="E13" s="138" t="s">
        <v>190</v>
      </c>
      <c r="F13" s="138" t="s">
        <v>191</v>
      </c>
      <c r="G13" s="138" t="s">
        <v>192</v>
      </c>
      <c r="H13" s="138" t="s">
        <v>193</v>
      </c>
      <c r="I13" s="138" t="s">
        <v>174</v>
      </c>
      <c r="J13" s="138" t="s">
        <v>194</v>
      </c>
      <c r="K13" s="144" t="s">
        <v>195</v>
      </c>
      <c r="L13" s="145">
        <v>0.35</v>
      </c>
      <c r="M13" s="138" t="s">
        <v>183</v>
      </c>
      <c r="N13" s="138" t="s">
        <v>196</v>
      </c>
      <c r="O13" s="144">
        <v>4</v>
      </c>
      <c r="P13" s="140">
        <v>1</v>
      </c>
      <c r="Q13" s="143">
        <v>1</v>
      </c>
      <c r="R13" s="143">
        <v>1</v>
      </c>
      <c r="S13" s="143">
        <v>1</v>
      </c>
      <c r="T13" s="143">
        <v>0</v>
      </c>
      <c r="U13" s="143">
        <f t="shared" ref="U13:U15" si="5">+Y13+Z13+AA13+AB13</f>
        <v>0</v>
      </c>
      <c r="V13" s="143"/>
      <c r="W13" s="138"/>
      <c r="X13" s="138">
        <f t="shared" si="1"/>
        <v>0</v>
      </c>
      <c r="Y13" s="143">
        <v>0</v>
      </c>
      <c r="Z13" s="138">
        <v>0</v>
      </c>
      <c r="AA13" s="138"/>
      <c r="AB13" s="138"/>
      <c r="AC13" s="142">
        <f>+IF((U13/Q13)&gt;100%,100%,(U13/Q13))*L13</f>
        <v>0</v>
      </c>
      <c r="AD13" s="142">
        <f>+IF(((X13)/O13)&gt;100%,100%,((X13)/O13))*L13</f>
        <v>0</v>
      </c>
      <c r="AE13" s="142">
        <f>+IF(((U13)/Q13)&gt;100%,100%,((U13)/Q13))</f>
        <v>0</v>
      </c>
      <c r="AF13" s="142">
        <f>+IF(((X13)/O13)&gt;100%,100%,((X13))/O13)</f>
        <v>0</v>
      </c>
    </row>
    <row r="14" spans="1:34" s="173" customFormat="1" ht="60" customHeight="1">
      <c r="A14" s="140" t="s">
        <v>166</v>
      </c>
      <c r="B14" s="140" t="s">
        <v>167</v>
      </c>
      <c r="C14" s="138" t="s">
        <v>168</v>
      </c>
      <c r="D14" s="138" t="s">
        <v>169</v>
      </c>
      <c r="E14" s="138" t="s">
        <v>197</v>
      </c>
      <c r="F14" s="138" t="s">
        <v>191</v>
      </c>
      <c r="G14" s="138" t="s">
        <v>192</v>
      </c>
      <c r="H14" s="138" t="s">
        <v>198</v>
      </c>
      <c r="I14" s="138" t="s">
        <v>174</v>
      </c>
      <c r="J14" s="138" t="s">
        <v>199</v>
      </c>
      <c r="K14" s="140" t="s">
        <v>200</v>
      </c>
      <c r="L14" s="145">
        <v>0.35</v>
      </c>
      <c r="M14" s="138" t="s">
        <v>183</v>
      </c>
      <c r="N14" s="138" t="s">
        <v>196</v>
      </c>
      <c r="O14" s="140">
        <v>1</v>
      </c>
      <c r="P14" s="140">
        <v>1</v>
      </c>
      <c r="Q14" s="143">
        <v>1</v>
      </c>
      <c r="R14" s="143">
        <v>0</v>
      </c>
      <c r="S14" s="143">
        <v>0</v>
      </c>
      <c r="T14" s="143">
        <v>1</v>
      </c>
      <c r="U14" s="143">
        <v>0</v>
      </c>
      <c r="V14" s="143"/>
      <c r="W14" s="138"/>
      <c r="X14" s="138">
        <f t="shared" si="1"/>
        <v>1</v>
      </c>
      <c r="Y14" s="143">
        <v>0</v>
      </c>
      <c r="Z14" s="138">
        <v>0</v>
      </c>
      <c r="AA14" s="138"/>
      <c r="AB14" s="138"/>
      <c r="AC14" s="142">
        <f t="shared" ref="AC14" si="6">+IF((U14/Q14)&gt;100%,100%,(U14/Q14))*L14</f>
        <v>0</v>
      </c>
      <c r="AD14" s="142">
        <f t="shared" ref="AD14:AD15" si="7">+IF(((X14)/O14)&gt;100%,100%,((X14)/O14))*L14</f>
        <v>0.35</v>
      </c>
      <c r="AE14" s="142">
        <f t="shared" ref="AE14" si="8">+IF(((U14)/Q14)&gt;100%,100%,((U14)/Q14))</f>
        <v>0</v>
      </c>
      <c r="AF14" s="142">
        <f t="shared" ref="AF14:AF15" si="9">+IF(((X14)/O14)&gt;100%,100%,((X14))/O14)</f>
        <v>1</v>
      </c>
    </row>
    <row r="15" spans="1:34" s="173" customFormat="1" ht="60" customHeight="1">
      <c r="A15" s="140" t="s">
        <v>166</v>
      </c>
      <c r="B15" s="140" t="s">
        <v>167</v>
      </c>
      <c r="C15" s="138" t="s">
        <v>168</v>
      </c>
      <c r="D15" s="138" t="s">
        <v>169</v>
      </c>
      <c r="E15" s="138" t="s">
        <v>190</v>
      </c>
      <c r="F15" s="138" t="s">
        <v>191</v>
      </c>
      <c r="G15" s="138" t="s">
        <v>192</v>
      </c>
      <c r="H15" s="138" t="s">
        <v>201</v>
      </c>
      <c r="I15" s="138" t="s">
        <v>174</v>
      </c>
      <c r="J15" s="138" t="s">
        <v>202</v>
      </c>
      <c r="K15" s="138" t="s">
        <v>203</v>
      </c>
      <c r="L15" s="145">
        <v>0.3</v>
      </c>
      <c r="M15" s="138" t="s">
        <v>183</v>
      </c>
      <c r="N15" s="138" t="s">
        <v>178</v>
      </c>
      <c r="O15" s="138">
        <v>1</v>
      </c>
      <c r="P15" s="143">
        <v>0</v>
      </c>
      <c r="Q15" s="143">
        <v>0</v>
      </c>
      <c r="R15" s="143">
        <v>0</v>
      </c>
      <c r="S15" s="143">
        <v>0</v>
      </c>
      <c r="T15" s="143">
        <v>2</v>
      </c>
      <c r="U15" s="143">
        <f t="shared" si="5"/>
        <v>0</v>
      </c>
      <c r="V15" s="143"/>
      <c r="W15" s="138"/>
      <c r="X15" s="138">
        <f t="shared" si="1"/>
        <v>2</v>
      </c>
      <c r="Y15" s="146">
        <v>0</v>
      </c>
      <c r="Z15" s="138">
        <v>0</v>
      </c>
      <c r="AA15" s="138"/>
      <c r="AB15" s="138"/>
      <c r="AC15" s="142">
        <v>0</v>
      </c>
      <c r="AD15" s="142">
        <f t="shared" si="7"/>
        <v>0.3</v>
      </c>
      <c r="AE15" s="142">
        <v>0</v>
      </c>
      <c r="AF15" s="142">
        <f t="shared" si="9"/>
        <v>1</v>
      </c>
    </row>
    <row r="16" spans="1:34" s="173" customFormat="1" ht="60" customHeight="1">
      <c r="A16" s="138"/>
      <c r="B16" s="147"/>
      <c r="C16" s="138"/>
      <c r="D16" s="138"/>
      <c r="E16" s="138"/>
      <c r="F16" s="267" t="s">
        <v>204</v>
      </c>
      <c r="G16" s="268"/>
      <c r="H16" s="268"/>
      <c r="I16" s="268"/>
      <c r="J16" s="268"/>
      <c r="K16" s="268"/>
      <c r="L16" s="268"/>
      <c r="M16" s="268"/>
      <c r="N16" s="268"/>
      <c r="O16" s="268"/>
      <c r="P16" s="268"/>
      <c r="Q16" s="268"/>
      <c r="R16" s="268"/>
      <c r="S16" s="268"/>
      <c r="T16" s="268"/>
      <c r="U16" s="268"/>
      <c r="V16" s="268"/>
      <c r="W16" s="268"/>
      <c r="X16" s="268"/>
      <c r="Y16" s="268"/>
      <c r="Z16" s="268"/>
      <c r="AA16" s="268"/>
      <c r="AB16" s="268"/>
      <c r="AC16" s="157">
        <f>SUM(AC13:AC15)</f>
        <v>0</v>
      </c>
      <c r="AD16" s="157">
        <f>SUM(AD13:AD15)</f>
        <v>0.64999999999999991</v>
      </c>
      <c r="AE16" s="157">
        <f>+AVERAGE(AE13:AE15)</f>
        <v>0</v>
      </c>
      <c r="AF16" s="175">
        <f>+AVERAGE(AF13:AF15)</f>
        <v>0.66666666666666663</v>
      </c>
    </row>
    <row r="17" spans="1:32" s="173" customFormat="1" ht="60" customHeight="1">
      <c r="A17" s="140" t="s">
        <v>166</v>
      </c>
      <c r="B17" s="140" t="s">
        <v>167</v>
      </c>
      <c r="C17" s="138" t="s">
        <v>168</v>
      </c>
      <c r="D17" s="138" t="s">
        <v>205</v>
      </c>
      <c r="E17" s="138" t="s">
        <v>206</v>
      </c>
      <c r="F17" s="138" t="s">
        <v>207</v>
      </c>
      <c r="G17" s="138" t="s">
        <v>208</v>
      </c>
      <c r="H17" s="138" t="s">
        <v>209</v>
      </c>
      <c r="I17" s="138" t="s">
        <v>174</v>
      </c>
      <c r="J17" s="138" t="s">
        <v>210</v>
      </c>
      <c r="K17" s="144" t="s">
        <v>211</v>
      </c>
      <c r="L17" s="145">
        <v>0.5</v>
      </c>
      <c r="M17" s="138" t="s">
        <v>183</v>
      </c>
      <c r="N17" s="138" t="s">
        <v>178</v>
      </c>
      <c r="O17" s="144">
        <v>1</v>
      </c>
      <c r="P17" s="140">
        <v>1</v>
      </c>
      <c r="Q17" s="143">
        <v>1</v>
      </c>
      <c r="R17" s="143">
        <v>1</v>
      </c>
      <c r="S17" s="143">
        <v>1</v>
      </c>
      <c r="T17" s="143">
        <v>1</v>
      </c>
      <c r="U17" s="143">
        <f t="shared" ref="U17" si="10">+Y17+Z17+AA17+AB17</f>
        <v>1</v>
      </c>
      <c r="V17" s="143"/>
      <c r="W17" s="138"/>
      <c r="X17" s="138">
        <f t="shared" ref="X17:X19" si="11">+T17+U17+V17+W17</f>
        <v>2</v>
      </c>
      <c r="Y17" s="143">
        <v>0</v>
      </c>
      <c r="Z17" s="138">
        <v>1</v>
      </c>
      <c r="AA17" s="138"/>
      <c r="AB17" s="138"/>
      <c r="AC17" s="142">
        <f>+IF((U17/Q17)&gt;100%,100%,(U17/Q17))*L17</f>
        <v>0.5</v>
      </c>
      <c r="AD17" s="142">
        <f>+IF(((X17)/O17)&gt;100%,100%,((X17)/O17))*L17</f>
        <v>0.5</v>
      </c>
      <c r="AE17" s="142">
        <f>+IF(((U17)/Q17)&gt;100%,100%,((U17)/Q17))</f>
        <v>1</v>
      </c>
      <c r="AF17" s="142">
        <f>+IF(((X17)/O17)&gt;100%,100%,((X17))/O17)</f>
        <v>1</v>
      </c>
    </row>
    <row r="18" spans="1:32" s="173" customFormat="1" ht="60" customHeight="1">
      <c r="A18" s="140" t="s">
        <v>166</v>
      </c>
      <c r="B18" s="140" t="s">
        <v>167</v>
      </c>
      <c r="C18" s="138" t="s">
        <v>168</v>
      </c>
      <c r="D18" s="138" t="s">
        <v>205</v>
      </c>
      <c r="E18" s="138" t="s">
        <v>206</v>
      </c>
      <c r="F18" s="138" t="s">
        <v>207</v>
      </c>
      <c r="G18" s="138" t="s">
        <v>208</v>
      </c>
      <c r="H18" s="138" t="s">
        <v>212</v>
      </c>
      <c r="I18" s="138" t="s">
        <v>174</v>
      </c>
      <c r="J18" s="138">
        <v>0</v>
      </c>
      <c r="K18" s="144" t="s">
        <v>213</v>
      </c>
      <c r="L18" s="145">
        <v>0.25</v>
      </c>
      <c r="M18" s="138" t="s">
        <v>177</v>
      </c>
      <c r="N18" s="138" t="s">
        <v>178</v>
      </c>
      <c r="O18" s="144">
        <v>20</v>
      </c>
      <c r="P18" s="140">
        <v>3</v>
      </c>
      <c r="Q18" s="143">
        <v>4</v>
      </c>
      <c r="R18" s="143">
        <v>6</v>
      </c>
      <c r="S18" s="143">
        <v>5</v>
      </c>
      <c r="T18" s="143">
        <v>5</v>
      </c>
      <c r="U18" s="143">
        <v>0</v>
      </c>
      <c r="V18" s="143"/>
      <c r="W18" s="138"/>
      <c r="X18" s="138">
        <f t="shared" si="11"/>
        <v>5</v>
      </c>
      <c r="Y18" s="143">
        <v>0</v>
      </c>
      <c r="Z18" s="138">
        <v>0</v>
      </c>
      <c r="AA18" s="138"/>
      <c r="AB18" s="138"/>
      <c r="AC18" s="142">
        <f t="shared" ref="AC18" si="12">+IF((U18/Q18)&gt;100%,100%,(U18/Q18))*L18</f>
        <v>0</v>
      </c>
      <c r="AD18" s="142">
        <f t="shared" ref="AD18:AD19" si="13">+IF(((X18)/O18)&gt;100%,100%,((X18)/O18))*L18</f>
        <v>6.25E-2</v>
      </c>
      <c r="AE18" s="142">
        <f t="shared" ref="AE18:AE19" si="14">+IF(((U18)/Q18)&gt;100%,100%,((U18)/Q18))</f>
        <v>0</v>
      </c>
      <c r="AF18" s="142">
        <f t="shared" ref="AF18:AF19" si="15">+IF(((X18)/O18)&gt;100%,100%,((X18))/O18)</f>
        <v>0.25</v>
      </c>
    </row>
    <row r="19" spans="1:32" s="173" customFormat="1" ht="60" customHeight="1">
      <c r="A19" s="140" t="s">
        <v>166</v>
      </c>
      <c r="B19" s="140" t="s">
        <v>167</v>
      </c>
      <c r="C19" s="138" t="s">
        <v>168</v>
      </c>
      <c r="D19" s="138" t="s">
        <v>205</v>
      </c>
      <c r="E19" s="138" t="s">
        <v>206</v>
      </c>
      <c r="F19" s="138" t="s">
        <v>207</v>
      </c>
      <c r="G19" s="138" t="s">
        <v>208</v>
      </c>
      <c r="H19" s="138" t="s">
        <v>214</v>
      </c>
      <c r="I19" s="138" t="s">
        <v>174</v>
      </c>
      <c r="J19" s="138">
        <v>0</v>
      </c>
      <c r="K19" s="169" t="s">
        <v>215</v>
      </c>
      <c r="L19" s="145">
        <v>0.25</v>
      </c>
      <c r="M19" s="138" t="s">
        <v>177</v>
      </c>
      <c r="N19" s="138" t="s">
        <v>178</v>
      </c>
      <c r="O19" s="138">
        <v>12</v>
      </c>
      <c r="P19" s="143">
        <v>1</v>
      </c>
      <c r="Q19" s="143">
        <v>4</v>
      </c>
      <c r="R19" s="143">
        <v>4</v>
      </c>
      <c r="S19" s="143">
        <v>3</v>
      </c>
      <c r="T19" s="143">
        <v>1</v>
      </c>
      <c r="U19" s="143">
        <f t="shared" ref="U19" si="16">+Y19+Z19+AA19+AB19</f>
        <v>2</v>
      </c>
      <c r="V19" s="143"/>
      <c r="W19" s="138"/>
      <c r="X19" s="138">
        <f t="shared" si="11"/>
        <v>3</v>
      </c>
      <c r="Y19" s="146">
        <v>0</v>
      </c>
      <c r="Z19" s="143">
        <v>2</v>
      </c>
      <c r="AA19" s="138"/>
      <c r="AB19" s="138"/>
      <c r="AC19" s="142">
        <f>+IF((U19/Q19)&gt;100%,100%,(U19/Q19))*L19</f>
        <v>0.125</v>
      </c>
      <c r="AD19" s="142">
        <f t="shared" si="13"/>
        <v>6.25E-2</v>
      </c>
      <c r="AE19" s="142">
        <f t="shared" si="14"/>
        <v>0.5</v>
      </c>
      <c r="AF19" s="142">
        <f t="shared" si="15"/>
        <v>0.25</v>
      </c>
    </row>
    <row r="20" spans="1:32" s="173" customFormat="1" ht="60" customHeight="1">
      <c r="A20" s="138"/>
      <c r="B20" s="147"/>
      <c r="C20" s="138"/>
      <c r="D20" s="138"/>
      <c r="E20" s="138"/>
      <c r="F20" s="267" t="s">
        <v>216</v>
      </c>
      <c r="G20" s="268"/>
      <c r="H20" s="268"/>
      <c r="I20" s="268"/>
      <c r="J20" s="268"/>
      <c r="K20" s="268"/>
      <c r="L20" s="268"/>
      <c r="M20" s="268"/>
      <c r="N20" s="268"/>
      <c r="O20" s="268"/>
      <c r="P20" s="268"/>
      <c r="Q20" s="268"/>
      <c r="R20" s="268"/>
      <c r="S20" s="268"/>
      <c r="T20" s="268"/>
      <c r="U20" s="268"/>
      <c r="V20" s="268"/>
      <c r="W20" s="268"/>
      <c r="X20" s="268"/>
      <c r="Y20" s="268"/>
      <c r="Z20" s="268"/>
      <c r="AA20" s="268"/>
      <c r="AB20" s="268"/>
      <c r="AC20" s="160">
        <f>SUM(AC17:AC19)</f>
        <v>0.625</v>
      </c>
      <c r="AD20" s="157">
        <f>SUM(AD17:AD19)</f>
        <v>0.625</v>
      </c>
      <c r="AE20" s="157">
        <f>+AVERAGE(AE17:AE19)</f>
        <v>0.5</v>
      </c>
      <c r="AF20" s="157">
        <f>+AVERAGE(AF17:AF19)</f>
        <v>0.5</v>
      </c>
    </row>
    <row r="21" spans="1:32" s="174" customFormat="1" ht="60" customHeight="1">
      <c r="A21" s="33" t="s">
        <v>166</v>
      </c>
      <c r="B21" s="33" t="s">
        <v>167</v>
      </c>
      <c r="C21" s="138" t="s">
        <v>168</v>
      </c>
      <c r="D21" s="143" t="s">
        <v>205</v>
      </c>
      <c r="E21" s="143" t="s">
        <v>217</v>
      </c>
      <c r="F21" s="148" t="s">
        <v>218</v>
      </c>
      <c r="G21" s="138" t="s">
        <v>219</v>
      </c>
      <c r="H21" s="143" t="s">
        <v>220</v>
      </c>
      <c r="I21" s="143" t="s">
        <v>174</v>
      </c>
      <c r="J21" s="143" t="s">
        <v>221</v>
      </c>
      <c r="K21" s="143" t="s">
        <v>222</v>
      </c>
      <c r="L21" s="177">
        <v>0.25</v>
      </c>
      <c r="M21" s="178" t="s">
        <v>183</v>
      </c>
      <c r="N21" s="179" t="s">
        <v>178</v>
      </c>
      <c r="O21" s="179">
        <v>2</v>
      </c>
      <c r="P21" s="179">
        <v>1</v>
      </c>
      <c r="Q21" s="180">
        <v>0</v>
      </c>
      <c r="R21" s="182">
        <v>0</v>
      </c>
      <c r="S21" s="182">
        <v>0</v>
      </c>
      <c r="T21" s="180">
        <v>0</v>
      </c>
      <c r="U21" s="138">
        <f t="shared" ref="U21:U24" si="17">+Y21+Z21+AA21+AB21</f>
        <v>0</v>
      </c>
      <c r="V21" s="176"/>
      <c r="W21" s="176"/>
      <c r="X21" s="138">
        <f t="shared" si="1"/>
        <v>0</v>
      </c>
      <c r="Y21" s="180">
        <v>0</v>
      </c>
      <c r="Z21" s="180">
        <v>0</v>
      </c>
      <c r="AA21" s="176"/>
      <c r="AB21" s="176"/>
      <c r="AC21" s="142">
        <v>0</v>
      </c>
      <c r="AD21" s="142">
        <f t="shared" ref="AD21:AD24" si="18">+IF(((X21)/O21)&gt;100%,100%,((X21)/O21))*L21</f>
        <v>0</v>
      </c>
      <c r="AE21" s="142">
        <v>0</v>
      </c>
      <c r="AF21" s="142">
        <f t="shared" ref="AF21:AF27" si="19">+IF(((X21)/O21)&gt;100%,100%,((X21))/O21)</f>
        <v>0</v>
      </c>
    </row>
    <row r="22" spans="1:32" s="174" customFormat="1" ht="60" customHeight="1">
      <c r="A22" s="33" t="s">
        <v>166</v>
      </c>
      <c r="B22" s="33" t="s">
        <v>167</v>
      </c>
      <c r="C22" s="138" t="s">
        <v>168</v>
      </c>
      <c r="D22" s="143" t="s">
        <v>205</v>
      </c>
      <c r="E22" s="143" t="s">
        <v>223</v>
      </c>
      <c r="F22" s="148" t="s">
        <v>218</v>
      </c>
      <c r="G22" s="138" t="s">
        <v>224</v>
      </c>
      <c r="H22" s="143" t="s">
        <v>225</v>
      </c>
      <c r="I22" s="143" t="s">
        <v>174</v>
      </c>
      <c r="J22" s="143" t="s">
        <v>225</v>
      </c>
      <c r="K22" s="143" t="s">
        <v>226</v>
      </c>
      <c r="L22" s="177">
        <v>0.1</v>
      </c>
      <c r="M22" s="178" t="s">
        <v>177</v>
      </c>
      <c r="N22" s="179" t="s">
        <v>178</v>
      </c>
      <c r="O22" s="179">
        <v>1</v>
      </c>
      <c r="P22" s="179">
        <v>0</v>
      </c>
      <c r="Q22" s="181">
        <v>1</v>
      </c>
      <c r="R22" s="182">
        <v>0</v>
      </c>
      <c r="S22" s="182">
        <v>0</v>
      </c>
      <c r="T22" s="180">
        <v>0</v>
      </c>
      <c r="U22" s="138">
        <f t="shared" si="17"/>
        <v>0</v>
      </c>
      <c r="V22" s="176"/>
      <c r="W22" s="176"/>
      <c r="X22" s="138">
        <f t="shared" si="1"/>
        <v>0</v>
      </c>
      <c r="Y22" s="180">
        <v>0</v>
      </c>
      <c r="Z22" s="180">
        <v>0</v>
      </c>
      <c r="AA22" s="176"/>
      <c r="AB22" s="176"/>
      <c r="AC22" s="142">
        <f t="shared" ref="AC22:AC27" si="20">+IF((U22/Q22)&gt;100%,100%,(U22/Q22))*L22</f>
        <v>0</v>
      </c>
      <c r="AD22" s="142">
        <f t="shared" si="18"/>
        <v>0</v>
      </c>
      <c r="AE22" s="142">
        <f t="shared" ref="AE22:AE23" si="21">+IF(((U22)/Q22)&gt;100%,100%,((U22)/Q22))</f>
        <v>0</v>
      </c>
      <c r="AF22" s="142">
        <f t="shared" si="19"/>
        <v>0</v>
      </c>
    </row>
    <row r="23" spans="1:32" s="174" customFormat="1" ht="60" customHeight="1">
      <c r="A23" s="33" t="s">
        <v>166</v>
      </c>
      <c r="B23" s="33" t="s">
        <v>167</v>
      </c>
      <c r="C23" s="138" t="s">
        <v>168</v>
      </c>
      <c r="D23" s="143" t="s">
        <v>205</v>
      </c>
      <c r="E23" s="143" t="s">
        <v>227</v>
      </c>
      <c r="F23" s="148" t="s">
        <v>218</v>
      </c>
      <c r="G23" s="138" t="s">
        <v>228</v>
      </c>
      <c r="H23" s="143" t="s">
        <v>229</v>
      </c>
      <c r="I23" s="143" t="s">
        <v>174</v>
      </c>
      <c r="J23" s="143">
        <v>0</v>
      </c>
      <c r="K23" s="143" t="s">
        <v>230</v>
      </c>
      <c r="L23" s="177">
        <v>0.1</v>
      </c>
      <c r="M23" s="178" t="s">
        <v>177</v>
      </c>
      <c r="N23" s="179" t="s">
        <v>178</v>
      </c>
      <c r="O23" s="179">
        <v>1200</v>
      </c>
      <c r="P23" s="179">
        <v>200</v>
      </c>
      <c r="Q23" s="51">
        <v>550</v>
      </c>
      <c r="R23" s="182">
        <v>350</v>
      </c>
      <c r="S23" s="182">
        <v>300</v>
      </c>
      <c r="T23" s="180">
        <v>0</v>
      </c>
      <c r="U23" s="138">
        <f t="shared" si="17"/>
        <v>194</v>
      </c>
      <c r="V23" s="176"/>
      <c r="W23" s="176"/>
      <c r="X23" s="138">
        <f t="shared" si="1"/>
        <v>194</v>
      </c>
      <c r="Y23" s="51">
        <v>194</v>
      </c>
      <c r="Z23" s="51">
        <v>0</v>
      </c>
      <c r="AA23" s="176"/>
      <c r="AB23" s="176"/>
      <c r="AC23" s="142">
        <f t="shared" si="20"/>
        <v>3.5272727272727275E-2</v>
      </c>
      <c r="AD23" s="142">
        <f t="shared" si="18"/>
        <v>1.6166666666666666E-2</v>
      </c>
      <c r="AE23" s="142">
        <f t="shared" si="21"/>
        <v>0.35272727272727272</v>
      </c>
      <c r="AF23" s="142">
        <f t="shared" si="19"/>
        <v>0.16166666666666665</v>
      </c>
    </row>
    <row r="24" spans="1:32" s="174" customFormat="1" ht="60" customHeight="1">
      <c r="A24" s="33" t="s">
        <v>166</v>
      </c>
      <c r="B24" s="33" t="s">
        <v>167</v>
      </c>
      <c r="C24" s="138" t="s">
        <v>168</v>
      </c>
      <c r="D24" s="143" t="s">
        <v>205</v>
      </c>
      <c r="E24" s="143" t="s">
        <v>217</v>
      </c>
      <c r="F24" s="148" t="s">
        <v>218</v>
      </c>
      <c r="G24" s="138" t="s">
        <v>231</v>
      </c>
      <c r="H24" s="143" t="s">
        <v>232</v>
      </c>
      <c r="I24" s="143" t="s">
        <v>174</v>
      </c>
      <c r="J24" s="143" t="s">
        <v>232</v>
      </c>
      <c r="K24" s="143" t="s">
        <v>233</v>
      </c>
      <c r="L24" s="177">
        <v>0.1</v>
      </c>
      <c r="M24" s="178" t="s">
        <v>177</v>
      </c>
      <c r="N24" s="179" t="s">
        <v>178</v>
      </c>
      <c r="O24" s="179">
        <v>2</v>
      </c>
      <c r="P24" s="179">
        <v>0</v>
      </c>
      <c r="Q24" s="180">
        <v>0</v>
      </c>
      <c r="R24" s="182">
        <v>1</v>
      </c>
      <c r="S24" s="182">
        <v>0</v>
      </c>
      <c r="T24" s="180">
        <v>0</v>
      </c>
      <c r="U24" s="138">
        <f t="shared" si="17"/>
        <v>0</v>
      </c>
      <c r="V24" s="176"/>
      <c r="W24" s="176"/>
      <c r="X24" s="138">
        <f t="shared" si="1"/>
        <v>0</v>
      </c>
      <c r="Y24" s="180">
        <v>0</v>
      </c>
      <c r="Z24" s="180">
        <v>0</v>
      </c>
      <c r="AA24" s="133"/>
      <c r="AB24" s="133"/>
      <c r="AC24" s="142">
        <v>0</v>
      </c>
      <c r="AD24" s="142">
        <f t="shared" si="18"/>
        <v>0</v>
      </c>
      <c r="AE24" s="142">
        <v>0</v>
      </c>
      <c r="AF24" s="142">
        <f t="shared" si="19"/>
        <v>0</v>
      </c>
    </row>
    <row r="25" spans="1:32" s="173" customFormat="1" ht="60" customHeight="1">
      <c r="A25" s="138" t="s">
        <v>166</v>
      </c>
      <c r="B25" s="138" t="s">
        <v>167</v>
      </c>
      <c r="C25" s="138" t="s">
        <v>168</v>
      </c>
      <c r="D25" s="143" t="s">
        <v>205</v>
      </c>
      <c r="E25" s="138" t="s">
        <v>227</v>
      </c>
      <c r="F25" s="148" t="s">
        <v>218</v>
      </c>
      <c r="G25" s="138" t="s">
        <v>219</v>
      </c>
      <c r="H25" s="138" t="s">
        <v>234</v>
      </c>
      <c r="I25" s="138" t="s">
        <v>174</v>
      </c>
      <c r="J25" s="138" t="s">
        <v>235</v>
      </c>
      <c r="K25" s="170" t="s">
        <v>236</v>
      </c>
      <c r="L25" s="145">
        <v>0.25</v>
      </c>
      <c r="M25" s="138" t="s">
        <v>183</v>
      </c>
      <c r="N25" s="138" t="s">
        <v>178</v>
      </c>
      <c r="O25" s="138">
        <v>2</v>
      </c>
      <c r="P25" s="158">
        <v>0</v>
      </c>
      <c r="Q25" s="138">
        <v>0</v>
      </c>
      <c r="R25" s="143">
        <v>1</v>
      </c>
      <c r="S25" s="143">
        <v>1</v>
      </c>
      <c r="T25" s="138">
        <v>0</v>
      </c>
      <c r="U25" s="138">
        <f t="shared" ref="U25:U27" si="22">+Y25+Z25+AA25+AB25</f>
        <v>0</v>
      </c>
      <c r="V25" s="138"/>
      <c r="W25" s="138"/>
      <c r="X25" s="138">
        <f t="shared" si="1"/>
        <v>0</v>
      </c>
      <c r="Y25" s="143">
        <v>0</v>
      </c>
      <c r="Z25" s="138">
        <v>0</v>
      </c>
      <c r="AA25" s="138"/>
      <c r="AB25" s="138"/>
      <c r="AC25" s="142">
        <v>0</v>
      </c>
      <c r="AD25" s="142">
        <f>+IF(((X25)/O25)&gt;100%,100%,((X25)/O25))*L25</f>
        <v>0</v>
      </c>
      <c r="AE25" s="142">
        <v>0</v>
      </c>
      <c r="AF25" s="142">
        <f t="shared" si="19"/>
        <v>0</v>
      </c>
    </row>
    <row r="26" spans="1:32" s="173" customFormat="1" ht="60" customHeight="1">
      <c r="A26" s="138" t="s">
        <v>166</v>
      </c>
      <c r="B26" s="138" t="s">
        <v>167</v>
      </c>
      <c r="C26" s="138" t="s">
        <v>168</v>
      </c>
      <c r="D26" s="143" t="s">
        <v>205</v>
      </c>
      <c r="E26" s="138" t="s">
        <v>217</v>
      </c>
      <c r="F26" s="148" t="s">
        <v>218</v>
      </c>
      <c r="G26" s="138" t="s">
        <v>219</v>
      </c>
      <c r="H26" s="138" t="s">
        <v>237</v>
      </c>
      <c r="I26" s="138" t="s">
        <v>174</v>
      </c>
      <c r="J26" s="138" t="s">
        <v>238</v>
      </c>
      <c r="K26" s="170" t="s">
        <v>239</v>
      </c>
      <c r="L26" s="145">
        <v>0.1</v>
      </c>
      <c r="M26" s="138" t="s">
        <v>177</v>
      </c>
      <c r="N26" s="138" t="s">
        <v>178</v>
      </c>
      <c r="O26" s="138">
        <v>5</v>
      </c>
      <c r="P26" s="158">
        <v>0</v>
      </c>
      <c r="Q26" s="138">
        <v>3</v>
      </c>
      <c r="R26" s="143">
        <v>1</v>
      </c>
      <c r="S26" s="143">
        <v>1</v>
      </c>
      <c r="T26" s="138">
        <v>0</v>
      </c>
      <c r="U26" s="138">
        <f t="shared" si="22"/>
        <v>0</v>
      </c>
      <c r="V26" s="138"/>
      <c r="W26" s="138"/>
      <c r="X26" s="138">
        <f t="shared" si="1"/>
        <v>0</v>
      </c>
      <c r="Y26" s="143">
        <v>0</v>
      </c>
      <c r="Z26" s="138">
        <v>0</v>
      </c>
      <c r="AA26" s="138"/>
      <c r="AB26" s="138"/>
      <c r="AC26" s="142">
        <f t="shared" si="20"/>
        <v>0</v>
      </c>
      <c r="AD26" s="142">
        <f t="shared" ref="AD26:AD27" si="23">+IF(((X26)/O26)&gt;100%,100%,((X26)/O26))*L26</f>
        <v>0</v>
      </c>
      <c r="AE26" s="142">
        <f t="shared" ref="AE26:AE27" si="24">+IF(((U26)/Q26)&gt;100%,100%,((U26)/Q26))</f>
        <v>0</v>
      </c>
      <c r="AF26" s="142">
        <f t="shared" si="19"/>
        <v>0</v>
      </c>
    </row>
    <row r="27" spans="1:32" s="173" customFormat="1" ht="60" customHeight="1">
      <c r="A27" s="138" t="s">
        <v>166</v>
      </c>
      <c r="B27" s="138" t="s">
        <v>167</v>
      </c>
      <c r="C27" s="138" t="s">
        <v>168</v>
      </c>
      <c r="D27" s="143" t="s">
        <v>205</v>
      </c>
      <c r="E27" s="138" t="s">
        <v>206</v>
      </c>
      <c r="F27" s="148" t="s">
        <v>218</v>
      </c>
      <c r="G27" s="138" t="s">
        <v>219</v>
      </c>
      <c r="H27" s="138" t="s">
        <v>240</v>
      </c>
      <c r="I27" s="138" t="s">
        <v>174</v>
      </c>
      <c r="J27" s="138" t="s">
        <v>241</v>
      </c>
      <c r="K27" s="170" t="s">
        <v>242</v>
      </c>
      <c r="L27" s="145">
        <v>0.1</v>
      </c>
      <c r="M27" s="138" t="s">
        <v>183</v>
      </c>
      <c r="N27" s="138" t="s">
        <v>178</v>
      </c>
      <c r="O27" s="138">
        <v>132</v>
      </c>
      <c r="P27" s="158">
        <v>33</v>
      </c>
      <c r="Q27" s="138">
        <v>33</v>
      </c>
      <c r="R27" s="143">
        <v>33</v>
      </c>
      <c r="S27" s="143">
        <v>33</v>
      </c>
      <c r="T27" s="159">
        <v>33</v>
      </c>
      <c r="U27" s="138">
        <f t="shared" si="22"/>
        <v>16</v>
      </c>
      <c r="V27" s="138"/>
      <c r="W27" s="138"/>
      <c r="X27" s="138">
        <f t="shared" si="1"/>
        <v>49</v>
      </c>
      <c r="Y27" s="143">
        <v>8</v>
      </c>
      <c r="Z27" s="138">
        <v>8</v>
      </c>
      <c r="AA27" s="138"/>
      <c r="AB27" s="138"/>
      <c r="AC27" s="142">
        <f t="shared" si="20"/>
        <v>4.8484848484848492E-2</v>
      </c>
      <c r="AD27" s="142">
        <f t="shared" si="23"/>
        <v>3.7121212121212124E-2</v>
      </c>
      <c r="AE27" s="142">
        <f t="shared" si="24"/>
        <v>0.48484848484848486</v>
      </c>
      <c r="AF27" s="142">
        <f t="shared" si="19"/>
        <v>0.37121212121212122</v>
      </c>
    </row>
    <row r="28" spans="1:32" s="173" customFormat="1" ht="60" customHeight="1">
      <c r="A28" s="138"/>
      <c r="B28" s="147"/>
      <c r="C28" s="138"/>
      <c r="D28" s="138"/>
      <c r="E28" s="138"/>
      <c r="F28" s="267" t="s">
        <v>243</v>
      </c>
      <c r="G28" s="268"/>
      <c r="H28" s="268"/>
      <c r="I28" s="268"/>
      <c r="J28" s="268"/>
      <c r="K28" s="268"/>
      <c r="L28" s="268"/>
      <c r="M28" s="268"/>
      <c r="N28" s="268"/>
      <c r="O28" s="268"/>
      <c r="P28" s="268"/>
      <c r="Q28" s="268"/>
      <c r="R28" s="268"/>
      <c r="S28" s="268"/>
      <c r="T28" s="268"/>
      <c r="U28" s="268"/>
      <c r="V28" s="268"/>
      <c r="W28" s="268"/>
      <c r="X28" s="268"/>
      <c r="Y28" s="268"/>
      <c r="Z28" s="268"/>
      <c r="AA28" s="268"/>
      <c r="AB28" s="268"/>
      <c r="AC28" s="175">
        <f>SUM(AC21:AC27)</f>
        <v>8.3757575757575767E-2</v>
      </c>
      <c r="AD28" s="175">
        <f>SUM(AD21:AD27)</f>
        <v>5.3287878787878787E-2</v>
      </c>
      <c r="AE28" s="175">
        <f>+AVERAGE(AE21:AE27)</f>
        <v>0.11965367965367966</v>
      </c>
      <c r="AF28" s="175">
        <f>+AVERAGE(AF21:AF27)</f>
        <v>7.6125541125541124E-2</v>
      </c>
    </row>
    <row r="29" spans="1:32" s="173" customFormat="1" ht="60" customHeight="1">
      <c r="A29" s="138" t="s">
        <v>166</v>
      </c>
      <c r="B29" s="139" t="s">
        <v>167</v>
      </c>
      <c r="C29" s="138" t="s">
        <v>168</v>
      </c>
      <c r="D29" s="138" t="s">
        <v>205</v>
      </c>
      <c r="E29" s="138" t="s">
        <v>217</v>
      </c>
      <c r="F29" s="138" t="s">
        <v>244</v>
      </c>
      <c r="G29" s="138" t="s">
        <v>245</v>
      </c>
      <c r="H29" s="138" t="s">
        <v>246</v>
      </c>
      <c r="I29" s="138" t="s">
        <v>174</v>
      </c>
      <c r="J29" s="138">
        <v>0</v>
      </c>
      <c r="K29" s="138" t="s">
        <v>247</v>
      </c>
      <c r="L29" s="142">
        <v>0.25</v>
      </c>
      <c r="M29" s="138" t="s">
        <v>177</v>
      </c>
      <c r="N29" s="138" t="s">
        <v>178</v>
      </c>
      <c r="O29" s="138">
        <v>2500</v>
      </c>
      <c r="P29" s="143">
        <v>0</v>
      </c>
      <c r="Q29" s="138">
        <v>835</v>
      </c>
      <c r="R29" s="143">
        <v>835</v>
      </c>
      <c r="S29" s="143">
        <v>830</v>
      </c>
      <c r="T29" s="138">
        <v>0</v>
      </c>
      <c r="U29" s="138">
        <f t="shared" ref="U29:U32" si="25">+Y29+Z29+AA29+AB29</f>
        <v>305</v>
      </c>
      <c r="V29" s="138"/>
      <c r="W29" s="138"/>
      <c r="X29" s="138">
        <f t="shared" si="1"/>
        <v>305</v>
      </c>
      <c r="Y29" s="143">
        <v>0</v>
      </c>
      <c r="Z29" s="138">
        <v>305</v>
      </c>
      <c r="AA29" s="138"/>
      <c r="AB29" s="138"/>
      <c r="AC29" s="142">
        <f>+IF((U29/Q29)&gt;100%,100%,(U29/Q29))*L29</f>
        <v>9.1317365269461076E-2</v>
      </c>
      <c r="AD29" s="142">
        <f>+IF(((X29)/O29)&gt;100%,100%,((X29)/O29))*L29</f>
        <v>3.0499999999999999E-2</v>
      </c>
      <c r="AE29" s="142">
        <f>+IF(((U29)/Q29)&gt;100%,100%,((U29)/Q29))</f>
        <v>0.3652694610778443</v>
      </c>
      <c r="AF29" s="142">
        <f>+IF(((X29)/O29)&gt;100%,100%,((X29))/O29)</f>
        <v>0.122</v>
      </c>
    </row>
    <row r="30" spans="1:32" s="173" customFormat="1" ht="60" customHeight="1">
      <c r="A30" s="138" t="s">
        <v>166</v>
      </c>
      <c r="B30" s="139" t="s">
        <v>167</v>
      </c>
      <c r="C30" s="138" t="s">
        <v>168</v>
      </c>
      <c r="D30" s="138" t="s">
        <v>205</v>
      </c>
      <c r="E30" s="138" t="s">
        <v>217</v>
      </c>
      <c r="F30" s="138" t="s">
        <v>244</v>
      </c>
      <c r="G30" s="138" t="s">
        <v>245</v>
      </c>
      <c r="H30" s="138" t="s">
        <v>248</v>
      </c>
      <c r="I30" s="138" t="s">
        <v>174</v>
      </c>
      <c r="J30" s="138">
        <v>0</v>
      </c>
      <c r="K30" s="138" t="s">
        <v>249</v>
      </c>
      <c r="L30" s="142">
        <v>0.25</v>
      </c>
      <c r="M30" s="138" t="s">
        <v>177</v>
      </c>
      <c r="N30" s="138" t="s">
        <v>178</v>
      </c>
      <c r="O30" s="138">
        <v>4</v>
      </c>
      <c r="P30" s="143">
        <v>0</v>
      </c>
      <c r="Q30" s="138">
        <v>2</v>
      </c>
      <c r="R30" s="143">
        <v>1</v>
      </c>
      <c r="S30" s="143">
        <v>1</v>
      </c>
      <c r="T30" s="138">
        <v>0</v>
      </c>
      <c r="U30" s="138">
        <f t="shared" si="25"/>
        <v>0</v>
      </c>
      <c r="V30" s="138"/>
      <c r="W30" s="138"/>
      <c r="X30" s="138">
        <f t="shared" si="1"/>
        <v>0</v>
      </c>
      <c r="Y30" s="143">
        <v>0</v>
      </c>
      <c r="Z30" s="138">
        <v>0</v>
      </c>
      <c r="AA30" s="138"/>
      <c r="AB30" s="138"/>
      <c r="AC30" s="142">
        <f t="shared" ref="AC30:AC62" si="26">+IF((U30/Q30)&gt;100%,100%,(U30/Q30))*L30</f>
        <v>0</v>
      </c>
      <c r="AD30" s="142">
        <f t="shared" ref="AD30:AD32" si="27">+IF(((X30)/O30)&gt;100%,100%,((X30)/O30))*L30</f>
        <v>0</v>
      </c>
      <c r="AE30" s="142">
        <f t="shared" ref="AE30:AE32" si="28">+IF(((U30)/Q30)&gt;100%,100%,((U30)/Q30))</f>
        <v>0</v>
      </c>
      <c r="AF30" s="142">
        <f t="shared" ref="AF30:AF32" si="29">+IF(((X30)/O30)&gt;100%,100%,((X30))/O30)</f>
        <v>0</v>
      </c>
    </row>
    <row r="31" spans="1:32" s="173" customFormat="1" ht="60" customHeight="1">
      <c r="A31" s="138" t="s">
        <v>166</v>
      </c>
      <c r="B31" s="139" t="s">
        <v>167</v>
      </c>
      <c r="C31" s="138" t="s">
        <v>168</v>
      </c>
      <c r="D31" s="138" t="s">
        <v>205</v>
      </c>
      <c r="E31" s="138" t="s">
        <v>217</v>
      </c>
      <c r="F31" s="138" t="s">
        <v>244</v>
      </c>
      <c r="G31" s="138" t="s">
        <v>245</v>
      </c>
      <c r="H31" s="138" t="s">
        <v>250</v>
      </c>
      <c r="I31" s="138" t="s">
        <v>174</v>
      </c>
      <c r="J31" s="138">
        <v>0</v>
      </c>
      <c r="K31" s="138" t="s">
        <v>251</v>
      </c>
      <c r="L31" s="142">
        <v>0.25</v>
      </c>
      <c r="M31" s="138" t="s">
        <v>177</v>
      </c>
      <c r="N31" s="138" t="s">
        <v>178</v>
      </c>
      <c r="O31" s="138">
        <v>2500</v>
      </c>
      <c r="P31" s="143">
        <v>625</v>
      </c>
      <c r="Q31" s="138">
        <v>565</v>
      </c>
      <c r="R31" s="143">
        <v>625</v>
      </c>
      <c r="S31" s="143">
        <v>625</v>
      </c>
      <c r="T31" s="138">
        <v>685</v>
      </c>
      <c r="U31" s="138">
        <f t="shared" si="25"/>
        <v>744</v>
      </c>
      <c r="V31" s="138"/>
      <c r="W31" s="138"/>
      <c r="X31" s="138">
        <f t="shared" si="1"/>
        <v>1429</v>
      </c>
      <c r="Y31" s="143">
        <v>200</v>
      </c>
      <c r="Z31" s="138">
        <v>544</v>
      </c>
      <c r="AA31" s="138"/>
      <c r="AB31" s="138"/>
      <c r="AC31" s="142">
        <f t="shared" si="26"/>
        <v>0.25</v>
      </c>
      <c r="AD31" s="142">
        <f t="shared" si="27"/>
        <v>0.1429</v>
      </c>
      <c r="AE31" s="142">
        <f t="shared" si="28"/>
        <v>1</v>
      </c>
      <c r="AF31" s="142">
        <f t="shared" si="29"/>
        <v>0.5716</v>
      </c>
    </row>
    <row r="32" spans="1:32" s="173" customFormat="1" ht="60" customHeight="1">
      <c r="A32" s="138" t="s">
        <v>166</v>
      </c>
      <c r="B32" s="139" t="s">
        <v>167</v>
      </c>
      <c r="C32" s="138" t="s">
        <v>168</v>
      </c>
      <c r="D32" s="138" t="s">
        <v>205</v>
      </c>
      <c r="E32" s="138" t="s">
        <v>217</v>
      </c>
      <c r="F32" s="138" t="s">
        <v>244</v>
      </c>
      <c r="G32" s="138" t="s">
        <v>245</v>
      </c>
      <c r="H32" s="138" t="s">
        <v>252</v>
      </c>
      <c r="I32" s="138" t="s">
        <v>174</v>
      </c>
      <c r="J32" s="138">
        <v>0</v>
      </c>
      <c r="K32" s="138" t="s">
        <v>253</v>
      </c>
      <c r="L32" s="142">
        <v>0.25</v>
      </c>
      <c r="M32" s="138" t="s">
        <v>177</v>
      </c>
      <c r="N32" s="138" t="s">
        <v>178</v>
      </c>
      <c r="O32" s="138">
        <v>4</v>
      </c>
      <c r="P32" s="143">
        <v>1</v>
      </c>
      <c r="Q32" s="138">
        <v>1</v>
      </c>
      <c r="R32" s="143">
        <v>1</v>
      </c>
      <c r="S32" s="143">
        <v>1</v>
      </c>
      <c r="T32" s="138">
        <v>1</v>
      </c>
      <c r="U32" s="138">
        <f t="shared" si="25"/>
        <v>0</v>
      </c>
      <c r="V32" s="138"/>
      <c r="W32" s="138"/>
      <c r="X32" s="138">
        <f t="shared" si="1"/>
        <v>1</v>
      </c>
      <c r="Y32" s="138">
        <v>0</v>
      </c>
      <c r="Z32" s="138">
        <v>0</v>
      </c>
      <c r="AA32" s="138"/>
      <c r="AB32" s="138"/>
      <c r="AC32" s="142">
        <f t="shared" si="26"/>
        <v>0</v>
      </c>
      <c r="AD32" s="142">
        <f t="shared" si="27"/>
        <v>6.25E-2</v>
      </c>
      <c r="AE32" s="142">
        <f t="shared" si="28"/>
        <v>0</v>
      </c>
      <c r="AF32" s="142">
        <f t="shared" si="29"/>
        <v>0.25</v>
      </c>
    </row>
    <row r="33" spans="1:32" s="173" customFormat="1" ht="60" customHeight="1">
      <c r="A33" s="138"/>
      <c r="B33" s="138"/>
      <c r="C33" s="138"/>
      <c r="D33" s="138"/>
      <c r="E33" s="138"/>
      <c r="F33" s="267" t="s">
        <v>254</v>
      </c>
      <c r="G33" s="268"/>
      <c r="H33" s="268"/>
      <c r="I33" s="268"/>
      <c r="J33" s="268"/>
      <c r="K33" s="268"/>
      <c r="L33" s="268"/>
      <c r="M33" s="268"/>
      <c r="N33" s="268"/>
      <c r="O33" s="268"/>
      <c r="P33" s="268"/>
      <c r="Q33" s="268"/>
      <c r="R33" s="268"/>
      <c r="S33" s="268"/>
      <c r="T33" s="268"/>
      <c r="U33" s="268"/>
      <c r="V33" s="268"/>
      <c r="W33" s="268"/>
      <c r="X33" s="268"/>
      <c r="Y33" s="268"/>
      <c r="Z33" s="268"/>
      <c r="AA33" s="268"/>
      <c r="AB33" s="268"/>
      <c r="AC33" s="160">
        <f>SUM(AC29:AC32)</f>
        <v>0.3413173652694611</v>
      </c>
      <c r="AD33" s="157">
        <f>SUM(AD29:AD32)</f>
        <v>0.2359</v>
      </c>
      <c r="AE33" s="157">
        <f>+AVERAGE(AE29:AE32)</f>
        <v>0.3413173652694611</v>
      </c>
      <c r="AF33" s="157">
        <f>+AVERAGE(AF29:AF32)</f>
        <v>0.2359</v>
      </c>
    </row>
    <row r="34" spans="1:32" s="173" customFormat="1" ht="60" customHeight="1">
      <c r="A34" s="138" t="s">
        <v>255</v>
      </c>
      <c r="B34" s="138" t="s">
        <v>167</v>
      </c>
      <c r="C34" s="138" t="s">
        <v>168</v>
      </c>
      <c r="D34" s="138" t="s">
        <v>205</v>
      </c>
      <c r="E34" s="138" t="s">
        <v>256</v>
      </c>
      <c r="F34" s="149" t="s">
        <v>257</v>
      </c>
      <c r="G34" s="138" t="s">
        <v>258</v>
      </c>
      <c r="H34" s="138" t="s">
        <v>259</v>
      </c>
      <c r="I34" s="138" t="s">
        <v>174</v>
      </c>
      <c r="J34" s="138" t="s">
        <v>260</v>
      </c>
      <c r="K34" s="138" t="s">
        <v>261</v>
      </c>
      <c r="L34" s="142">
        <v>0.1</v>
      </c>
      <c r="M34" s="138" t="s">
        <v>177</v>
      </c>
      <c r="N34" s="138" t="s">
        <v>178</v>
      </c>
      <c r="O34" s="138">
        <v>1000</v>
      </c>
      <c r="P34" s="143">
        <v>0</v>
      </c>
      <c r="Q34" s="150">
        <v>0</v>
      </c>
      <c r="R34" s="151">
        <v>350</v>
      </c>
      <c r="S34" s="151">
        <v>300</v>
      </c>
      <c r="T34" s="138">
        <v>0</v>
      </c>
      <c r="U34" s="138">
        <f>+Y34+Z34+AA34+AB34</f>
        <v>0</v>
      </c>
      <c r="V34" s="138"/>
      <c r="W34" s="138"/>
      <c r="X34" s="138">
        <f t="shared" si="1"/>
        <v>0</v>
      </c>
      <c r="Y34" s="152">
        <v>0</v>
      </c>
      <c r="Z34" s="138">
        <v>0</v>
      </c>
      <c r="AA34" s="150"/>
      <c r="AB34" s="150"/>
      <c r="AC34" s="142">
        <v>0</v>
      </c>
      <c r="AD34" s="142">
        <f>+IF(((X34)/O34)&gt;100%,100%,((X34)/O34))*L34</f>
        <v>0</v>
      </c>
      <c r="AE34" s="142" t="e">
        <f t="shared" ref="AE34:AE52" si="30">+IF(((U34)/Q34)&gt;100%,100%,((U34)/Q34))</f>
        <v>#DIV/0!</v>
      </c>
      <c r="AF34" s="142">
        <f>+IF(((X34)/O34)&gt;100%,100%,((X34))/O34)</f>
        <v>0</v>
      </c>
    </row>
    <row r="35" spans="1:32" s="173" customFormat="1" ht="60" customHeight="1">
      <c r="A35" s="138" t="s">
        <v>255</v>
      </c>
      <c r="B35" s="138" t="s">
        <v>167</v>
      </c>
      <c r="C35" s="138" t="s">
        <v>168</v>
      </c>
      <c r="D35" s="138" t="s">
        <v>205</v>
      </c>
      <c r="E35" s="138" t="s">
        <v>256</v>
      </c>
      <c r="F35" s="149" t="s">
        <v>257</v>
      </c>
      <c r="G35" s="138" t="s">
        <v>258</v>
      </c>
      <c r="H35" s="138" t="s">
        <v>262</v>
      </c>
      <c r="I35" s="138" t="s">
        <v>174</v>
      </c>
      <c r="J35" s="138" t="s">
        <v>263</v>
      </c>
      <c r="K35" s="138" t="s">
        <v>264</v>
      </c>
      <c r="L35" s="142">
        <v>0.1</v>
      </c>
      <c r="M35" s="138" t="s">
        <v>177</v>
      </c>
      <c r="N35" s="138" t="s">
        <v>178</v>
      </c>
      <c r="O35" s="138">
        <v>1000</v>
      </c>
      <c r="P35" s="143">
        <v>250</v>
      </c>
      <c r="Q35" s="150">
        <v>429</v>
      </c>
      <c r="R35" s="151">
        <v>250</v>
      </c>
      <c r="S35" s="151">
        <v>250</v>
      </c>
      <c r="T35" s="138">
        <v>71</v>
      </c>
      <c r="U35" s="138">
        <f t="shared" ref="U35:U52" si="31">+Y35+Z35+AA35+AB35</f>
        <v>151</v>
      </c>
      <c r="V35" s="138"/>
      <c r="W35" s="138"/>
      <c r="X35" s="138">
        <f t="shared" si="1"/>
        <v>222</v>
      </c>
      <c r="Y35" s="152">
        <v>50</v>
      </c>
      <c r="Z35" s="138">
        <v>101</v>
      </c>
      <c r="AA35" s="150"/>
      <c r="AB35" s="150"/>
      <c r="AC35" s="142">
        <f t="shared" si="26"/>
        <v>3.5198135198135201E-2</v>
      </c>
      <c r="AD35" s="142">
        <f t="shared" ref="AD35:AD52" si="32">+IF(((X35)/O35)&gt;100%,100%,((X35)/O35))*L35</f>
        <v>2.2200000000000001E-2</v>
      </c>
      <c r="AE35" s="142">
        <f t="shared" si="30"/>
        <v>0.351981351981352</v>
      </c>
      <c r="AF35" s="142">
        <f t="shared" ref="AF35:AF52" si="33">+IF(((X35)/O35)&gt;100%,100%,((X35))/O35)</f>
        <v>0.222</v>
      </c>
    </row>
    <row r="36" spans="1:32" s="173" customFormat="1" ht="60" customHeight="1">
      <c r="A36" s="138" t="s">
        <v>255</v>
      </c>
      <c r="B36" s="138" t="s">
        <v>167</v>
      </c>
      <c r="C36" s="138" t="s">
        <v>168</v>
      </c>
      <c r="D36" s="138" t="s">
        <v>205</v>
      </c>
      <c r="E36" s="138" t="s">
        <v>265</v>
      </c>
      <c r="F36" s="149" t="s">
        <v>257</v>
      </c>
      <c r="G36" s="138" t="s">
        <v>258</v>
      </c>
      <c r="H36" s="138" t="s">
        <v>266</v>
      </c>
      <c r="I36" s="138" t="s">
        <v>174</v>
      </c>
      <c r="J36" s="138" t="s">
        <v>267</v>
      </c>
      <c r="K36" s="138" t="s">
        <v>268</v>
      </c>
      <c r="L36" s="142">
        <v>0.1</v>
      </c>
      <c r="M36" s="138" t="s">
        <v>177</v>
      </c>
      <c r="N36" s="138" t="s">
        <v>178</v>
      </c>
      <c r="O36" s="138">
        <v>1</v>
      </c>
      <c r="P36" s="143">
        <v>1</v>
      </c>
      <c r="Q36" s="150">
        <v>0.25</v>
      </c>
      <c r="R36" s="151">
        <v>1</v>
      </c>
      <c r="S36" s="151">
        <v>1</v>
      </c>
      <c r="T36" s="138">
        <v>0.25</v>
      </c>
      <c r="U36" s="138">
        <f t="shared" si="31"/>
        <v>0.125</v>
      </c>
      <c r="V36" s="138"/>
      <c r="W36" s="138"/>
      <c r="X36" s="138">
        <f t="shared" si="1"/>
        <v>0.375</v>
      </c>
      <c r="Y36" s="152">
        <v>6.25E-2</v>
      </c>
      <c r="Z36" s="138">
        <v>6.25E-2</v>
      </c>
      <c r="AA36" s="150"/>
      <c r="AB36" s="150"/>
      <c r="AC36" s="142">
        <f t="shared" si="26"/>
        <v>0.05</v>
      </c>
      <c r="AD36" s="142">
        <f t="shared" si="32"/>
        <v>3.7500000000000006E-2</v>
      </c>
      <c r="AE36" s="142">
        <f t="shared" si="30"/>
        <v>0.5</v>
      </c>
      <c r="AF36" s="142">
        <f t="shared" si="33"/>
        <v>0.375</v>
      </c>
    </row>
    <row r="37" spans="1:32" s="173" customFormat="1" ht="60" customHeight="1">
      <c r="A37" s="138" t="s">
        <v>255</v>
      </c>
      <c r="B37" s="138" t="s">
        <v>167</v>
      </c>
      <c r="C37" s="138" t="s">
        <v>168</v>
      </c>
      <c r="D37" s="138" t="s">
        <v>205</v>
      </c>
      <c r="E37" s="138" t="s">
        <v>265</v>
      </c>
      <c r="F37" s="149" t="s">
        <v>257</v>
      </c>
      <c r="G37" s="138" t="s">
        <v>258</v>
      </c>
      <c r="H37" s="138" t="s">
        <v>269</v>
      </c>
      <c r="I37" s="138" t="s">
        <v>174</v>
      </c>
      <c r="J37" s="138" t="s">
        <v>270</v>
      </c>
      <c r="K37" s="138" t="s">
        <v>271</v>
      </c>
      <c r="L37" s="142">
        <v>0.1</v>
      </c>
      <c r="M37" s="138" t="s">
        <v>177</v>
      </c>
      <c r="N37" s="138" t="s">
        <v>178</v>
      </c>
      <c r="O37" s="138">
        <v>1</v>
      </c>
      <c r="P37" s="143">
        <v>1</v>
      </c>
      <c r="Q37" s="150">
        <v>0.25</v>
      </c>
      <c r="R37" s="151">
        <v>1</v>
      </c>
      <c r="S37" s="151">
        <v>1</v>
      </c>
      <c r="T37" s="138">
        <v>0.25</v>
      </c>
      <c r="U37" s="138">
        <f t="shared" si="31"/>
        <v>0.125</v>
      </c>
      <c r="V37" s="138"/>
      <c r="W37" s="138"/>
      <c r="X37" s="138">
        <f t="shared" si="1"/>
        <v>0.375</v>
      </c>
      <c r="Y37" s="152">
        <v>6.25E-2</v>
      </c>
      <c r="Z37" s="138">
        <v>6.25E-2</v>
      </c>
      <c r="AA37" s="150"/>
      <c r="AB37" s="150"/>
      <c r="AC37" s="142">
        <f t="shared" si="26"/>
        <v>0.05</v>
      </c>
      <c r="AD37" s="142">
        <f t="shared" si="32"/>
        <v>3.7500000000000006E-2</v>
      </c>
      <c r="AE37" s="142">
        <f t="shared" si="30"/>
        <v>0.5</v>
      </c>
      <c r="AF37" s="142">
        <f t="shared" si="33"/>
        <v>0.375</v>
      </c>
    </row>
    <row r="38" spans="1:32" s="173" customFormat="1" ht="60" customHeight="1">
      <c r="A38" s="138" t="s">
        <v>255</v>
      </c>
      <c r="B38" s="138" t="s">
        <v>167</v>
      </c>
      <c r="C38" s="138" t="s">
        <v>168</v>
      </c>
      <c r="D38" s="138" t="s">
        <v>205</v>
      </c>
      <c r="E38" s="138" t="s">
        <v>256</v>
      </c>
      <c r="F38" s="149" t="s">
        <v>257</v>
      </c>
      <c r="G38" s="138" t="s">
        <v>258</v>
      </c>
      <c r="H38" s="138" t="s">
        <v>272</v>
      </c>
      <c r="I38" s="138" t="s">
        <v>174</v>
      </c>
      <c r="J38" s="138" t="s">
        <v>273</v>
      </c>
      <c r="K38" s="138" t="s">
        <v>274</v>
      </c>
      <c r="L38" s="142">
        <v>0.05</v>
      </c>
      <c r="M38" s="138" t="s">
        <v>177</v>
      </c>
      <c r="N38" s="138" t="s">
        <v>178</v>
      </c>
      <c r="O38" s="138">
        <v>1</v>
      </c>
      <c r="P38" s="143">
        <v>0.25</v>
      </c>
      <c r="Q38" s="150">
        <v>0.25</v>
      </c>
      <c r="R38" s="151">
        <v>22</v>
      </c>
      <c r="S38" s="151">
        <v>22</v>
      </c>
      <c r="T38" s="138">
        <v>0.25</v>
      </c>
      <c r="U38" s="138">
        <f t="shared" si="31"/>
        <v>0</v>
      </c>
      <c r="V38" s="138"/>
      <c r="W38" s="138"/>
      <c r="X38" s="138">
        <f t="shared" si="1"/>
        <v>0.25</v>
      </c>
      <c r="Y38" s="152">
        <v>0</v>
      </c>
      <c r="Z38" s="138">
        <v>0</v>
      </c>
      <c r="AA38" s="150"/>
      <c r="AB38" s="150"/>
      <c r="AC38" s="142">
        <f t="shared" si="26"/>
        <v>0</v>
      </c>
      <c r="AD38" s="142">
        <f t="shared" si="32"/>
        <v>1.2500000000000001E-2</v>
      </c>
      <c r="AE38" s="142">
        <f t="shared" si="30"/>
        <v>0</v>
      </c>
      <c r="AF38" s="142">
        <f t="shared" si="33"/>
        <v>0.25</v>
      </c>
    </row>
    <row r="39" spans="1:32" s="173" customFormat="1" ht="60" customHeight="1">
      <c r="A39" s="138" t="s">
        <v>255</v>
      </c>
      <c r="B39" s="138" t="s">
        <v>167</v>
      </c>
      <c r="C39" s="138" t="s">
        <v>168</v>
      </c>
      <c r="D39" s="138" t="s">
        <v>205</v>
      </c>
      <c r="E39" s="138" t="s">
        <v>256</v>
      </c>
      <c r="F39" s="149" t="s">
        <v>257</v>
      </c>
      <c r="G39" s="138" t="s">
        <v>258</v>
      </c>
      <c r="H39" s="138" t="s">
        <v>275</v>
      </c>
      <c r="I39" s="138" t="s">
        <v>174</v>
      </c>
      <c r="J39" s="138">
        <v>0</v>
      </c>
      <c r="K39" s="138" t="s">
        <v>276</v>
      </c>
      <c r="L39" s="142">
        <v>0.02</v>
      </c>
      <c r="M39" s="138" t="s">
        <v>183</v>
      </c>
      <c r="N39" s="138" t="s">
        <v>178</v>
      </c>
      <c r="O39" s="138">
        <v>1</v>
      </c>
      <c r="P39" s="143">
        <v>0</v>
      </c>
      <c r="Q39" s="150">
        <v>0</v>
      </c>
      <c r="R39" s="151">
        <v>1</v>
      </c>
      <c r="S39" s="151">
        <v>0</v>
      </c>
      <c r="T39" s="138">
        <v>0</v>
      </c>
      <c r="U39" s="138">
        <f t="shared" si="31"/>
        <v>0</v>
      </c>
      <c r="V39" s="138"/>
      <c r="W39" s="138"/>
      <c r="X39" s="138">
        <f t="shared" si="1"/>
        <v>0</v>
      </c>
      <c r="Y39" s="152">
        <v>0</v>
      </c>
      <c r="Z39" s="138">
        <v>0</v>
      </c>
      <c r="AA39" s="150"/>
      <c r="AB39" s="150"/>
      <c r="AC39" s="142">
        <v>0</v>
      </c>
      <c r="AD39" s="142">
        <f t="shared" si="32"/>
        <v>0</v>
      </c>
      <c r="AE39" s="142" t="e">
        <f t="shared" si="30"/>
        <v>#DIV/0!</v>
      </c>
      <c r="AF39" s="142">
        <f t="shared" si="33"/>
        <v>0</v>
      </c>
    </row>
    <row r="40" spans="1:32" s="173" customFormat="1" ht="60" customHeight="1">
      <c r="A40" s="138" t="s">
        <v>255</v>
      </c>
      <c r="B40" s="138" t="s">
        <v>167</v>
      </c>
      <c r="C40" s="138" t="s">
        <v>168</v>
      </c>
      <c r="D40" s="138" t="s">
        <v>205</v>
      </c>
      <c r="E40" s="138" t="s">
        <v>256</v>
      </c>
      <c r="F40" s="149" t="s">
        <v>257</v>
      </c>
      <c r="G40" s="138" t="s">
        <v>258</v>
      </c>
      <c r="H40" s="138" t="s">
        <v>277</v>
      </c>
      <c r="I40" s="138" t="s">
        <v>174</v>
      </c>
      <c r="J40" s="138">
        <v>0</v>
      </c>
      <c r="K40" s="138" t="s">
        <v>278</v>
      </c>
      <c r="L40" s="142">
        <v>0.02</v>
      </c>
      <c r="M40" s="138" t="s">
        <v>183</v>
      </c>
      <c r="N40" s="138" t="s">
        <v>178</v>
      </c>
      <c r="O40" s="138">
        <v>1</v>
      </c>
      <c r="P40" s="143">
        <v>0</v>
      </c>
      <c r="Q40" s="150">
        <v>0</v>
      </c>
      <c r="R40" s="151">
        <v>1</v>
      </c>
      <c r="S40" s="151">
        <v>0</v>
      </c>
      <c r="T40" s="138">
        <v>0</v>
      </c>
      <c r="U40" s="138">
        <f t="shared" si="31"/>
        <v>0</v>
      </c>
      <c r="V40" s="138"/>
      <c r="W40" s="138"/>
      <c r="X40" s="138">
        <f t="shared" si="1"/>
        <v>0</v>
      </c>
      <c r="Y40" s="152">
        <v>0</v>
      </c>
      <c r="Z40" s="138">
        <v>0</v>
      </c>
      <c r="AA40" s="150"/>
      <c r="AB40" s="150"/>
      <c r="AC40" s="142">
        <v>0</v>
      </c>
      <c r="AD40" s="142">
        <f t="shared" si="32"/>
        <v>0</v>
      </c>
      <c r="AE40" s="142" t="e">
        <f t="shared" si="30"/>
        <v>#DIV/0!</v>
      </c>
      <c r="AF40" s="142">
        <f t="shared" si="33"/>
        <v>0</v>
      </c>
    </row>
    <row r="41" spans="1:32" s="173" customFormat="1" ht="60" customHeight="1">
      <c r="A41" s="138" t="s">
        <v>255</v>
      </c>
      <c r="B41" s="138" t="s">
        <v>167</v>
      </c>
      <c r="C41" s="138" t="s">
        <v>168</v>
      </c>
      <c r="D41" s="138" t="s">
        <v>205</v>
      </c>
      <c r="E41" s="138" t="s">
        <v>256</v>
      </c>
      <c r="F41" s="149" t="s">
        <v>257</v>
      </c>
      <c r="G41" s="138" t="s">
        <v>258</v>
      </c>
      <c r="H41" s="138" t="s">
        <v>279</v>
      </c>
      <c r="I41" s="138" t="s">
        <v>174</v>
      </c>
      <c r="J41" s="138" t="s">
        <v>280</v>
      </c>
      <c r="K41" s="138" t="s">
        <v>281</v>
      </c>
      <c r="L41" s="142">
        <v>0.05</v>
      </c>
      <c r="M41" s="138" t="s">
        <v>177</v>
      </c>
      <c r="N41" s="138" t="s">
        <v>178</v>
      </c>
      <c r="O41" s="138">
        <v>1</v>
      </c>
      <c r="P41" s="143">
        <v>0</v>
      </c>
      <c r="Q41" s="150">
        <v>0</v>
      </c>
      <c r="R41" s="151">
        <v>1</v>
      </c>
      <c r="S41" s="151">
        <v>1</v>
      </c>
      <c r="T41" s="138">
        <v>0</v>
      </c>
      <c r="U41" s="138">
        <f t="shared" si="31"/>
        <v>0</v>
      </c>
      <c r="V41" s="138"/>
      <c r="W41" s="138"/>
      <c r="X41" s="138">
        <f t="shared" si="1"/>
        <v>0</v>
      </c>
      <c r="Y41" s="152">
        <v>0</v>
      </c>
      <c r="Z41" s="138">
        <v>0</v>
      </c>
      <c r="AA41" s="150"/>
      <c r="AB41" s="150"/>
      <c r="AC41" s="142">
        <v>0</v>
      </c>
      <c r="AD41" s="142">
        <f t="shared" si="32"/>
        <v>0</v>
      </c>
      <c r="AE41" s="142" t="e">
        <f t="shared" si="30"/>
        <v>#DIV/0!</v>
      </c>
      <c r="AF41" s="142">
        <f t="shared" si="33"/>
        <v>0</v>
      </c>
    </row>
    <row r="42" spans="1:32" s="173" customFormat="1" ht="60" customHeight="1">
      <c r="A42" s="138" t="s">
        <v>255</v>
      </c>
      <c r="B42" s="138" t="s">
        <v>167</v>
      </c>
      <c r="C42" s="138" t="s">
        <v>168</v>
      </c>
      <c r="D42" s="138" t="s">
        <v>205</v>
      </c>
      <c r="E42" s="138" t="s">
        <v>256</v>
      </c>
      <c r="F42" s="149" t="s">
        <v>257</v>
      </c>
      <c r="G42" s="138" t="s">
        <v>258</v>
      </c>
      <c r="H42" s="138" t="s">
        <v>282</v>
      </c>
      <c r="I42" s="138" t="s">
        <v>174</v>
      </c>
      <c r="J42" s="138" t="s">
        <v>283</v>
      </c>
      <c r="K42" s="138" t="s">
        <v>284</v>
      </c>
      <c r="L42" s="142">
        <v>0.02</v>
      </c>
      <c r="M42" s="138" t="s">
        <v>177</v>
      </c>
      <c r="N42" s="138" t="s">
        <v>178</v>
      </c>
      <c r="O42" s="138">
        <v>1</v>
      </c>
      <c r="P42" s="143">
        <v>0.25</v>
      </c>
      <c r="Q42" s="150">
        <v>0.25</v>
      </c>
      <c r="R42" s="151" t="s">
        <v>285</v>
      </c>
      <c r="S42" s="151" t="s">
        <v>285</v>
      </c>
      <c r="T42" s="138">
        <v>0.25</v>
      </c>
      <c r="U42" s="138">
        <f t="shared" si="31"/>
        <v>0.125</v>
      </c>
      <c r="V42" s="138"/>
      <c r="W42" s="138"/>
      <c r="X42" s="138">
        <f t="shared" si="1"/>
        <v>0.375</v>
      </c>
      <c r="Y42" s="152">
        <v>6.25E-2</v>
      </c>
      <c r="Z42" s="138">
        <v>6.25E-2</v>
      </c>
      <c r="AA42" s="150"/>
      <c r="AB42" s="150"/>
      <c r="AC42" s="142">
        <f t="shared" si="26"/>
        <v>0.01</v>
      </c>
      <c r="AD42" s="142">
        <f t="shared" si="32"/>
        <v>7.4999999999999997E-3</v>
      </c>
      <c r="AE42" s="142">
        <f t="shared" si="30"/>
        <v>0.5</v>
      </c>
      <c r="AF42" s="142">
        <f t="shared" si="33"/>
        <v>0.375</v>
      </c>
    </row>
    <row r="43" spans="1:32" s="173" customFormat="1" ht="60" customHeight="1">
      <c r="A43" s="138" t="s">
        <v>255</v>
      </c>
      <c r="B43" s="138" t="s">
        <v>167</v>
      </c>
      <c r="C43" s="138" t="s">
        <v>168</v>
      </c>
      <c r="D43" s="138" t="s">
        <v>205</v>
      </c>
      <c r="E43" s="138" t="s">
        <v>256</v>
      </c>
      <c r="F43" s="149" t="s">
        <v>257</v>
      </c>
      <c r="G43" s="138" t="s">
        <v>258</v>
      </c>
      <c r="H43" s="138" t="s">
        <v>286</v>
      </c>
      <c r="I43" s="138" t="s">
        <v>174</v>
      </c>
      <c r="J43" s="138" t="s">
        <v>287</v>
      </c>
      <c r="K43" s="138" t="s">
        <v>288</v>
      </c>
      <c r="L43" s="142">
        <v>0.02</v>
      </c>
      <c r="M43" s="138" t="s">
        <v>177</v>
      </c>
      <c r="N43" s="138" t="s">
        <v>178</v>
      </c>
      <c r="O43" s="138">
        <v>1</v>
      </c>
      <c r="P43" s="143">
        <v>0.25</v>
      </c>
      <c r="Q43" s="150">
        <v>0.25</v>
      </c>
      <c r="R43" s="151" t="s">
        <v>285</v>
      </c>
      <c r="S43" s="151" t="s">
        <v>285</v>
      </c>
      <c r="T43" s="138">
        <v>0.25</v>
      </c>
      <c r="U43" s="138">
        <f t="shared" si="31"/>
        <v>0.125</v>
      </c>
      <c r="V43" s="138"/>
      <c r="W43" s="138"/>
      <c r="X43" s="138">
        <f t="shared" si="1"/>
        <v>0.375</v>
      </c>
      <c r="Y43" s="152">
        <v>6.25E-2</v>
      </c>
      <c r="Z43" s="138">
        <v>6.25E-2</v>
      </c>
      <c r="AA43" s="150"/>
      <c r="AB43" s="150"/>
      <c r="AC43" s="142">
        <f t="shared" si="26"/>
        <v>0.01</v>
      </c>
      <c r="AD43" s="142">
        <f t="shared" si="32"/>
        <v>7.4999999999999997E-3</v>
      </c>
      <c r="AE43" s="142">
        <f t="shared" si="30"/>
        <v>0.5</v>
      </c>
      <c r="AF43" s="142">
        <f t="shared" si="33"/>
        <v>0.375</v>
      </c>
    </row>
    <row r="44" spans="1:32" s="173" customFormat="1" ht="60" customHeight="1">
      <c r="A44" s="138" t="s">
        <v>255</v>
      </c>
      <c r="B44" s="138" t="s">
        <v>167</v>
      </c>
      <c r="C44" s="138" t="s">
        <v>168</v>
      </c>
      <c r="D44" s="138" t="s">
        <v>205</v>
      </c>
      <c r="E44" s="138" t="s">
        <v>256</v>
      </c>
      <c r="F44" s="149" t="s">
        <v>257</v>
      </c>
      <c r="G44" s="138" t="s">
        <v>258</v>
      </c>
      <c r="H44" s="138" t="s">
        <v>289</v>
      </c>
      <c r="I44" s="138" t="s">
        <v>174</v>
      </c>
      <c r="J44" s="138" t="s">
        <v>290</v>
      </c>
      <c r="K44" s="138" t="s">
        <v>291</v>
      </c>
      <c r="L44" s="142">
        <v>0.02</v>
      </c>
      <c r="M44" s="138" t="s">
        <v>177</v>
      </c>
      <c r="N44" s="138" t="s">
        <v>178</v>
      </c>
      <c r="O44" s="138">
        <v>1</v>
      </c>
      <c r="P44" s="143">
        <v>0.25</v>
      </c>
      <c r="Q44" s="150">
        <v>0.25</v>
      </c>
      <c r="R44" s="151" t="s">
        <v>285</v>
      </c>
      <c r="S44" s="151" t="s">
        <v>285</v>
      </c>
      <c r="T44" s="138">
        <v>0.25</v>
      </c>
      <c r="U44" s="138">
        <f t="shared" si="31"/>
        <v>0.125</v>
      </c>
      <c r="V44" s="138"/>
      <c r="W44" s="138"/>
      <c r="X44" s="138">
        <f t="shared" si="1"/>
        <v>0.375</v>
      </c>
      <c r="Y44" s="152">
        <v>6.25E-2</v>
      </c>
      <c r="Z44" s="138">
        <v>6.25E-2</v>
      </c>
      <c r="AA44" s="150"/>
      <c r="AB44" s="150"/>
      <c r="AC44" s="142">
        <f t="shared" si="26"/>
        <v>0.01</v>
      </c>
      <c r="AD44" s="142">
        <f t="shared" si="32"/>
        <v>7.4999999999999997E-3</v>
      </c>
      <c r="AE44" s="142">
        <f t="shared" si="30"/>
        <v>0.5</v>
      </c>
      <c r="AF44" s="142">
        <f t="shared" si="33"/>
        <v>0.375</v>
      </c>
    </row>
    <row r="45" spans="1:32" s="173" customFormat="1" ht="60" customHeight="1">
      <c r="A45" s="138" t="s">
        <v>255</v>
      </c>
      <c r="B45" s="138" t="s">
        <v>167</v>
      </c>
      <c r="C45" s="138" t="s">
        <v>168</v>
      </c>
      <c r="D45" s="138" t="s">
        <v>205</v>
      </c>
      <c r="E45" s="138" t="s">
        <v>256</v>
      </c>
      <c r="F45" s="149" t="s">
        <v>257</v>
      </c>
      <c r="G45" s="138" t="s">
        <v>258</v>
      </c>
      <c r="H45" s="138" t="s">
        <v>292</v>
      </c>
      <c r="I45" s="138" t="s">
        <v>174</v>
      </c>
      <c r="J45" s="138" t="s">
        <v>293</v>
      </c>
      <c r="K45" s="138" t="s">
        <v>294</v>
      </c>
      <c r="L45" s="142">
        <v>0.02</v>
      </c>
      <c r="M45" s="138" t="s">
        <v>177</v>
      </c>
      <c r="N45" s="138" t="s">
        <v>178</v>
      </c>
      <c r="O45" s="138">
        <v>1</v>
      </c>
      <c r="P45" s="143">
        <v>1</v>
      </c>
      <c r="Q45" s="150"/>
      <c r="R45" s="151">
        <v>1</v>
      </c>
      <c r="S45" s="151">
        <v>1</v>
      </c>
      <c r="T45" s="138">
        <v>1</v>
      </c>
      <c r="U45" s="138">
        <f t="shared" si="31"/>
        <v>0</v>
      </c>
      <c r="V45" s="138"/>
      <c r="W45" s="138"/>
      <c r="X45" s="138">
        <f t="shared" si="1"/>
        <v>1</v>
      </c>
      <c r="Y45" s="152">
        <v>0</v>
      </c>
      <c r="Z45" s="138">
        <v>0</v>
      </c>
      <c r="AA45" s="150"/>
      <c r="AB45" s="150"/>
      <c r="AC45" s="142">
        <v>0</v>
      </c>
      <c r="AD45" s="142">
        <f t="shared" si="32"/>
        <v>0.02</v>
      </c>
      <c r="AE45" s="142" t="e">
        <f t="shared" si="30"/>
        <v>#DIV/0!</v>
      </c>
      <c r="AF45" s="142">
        <f t="shared" si="33"/>
        <v>1</v>
      </c>
    </row>
    <row r="46" spans="1:32" s="173" customFormat="1" ht="60" customHeight="1">
      <c r="A46" s="138" t="s">
        <v>255</v>
      </c>
      <c r="B46" s="138" t="s">
        <v>167</v>
      </c>
      <c r="C46" s="138" t="s">
        <v>168</v>
      </c>
      <c r="D46" s="138" t="s">
        <v>205</v>
      </c>
      <c r="E46" s="138" t="s">
        <v>256</v>
      </c>
      <c r="F46" s="149" t="s">
        <v>257</v>
      </c>
      <c r="G46" s="138" t="s">
        <v>258</v>
      </c>
      <c r="H46" s="138" t="s">
        <v>295</v>
      </c>
      <c r="I46" s="138" t="s">
        <v>174</v>
      </c>
      <c r="J46" s="138" t="s">
        <v>296</v>
      </c>
      <c r="K46" s="138" t="s">
        <v>297</v>
      </c>
      <c r="L46" s="142">
        <v>0.02</v>
      </c>
      <c r="M46" s="138" t="s">
        <v>177</v>
      </c>
      <c r="N46" s="138" t="s">
        <v>178</v>
      </c>
      <c r="O46" s="138">
        <v>1</v>
      </c>
      <c r="P46" s="143">
        <v>0.25</v>
      </c>
      <c r="Q46" s="150">
        <v>0.25</v>
      </c>
      <c r="R46" s="151">
        <v>1</v>
      </c>
      <c r="S46" s="151">
        <v>1</v>
      </c>
      <c r="T46" s="138">
        <v>0.25</v>
      </c>
      <c r="U46" s="138">
        <f t="shared" si="31"/>
        <v>0.125</v>
      </c>
      <c r="V46" s="138"/>
      <c r="W46" s="138"/>
      <c r="X46" s="138">
        <f t="shared" si="1"/>
        <v>0.375</v>
      </c>
      <c r="Y46" s="152">
        <v>6.25E-2</v>
      </c>
      <c r="Z46" s="138">
        <v>6.25E-2</v>
      </c>
      <c r="AA46" s="150"/>
      <c r="AB46" s="150"/>
      <c r="AC46" s="142">
        <f t="shared" si="26"/>
        <v>0.01</v>
      </c>
      <c r="AD46" s="142">
        <f t="shared" si="32"/>
        <v>7.4999999999999997E-3</v>
      </c>
      <c r="AE46" s="142">
        <f t="shared" si="30"/>
        <v>0.5</v>
      </c>
      <c r="AF46" s="142">
        <f t="shared" si="33"/>
        <v>0.375</v>
      </c>
    </row>
    <row r="47" spans="1:32" s="173" customFormat="1" ht="60" customHeight="1">
      <c r="A47" s="138" t="s">
        <v>255</v>
      </c>
      <c r="B47" s="138" t="s">
        <v>167</v>
      </c>
      <c r="C47" s="138" t="s">
        <v>168</v>
      </c>
      <c r="D47" s="138" t="s">
        <v>205</v>
      </c>
      <c r="E47" s="138" t="s">
        <v>256</v>
      </c>
      <c r="F47" s="149" t="s">
        <v>257</v>
      </c>
      <c r="G47" s="138" t="s">
        <v>258</v>
      </c>
      <c r="H47" s="138" t="s">
        <v>298</v>
      </c>
      <c r="I47" s="138" t="s">
        <v>174</v>
      </c>
      <c r="J47" s="138" t="s">
        <v>299</v>
      </c>
      <c r="K47" s="138" t="s">
        <v>300</v>
      </c>
      <c r="L47" s="142">
        <v>0.08</v>
      </c>
      <c r="M47" s="138" t="s">
        <v>177</v>
      </c>
      <c r="N47" s="138" t="s">
        <v>178</v>
      </c>
      <c r="O47" s="138">
        <v>8</v>
      </c>
      <c r="P47" s="143">
        <v>2</v>
      </c>
      <c r="Q47" s="150"/>
      <c r="R47" s="151">
        <v>2</v>
      </c>
      <c r="S47" s="151">
        <v>2</v>
      </c>
      <c r="T47" s="138">
        <v>2</v>
      </c>
      <c r="U47" s="138">
        <f t="shared" si="31"/>
        <v>0</v>
      </c>
      <c r="V47" s="138"/>
      <c r="W47" s="138"/>
      <c r="X47" s="138">
        <f t="shared" si="1"/>
        <v>2</v>
      </c>
      <c r="Y47" s="152">
        <v>0</v>
      </c>
      <c r="Z47" s="138">
        <v>0</v>
      </c>
      <c r="AA47" s="150"/>
      <c r="AB47" s="150"/>
      <c r="AC47" s="142">
        <v>0</v>
      </c>
      <c r="AD47" s="142">
        <f t="shared" si="32"/>
        <v>0.02</v>
      </c>
      <c r="AE47" s="142" t="e">
        <f t="shared" si="30"/>
        <v>#DIV/0!</v>
      </c>
      <c r="AF47" s="142">
        <f t="shared" si="33"/>
        <v>0.25</v>
      </c>
    </row>
    <row r="48" spans="1:32" s="173" customFormat="1" ht="60" customHeight="1">
      <c r="A48" s="138" t="s">
        <v>255</v>
      </c>
      <c r="B48" s="138" t="s">
        <v>167</v>
      </c>
      <c r="C48" s="138" t="s">
        <v>168</v>
      </c>
      <c r="D48" s="138" t="s">
        <v>205</v>
      </c>
      <c r="E48" s="138" t="s">
        <v>256</v>
      </c>
      <c r="F48" s="149" t="s">
        <v>257</v>
      </c>
      <c r="G48" s="138" t="s">
        <v>258</v>
      </c>
      <c r="H48" s="138" t="s">
        <v>301</v>
      </c>
      <c r="I48" s="138" t="s">
        <v>174</v>
      </c>
      <c r="J48" s="138">
        <v>0</v>
      </c>
      <c r="K48" s="138" t="s">
        <v>302</v>
      </c>
      <c r="L48" s="142">
        <v>0.05</v>
      </c>
      <c r="M48" s="138" t="s">
        <v>177</v>
      </c>
      <c r="N48" s="138" t="s">
        <v>178</v>
      </c>
      <c r="O48" s="138">
        <v>4</v>
      </c>
      <c r="P48" s="143">
        <v>0</v>
      </c>
      <c r="Q48" s="150"/>
      <c r="R48" s="151">
        <v>1</v>
      </c>
      <c r="S48" s="151">
        <v>1</v>
      </c>
      <c r="T48" s="138">
        <v>0</v>
      </c>
      <c r="U48" s="138">
        <f t="shared" si="31"/>
        <v>0</v>
      </c>
      <c r="V48" s="138"/>
      <c r="W48" s="138"/>
      <c r="X48" s="138">
        <f t="shared" si="1"/>
        <v>0</v>
      </c>
      <c r="Y48" s="152">
        <v>0</v>
      </c>
      <c r="Z48" s="138">
        <v>0</v>
      </c>
      <c r="AA48" s="150"/>
      <c r="AB48" s="150"/>
      <c r="AC48" s="142">
        <v>0</v>
      </c>
      <c r="AD48" s="142">
        <f t="shared" si="32"/>
        <v>0</v>
      </c>
      <c r="AE48" s="142" t="e">
        <f t="shared" si="30"/>
        <v>#DIV/0!</v>
      </c>
      <c r="AF48" s="142">
        <f t="shared" si="33"/>
        <v>0</v>
      </c>
    </row>
    <row r="49" spans="1:32" s="173" customFormat="1" ht="60" customHeight="1">
      <c r="A49" s="138" t="s">
        <v>255</v>
      </c>
      <c r="B49" s="138" t="s">
        <v>167</v>
      </c>
      <c r="C49" s="138" t="s">
        <v>168</v>
      </c>
      <c r="D49" s="138" t="s">
        <v>205</v>
      </c>
      <c r="E49" s="138" t="s">
        <v>256</v>
      </c>
      <c r="F49" s="149" t="s">
        <v>257</v>
      </c>
      <c r="G49" s="138" t="s">
        <v>258</v>
      </c>
      <c r="H49" s="138" t="s">
        <v>303</v>
      </c>
      <c r="I49" s="138" t="s">
        <v>174</v>
      </c>
      <c r="J49" s="138">
        <v>0</v>
      </c>
      <c r="K49" s="138" t="s">
        <v>304</v>
      </c>
      <c r="L49" s="142">
        <v>0.05</v>
      </c>
      <c r="M49" s="138" t="s">
        <v>177</v>
      </c>
      <c r="N49" s="138" t="s">
        <v>178</v>
      </c>
      <c r="O49" s="138">
        <v>8</v>
      </c>
      <c r="P49" s="143">
        <v>2</v>
      </c>
      <c r="Q49" s="150">
        <v>2</v>
      </c>
      <c r="R49" s="151">
        <v>2</v>
      </c>
      <c r="S49" s="151">
        <v>2</v>
      </c>
      <c r="T49" s="138">
        <v>2</v>
      </c>
      <c r="U49" s="138">
        <f t="shared" si="31"/>
        <v>3</v>
      </c>
      <c r="V49" s="138"/>
      <c r="W49" s="138"/>
      <c r="X49" s="138">
        <f t="shared" si="1"/>
        <v>5</v>
      </c>
      <c r="Y49" s="152">
        <v>0</v>
      </c>
      <c r="Z49" s="138">
        <v>3</v>
      </c>
      <c r="AA49" s="150"/>
      <c r="AB49" s="150"/>
      <c r="AC49" s="142">
        <f t="shared" si="26"/>
        <v>0.05</v>
      </c>
      <c r="AD49" s="142">
        <f t="shared" si="32"/>
        <v>3.125E-2</v>
      </c>
      <c r="AE49" s="142">
        <f t="shared" si="30"/>
        <v>1</v>
      </c>
      <c r="AF49" s="142">
        <f t="shared" si="33"/>
        <v>0.625</v>
      </c>
    </row>
    <row r="50" spans="1:32" s="173" customFormat="1" ht="60" customHeight="1">
      <c r="A50" s="138" t="s">
        <v>255</v>
      </c>
      <c r="B50" s="138" t="s">
        <v>167</v>
      </c>
      <c r="C50" s="138" t="s">
        <v>168</v>
      </c>
      <c r="D50" s="138" t="s">
        <v>205</v>
      </c>
      <c r="E50" s="138" t="s">
        <v>256</v>
      </c>
      <c r="F50" s="149" t="s">
        <v>257</v>
      </c>
      <c r="G50" s="138" t="s">
        <v>258</v>
      </c>
      <c r="H50" s="138" t="s">
        <v>305</v>
      </c>
      <c r="I50" s="138" t="s">
        <v>174</v>
      </c>
      <c r="J50" s="138" t="s">
        <v>306</v>
      </c>
      <c r="K50" s="138" t="s">
        <v>307</v>
      </c>
      <c r="L50" s="142">
        <v>0.02</v>
      </c>
      <c r="M50" s="138" t="s">
        <v>177</v>
      </c>
      <c r="N50" s="138" t="s">
        <v>178</v>
      </c>
      <c r="O50" s="138">
        <v>2</v>
      </c>
      <c r="P50" s="143">
        <v>0</v>
      </c>
      <c r="Q50" s="150">
        <v>1</v>
      </c>
      <c r="R50" s="151">
        <v>1</v>
      </c>
      <c r="S50" s="151">
        <v>0</v>
      </c>
      <c r="T50" s="138">
        <v>0</v>
      </c>
      <c r="U50" s="138">
        <f t="shared" si="31"/>
        <v>1</v>
      </c>
      <c r="V50" s="138"/>
      <c r="W50" s="138"/>
      <c r="X50" s="138">
        <f t="shared" si="1"/>
        <v>1</v>
      </c>
      <c r="Y50" s="152">
        <v>0</v>
      </c>
      <c r="Z50" s="138">
        <v>1</v>
      </c>
      <c r="AA50" s="150"/>
      <c r="AB50" s="150"/>
      <c r="AC50" s="142">
        <f t="shared" si="26"/>
        <v>0.02</v>
      </c>
      <c r="AD50" s="142">
        <f t="shared" si="32"/>
        <v>0.01</v>
      </c>
      <c r="AE50" s="142">
        <f t="shared" si="30"/>
        <v>1</v>
      </c>
      <c r="AF50" s="142">
        <f t="shared" si="33"/>
        <v>0.5</v>
      </c>
    </row>
    <row r="51" spans="1:32" s="174" customFormat="1" ht="60" customHeight="1">
      <c r="A51" s="143" t="s">
        <v>255</v>
      </c>
      <c r="B51" s="143" t="s">
        <v>167</v>
      </c>
      <c r="C51" s="143" t="s">
        <v>168</v>
      </c>
      <c r="D51" s="143" t="s">
        <v>205</v>
      </c>
      <c r="E51" s="143" t="s">
        <v>256</v>
      </c>
      <c r="F51" s="149" t="s">
        <v>257</v>
      </c>
      <c r="G51" s="143" t="s">
        <v>258</v>
      </c>
      <c r="H51" s="143" t="s">
        <v>308</v>
      </c>
      <c r="I51" s="143" t="s">
        <v>174</v>
      </c>
      <c r="J51" s="143" t="s">
        <v>175</v>
      </c>
      <c r="K51" s="143" t="s">
        <v>309</v>
      </c>
      <c r="L51" s="143">
        <v>0.08</v>
      </c>
      <c r="M51" s="143" t="s">
        <v>183</v>
      </c>
      <c r="N51" s="143" t="s">
        <v>178</v>
      </c>
      <c r="O51" s="143">
        <v>1</v>
      </c>
      <c r="P51" s="143">
        <v>0</v>
      </c>
      <c r="Q51" s="143">
        <v>0</v>
      </c>
      <c r="R51" s="143">
        <v>1</v>
      </c>
      <c r="S51" s="143">
        <v>1</v>
      </c>
      <c r="T51" s="133">
        <v>0</v>
      </c>
      <c r="U51" s="138">
        <f t="shared" si="31"/>
        <v>0</v>
      </c>
      <c r="V51" s="133"/>
      <c r="W51" s="133"/>
      <c r="X51" s="138">
        <f t="shared" si="1"/>
        <v>0</v>
      </c>
      <c r="Y51" s="152">
        <v>0</v>
      </c>
      <c r="Z51" s="133">
        <v>0</v>
      </c>
      <c r="AA51" s="133"/>
      <c r="AB51" s="133"/>
      <c r="AC51" s="142">
        <v>0</v>
      </c>
      <c r="AD51" s="142">
        <f t="shared" si="32"/>
        <v>0</v>
      </c>
      <c r="AE51" s="142" t="e">
        <f t="shared" si="30"/>
        <v>#DIV/0!</v>
      </c>
      <c r="AF51" s="142">
        <f t="shared" si="33"/>
        <v>0</v>
      </c>
    </row>
    <row r="52" spans="1:32" s="173" customFormat="1" ht="60" customHeight="1">
      <c r="A52" s="138" t="s">
        <v>255</v>
      </c>
      <c r="B52" s="138" t="s">
        <v>167</v>
      </c>
      <c r="C52" s="138" t="s">
        <v>168</v>
      </c>
      <c r="D52" s="138" t="s">
        <v>205</v>
      </c>
      <c r="E52" s="138" t="s">
        <v>256</v>
      </c>
      <c r="F52" s="149" t="s">
        <v>257</v>
      </c>
      <c r="G52" s="138" t="s">
        <v>258</v>
      </c>
      <c r="H52" s="138" t="s">
        <v>310</v>
      </c>
      <c r="I52" s="138" t="s">
        <v>174</v>
      </c>
      <c r="J52" s="138" t="s">
        <v>175</v>
      </c>
      <c r="K52" s="138" t="s">
        <v>311</v>
      </c>
      <c r="L52" s="142">
        <v>0.08</v>
      </c>
      <c r="M52" s="138" t="s">
        <v>177</v>
      </c>
      <c r="N52" s="138" t="s">
        <v>178</v>
      </c>
      <c r="O52" s="138">
        <v>1</v>
      </c>
      <c r="P52" s="143">
        <v>0</v>
      </c>
      <c r="Q52" s="138">
        <v>0</v>
      </c>
      <c r="R52" s="143">
        <v>1</v>
      </c>
      <c r="S52" s="143">
        <v>1</v>
      </c>
      <c r="T52" s="138">
        <v>0</v>
      </c>
      <c r="U52" s="138">
        <f t="shared" si="31"/>
        <v>0</v>
      </c>
      <c r="V52" s="138"/>
      <c r="W52" s="138"/>
      <c r="X52" s="138">
        <f t="shared" si="1"/>
        <v>0</v>
      </c>
      <c r="Y52" s="152">
        <v>0</v>
      </c>
      <c r="Z52" s="138">
        <v>0</v>
      </c>
      <c r="AA52" s="138"/>
      <c r="AB52" s="138"/>
      <c r="AC52" s="142">
        <v>0</v>
      </c>
      <c r="AD52" s="142">
        <f t="shared" si="32"/>
        <v>0</v>
      </c>
      <c r="AE52" s="142" t="e">
        <f t="shared" si="30"/>
        <v>#DIV/0!</v>
      </c>
      <c r="AF52" s="142">
        <f t="shared" si="33"/>
        <v>0</v>
      </c>
    </row>
    <row r="53" spans="1:32" s="173" customFormat="1" ht="60" customHeight="1">
      <c r="A53" s="138"/>
      <c r="B53" s="147"/>
      <c r="C53" s="138"/>
      <c r="D53" s="138"/>
      <c r="E53" s="138"/>
      <c r="F53" s="267" t="s">
        <v>312</v>
      </c>
      <c r="G53" s="268"/>
      <c r="H53" s="268"/>
      <c r="I53" s="268"/>
      <c r="J53" s="268"/>
      <c r="K53" s="268"/>
      <c r="L53" s="268"/>
      <c r="M53" s="268"/>
      <c r="N53" s="268"/>
      <c r="O53" s="268"/>
      <c r="P53" s="268"/>
      <c r="Q53" s="268"/>
      <c r="R53" s="268"/>
      <c r="S53" s="268"/>
      <c r="T53" s="268"/>
      <c r="U53" s="268"/>
      <c r="V53" s="268"/>
      <c r="W53" s="268"/>
      <c r="X53" s="268"/>
      <c r="Y53" s="268"/>
      <c r="Z53" s="268"/>
      <c r="AA53" s="268"/>
      <c r="AB53" s="268"/>
      <c r="AC53" s="160">
        <f>SUM(AC34:AC52)</f>
        <v>0.24519813519813524</v>
      </c>
      <c r="AD53" s="157">
        <f>SUM(AD34:AD52)</f>
        <v>0.22095000000000001</v>
      </c>
      <c r="AE53" s="175">
        <f>54%</f>
        <v>0.54</v>
      </c>
      <c r="AF53" s="175">
        <f>+AVERAGE(AF34:AF52)</f>
        <v>0.26826315789473681</v>
      </c>
    </row>
    <row r="54" spans="1:32" s="173" customFormat="1" ht="60" customHeight="1">
      <c r="A54" s="138" t="s">
        <v>313</v>
      </c>
      <c r="B54" s="139" t="s">
        <v>167</v>
      </c>
      <c r="C54" s="138" t="s">
        <v>168</v>
      </c>
      <c r="D54" s="138" t="s">
        <v>205</v>
      </c>
      <c r="E54" s="138" t="s">
        <v>313</v>
      </c>
      <c r="F54" s="138" t="s">
        <v>314</v>
      </c>
      <c r="G54" s="138" t="s">
        <v>315</v>
      </c>
      <c r="H54" s="138" t="s">
        <v>316</v>
      </c>
      <c r="I54" s="138" t="s">
        <v>174</v>
      </c>
      <c r="J54" s="138">
        <v>0</v>
      </c>
      <c r="K54" s="138" t="s">
        <v>317</v>
      </c>
      <c r="L54" s="142">
        <v>0.11</v>
      </c>
      <c r="M54" s="138" t="s">
        <v>177</v>
      </c>
      <c r="N54" s="138" t="s">
        <v>178</v>
      </c>
      <c r="O54" s="138">
        <v>8</v>
      </c>
      <c r="P54" s="143">
        <v>0</v>
      </c>
      <c r="Q54" s="138">
        <v>3</v>
      </c>
      <c r="R54" s="143">
        <v>3</v>
      </c>
      <c r="S54" s="143">
        <v>2</v>
      </c>
      <c r="T54" s="138">
        <v>0.25</v>
      </c>
      <c r="U54" s="138">
        <f>+Y54+Z54+AA54+AB54</f>
        <v>4</v>
      </c>
      <c r="V54" s="138"/>
      <c r="W54" s="138"/>
      <c r="X54" s="138">
        <f t="shared" si="1"/>
        <v>4.25</v>
      </c>
      <c r="Y54" s="138">
        <v>0</v>
      </c>
      <c r="Z54" s="138">
        <v>4</v>
      </c>
      <c r="AA54" s="138"/>
      <c r="AB54" s="153"/>
      <c r="AC54" s="142">
        <f t="shared" si="26"/>
        <v>0.11</v>
      </c>
      <c r="AD54" s="142">
        <f>+IF(((X54)/O54)&gt;100%,100%,((X54)/O54))*L54</f>
        <v>5.8437500000000003E-2</v>
      </c>
      <c r="AE54" s="142">
        <f>+IF(((U54)/Q54)&gt;100%,100%,((U54)/Q54))</f>
        <v>1</v>
      </c>
      <c r="AF54" s="142">
        <f>+IF(((X54)/O54)&gt;100%,100%,((X54))/O54)</f>
        <v>0.53125</v>
      </c>
    </row>
    <row r="55" spans="1:32" s="173" customFormat="1" ht="60" customHeight="1">
      <c r="A55" s="138" t="s">
        <v>313</v>
      </c>
      <c r="B55" s="139" t="s">
        <v>167</v>
      </c>
      <c r="C55" s="138" t="s">
        <v>168</v>
      </c>
      <c r="D55" s="138" t="s">
        <v>205</v>
      </c>
      <c r="E55" s="138" t="s">
        <v>313</v>
      </c>
      <c r="F55" s="138" t="s">
        <v>314</v>
      </c>
      <c r="G55" s="138" t="s">
        <v>315</v>
      </c>
      <c r="H55" s="138" t="s">
        <v>318</v>
      </c>
      <c r="I55" s="138" t="s">
        <v>174</v>
      </c>
      <c r="J55" s="138" t="s">
        <v>319</v>
      </c>
      <c r="K55" s="138" t="s">
        <v>320</v>
      </c>
      <c r="L55" s="142">
        <v>0.11</v>
      </c>
      <c r="M55" s="138" t="s">
        <v>177</v>
      </c>
      <c r="N55" s="138" t="s">
        <v>178</v>
      </c>
      <c r="O55" s="138">
        <v>1</v>
      </c>
      <c r="P55" s="143">
        <v>0.25</v>
      </c>
      <c r="Q55" s="138">
        <v>0.25</v>
      </c>
      <c r="R55" s="143">
        <v>1</v>
      </c>
      <c r="S55" s="143">
        <v>1</v>
      </c>
      <c r="T55" s="138"/>
      <c r="U55" s="138">
        <f t="shared" ref="U55:U62" si="34">+Y55+Z55+AA55+AB55</f>
        <v>0.125</v>
      </c>
      <c r="V55" s="138"/>
      <c r="W55" s="138"/>
      <c r="X55" s="138">
        <f t="shared" si="1"/>
        <v>0.125</v>
      </c>
      <c r="Y55" s="138">
        <v>6.25E-2</v>
      </c>
      <c r="Z55" s="138">
        <v>6.25E-2</v>
      </c>
      <c r="AA55" s="138"/>
      <c r="AB55" s="154"/>
      <c r="AC55" s="142">
        <f t="shared" si="26"/>
        <v>5.5E-2</v>
      </c>
      <c r="AD55" s="142">
        <f t="shared" ref="AD55:AD62" si="35">+IF(((X55)/O55)&gt;100%,100%,((X55)/O55))*L55</f>
        <v>1.375E-2</v>
      </c>
      <c r="AE55" s="142">
        <f t="shared" ref="AE55:AE62" si="36">+IF(((U55)/Q55)&gt;100%,100%,((U55)/Q55))</f>
        <v>0.5</v>
      </c>
      <c r="AF55" s="142">
        <f t="shared" ref="AF55:AF66" si="37">+IF(((X55)/O55)&gt;100%,100%,((X55))/O55)</f>
        <v>0.125</v>
      </c>
    </row>
    <row r="56" spans="1:32" s="173" customFormat="1" ht="60" customHeight="1">
      <c r="A56" s="138" t="s">
        <v>313</v>
      </c>
      <c r="B56" s="139" t="s">
        <v>167</v>
      </c>
      <c r="C56" s="138" t="s">
        <v>168</v>
      </c>
      <c r="D56" s="138" t="s">
        <v>205</v>
      </c>
      <c r="E56" s="138" t="s">
        <v>313</v>
      </c>
      <c r="F56" s="138" t="s">
        <v>314</v>
      </c>
      <c r="G56" s="138" t="s">
        <v>315</v>
      </c>
      <c r="H56" s="138" t="s">
        <v>321</v>
      </c>
      <c r="I56" s="138" t="s">
        <v>174</v>
      </c>
      <c r="J56" s="138">
        <v>0</v>
      </c>
      <c r="K56" s="138" t="s">
        <v>322</v>
      </c>
      <c r="L56" s="142">
        <v>0.11</v>
      </c>
      <c r="M56" s="138" t="s">
        <v>177</v>
      </c>
      <c r="N56" s="138" t="s">
        <v>178</v>
      </c>
      <c r="O56" s="138">
        <v>9</v>
      </c>
      <c r="P56" s="143">
        <v>0</v>
      </c>
      <c r="Q56" s="138">
        <v>0</v>
      </c>
      <c r="R56" s="143">
        <v>3</v>
      </c>
      <c r="S56" s="143">
        <v>3</v>
      </c>
      <c r="T56" s="138">
        <v>0</v>
      </c>
      <c r="U56" s="138">
        <f t="shared" si="34"/>
        <v>0</v>
      </c>
      <c r="V56" s="138"/>
      <c r="W56" s="138"/>
      <c r="X56" s="138">
        <f t="shared" si="1"/>
        <v>0</v>
      </c>
      <c r="Y56" s="138"/>
      <c r="Z56" s="138"/>
      <c r="AA56" s="138"/>
      <c r="AB56" s="154"/>
      <c r="AC56" s="142">
        <v>0</v>
      </c>
      <c r="AD56" s="142">
        <f t="shared" si="35"/>
        <v>0</v>
      </c>
      <c r="AE56" s="142">
        <v>0</v>
      </c>
      <c r="AF56" s="142">
        <f t="shared" si="37"/>
        <v>0</v>
      </c>
    </row>
    <row r="57" spans="1:32" s="173" customFormat="1" ht="60" customHeight="1">
      <c r="A57" s="138" t="s">
        <v>166</v>
      </c>
      <c r="B57" s="139" t="s">
        <v>167</v>
      </c>
      <c r="C57" s="138" t="s">
        <v>168</v>
      </c>
      <c r="D57" s="138" t="s">
        <v>205</v>
      </c>
      <c r="E57" s="138" t="s">
        <v>227</v>
      </c>
      <c r="F57" s="138" t="s">
        <v>314</v>
      </c>
      <c r="G57" s="138" t="s">
        <v>315</v>
      </c>
      <c r="H57" s="138" t="s">
        <v>323</v>
      </c>
      <c r="I57" s="138" t="s">
        <v>174</v>
      </c>
      <c r="J57" s="138">
        <v>0</v>
      </c>
      <c r="K57" s="138" t="s">
        <v>324</v>
      </c>
      <c r="L57" s="142">
        <v>0.12</v>
      </c>
      <c r="M57" s="138" t="s">
        <v>183</v>
      </c>
      <c r="N57" s="138" t="s">
        <v>178</v>
      </c>
      <c r="O57" s="138">
        <v>1</v>
      </c>
      <c r="P57" s="143">
        <v>0</v>
      </c>
      <c r="Q57" s="138">
        <v>1</v>
      </c>
      <c r="R57" s="143">
        <v>1</v>
      </c>
      <c r="S57" s="143">
        <v>1</v>
      </c>
      <c r="T57" s="138">
        <v>1</v>
      </c>
      <c r="U57" s="138">
        <f t="shared" si="34"/>
        <v>0</v>
      </c>
      <c r="V57" s="138"/>
      <c r="W57" s="138"/>
      <c r="X57" s="138">
        <f t="shared" si="1"/>
        <v>1</v>
      </c>
      <c r="Y57" s="138">
        <v>0</v>
      </c>
      <c r="Z57" s="138">
        <v>0</v>
      </c>
      <c r="AA57" s="138"/>
      <c r="AB57" s="154"/>
      <c r="AC57" s="142">
        <f t="shared" si="26"/>
        <v>0</v>
      </c>
      <c r="AD57" s="142">
        <f t="shared" si="35"/>
        <v>0.12</v>
      </c>
      <c r="AE57" s="142">
        <f t="shared" si="36"/>
        <v>0</v>
      </c>
      <c r="AF57" s="142">
        <f t="shared" si="37"/>
        <v>1</v>
      </c>
    </row>
    <row r="58" spans="1:32" s="173" customFormat="1" ht="60" customHeight="1">
      <c r="A58" s="138" t="s">
        <v>166</v>
      </c>
      <c r="B58" s="139" t="s">
        <v>167</v>
      </c>
      <c r="C58" s="138" t="s">
        <v>168</v>
      </c>
      <c r="D58" s="138" t="s">
        <v>205</v>
      </c>
      <c r="E58" s="138" t="s">
        <v>227</v>
      </c>
      <c r="F58" s="138" t="s">
        <v>314</v>
      </c>
      <c r="G58" s="138" t="s">
        <v>315</v>
      </c>
      <c r="H58" s="138" t="s">
        <v>325</v>
      </c>
      <c r="I58" s="138" t="s">
        <v>174</v>
      </c>
      <c r="J58" s="138" t="s">
        <v>175</v>
      </c>
      <c r="K58" s="138" t="s">
        <v>326</v>
      </c>
      <c r="L58" s="142">
        <v>0.11</v>
      </c>
      <c r="M58" s="138" t="s">
        <v>177</v>
      </c>
      <c r="N58" s="138" t="s">
        <v>178</v>
      </c>
      <c r="O58" s="138">
        <v>4</v>
      </c>
      <c r="P58" s="143">
        <v>1</v>
      </c>
      <c r="Q58" s="138">
        <v>1</v>
      </c>
      <c r="R58" s="143">
        <v>1</v>
      </c>
      <c r="S58" s="143">
        <v>1</v>
      </c>
      <c r="T58" s="138">
        <v>0.25</v>
      </c>
      <c r="U58" s="138">
        <f t="shared" si="34"/>
        <v>1</v>
      </c>
      <c r="V58" s="138"/>
      <c r="W58" s="138"/>
      <c r="X58" s="138">
        <f t="shared" si="1"/>
        <v>1.25</v>
      </c>
      <c r="Y58" s="138">
        <v>0</v>
      </c>
      <c r="Z58" s="138">
        <v>1</v>
      </c>
      <c r="AA58" s="138"/>
      <c r="AB58" s="154"/>
      <c r="AC58" s="142">
        <f t="shared" si="26"/>
        <v>0.11</v>
      </c>
      <c r="AD58" s="142">
        <f t="shared" si="35"/>
        <v>3.4375000000000003E-2</v>
      </c>
      <c r="AE58" s="142">
        <f t="shared" si="36"/>
        <v>1</v>
      </c>
      <c r="AF58" s="142">
        <f t="shared" si="37"/>
        <v>0.3125</v>
      </c>
    </row>
    <row r="59" spans="1:32" s="173" customFormat="1" ht="60" customHeight="1">
      <c r="A59" s="138" t="s">
        <v>313</v>
      </c>
      <c r="B59" s="139" t="s">
        <v>167</v>
      </c>
      <c r="C59" s="138" t="s">
        <v>168</v>
      </c>
      <c r="D59" s="138" t="s">
        <v>205</v>
      </c>
      <c r="E59" s="138" t="s">
        <v>313</v>
      </c>
      <c r="F59" s="138" t="s">
        <v>314</v>
      </c>
      <c r="G59" s="138" t="s">
        <v>315</v>
      </c>
      <c r="H59" s="138" t="s">
        <v>327</v>
      </c>
      <c r="I59" s="138" t="s">
        <v>174</v>
      </c>
      <c r="J59" s="138" t="s">
        <v>328</v>
      </c>
      <c r="K59" s="138" t="s">
        <v>329</v>
      </c>
      <c r="L59" s="142">
        <v>0.11</v>
      </c>
      <c r="M59" s="138" t="s">
        <v>177</v>
      </c>
      <c r="N59" s="138" t="s">
        <v>178</v>
      </c>
      <c r="O59" s="138">
        <v>1</v>
      </c>
      <c r="P59" s="143">
        <v>0.25</v>
      </c>
      <c r="Q59" s="138">
        <v>0.25</v>
      </c>
      <c r="R59" s="143">
        <v>1</v>
      </c>
      <c r="S59" s="143">
        <v>1</v>
      </c>
      <c r="T59" s="138">
        <v>0.25</v>
      </c>
      <c r="U59" s="138">
        <f t="shared" si="34"/>
        <v>0.125</v>
      </c>
      <c r="V59" s="138"/>
      <c r="W59" s="138"/>
      <c r="X59" s="138">
        <f t="shared" si="1"/>
        <v>0.375</v>
      </c>
      <c r="Y59" s="138">
        <v>6.25E-2</v>
      </c>
      <c r="Z59" s="138">
        <v>6.25E-2</v>
      </c>
      <c r="AA59" s="138"/>
      <c r="AB59" s="154"/>
      <c r="AC59" s="142">
        <f t="shared" si="26"/>
        <v>5.5E-2</v>
      </c>
      <c r="AD59" s="142">
        <f t="shared" si="35"/>
        <v>4.1250000000000002E-2</v>
      </c>
      <c r="AE59" s="142">
        <f t="shared" si="36"/>
        <v>0.5</v>
      </c>
      <c r="AF59" s="142">
        <f t="shared" si="37"/>
        <v>0.375</v>
      </c>
    </row>
    <row r="60" spans="1:32" s="173" customFormat="1" ht="60" customHeight="1">
      <c r="A60" s="138" t="s">
        <v>166</v>
      </c>
      <c r="B60" s="139" t="s">
        <v>167</v>
      </c>
      <c r="C60" s="138" t="s">
        <v>168</v>
      </c>
      <c r="D60" s="138" t="s">
        <v>205</v>
      </c>
      <c r="E60" s="138" t="s">
        <v>227</v>
      </c>
      <c r="F60" s="138" t="s">
        <v>314</v>
      </c>
      <c r="G60" s="138" t="s">
        <v>315</v>
      </c>
      <c r="H60" s="138" t="s">
        <v>330</v>
      </c>
      <c r="I60" s="138" t="s">
        <v>174</v>
      </c>
      <c r="J60" s="138" t="s">
        <v>331</v>
      </c>
      <c r="K60" s="138" t="s">
        <v>332</v>
      </c>
      <c r="L60" s="142">
        <v>0.11</v>
      </c>
      <c r="M60" s="138" t="s">
        <v>177</v>
      </c>
      <c r="N60" s="138" t="s">
        <v>178</v>
      </c>
      <c r="O60" s="138">
        <v>1</v>
      </c>
      <c r="P60" s="143">
        <v>0.25</v>
      </c>
      <c r="Q60" s="138">
        <v>0.25</v>
      </c>
      <c r="R60" s="143">
        <v>1</v>
      </c>
      <c r="S60" s="143">
        <v>1</v>
      </c>
      <c r="T60" s="138"/>
      <c r="U60" s="138">
        <f t="shared" si="34"/>
        <v>0.125</v>
      </c>
      <c r="V60" s="138"/>
      <c r="W60" s="138"/>
      <c r="X60" s="138">
        <f t="shared" si="1"/>
        <v>0.125</v>
      </c>
      <c r="Y60" s="138">
        <v>6.25E-2</v>
      </c>
      <c r="Z60" s="138">
        <v>6.25E-2</v>
      </c>
      <c r="AA60" s="138"/>
      <c r="AB60" s="154"/>
      <c r="AC60" s="142">
        <f t="shared" si="26"/>
        <v>5.5E-2</v>
      </c>
      <c r="AD60" s="142">
        <f t="shared" si="35"/>
        <v>1.375E-2</v>
      </c>
      <c r="AE60" s="142">
        <f t="shared" si="36"/>
        <v>0.5</v>
      </c>
      <c r="AF60" s="142">
        <f t="shared" si="37"/>
        <v>0.125</v>
      </c>
    </row>
    <row r="61" spans="1:32" s="173" customFormat="1" ht="60" customHeight="1">
      <c r="A61" s="138" t="s">
        <v>313</v>
      </c>
      <c r="B61" s="139" t="s">
        <v>167</v>
      </c>
      <c r="C61" s="138" t="s">
        <v>168</v>
      </c>
      <c r="D61" s="138" t="s">
        <v>205</v>
      </c>
      <c r="E61" s="138" t="s">
        <v>313</v>
      </c>
      <c r="F61" s="138" t="s">
        <v>314</v>
      </c>
      <c r="G61" s="138" t="s">
        <v>315</v>
      </c>
      <c r="H61" s="138" t="s">
        <v>333</v>
      </c>
      <c r="I61" s="138" t="s">
        <v>174</v>
      </c>
      <c r="J61" s="138">
        <v>0</v>
      </c>
      <c r="K61" s="138" t="s">
        <v>334</v>
      </c>
      <c r="L61" s="142">
        <v>0.11</v>
      </c>
      <c r="M61" s="138" t="s">
        <v>177</v>
      </c>
      <c r="N61" s="138" t="s">
        <v>178</v>
      </c>
      <c r="O61" s="138">
        <v>86</v>
      </c>
      <c r="P61" s="143">
        <v>0</v>
      </c>
      <c r="Q61" s="138">
        <v>30</v>
      </c>
      <c r="R61" s="143">
        <v>28</v>
      </c>
      <c r="S61" s="143">
        <v>28</v>
      </c>
      <c r="T61" s="138">
        <v>0.25</v>
      </c>
      <c r="U61" s="138">
        <f t="shared" si="34"/>
        <v>0</v>
      </c>
      <c r="V61" s="138"/>
      <c r="W61" s="138"/>
      <c r="X61" s="138">
        <f t="shared" si="1"/>
        <v>0.25</v>
      </c>
      <c r="Y61" s="138">
        <v>0</v>
      </c>
      <c r="Z61" s="138">
        <v>0</v>
      </c>
      <c r="AA61" s="138"/>
      <c r="AB61" s="154"/>
      <c r="AC61" s="142">
        <f t="shared" si="26"/>
        <v>0</v>
      </c>
      <c r="AD61" s="142">
        <f t="shared" si="35"/>
        <v>3.1976744186046509E-4</v>
      </c>
      <c r="AE61" s="142">
        <f t="shared" si="36"/>
        <v>0</v>
      </c>
      <c r="AF61" s="142">
        <f t="shared" si="37"/>
        <v>2.9069767441860465E-3</v>
      </c>
    </row>
    <row r="62" spans="1:32" s="173" customFormat="1" ht="60" customHeight="1">
      <c r="A62" s="138" t="s">
        <v>313</v>
      </c>
      <c r="B62" s="139" t="s">
        <v>167</v>
      </c>
      <c r="C62" s="138" t="s">
        <v>168</v>
      </c>
      <c r="D62" s="138" t="s">
        <v>205</v>
      </c>
      <c r="E62" s="138" t="s">
        <v>313</v>
      </c>
      <c r="F62" s="138" t="s">
        <v>314</v>
      </c>
      <c r="G62" s="138" t="s">
        <v>315</v>
      </c>
      <c r="H62" s="138" t="s">
        <v>335</v>
      </c>
      <c r="I62" s="138" t="s">
        <v>174</v>
      </c>
      <c r="J62" s="138">
        <v>0</v>
      </c>
      <c r="K62" s="138" t="s">
        <v>336</v>
      </c>
      <c r="L62" s="142">
        <v>0.11</v>
      </c>
      <c r="M62" s="138" t="s">
        <v>177</v>
      </c>
      <c r="N62" s="138" t="s">
        <v>178</v>
      </c>
      <c r="O62" s="138">
        <v>1</v>
      </c>
      <c r="P62" s="143">
        <v>0.25</v>
      </c>
      <c r="Q62" s="138">
        <v>0.25</v>
      </c>
      <c r="R62" s="143">
        <v>1</v>
      </c>
      <c r="S62" s="143">
        <v>1</v>
      </c>
      <c r="T62" s="138"/>
      <c r="U62" s="138">
        <f t="shared" si="34"/>
        <v>0.125</v>
      </c>
      <c r="V62" s="138"/>
      <c r="W62" s="138"/>
      <c r="X62" s="138">
        <f t="shared" si="1"/>
        <v>0.125</v>
      </c>
      <c r="Y62" s="138">
        <v>6.25E-2</v>
      </c>
      <c r="Z62" s="138">
        <v>6.25E-2</v>
      </c>
      <c r="AA62" s="138"/>
      <c r="AB62" s="154"/>
      <c r="AC62" s="142">
        <f t="shared" si="26"/>
        <v>5.5E-2</v>
      </c>
      <c r="AD62" s="142">
        <f t="shared" si="35"/>
        <v>1.375E-2</v>
      </c>
      <c r="AE62" s="142">
        <f t="shared" si="36"/>
        <v>0.5</v>
      </c>
      <c r="AF62" s="142">
        <f t="shared" si="37"/>
        <v>0.125</v>
      </c>
    </row>
    <row r="63" spans="1:32" s="173" customFormat="1" ht="60" customHeight="1">
      <c r="A63" s="138"/>
      <c r="B63" s="138"/>
      <c r="C63" s="138"/>
      <c r="D63" s="138"/>
      <c r="E63" s="138"/>
      <c r="F63" s="267" t="s">
        <v>337</v>
      </c>
      <c r="G63" s="268"/>
      <c r="H63" s="268"/>
      <c r="I63" s="268"/>
      <c r="J63" s="268"/>
      <c r="K63" s="268"/>
      <c r="L63" s="268"/>
      <c r="M63" s="268"/>
      <c r="N63" s="268"/>
      <c r="O63" s="268"/>
      <c r="P63" s="268"/>
      <c r="Q63" s="268"/>
      <c r="R63" s="268"/>
      <c r="S63" s="268"/>
      <c r="T63" s="268"/>
      <c r="U63" s="268"/>
      <c r="V63" s="268"/>
      <c r="W63" s="268"/>
      <c r="X63" s="268"/>
      <c r="Y63" s="268"/>
      <c r="Z63" s="268"/>
      <c r="AA63" s="268"/>
      <c r="AB63" s="269"/>
      <c r="AC63" s="175">
        <f>SUM(AC54:AC62)</f>
        <v>0.44</v>
      </c>
      <c r="AD63" s="175">
        <f>SUM(AD54:AD62)</f>
        <v>0.29563226744186044</v>
      </c>
      <c r="AE63" s="157">
        <f>SUM(AE62+AE61+AE60+AE59+AE58+AE56+AE55+AE54)/8</f>
        <v>0.5</v>
      </c>
      <c r="AF63" s="157">
        <f>+AVERAGE(AF54:AF62)</f>
        <v>0.28851744186046507</v>
      </c>
    </row>
    <row r="64" spans="1:32" s="173" customFormat="1" ht="60" customHeight="1">
      <c r="A64" s="138" t="s">
        <v>313</v>
      </c>
      <c r="B64" s="139" t="s">
        <v>167</v>
      </c>
      <c r="C64" s="138" t="s">
        <v>168</v>
      </c>
      <c r="D64" s="138" t="s">
        <v>205</v>
      </c>
      <c r="E64" s="138" t="s">
        <v>313</v>
      </c>
      <c r="F64" s="138" t="s">
        <v>338</v>
      </c>
      <c r="G64" s="138" t="s">
        <v>339</v>
      </c>
      <c r="H64" s="138" t="s">
        <v>340</v>
      </c>
      <c r="I64" s="138" t="s">
        <v>174</v>
      </c>
      <c r="J64" s="138" t="s">
        <v>341</v>
      </c>
      <c r="K64" s="138" t="s">
        <v>342</v>
      </c>
      <c r="L64" s="142">
        <v>0.5</v>
      </c>
      <c r="M64" s="138" t="s">
        <v>183</v>
      </c>
      <c r="N64" s="138" t="s">
        <v>178</v>
      </c>
      <c r="O64" s="138">
        <v>1</v>
      </c>
      <c r="P64" s="143">
        <v>0</v>
      </c>
      <c r="Q64" s="138">
        <v>0</v>
      </c>
      <c r="R64" s="143">
        <v>0</v>
      </c>
      <c r="S64" s="143">
        <v>1</v>
      </c>
      <c r="T64" s="138">
        <v>0</v>
      </c>
      <c r="U64" s="138">
        <f t="shared" ref="U64:U69" si="38">+Y64+Z64+AA64+AB64</f>
        <v>0</v>
      </c>
      <c r="V64" s="138"/>
      <c r="W64" s="138"/>
      <c r="X64" s="138">
        <f t="shared" ref="X64:X66" si="39">+T64+U64+V64+W64</f>
        <v>0</v>
      </c>
      <c r="Y64" s="138">
        <v>0</v>
      </c>
      <c r="Z64" s="138"/>
      <c r="AA64" s="138"/>
      <c r="AB64" s="154"/>
      <c r="AC64" s="142">
        <v>0</v>
      </c>
      <c r="AD64" s="142">
        <f t="shared" ref="AD64:AD66" si="40">+IF(((X64)/O64)&gt;100%,100%,((X64)/O64))*L64</f>
        <v>0</v>
      </c>
      <c r="AE64" s="142">
        <v>0</v>
      </c>
      <c r="AF64" s="142">
        <f t="shared" si="37"/>
        <v>0</v>
      </c>
    </row>
    <row r="65" spans="1:32" s="173" customFormat="1" ht="60" customHeight="1">
      <c r="A65" s="138" t="s">
        <v>313</v>
      </c>
      <c r="B65" s="139" t="s">
        <v>167</v>
      </c>
      <c r="C65" s="138" t="s">
        <v>168</v>
      </c>
      <c r="D65" s="138" t="s">
        <v>205</v>
      </c>
      <c r="E65" s="138" t="s">
        <v>313</v>
      </c>
      <c r="F65" s="138" t="s">
        <v>338</v>
      </c>
      <c r="G65" s="138" t="s">
        <v>339</v>
      </c>
      <c r="H65" s="138" t="s">
        <v>343</v>
      </c>
      <c r="I65" s="138" t="s">
        <v>174</v>
      </c>
      <c r="J65" s="138" t="s">
        <v>175</v>
      </c>
      <c r="K65" s="138" t="s">
        <v>344</v>
      </c>
      <c r="L65" s="142">
        <v>0.25</v>
      </c>
      <c r="M65" s="138" t="s">
        <v>177</v>
      </c>
      <c r="N65" s="138" t="s">
        <v>178</v>
      </c>
      <c r="O65" s="138">
        <v>150</v>
      </c>
      <c r="P65" s="143">
        <v>150</v>
      </c>
      <c r="Q65" s="138">
        <v>150</v>
      </c>
      <c r="R65" s="143">
        <v>150</v>
      </c>
      <c r="S65" s="143">
        <v>150</v>
      </c>
      <c r="T65" s="138">
        <v>150</v>
      </c>
      <c r="U65" s="138">
        <f t="shared" si="38"/>
        <v>150</v>
      </c>
      <c r="V65" s="138"/>
      <c r="W65" s="138"/>
      <c r="X65" s="138">
        <f t="shared" si="39"/>
        <v>300</v>
      </c>
      <c r="Y65" s="138">
        <v>150</v>
      </c>
      <c r="Z65" s="138"/>
      <c r="AA65" s="138"/>
      <c r="AB65" s="154"/>
      <c r="AC65" s="142">
        <f t="shared" ref="AC65:AC66" si="41">+IF((U65/Q65)&gt;100%,100%,(U65/Q65))*L65</f>
        <v>0.25</v>
      </c>
      <c r="AD65" s="142">
        <f t="shared" si="40"/>
        <v>0.25</v>
      </c>
      <c r="AE65" s="142">
        <f t="shared" ref="AE65:AE66" si="42">+IF(((U65)/Q65)&gt;100%,100%,((U65)/Q65))</f>
        <v>1</v>
      </c>
      <c r="AF65" s="142">
        <f t="shared" si="37"/>
        <v>1</v>
      </c>
    </row>
    <row r="66" spans="1:32" s="173" customFormat="1" ht="228">
      <c r="A66" s="138" t="s">
        <v>313</v>
      </c>
      <c r="B66" s="139" t="s">
        <v>167</v>
      </c>
      <c r="C66" s="138" t="s">
        <v>168</v>
      </c>
      <c r="D66" s="138" t="s">
        <v>205</v>
      </c>
      <c r="E66" s="138" t="s">
        <v>313</v>
      </c>
      <c r="F66" s="138" t="s">
        <v>338</v>
      </c>
      <c r="G66" s="138" t="s">
        <v>339</v>
      </c>
      <c r="H66" s="138" t="s">
        <v>345</v>
      </c>
      <c r="I66" s="138" t="s">
        <v>174</v>
      </c>
      <c r="J66" s="138" t="s">
        <v>346</v>
      </c>
      <c r="K66" s="138" t="s">
        <v>347</v>
      </c>
      <c r="L66" s="142">
        <v>0.25</v>
      </c>
      <c r="M66" s="138" t="s">
        <v>177</v>
      </c>
      <c r="N66" s="138" t="s">
        <v>178</v>
      </c>
      <c r="O66" s="138">
        <v>4</v>
      </c>
      <c r="P66" s="143">
        <v>1</v>
      </c>
      <c r="Q66" s="138">
        <v>1</v>
      </c>
      <c r="R66" s="143">
        <v>1</v>
      </c>
      <c r="S66" s="143">
        <v>1</v>
      </c>
      <c r="T66" s="138">
        <v>1</v>
      </c>
      <c r="U66" s="138">
        <f t="shared" si="38"/>
        <v>0</v>
      </c>
      <c r="V66" s="138"/>
      <c r="W66" s="138"/>
      <c r="X66" s="138">
        <f t="shared" si="39"/>
        <v>1</v>
      </c>
      <c r="Y66" s="138">
        <v>0</v>
      </c>
      <c r="Z66" s="138">
        <v>0</v>
      </c>
      <c r="AA66" s="138"/>
      <c r="AB66" s="154"/>
      <c r="AC66" s="142">
        <f t="shared" si="41"/>
        <v>0</v>
      </c>
      <c r="AD66" s="142">
        <f t="shared" si="40"/>
        <v>6.25E-2</v>
      </c>
      <c r="AE66" s="142">
        <f t="shared" si="42"/>
        <v>0</v>
      </c>
      <c r="AF66" s="142">
        <f t="shared" si="37"/>
        <v>0.25</v>
      </c>
    </row>
    <row r="67" spans="1:32" s="173" customFormat="1" ht="25.5" customHeight="1">
      <c r="A67" s="138"/>
      <c r="B67" s="138"/>
      <c r="C67" s="138"/>
      <c r="D67" s="138"/>
      <c r="E67" s="138"/>
      <c r="F67" s="267" t="s">
        <v>348</v>
      </c>
      <c r="G67" s="268"/>
      <c r="H67" s="268"/>
      <c r="I67" s="268"/>
      <c r="J67" s="268"/>
      <c r="K67" s="268"/>
      <c r="L67" s="268"/>
      <c r="M67" s="268"/>
      <c r="N67" s="268"/>
      <c r="O67" s="268"/>
      <c r="P67" s="268"/>
      <c r="Q67" s="268"/>
      <c r="R67" s="268"/>
      <c r="S67" s="268"/>
      <c r="T67" s="268"/>
      <c r="U67" s="268"/>
      <c r="V67" s="268"/>
      <c r="W67" s="268"/>
      <c r="X67" s="268"/>
      <c r="Y67" s="268"/>
      <c r="Z67" s="268"/>
      <c r="AA67" s="268"/>
      <c r="AB67" s="269"/>
      <c r="AC67" s="157">
        <f>SUM(AC64:AC66)</f>
        <v>0.25</v>
      </c>
      <c r="AD67" s="157">
        <f>SUM(AD64:AD66)</f>
        <v>0.3125</v>
      </c>
      <c r="AE67" s="175">
        <f>+AVERAGE(AE64:AE66)</f>
        <v>0.33333333333333331</v>
      </c>
      <c r="AF67" s="157">
        <f>+AVERAGE(AF64:AF66)</f>
        <v>0.41666666666666669</v>
      </c>
    </row>
    <row r="68" spans="1:32" s="173" customFormat="1" ht="228">
      <c r="A68" s="138" t="s">
        <v>166</v>
      </c>
      <c r="B68" s="138" t="s">
        <v>167</v>
      </c>
      <c r="C68" s="138" t="s">
        <v>168</v>
      </c>
      <c r="D68" s="138" t="s">
        <v>349</v>
      </c>
      <c r="E68" s="138" t="s">
        <v>350</v>
      </c>
      <c r="F68" s="149" t="s">
        <v>351</v>
      </c>
      <c r="G68" s="138" t="s">
        <v>352</v>
      </c>
      <c r="H68" s="138" t="s">
        <v>353</v>
      </c>
      <c r="I68" s="138" t="s">
        <v>174</v>
      </c>
      <c r="J68" s="138" t="s">
        <v>354</v>
      </c>
      <c r="K68" s="138" t="s">
        <v>355</v>
      </c>
      <c r="L68" s="142">
        <v>0.5</v>
      </c>
      <c r="M68" s="138" t="s">
        <v>177</v>
      </c>
      <c r="N68" s="138" t="s">
        <v>178</v>
      </c>
      <c r="O68" s="138">
        <v>1</v>
      </c>
      <c r="P68" s="143">
        <v>0</v>
      </c>
      <c r="Q68" s="150">
        <v>0.25</v>
      </c>
      <c r="R68" s="151">
        <v>1</v>
      </c>
      <c r="S68" s="151">
        <v>1</v>
      </c>
      <c r="T68" s="138"/>
      <c r="U68" s="138">
        <f t="shared" si="38"/>
        <v>0.25</v>
      </c>
      <c r="V68" s="138"/>
      <c r="W68" s="138"/>
      <c r="X68" s="138">
        <f t="shared" ref="X68:X69" si="43">+T68+U68+V68+W68</f>
        <v>0.25</v>
      </c>
      <c r="Y68" s="152">
        <v>0.25</v>
      </c>
      <c r="Z68" s="138"/>
      <c r="AA68" s="150"/>
      <c r="AB68" s="150"/>
      <c r="AC68" s="142">
        <f t="shared" ref="AC68:AC69" si="44">+IF((U68/Q68)&gt;100%,100%,(U68/Q68))*L68</f>
        <v>0.5</v>
      </c>
      <c r="AD68" s="142">
        <f t="shared" ref="AD68:AD69" si="45">+IF(((X68)/O68)&gt;100%,100%,((X68)/O68))*L68</f>
        <v>0.125</v>
      </c>
      <c r="AE68" s="142">
        <f t="shared" ref="AE68:AE69" si="46">+IF(((U68)/Q68)&gt;100%,100%,((U68)/Q68))</f>
        <v>1</v>
      </c>
      <c r="AF68" s="142">
        <f t="shared" ref="AF68:AF69" si="47">+IF(((X68)/O68)&gt;100%,100%,((X68))/O68)</f>
        <v>0.25</v>
      </c>
    </row>
    <row r="69" spans="1:32" s="173" customFormat="1" ht="228">
      <c r="A69" s="138" t="s">
        <v>166</v>
      </c>
      <c r="B69" s="138" t="s">
        <v>167</v>
      </c>
      <c r="C69" s="138" t="s">
        <v>168</v>
      </c>
      <c r="D69" s="138" t="s">
        <v>349</v>
      </c>
      <c r="E69" s="138" t="s">
        <v>350</v>
      </c>
      <c r="F69" s="171" t="s">
        <v>351</v>
      </c>
      <c r="G69" s="138" t="s">
        <v>352</v>
      </c>
      <c r="H69" s="138" t="s">
        <v>356</v>
      </c>
      <c r="I69" s="138" t="s">
        <v>174</v>
      </c>
      <c r="J69" s="138" t="s">
        <v>357</v>
      </c>
      <c r="K69" s="138" t="s">
        <v>358</v>
      </c>
      <c r="L69" s="142">
        <v>0.5</v>
      </c>
      <c r="M69" s="138" t="s">
        <v>177</v>
      </c>
      <c r="N69" s="138" t="s">
        <v>178</v>
      </c>
      <c r="O69" s="138">
        <v>8</v>
      </c>
      <c r="P69" s="143">
        <v>2</v>
      </c>
      <c r="Q69" s="150">
        <v>2</v>
      </c>
      <c r="R69" s="151">
        <v>2</v>
      </c>
      <c r="S69" s="151">
        <v>2</v>
      </c>
      <c r="T69" s="138">
        <v>4</v>
      </c>
      <c r="U69" s="138">
        <f t="shared" si="38"/>
        <v>2</v>
      </c>
      <c r="V69" s="138"/>
      <c r="W69" s="138"/>
      <c r="X69" s="138">
        <f t="shared" si="43"/>
        <v>6</v>
      </c>
      <c r="Y69" s="152">
        <v>0</v>
      </c>
      <c r="Z69" s="138">
        <v>2</v>
      </c>
      <c r="AA69" s="150"/>
      <c r="AB69" s="150"/>
      <c r="AC69" s="142">
        <f t="shared" si="44"/>
        <v>0.5</v>
      </c>
      <c r="AD69" s="142">
        <f t="shared" si="45"/>
        <v>0.375</v>
      </c>
      <c r="AE69" s="142">
        <f t="shared" si="46"/>
        <v>1</v>
      </c>
      <c r="AF69" s="142">
        <f t="shared" si="47"/>
        <v>0.75</v>
      </c>
    </row>
    <row r="70" spans="1:32" s="173" customFormat="1" ht="15">
      <c r="A70" s="138"/>
      <c r="B70" s="138"/>
      <c r="C70" s="138"/>
      <c r="D70" s="138"/>
      <c r="E70" s="138"/>
      <c r="F70" s="267" t="s">
        <v>359</v>
      </c>
      <c r="G70" s="268"/>
      <c r="H70" s="268"/>
      <c r="I70" s="268"/>
      <c r="J70" s="268"/>
      <c r="K70" s="268"/>
      <c r="L70" s="268"/>
      <c r="M70" s="268"/>
      <c r="N70" s="268"/>
      <c r="O70" s="268"/>
      <c r="P70" s="268"/>
      <c r="Q70" s="268"/>
      <c r="R70" s="268"/>
      <c r="S70" s="268"/>
      <c r="T70" s="268"/>
      <c r="U70" s="268"/>
      <c r="V70" s="268"/>
      <c r="W70" s="268"/>
      <c r="X70" s="268"/>
      <c r="Y70" s="268"/>
      <c r="Z70" s="268"/>
      <c r="AA70" s="268"/>
      <c r="AB70" s="268"/>
      <c r="AC70" s="157">
        <f>SUM(AC68:AC69)</f>
        <v>1</v>
      </c>
      <c r="AD70" s="157">
        <f>SUM(AD68:AD69)</f>
        <v>0.5</v>
      </c>
      <c r="AE70" s="157">
        <f>+AVERAGE(AE68:AE69)</f>
        <v>1</v>
      </c>
      <c r="AF70" s="157">
        <f>+AVERAGE(AF68:AF69)</f>
        <v>0.5</v>
      </c>
    </row>
    <row r="71" spans="1:32" s="173" customFormat="1" ht="228">
      <c r="A71" s="138" t="s">
        <v>360</v>
      </c>
      <c r="B71" s="139" t="s">
        <v>361</v>
      </c>
      <c r="C71" s="138" t="s">
        <v>362</v>
      </c>
      <c r="D71" s="138" t="s">
        <v>363</v>
      </c>
      <c r="E71" s="138" t="s">
        <v>364</v>
      </c>
      <c r="F71" s="138" t="s">
        <v>365</v>
      </c>
      <c r="G71" s="138" t="s">
        <v>366</v>
      </c>
      <c r="H71" s="138" t="s">
        <v>367</v>
      </c>
      <c r="I71" s="138" t="s">
        <v>368</v>
      </c>
      <c r="J71" s="138" t="s">
        <v>369</v>
      </c>
      <c r="K71" s="138" t="s">
        <v>370</v>
      </c>
      <c r="L71" s="142">
        <v>0.2</v>
      </c>
      <c r="M71" s="138" t="s">
        <v>177</v>
      </c>
      <c r="N71" s="138" t="s">
        <v>178</v>
      </c>
      <c r="O71" s="138">
        <v>60</v>
      </c>
      <c r="P71" s="143">
        <v>0</v>
      </c>
      <c r="Q71" s="138">
        <v>20</v>
      </c>
      <c r="R71" s="143">
        <v>20</v>
      </c>
      <c r="S71" s="143">
        <v>20</v>
      </c>
      <c r="T71" s="138"/>
      <c r="U71" s="138">
        <f t="shared" ref="U71:U78" si="48">+Y71+Z71+AA71+AB71</f>
        <v>12</v>
      </c>
      <c r="V71" s="138"/>
      <c r="W71" s="138"/>
      <c r="X71" s="138">
        <f t="shared" ref="X71:X78" si="49">+T71+U71+V71+W71</f>
        <v>12</v>
      </c>
      <c r="Y71" s="138">
        <v>4</v>
      </c>
      <c r="Z71" s="138">
        <v>8</v>
      </c>
      <c r="AA71" s="138"/>
      <c r="AB71" s="154"/>
      <c r="AC71" s="142">
        <f t="shared" ref="AC71:AC78" si="50">+IF((U71/Q71)&gt;100%,100%,(U71/Q71))*L71</f>
        <v>0.12</v>
      </c>
      <c r="AD71" s="142">
        <f t="shared" ref="AD71:AD78" si="51">+IF(((X71)/O71)&gt;100%,100%,((X71)/O71))*L71</f>
        <v>4.0000000000000008E-2</v>
      </c>
      <c r="AE71" s="142">
        <f t="shared" ref="AE71:AE78" si="52">+IF(((U71)/Q71)&gt;100%,100%,((U71)/Q71))</f>
        <v>0.6</v>
      </c>
      <c r="AF71" s="142">
        <f t="shared" ref="AF71:AF78" si="53">+IF(((X71)/O71)&gt;100%,100%,((X71))/O71)</f>
        <v>0.2</v>
      </c>
    </row>
    <row r="72" spans="1:32" s="173" customFormat="1" ht="228">
      <c r="A72" s="138" t="s">
        <v>360</v>
      </c>
      <c r="B72" s="139" t="s">
        <v>361</v>
      </c>
      <c r="C72" s="138" t="s">
        <v>362</v>
      </c>
      <c r="D72" s="138" t="s">
        <v>363</v>
      </c>
      <c r="E72" s="138" t="s">
        <v>364</v>
      </c>
      <c r="F72" s="138" t="s">
        <v>365</v>
      </c>
      <c r="G72" s="138" t="s">
        <v>366</v>
      </c>
      <c r="H72" s="138" t="s">
        <v>371</v>
      </c>
      <c r="I72" s="138" t="s">
        <v>372</v>
      </c>
      <c r="J72" s="138" t="s">
        <v>373</v>
      </c>
      <c r="K72" s="138" t="s">
        <v>374</v>
      </c>
      <c r="L72" s="142">
        <v>0.2</v>
      </c>
      <c r="M72" s="138" t="s">
        <v>177</v>
      </c>
      <c r="N72" s="138" t="s">
        <v>178</v>
      </c>
      <c r="O72" s="138">
        <v>500</v>
      </c>
      <c r="P72" s="143">
        <v>50</v>
      </c>
      <c r="Q72" s="138">
        <v>150</v>
      </c>
      <c r="R72" s="143">
        <v>150</v>
      </c>
      <c r="S72" s="143">
        <v>150</v>
      </c>
      <c r="T72" s="138">
        <v>50</v>
      </c>
      <c r="U72" s="138">
        <f t="shared" si="48"/>
        <v>75</v>
      </c>
      <c r="V72" s="138"/>
      <c r="W72" s="138"/>
      <c r="X72" s="138">
        <f t="shared" si="49"/>
        <v>125</v>
      </c>
      <c r="Y72" s="138">
        <v>25</v>
      </c>
      <c r="Z72" s="138">
        <v>50</v>
      </c>
      <c r="AA72" s="138"/>
      <c r="AB72" s="154"/>
      <c r="AC72" s="142">
        <f t="shared" si="50"/>
        <v>0.1</v>
      </c>
      <c r="AD72" s="142">
        <f t="shared" si="51"/>
        <v>0.05</v>
      </c>
      <c r="AE72" s="142">
        <f t="shared" si="52"/>
        <v>0.5</v>
      </c>
      <c r="AF72" s="142">
        <f t="shared" si="53"/>
        <v>0.25</v>
      </c>
    </row>
    <row r="73" spans="1:32" s="173" customFormat="1" ht="228">
      <c r="A73" s="138" t="s">
        <v>360</v>
      </c>
      <c r="B73" s="139" t="s">
        <v>361</v>
      </c>
      <c r="C73" s="138" t="s">
        <v>362</v>
      </c>
      <c r="D73" s="138" t="s">
        <v>363</v>
      </c>
      <c r="E73" s="138" t="s">
        <v>364</v>
      </c>
      <c r="F73" s="138" t="s">
        <v>365</v>
      </c>
      <c r="G73" s="138" t="s">
        <v>366</v>
      </c>
      <c r="H73" s="138" t="s">
        <v>375</v>
      </c>
      <c r="I73" s="138" t="s">
        <v>376</v>
      </c>
      <c r="J73" s="138" t="s">
        <v>377</v>
      </c>
      <c r="K73" s="138" t="s">
        <v>378</v>
      </c>
      <c r="L73" s="142">
        <v>0.1</v>
      </c>
      <c r="M73" s="138" t="s">
        <v>177</v>
      </c>
      <c r="N73" s="138" t="s">
        <v>178</v>
      </c>
      <c r="O73" s="138">
        <v>1</v>
      </c>
      <c r="P73" s="143">
        <v>0.25</v>
      </c>
      <c r="Q73" s="138">
        <v>0.25</v>
      </c>
      <c r="R73" s="143">
        <v>0.25</v>
      </c>
      <c r="S73" s="143">
        <v>0.25</v>
      </c>
      <c r="T73" s="138">
        <v>0.25</v>
      </c>
      <c r="U73" s="138">
        <f t="shared" si="48"/>
        <v>0.12</v>
      </c>
      <c r="V73" s="138"/>
      <c r="W73" s="138"/>
      <c r="X73" s="138">
        <f t="shared" si="49"/>
        <v>0.37</v>
      </c>
      <c r="Y73" s="138">
        <v>0</v>
      </c>
      <c r="Z73" s="138">
        <v>0.12</v>
      </c>
      <c r="AA73" s="138"/>
      <c r="AB73" s="154"/>
      <c r="AC73" s="142">
        <f t="shared" si="50"/>
        <v>4.8000000000000001E-2</v>
      </c>
      <c r="AD73" s="142">
        <f t="shared" si="51"/>
        <v>3.6999999999999998E-2</v>
      </c>
      <c r="AE73" s="142">
        <f t="shared" si="52"/>
        <v>0.48</v>
      </c>
      <c r="AF73" s="142">
        <f t="shared" si="53"/>
        <v>0.37</v>
      </c>
    </row>
    <row r="74" spans="1:32" s="173" customFormat="1" ht="228">
      <c r="A74" s="138" t="s">
        <v>360</v>
      </c>
      <c r="B74" s="139" t="s">
        <v>361</v>
      </c>
      <c r="C74" s="138" t="s">
        <v>362</v>
      </c>
      <c r="D74" s="138" t="s">
        <v>363</v>
      </c>
      <c r="E74" s="138" t="s">
        <v>364</v>
      </c>
      <c r="F74" s="138" t="s">
        <v>365</v>
      </c>
      <c r="G74" s="138" t="s">
        <v>366</v>
      </c>
      <c r="H74" s="138" t="s">
        <v>379</v>
      </c>
      <c r="I74" s="138" t="s">
        <v>368</v>
      </c>
      <c r="J74" s="138" t="s">
        <v>377</v>
      </c>
      <c r="K74" s="138" t="s">
        <v>380</v>
      </c>
      <c r="L74" s="142">
        <v>0.1</v>
      </c>
      <c r="M74" s="138" t="s">
        <v>177</v>
      </c>
      <c r="N74" s="138" t="s">
        <v>178</v>
      </c>
      <c r="O74" s="138">
        <v>1</v>
      </c>
      <c r="P74" s="143">
        <v>0</v>
      </c>
      <c r="Q74" s="138"/>
      <c r="R74" s="143">
        <v>1</v>
      </c>
      <c r="S74" s="143">
        <v>1</v>
      </c>
      <c r="T74" s="138"/>
      <c r="U74" s="138">
        <f t="shared" si="48"/>
        <v>0</v>
      </c>
      <c r="V74" s="138"/>
      <c r="W74" s="138"/>
      <c r="X74" s="138">
        <f t="shared" si="49"/>
        <v>0</v>
      </c>
      <c r="Y74" s="138"/>
      <c r="Z74" s="138"/>
      <c r="AA74" s="138"/>
      <c r="AB74" s="154"/>
      <c r="AC74" s="142">
        <v>0</v>
      </c>
      <c r="AD74" s="142">
        <f t="shared" si="51"/>
        <v>0</v>
      </c>
      <c r="AE74" s="142">
        <v>0</v>
      </c>
      <c r="AF74" s="142">
        <f t="shared" si="53"/>
        <v>0</v>
      </c>
    </row>
    <row r="75" spans="1:32" s="173" customFormat="1" ht="228">
      <c r="A75" s="138" t="s">
        <v>360</v>
      </c>
      <c r="B75" s="139" t="s">
        <v>361</v>
      </c>
      <c r="C75" s="138" t="s">
        <v>362</v>
      </c>
      <c r="D75" s="138" t="s">
        <v>363</v>
      </c>
      <c r="E75" s="138" t="s">
        <v>364</v>
      </c>
      <c r="F75" s="138" t="s">
        <v>365</v>
      </c>
      <c r="G75" s="138" t="s">
        <v>366</v>
      </c>
      <c r="H75" s="138" t="s">
        <v>381</v>
      </c>
      <c r="I75" s="138" t="s">
        <v>368</v>
      </c>
      <c r="J75" s="138" t="s">
        <v>377</v>
      </c>
      <c r="K75" s="138" t="s">
        <v>382</v>
      </c>
      <c r="L75" s="142">
        <v>0.1</v>
      </c>
      <c r="M75" s="138" t="s">
        <v>177</v>
      </c>
      <c r="N75" s="138" t="s">
        <v>178</v>
      </c>
      <c r="O75" s="138">
        <v>1</v>
      </c>
      <c r="P75" s="143">
        <v>0</v>
      </c>
      <c r="Q75" s="138"/>
      <c r="R75" s="143">
        <v>1</v>
      </c>
      <c r="S75" s="143">
        <v>1</v>
      </c>
      <c r="T75" s="138"/>
      <c r="U75" s="138">
        <f t="shared" si="48"/>
        <v>0</v>
      </c>
      <c r="V75" s="138"/>
      <c r="W75" s="138"/>
      <c r="X75" s="138">
        <f t="shared" si="49"/>
        <v>0</v>
      </c>
      <c r="Y75" s="138"/>
      <c r="Z75" s="138"/>
      <c r="AA75" s="138"/>
      <c r="AB75" s="154"/>
      <c r="AC75" s="142">
        <v>0</v>
      </c>
      <c r="AD75" s="142">
        <f t="shared" si="51"/>
        <v>0</v>
      </c>
      <c r="AE75" s="142">
        <v>0</v>
      </c>
      <c r="AF75" s="142">
        <f t="shared" si="53"/>
        <v>0</v>
      </c>
    </row>
    <row r="76" spans="1:32" s="173" customFormat="1" ht="228">
      <c r="A76" s="138" t="s">
        <v>360</v>
      </c>
      <c r="B76" s="139" t="s">
        <v>361</v>
      </c>
      <c r="C76" s="138" t="s">
        <v>362</v>
      </c>
      <c r="D76" s="138" t="s">
        <v>363</v>
      </c>
      <c r="E76" s="138" t="s">
        <v>364</v>
      </c>
      <c r="F76" s="138" t="s">
        <v>365</v>
      </c>
      <c r="G76" s="138" t="s">
        <v>366</v>
      </c>
      <c r="H76" s="138" t="s">
        <v>383</v>
      </c>
      <c r="I76" s="138" t="s">
        <v>368</v>
      </c>
      <c r="J76" s="138" t="s">
        <v>384</v>
      </c>
      <c r="K76" s="138" t="s">
        <v>385</v>
      </c>
      <c r="L76" s="142">
        <v>0.12</v>
      </c>
      <c r="M76" s="138" t="s">
        <v>177</v>
      </c>
      <c r="N76" s="138" t="s">
        <v>178</v>
      </c>
      <c r="O76" s="138">
        <v>4</v>
      </c>
      <c r="P76" s="143">
        <v>1</v>
      </c>
      <c r="Q76" s="138"/>
      <c r="R76" s="143">
        <v>1</v>
      </c>
      <c r="S76" s="143">
        <v>1</v>
      </c>
      <c r="T76" s="138">
        <v>0</v>
      </c>
      <c r="U76" s="138">
        <f t="shared" si="48"/>
        <v>0</v>
      </c>
      <c r="V76" s="138"/>
      <c r="W76" s="138"/>
      <c r="X76" s="138">
        <f t="shared" si="49"/>
        <v>0</v>
      </c>
      <c r="Y76" s="138"/>
      <c r="Z76" s="138"/>
      <c r="AA76" s="138"/>
      <c r="AB76" s="154"/>
      <c r="AC76" s="142">
        <v>0</v>
      </c>
      <c r="AD76" s="142">
        <f t="shared" si="51"/>
        <v>0</v>
      </c>
      <c r="AE76" s="142">
        <v>0</v>
      </c>
      <c r="AF76" s="142">
        <f t="shared" si="53"/>
        <v>0</v>
      </c>
    </row>
    <row r="77" spans="1:32" s="173" customFormat="1" ht="228">
      <c r="A77" s="138" t="s">
        <v>360</v>
      </c>
      <c r="B77" s="139" t="s">
        <v>361</v>
      </c>
      <c r="C77" s="138" t="s">
        <v>362</v>
      </c>
      <c r="D77" s="138" t="s">
        <v>363</v>
      </c>
      <c r="E77" s="138" t="s">
        <v>364</v>
      </c>
      <c r="F77" s="138" t="s">
        <v>365</v>
      </c>
      <c r="G77" s="138" t="s">
        <v>366</v>
      </c>
      <c r="H77" s="138" t="s">
        <v>386</v>
      </c>
      <c r="I77" s="138" t="s">
        <v>368</v>
      </c>
      <c r="J77" s="138" t="s">
        <v>377</v>
      </c>
      <c r="K77" s="138" t="s">
        <v>387</v>
      </c>
      <c r="L77" s="142">
        <v>0.12</v>
      </c>
      <c r="M77" s="138" t="s">
        <v>177</v>
      </c>
      <c r="N77" s="138" t="s">
        <v>178</v>
      </c>
      <c r="O77" s="138">
        <v>6</v>
      </c>
      <c r="P77" s="143">
        <v>0</v>
      </c>
      <c r="Q77" s="138"/>
      <c r="R77" s="143">
        <v>2</v>
      </c>
      <c r="S77" s="143">
        <v>2</v>
      </c>
      <c r="T77" s="138"/>
      <c r="U77" s="138">
        <f t="shared" si="48"/>
        <v>0</v>
      </c>
      <c r="V77" s="138"/>
      <c r="W77" s="138"/>
      <c r="X77" s="138">
        <f t="shared" si="49"/>
        <v>0</v>
      </c>
      <c r="Y77" s="138"/>
      <c r="Z77" s="138"/>
      <c r="AA77" s="138"/>
      <c r="AB77" s="154"/>
      <c r="AC77" s="142">
        <v>0</v>
      </c>
      <c r="AD77" s="142">
        <f t="shared" si="51"/>
        <v>0</v>
      </c>
      <c r="AE77" s="142">
        <v>0</v>
      </c>
      <c r="AF77" s="142">
        <f t="shared" si="53"/>
        <v>0</v>
      </c>
    </row>
    <row r="78" spans="1:32" s="173" customFormat="1" ht="228">
      <c r="A78" s="138" t="s">
        <v>360</v>
      </c>
      <c r="B78" s="139" t="s">
        <v>361</v>
      </c>
      <c r="C78" s="138" t="s">
        <v>362</v>
      </c>
      <c r="D78" s="138" t="s">
        <v>363</v>
      </c>
      <c r="E78" s="138" t="s">
        <v>364</v>
      </c>
      <c r="F78" s="143" t="s">
        <v>365</v>
      </c>
      <c r="G78" s="138" t="s">
        <v>366</v>
      </c>
      <c r="H78" s="138" t="s">
        <v>388</v>
      </c>
      <c r="I78" s="138" t="s">
        <v>368</v>
      </c>
      <c r="J78" s="138" t="s">
        <v>389</v>
      </c>
      <c r="K78" s="138" t="s">
        <v>390</v>
      </c>
      <c r="L78" s="142">
        <v>0.06</v>
      </c>
      <c r="M78" s="138" t="s">
        <v>177</v>
      </c>
      <c r="N78" s="138" t="s">
        <v>178</v>
      </c>
      <c r="O78" s="138">
        <v>1</v>
      </c>
      <c r="P78" s="143">
        <v>0.2</v>
      </c>
      <c r="Q78" s="138">
        <v>0.25</v>
      </c>
      <c r="R78" s="143">
        <v>0.35</v>
      </c>
      <c r="S78" s="143">
        <v>0.2</v>
      </c>
      <c r="T78" s="138">
        <v>0.2</v>
      </c>
      <c r="U78" s="138">
        <f t="shared" si="48"/>
        <v>0.1</v>
      </c>
      <c r="V78" s="138"/>
      <c r="W78" s="138"/>
      <c r="X78" s="138">
        <f t="shared" si="49"/>
        <v>0.30000000000000004</v>
      </c>
      <c r="Y78" s="138">
        <v>0</v>
      </c>
      <c r="Z78" s="138">
        <v>0.1</v>
      </c>
      <c r="AA78" s="138"/>
      <c r="AB78" s="154"/>
      <c r="AC78" s="142">
        <f t="shared" si="50"/>
        <v>2.4E-2</v>
      </c>
      <c r="AD78" s="142">
        <f t="shared" si="51"/>
        <v>1.8000000000000002E-2</v>
      </c>
      <c r="AE78" s="142">
        <f t="shared" si="52"/>
        <v>0.4</v>
      </c>
      <c r="AF78" s="142">
        <f t="shared" si="53"/>
        <v>0.30000000000000004</v>
      </c>
    </row>
    <row r="79" spans="1:32" s="173" customFormat="1" ht="15">
      <c r="A79" s="138"/>
      <c r="B79" s="138"/>
      <c r="C79" s="138"/>
      <c r="D79" s="138"/>
      <c r="E79" s="138"/>
      <c r="F79" s="267" t="s">
        <v>391</v>
      </c>
      <c r="G79" s="268"/>
      <c r="H79" s="268"/>
      <c r="I79" s="268"/>
      <c r="J79" s="268"/>
      <c r="K79" s="268"/>
      <c r="L79" s="268"/>
      <c r="M79" s="268"/>
      <c r="N79" s="268"/>
      <c r="O79" s="268"/>
      <c r="P79" s="268"/>
      <c r="Q79" s="268"/>
      <c r="R79" s="268"/>
      <c r="S79" s="268"/>
      <c r="T79" s="268"/>
      <c r="U79" s="268"/>
      <c r="V79" s="268"/>
      <c r="W79" s="268"/>
      <c r="X79" s="268"/>
      <c r="Y79" s="268"/>
      <c r="Z79" s="268"/>
      <c r="AA79" s="268"/>
      <c r="AB79" s="269"/>
      <c r="AC79" s="157">
        <f>SUM(AC71:AC78)</f>
        <v>0.29200000000000004</v>
      </c>
      <c r="AD79" s="157">
        <f>SUM(AD71:AD78)</f>
        <v>0.14500000000000002</v>
      </c>
      <c r="AE79" s="168">
        <f>+AVERAGE(AE71:AE78)</f>
        <v>0.2475</v>
      </c>
      <c r="AF79" s="168">
        <f>+AVERAGE(AF71:AF78)</f>
        <v>0.14000000000000001</v>
      </c>
    </row>
    <row r="80" spans="1:32" s="173" customFormat="1" ht="228">
      <c r="A80" s="138" t="s">
        <v>360</v>
      </c>
      <c r="B80" s="139" t="s">
        <v>361</v>
      </c>
      <c r="C80" s="138" t="s">
        <v>362</v>
      </c>
      <c r="D80" s="138" t="s">
        <v>392</v>
      </c>
      <c r="E80" s="138" t="s">
        <v>393</v>
      </c>
      <c r="F80" s="138" t="s">
        <v>394</v>
      </c>
      <c r="G80" s="138" t="s">
        <v>395</v>
      </c>
      <c r="H80" s="138" t="s">
        <v>396</v>
      </c>
      <c r="I80" s="138" t="s">
        <v>368</v>
      </c>
      <c r="J80" s="138" t="s">
        <v>377</v>
      </c>
      <c r="K80" s="138" t="s">
        <v>397</v>
      </c>
      <c r="L80" s="142">
        <v>0.2</v>
      </c>
      <c r="M80" s="138" t="s">
        <v>177</v>
      </c>
      <c r="N80" s="138" t="s">
        <v>178</v>
      </c>
      <c r="O80" s="138">
        <v>5</v>
      </c>
      <c r="P80" s="143">
        <v>0</v>
      </c>
      <c r="Q80" s="138"/>
      <c r="R80" s="143">
        <v>2</v>
      </c>
      <c r="S80" s="143">
        <v>1</v>
      </c>
      <c r="T80" s="138"/>
      <c r="U80" s="138">
        <f t="shared" ref="U80:U86" si="54">+Y80+Z80+AA80+AB80</f>
        <v>0</v>
      </c>
      <c r="V80" s="138"/>
      <c r="W80" s="138"/>
      <c r="X80" s="138">
        <f t="shared" ref="X80:X86" si="55">+T80+U80+V80+W80</f>
        <v>0</v>
      </c>
      <c r="Y80" s="138"/>
      <c r="Z80" s="138"/>
      <c r="AA80" s="138"/>
      <c r="AB80" s="154"/>
      <c r="AC80" s="142">
        <v>0</v>
      </c>
      <c r="AD80" s="142">
        <f t="shared" ref="AD80:AD86" si="56">+IF(((X80)/O80)&gt;100%,100%,((X80)/O80))*L80</f>
        <v>0</v>
      </c>
      <c r="AE80" s="142">
        <v>0</v>
      </c>
      <c r="AF80" s="142">
        <f t="shared" ref="AF80:AF86" si="57">+IF(((X80)/O80)&gt;100%,100%,((X80))/O80)</f>
        <v>0</v>
      </c>
    </row>
    <row r="81" spans="1:32" s="173" customFormat="1" ht="228">
      <c r="A81" s="138" t="s">
        <v>360</v>
      </c>
      <c r="B81" s="139" t="s">
        <v>361</v>
      </c>
      <c r="C81" s="138" t="s">
        <v>362</v>
      </c>
      <c r="D81" s="138" t="s">
        <v>392</v>
      </c>
      <c r="E81" s="138" t="s">
        <v>393</v>
      </c>
      <c r="F81" s="138" t="s">
        <v>394</v>
      </c>
      <c r="G81" s="138" t="s">
        <v>395</v>
      </c>
      <c r="H81" s="138" t="s">
        <v>398</v>
      </c>
      <c r="I81" s="138" t="s">
        <v>368</v>
      </c>
      <c r="J81" s="138" t="s">
        <v>399</v>
      </c>
      <c r="K81" s="138" t="s">
        <v>400</v>
      </c>
      <c r="L81" s="142">
        <v>0.3</v>
      </c>
      <c r="M81" s="138" t="s">
        <v>183</v>
      </c>
      <c r="N81" s="138" t="s">
        <v>178</v>
      </c>
      <c r="O81" s="138">
        <v>1</v>
      </c>
      <c r="P81" s="143">
        <v>0.5</v>
      </c>
      <c r="Q81" s="138">
        <v>0.5</v>
      </c>
      <c r="R81" s="143">
        <v>0</v>
      </c>
      <c r="S81" s="143">
        <v>0</v>
      </c>
      <c r="T81" s="138">
        <v>0</v>
      </c>
      <c r="U81" s="138">
        <f t="shared" si="54"/>
        <v>0</v>
      </c>
      <c r="V81" s="138"/>
      <c r="W81" s="138"/>
      <c r="X81" s="138">
        <f t="shared" si="55"/>
        <v>0</v>
      </c>
      <c r="Y81" s="138">
        <v>0</v>
      </c>
      <c r="Z81" s="138">
        <v>0</v>
      </c>
      <c r="AA81" s="138"/>
      <c r="AB81" s="154"/>
      <c r="AC81" s="142">
        <f t="shared" ref="AC81:AC86" si="58">+IF((U81/Q81)&gt;100%,100%,(U81/Q81))*L81</f>
        <v>0</v>
      </c>
      <c r="AD81" s="142">
        <f t="shared" si="56"/>
        <v>0</v>
      </c>
      <c r="AE81" s="142">
        <f t="shared" ref="AE81:AE86" si="59">+IF(((U81)/Q81)&gt;100%,100%,((U81)/Q81))</f>
        <v>0</v>
      </c>
      <c r="AF81" s="142">
        <f t="shared" si="57"/>
        <v>0</v>
      </c>
    </row>
    <row r="82" spans="1:32" s="173" customFormat="1" ht="228">
      <c r="A82" s="138" t="s">
        <v>360</v>
      </c>
      <c r="B82" s="139" t="s">
        <v>361</v>
      </c>
      <c r="C82" s="138" t="s">
        <v>362</v>
      </c>
      <c r="D82" s="138" t="s">
        <v>392</v>
      </c>
      <c r="E82" s="138" t="s">
        <v>393</v>
      </c>
      <c r="F82" s="138" t="s">
        <v>394</v>
      </c>
      <c r="G82" s="138" t="s">
        <v>395</v>
      </c>
      <c r="H82" s="138" t="s">
        <v>401</v>
      </c>
      <c r="I82" s="138" t="s">
        <v>368</v>
      </c>
      <c r="J82" s="138" t="s">
        <v>402</v>
      </c>
      <c r="K82" s="138" t="s">
        <v>401</v>
      </c>
      <c r="L82" s="142">
        <v>0.15</v>
      </c>
      <c r="M82" s="138" t="s">
        <v>177</v>
      </c>
      <c r="N82" s="138" t="s">
        <v>178</v>
      </c>
      <c r="O82" s="138">
        <v>6</v>
      </c>
      <c r="P82" s="143">
        <v>1</v>
      </c>
      <c r="Q82" s="138">
        <v>2</v>
      </c>
      <c r="R82" s="143">
        <v>2</v>
      </c>
      <c r="S82" s="143">
        <v>1</v>
      </c>
      <c r="T82" s="138">
        <v>1</v>
      </c>
      <c r="U82" s="138">
        <f t="shared" si="54"/>
        <v>0</v>
      </c>
      <c r="V82" s="138"/>
      <c r="W82" s="138"/>
      <c r="X82" s="138">
        <f t="shared" si="55"/>
        <v>1</v>
      </c>
      <c r="Y82" s="138">
        <v>0</v>
      </c>
      <c r="Z82" s="138">
        <v>0</v>
      </c>
      <c r="AA82" s="138"/>
      <c r="AB82" s="154"/>
      <c r="AC82" s="142">
        <f t="shared" si="58"/>
        <v>0</v>
      </c>
      <c r="AD82" s="142">
        <f t="shared" si="56"/>
        <v>2.4999999999999998E-2</v>
      </c>
      <c r="AE82" s="142">
        <f t="shared" si="59"/>
        <v>0</v>
      </c>
      <c r="AF82" s="142">
        <f t="shared" si="57"/>
        <v>0.16666666666666666</v>
      </c>
    </row>
    <row r="83" spans="1:32" s="173" customFormat="1" ht="228">
      <c r="A83" s="138" t="s">
        <v>360</v>
      </c>
      <c r="B83" s="139" t="s">
        <v>361</v>
      </c>
      <c r="C83" s="138" t="s">
        <v>362</v>
      </c>
      <c r="D83" s="138" t="s">
        <v>392</v>
      </c>
      <c r="E83" s="138" t="s">
        <v>393</v>
      </c>
      <c r="F83" s="138" t="s">
        <v>394</v>
      </c>
      <c r="G83" s="138" t="s">
        <v>395</v>
      </c>
      <c r="H83" s="138" t="s">
        <v>403</v>
      </c>
      <c r="I83" s="138" t="s">
        <v>368</v>
      </c>
      <c r="J83" s="138" t="s">
        <v>404</v>
      </c>
      <c r="K83" s="138" t="s">
        <v>405</v>
      </c>
      <c r="L83" s="142">
        <v>0.1</v>
      </c>
      <c r="M83" s="138" t="s">
        <v>177</v>
      </c>
      <c r="N83" s="138" t="s">
        <v>406</v>
      </c>
      <c r="O83" s="138">
        <v>5</v>
      </c>
      <c r="P83" s="143">
        <v>0</v>
      </c>
      <c r="Q83" s="138">
        <v>2</v>
      </c>
      <c r="R83" s="143">
        <v>2</v>
      </c>
      <c r="S83" s="143">
        <v>1</v>
      </c>
      <c r="T83" s="138"/>
      <c r="U83" s="138">
        <f t="shared" si="54"/>
        <v>0</v>
      </c>
      <c r="V83" s="138"/>
      <c r="W83" s="138"/>
      <c r="X83" s="138">
        <f t="shared" si="55"/>
        <v>0</v>
      </c>
      <c r="Y83" s="138">
        <v>0</v>
      </c>
      <c r="Z83" s="138">
        <v>0</v>
      </c>
      <c r="AA83" s="138"/>
      <c r="AB83" s="154"/>
      <c r="AC83" s="142">
        <f t="shared" si="58"/>
        <v>0</v>
      </c>
      <c r="AD83" s="142">
        <f t="shared" si="56"/>
        <v>0</v>
      </c>
      <c r="AE83" s="142">
        <f t="shared" si="59"/>
        <v>0</v>
      </c>
      <c r="AF83" s="142">
        <f t="shared" si="57"/>
        <v>0</v>
      </c>
    </row>
    <row r="84" spans="1:32" s="173" customFormat="1" ht="228">
      <c r="A84" s="138" t="s">
        <v>360</v>
      </c>
      <c r="B84" s="139" t="s">
        <v>361</v>
      </c>
      <c r="C84" s="138" t="s">
        <v>362</v>
      </c>
      <c r="D84" s="138" t="s">
        <v>392</v>
      </c>
      <c r="E84" s="138" t="s">
        <v>393</v>
      </c>
      <c r="F84" s="138" t="s">
        <v>394</v>
      </c>
      <c r="G84" s="138" t="s">
        <v>395</v>
      </c>
      <c r="H84" s="138" t="s">
        <v>407</v>
      </c>
      <c r="I84" s="138" t="s">
        <v>368</v>
      </c>
      <c r="J84" s="138" t="s">
        <v>377</v>
      </c>
      <c r="K84" s="138" t="s">
        <v>408</v>
      </c>
      <c r="L84" s="142">
        <v>0.15</v>
      </c>
      <c r="M84" s="138" t="s">
        <v>183</v>
      </c>
      <c r="N84" s="138" t="s">
        <v>178</v>
      </c>
      <c r="O84" s="138">
        <v>6</v>
      </c>
      <c r="P84" s="143">
        <v>0</v>
      </c>
      <c r="Q84" s="138">
        <v>2</v>
      </c>
      <c r="R84" s="143">
        <v>2</v>
      </c>
      <c r="S84" s="143">
        <v>2</v>
      </c>
      <c r="T84" s="138"/>
      <c r="U84" s="138">
        <f t="shared" si="54"/>
        <v>0</v>
      </c>
      <c r="V84" s="138"/>
      <c r="W84" s="138"/>
      <c r="X84" s="138">
        <f t="shared" si="55"/>
        <v>0</v>
      </c>
      <c r="Y84" s="138">
        <v>0</v>
      </c>
      <c r="Z84" s="138">
        <v>0</v>
      </c>
      <c r="AA84" s="138"/>
      <c r="AB84" s="154"/>
      <c r="AC84" s="142">
        <f t="shared" si="58"/>
        <v>0</v>
      </c>
      <c r="AD84" s="142">
        <f t="shared" si="56"/>
        <v>0</v>
      </c>
      <c r="AE84" s="142">
        <f t="shared" si="59"/>
        <v>0</v>
      </c>
      <c r="AF84" s="142">
        <f t="shared" si="57"/>
        <v>0</v>
      </c>
    </row>
    <row r="85" spans="1:32" s="173" customFormat="1" ht="228">
      <c r="A85" s="138" t="s">
        <v>360</v>
      </c>
      <c r="B85" s="139" t="s">
        <v>361</v>
      </c>
      <c r="C85" s="138" t="s">
        <v>362</v>
      </c>
      <c r="D85" s="138" t="s">
        <v>392</v>
      </c>
      <c r="E85" s="138" t="s">
        <v>393</v>
      </c>
      <c r="F85" s="138" t="s">
        <v>394</v>
      </c>
      <c r="G85" s="138" t="s">
        <v>395</v>
      </c>
      <c r="H85" s="138" t="s">
        <v>409</v>
      </c>
      <c r="I85" s="138" t="s">
        <v>368</v>
      </c>
      <c r="J85" s="138" t="s">
        <v>410</v>
      </c>
      <c r="K85" s="138" t="s">
        <v>411</v>
      </c>
      <c r="L85" s="142">
        <v>0.05</v>
      </c>
      <c r="M85" s="138" t="s">
        <v>177</v>
      </c>
      <c r="N85" s="138" t="s">
        <v>178</v>
      </c>
      <c r="O85" s="138">
        <v>1</v>
      </c>
      <c r="P85" s="143">
        <v>0</v>
      </c>
      <c r="Q85" s="138"/>
      <c r="R85" s="143">
        <v>1</v>
      </c>
      <c r="S85" s="143">
        <v>1</v>
      </c>
      <c r="T85" s="138"/>
      <c r="U85" s="138">
        <f t="shared" si="54"/>
        <v>0</v>
      </c>
      <c r="V85" s="138"/>
      <c r="W85" s="138"/>
      <c r="X85" s="138">
        <f t="shared" si="55"/>
        <v>0</v>
      </c>
      <c r="Y85" s="138"/>
      <c r="Z85" s="138"/>
      <c r="AA85" s="138"/>
      <c r="AB85" s="154"/>
      <c r="AC85" s="142">
        <v>0</v>
      </c>
      <c r="AD85" s="142">
        <f t="shared" si="56"/>
        <v>0</v>
      </c>
      <c r="AE85" s="142">
        <v>0</v>
      </c>
      <c r="AF85" s="142">
        <f t="shared" si="57"/>
        <v>0</v>
      </c>
    </row>
    <row r="86" spans="1:32" s="173" customFormat="1" ht="228">
      <c r="A86" s="138" t="s">
        <v>360</v>
      </c>
      <c r="B86" s="139" t="s">
        <v>361</v>
      </c>
      <c r="C86" s="138" t="s">
        <v>362</v>
      </c>
      <c r="D86" s="138" t="s">
        <v>392</v>
      </c>
      <c r="E86" s="138" t="s">
        <v>393</v>
      </c>
      <c r="F86" s="138" t="s">
        <v>394</v>
      </c>
      <c r="G86" s="138" t="s">
        <v>395</v>
      </c>
      <c r="H86" s="138" t="s">
        <v>412</v>
      </c>
      <c r="I86" s="138" t="s">
        <v>368</v>
      </c>
      <c r="J86" s="138" t="s">
        <v>377</v>
      </c>
      <c r="K86" s="138" t="s">
        <v>413</v>
      </c>
      <c r="L86" s="142">
        <v>0.05</v>
      </c>
      <c r="M86" s="138" t="s">
        <v>177</v>
      </c>
      <c r="N86" s="138" t="s">
        <v>178</v>
      </c>
      <c r="O86" s="138">
        <v>1</v>
      </c>
      <c r="P86" s="143">
        <v>0.25</v>
      </c>
      <c r="Q86" s="138">
        <v>0.25</v>
      </c>
      <c r="R86" s="143">
        <v>0.25</v>
      </c>
      <c r="S86" s="143">
        <v>0.25</v>
      </c>
      <c r="T86" s="138">
        <v>0.25</v>
      </c>
      <c r="U86" s="138">
        <f t="shared" si="54"/>
        <v>0.1</v>
      </c>
      <c r="V86" s="138"/>
      <c r="W86" s="138"/>
      <c r="X86" s="138">
        <f t="shared" si="55"/>
        <v>0.35</v>
      </c>
      <c r="Y86" s="138">
        <v>0</v>
      </c>
      <c r="Z86" s="138">
        <v>0.1</v>
      </c>
      <c r="AA86" s="138"/>
      <c r="AB86" s="154"/>
      <c r="AC86" s="142">
        <f t="shared" si="58"/>
        <v>2.0000000000000004E-2</v>
      </c>
      <c r="AD86" s="142">
        <f t="shared" si="56"/>
        <v>1.7499999999999998E-2</v>
      </c>
      <c r="AE86" s="142">
        <f t="shared" si="59"/>
        <v>0.4</v>
      </c>
      <c r="AF86" s="142">
        <f t="shared" si="57"/>
        <v>0.35</v>
      </c>
    </row>
    <row r="87" spans="1:32" s="173" customFormat="1" ht="15">
      <c r="A87" s="138"/>
      <c r="B87" s="138"/>
      <c r="C87" s="138"/>
      <c r="D87" s="138"/>
      <c r="E87" s="138"/>
      <c r="F87" s="267" t="s">
        <v>414</v>
      </c>
      <c r="G87" s="268"/>
      <c r="H87" s="268"/>
      <c r="I87" s="268"/>
      <c r="J87" s="268"/>
      <c r="K87" s="268"/>
      <c r="L87" s="268"/>
      <c r="M87" s="268"/>
      <c r="N87" s="268"/>
      <c r="O87" s="268"/>
      <c r="P87" s="268"/>
      <c r="Q87" s="268"/>
      <c r="R87" s="268"/>
      <c r="S87" s="268"/>
      <c r="T87" s="268"/>
      <c r="U87" s="268"/>
      <c r="V87" s="268"/>
      <c r="W87" s="268"/>
      <c r="X87" s="268"/>
      <c r="Y87" s="268"/>
      <c r="Z87" s="268"/>
      <c r="AA87" s="268"/>
      <c r="AB87" s="269"/>
      <c r="AC87" s="157">
        <f>SUM(AC80:AC86)</f>
        <v>2.0000000000000004E-2</v>
      </c>
      <c r="AD87" s="157">
        <f>SUM(AD80:AD86)</f>
        <v>4.2499999999999996E-2</v>
      </c>
      <c r="AE87" s="175">
        <f>+AVERAGE(AE80:AE86)</f>
        <v>5.7142857142857148E-2</v>
      </c>
      <c r="AF87" s="157">
        <f>+AVERAGE(AF80:AF86)</f>
        <v>7.3809523809523797E-2</v>
      </c>
    </row>
    <row r="89" spans="1:32" ht="15" thickBot="1"/>
    <row r="90" spans="1:32" ht="15.75" thickBot="1">
      <c r="A90" s="161"/>
      <c r="B90" s="161"/>
      <c r="C90" s="161"/>
      <c r="D90" s="161"/>
      <c r="E90" s="161"/>
      <c r="F90" s="270" t="s">
        <v>415</v>
      </c>
      <c r="G90" s="271"/>
      <c r="H90" s="271"/>
      <c r="I90" s="271"/>
      <c r="J90" s="271"/>
      <c r="K90" s="271"/>
      <c r="L90" s="271"/>
      <c r="M90" s="271"/>
      <c r="N90" s="271"/>
      <c r="O90" s="271"/>
      <c r="P90" s="271"/>
      <c r="Q90" s="271"/>
      <c r="R90" s="271"/>
      <c r="S90" s="271"/>
      <c r="T90" s="271"/>
      <c r="U90" s="271"/>
      <c r="V90" s="271"/>
      <c r="W90" s="271"/>
      <c r="X90" s="271"/>
      <c r="Y90" s="271"/>
      <c r="Z90" s="271"/>
      <c r="AA90" s="271"/>
      <c r="AB90" s="271"/>
      <c r="AC90" s="162">
        <f>+SUM(AC87+AC79+AC70+AC67+AC63+AC53+AC33+AC28+AC16+AC12+AC20)/11</f>
        <v>0.32702482511137926</v>
      </c>
      <c r="AD90" s="162">
        <f t="shared" ref="AD90:AF90" si="60">+SUM(AD87+AD79+AD70+AD67+AD63+AD53+AD33+AD28+AD16+AD12+AD20)/11</f>
        <v>0.33916092238452172</v>
      </c>
      <c r="AE90" s="162">
        <f t="shared" si="60"/>
        <v>0.37626793049084828</v>
      </c>
      <c r="AF90" s="162">
        <f t="shared" si="60"/>
        <v>0.35599536345669092</v>
      </c>
    </row>
  </sheetData>
  <mergeCells count="25">
    <mergeCell ref="A5:B5"/>
    <mergeCell ref="A6:AF6"/>
    <mergeCell ref="F12:AB12"/>
    <mergeCell ref="F28:AB28"/>
    <mergeCell ref="F16:AB16"/>
    <mergeCell ref="C5:AE5"/>
    <mergeCell ref="A7:O7"/>
    <mergeCell ref="T7:X7"/>
    <mergeCell ref="Y7:AB7"/>
    <mergeCell ref="P7:S7"/>
    <mergeCell ref="AC7:AF7"/>
    <mergeCell ref="F20:AB20"/>
    <mergeCell ref="A1:B4"/>
    <mergeCell ref="C1:AE1"/>
    <mergeCell ref="C2:AE2"/>
    <mergeCell ref="C3:AE3"/>
    <mergeCell ref="C4:AE4"/>
    <mergeCell ref="F79:AB79"/>
    <mergeCell ref="F87:AB87"/>
    <mergeCell ref="F90:AB90"/>
    <mergeCell ref="F63:AB63"/>
    <mergeCell ref="F33:AB33"/>
    <mergeCell ref="F53:AB53"/>
    <mergeCell ref="F70:AB70"/>
    <mergeCell ref="F67:AB67"/>
  </mergeCells>
  <phoneticPr fontId="10" type="noConversion"/>
  <dataValidations count="2">
    <dataValidation type="list" allowBlank="1" showInputMessage="1" showErrorMessage="1" sqref="M9:M11 M80:M86 M13:M15 M29:M32 M34:M50 M52 M54:M62 M64:M66 M68:M69 M71:M78 M88:M322 M25:M27 M17:M19" xr:uid="{00000000-0002-0000-0100-000000000000}">
      <formula1>$AH$10:$AH$11</formula1>
    </dataValidation>
    <dataValidation type="list" allowBlank="1" showInputMessage="1" showErrorMessage="1" sqref="M21:M24" xr:uid="{FBC399B2-1476-47A4-BF53-90ABE3B21638}">
      <formula1>$AB$9:$AB$10</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2"/>
  <sheetViews>
    <sheetView topLeftCell="A20" zoomScale="50" zoomScaleNormal="50" workbookViewId="0">
      <selection activeCell="E8" sqref="E8"/>
    </sheetView>
  </sheetViews>
  <sheetFormatPr baseColWidth="10" defaultColWidth="11.375" defaultRowHeight="14.25"/>
  <cols>
    <col min="1" max="1" width="20.875" customWidth="1"/>
    <col min="2" max="2" width="30.625" customWidth="1"/>
    <col min="3" max="3" width="33.625" customWidth="1"/>
    <col min="4" max="4" width="32" customWidth="1"/>
    <col min="5" max="6" width="28.625" customWidth="1"/>
    <col min="7" max="7" width="33.125" bestFit="1" customWidth="1"/>
    <col min="8" max="8" width="33.125" customWidth="1"/>
    <col min="9" max="9" width="34" bestFit="1" customWidth="1"/>
    <col min="10" max="10" width="30.125" customWidth="1"/>
    <col min="11" max="11" width="23.625" customWidth="1"/>
    <col min="12" max="12" width="27.125" customWidth="1"/>
    <col min="13" max="13" width="39.125" bestFit="1" customWidth="1"/>
    <col min="14" max="14" width="54.625" bestFit="1" customWidth="1"/>
    <col min="17" max="17" width="0" hidden="1" customWidth="1"/>
  </cols>
  <sheetData>
    <row r="1" spans="1:17" s="42" customFormat="1" ht="22.5" customHeight="1">
      <c r="A1" s="298"/>
      <c r="B1" s="299"/>
      <c r="C1" s="296" t="s">
        <v>125</v>
      </c>
      <c r="D1" s="304"/>
      <c r="E1" s="304"/>
      <c r="F1" s="304"/>
      <c r="G1" s="304"/>
      <c r="H1" s="304"/>
      <c r="I1" s="304"/>
      <c r="J1" s="304"/>
      <c r="K1" s="304"/>
      <c r="L1" s="304"/>
      <c r="M1" s="297"/>
      <c r="N1" s="47" t="s">
        <v>126</v>
      </c>
    </row>
    <row r="2" spans="1:17" s="42" customFormat="1" ht="22.5" customHeight="1">
      <c r="A2" s="300"/>
      <c r="B2" s="301"/>
      <c r="C2" s="296" t="s">
        <v>127</v>
      </c>
      <c r="D2" s="304"/>
      <c r="E2" s="304"/>
      <c r="F2" s="304"/>
      <c r="G2" s="304"/>
      <c r="H2" s="304"/>
      <c r="I2" s="304"/>
      <c r="J2" s="304"/>
      <c r="K2" s="304"/>
      <c r="L2" s="304"/>
      <c r="M2" s="297"/>
      <c r="N2" s="47" t="s">
        <v>128</v>
      </c>
    </row>
    <row r="3" spans="1:17" s="42" customFormat="1" ht="22.5" customHeight="1">
      <c r="A3" s="300"/>
      <c r="B3" s="301"/>
      <c r="C3" s="296" t="s">
        <v>129</v>
      </c>
      <c r="D3" s="304"/>
      <c r="E3" s="304"/>
      <c r="F3" s="304"/>
      <c r="G3" s="304"/>
      <c r="H3" s="304"/>
      <c r="I3" s="304"/>
      <c r="J3" s="304"/>
      <c r="K3" s="304"/>
      <c r="L3" s="304"/>
      <c r="M3" s="297"/>
      <c r="N3" s="47" t="s">
        <v>130</v>
      </c>
    </row>
    <row r="4" spans="1:17" s="42" customFormat="1" ht="22.5" customHeight="1">
      <c r="A4" s="302"/>
      <c r="B4" s="303"/>
      <c r="C4" s="296" t="s">
        <v>131</v>
      </c>
      <c r="D4" s="304"/>
      <c r="E4" s="304"/>
      <c r="F4" s="304"/>
      <c r="G4" s="304"/>
      <c r="H4" s="304"/>
      <c r="I4" s="304"/>
      <c r="J4" s="304"/>
      <c r="K4" s="304"/>
      <c r="L4" s="304"/>
      <c r="M4" s="297"/>
      <c r="N4" s="47" t="s">
        <v>416</v>
      </c>
    </row>
    <row r="5" spans="1:17" s="42" customFormat="1" ht="26.25" customHeight="1">
      <c r="A5" s="296" t="s">
        <v>417</v>
      </c>
      <c r="B5" s="297"/>
      <c r="C5" s="296"/>
      <c r="D5" s="304"/>
      <c r="E5" s="304"/>
      <c r="F5" s="304"/>
      <c r="G5" s="304"/>
      <c r="H5" s="304"/>
      <c r="I5" s="304"/>
      <c r="J5" s="304"/>
      <c r="K5" s="304"/>
      <c r="L5" s="304"/>
      <c r="M5" s="304"/>
      <c r="N5" s="304"/>
    </row>
    <row r="6" spans="1:17" s="42" customFormat="1" ht="15" customHeight="1">
      <c r="A6" s="292" t="s">
        <v>418</v>
      </c>
      <c r="B6" s="292"/>
      <c r="C6" s="292"/>
      <c r="D6" s="292"/>
      <c r="E6" s="292"/>
      <c r="F6" s="292"/>
      <c r="G6" s="292"/>
      <c r="H6" s="292"/>
      <c r="I6" s="292"/>
      <c r="J6" s="292"/>
      <c r="K6" s="292"/>
      <c r="L6" s="293"/>
      <c r="M6" s="288" t="s">
        <v>419</v>
      </c>
      <c r="N6" s="289"/>
    </row>
    <row r="7" spans="1:17" s="42" customFormat="1">
      <c r="A7" s="294"/>
      <c r="B7" s="294"/>
      <c r="C7" s="294"/>
      <c r="D7" s="294"/>
      <c r="E7" s="294"/>
      <c r="F7" s="294"/>
      <c r="G7" s="294"/>
      <c r="H7" s="294"/>
      <c r="I7" s="294"/>
      <c r="J7" s="294"/>
      <c r="K7" s="294"/>
      <c r="L7" s="295"/>
      <c r="M7" s="290"/>
      <c r="N7" s="291"/>
    </row>
    <row r="8" spans="1:17" s="14" customFormat="1" ht="66.75" customHeight="1">
      <c r="A8" s="48" t="s">
        <v>10</v>
      </c>
      <c r="B8" s="48" t="s">
        <v>420</v>
      </c>
      <c r="C8" s="48" t="s">
        <v>421</v>
      </c>
      <c r="D8" s="48" t="s">
        <v>422</v>
      </c>
      <c r="E8" s="48" t="s">
        <v>42</v>
      </c>
      <c r="F8" s="48" t="s">
        <v>44</v>
      </c>
      <c r="G8" s="48" t="s">
        <v>46</v>
      </c>
      <c r="H8" s="48" t="s">
        <v>48</v>
      </c>
      <c r="I8" s="48" t="s">
        <v>50</v>
      </c>
      <c r="J8" s="48" t="s">
        <v>52</v>
      </c>
      <c r="K8" s="48" t="s">
        <v>423</v>
      </c>
      <c r="L8" s="48" t="s">
        <v>56</v>
      </c>
      <c r="M8" s="48" t="s">
        <v>60</v>
      </c>
      <c r="N8" s="48" t="s">
        <v>62</v>
      </c>
    </row>
    <row r="9" spans="1:17" ht="128.25">
      <c r="A9" s="30" t="s">
        <v>170</v>
      </c>
      <c r="B9" s="36" t="s">
        <v>424</v>
      </c>
      <c r="C9" s="36" t="s">
        <v>425</v>
      </c>
      <c r="D9" s="36" t="s">
        <v>426</v>
      </c>
      <c r="E9" s="37" t="s">
        <v>427</v>
      </c>
      <c r="F9" s="38" t="s">
        <v>428</v>
      </c>
      <c r="G9" s="36" t="s">
        <v>429</v>
      </c>
      <c r="H9" s="38" t="s">
        <v>430</v>
      </c>
      <c r="I9" s="29" t="s">
        <v>431</v>
      </c>
      <c r="J9" s="30" t="s">
        <v>432</v>
      </c>
      <c r="K9" s="43" t="s">
        <v>433</v>
      </c>
      <c r="L9" s="32" t="s">
        <v>434</v>
      </c>
      <c r="M9" s="32" t="s">
        <v>435</v>
      </c>
      <c r="N9" s="32" t="s">
        <v>436</v>
      </c>
    </row>
    <row r="10" spans="1:17" ht="74.25" customHeight="1">
      <c r="A10" s="30" t="s">
        <v>179</v>
      </c>
      <c r="B10" s="36" t="s">
        <v>424</v>
      </c>
      <c r="C10" s="36" t="s">
        <v>425</v>
      </c>
      <c r="D10" s="36" t="s">
        <v>426</v>
      </c>
      <c r="E10" s="37" t="s">
        <v>427</v>
      </c>
      <c r="F10" s="38" t="s">
        <v>428</v>
      </c>
      <c r="G10" s="36" t="s">
        <v>429</v>
      </c>
      <c r="H10" s="38" t="s">
        <v>430</v>
      </c>
      <c r="I10" s="29" t="s">
        <v>431</v>
      </c>
      <c r="J10" s="30" t="s">
        <v>432</v>
      </c>
      <c r="K10" s="43" t="s">
        <v>433</v>
      </c>
      <c r="L10" s="32" t="s">
        <v>434</v>
      </c>
      <c r="M10" s="32" t="s">
        <v>435</v>
      </c>
      <c r="N10" s="32" t="s">
        <v>436</v>
      </c>
      <c r="Q10" t="s">
        <v>437</v>
      </c>
    </row>
    <row r="11" spans="1:17" ht="43.5" customHeight="1">
      <c r="A11" s="30" t="s">
        <v>184</v>
      </c>
      <c r="B11" s="36" t="s">
        <v>424</v>
      </c>
      <c r="C11" s="36" t="s">
        <v>425</v>
      </c>
      <c r="D11" s="36" t="s">
        <v>426</v>
      </c>
      <c r="E11" s="37" t="s">
        <v>427</v>
      </c>
      <c r="F11" s="38" t="s">
        <v>428</v>
      </c>
      <c r="G11" s="36" t="s">
        <v>429</v>
      </c>
      <c r="H11" s="38" t="s">
        <v>430</v>
      </c>
      <c r="I11" s="29" t="s">
        <v>431</v>
      </c>
      <c r="J11" s="30" t="s">
        <v>432</v>
      </c>
      <c r="K11" s="43" t="s">
        <v>433</v>
      </c>
      <c r="L11" s="32" t="s">
        <v>434</v>
      </c>
      <c r="M11" s="32" t="s">
        <v>435</v>
      </c>
      <c r="N11" s="32" t="s">
        <v>436</v>
      </c>
      <c r="Q11" t="s">
        <v>438</v>
      </c>
    </row>
    <row r="12" spans="1:17" ht="242.25">
      <c r="A12" s="30" t="s">
        <v>190</v>
      </c>
      <c r="B12" s="39" t="s">
        <v>439</v>
      </c>
      <c r="C12" s="36" t="s">
        <v>440</v>
      </c>
      <c r="D12" s="37" t="s">
        <v>441</v>
      </c>
      <c r="E12" s="37" t="s">
        <v>442</v>
      </c>
      <c r="F12" s="38" t="s">
        <v>443</v>
      </c>
      <c r="G12" s="36" t="s">
        <v>444</v>
      </c>
      <c r="H12" s="36" t="s">
        <v>445</v>
      </c>
      <c r="I12" s="29" t="s">
        <v>431</v>
      </c>
      <c r="J12" s="30" t="s">
        <v>432</v>
      </c>
      <c r="K12" s="43" t="s">
        <v>433</v>
      </c>
      <c r="L12" s="32" t="s">
        <v>434</v>
      </c>
      <c r="M12" s="32" t="s">
        <v>446</v>
      </c>
      <c r="N12" s="44" t="s">
        <v>447</v>
      </c>
      <c r="Q12" t="s">
        <v>433</v>
      </c>
    </row>
    <row r="13" spans="1:17" ht="242.25">
      <c r="A13" s="30" t="s">
        <v>197</v>
      </c>
      <c r="B13" s="39" t="s">
        <v>439</v>
      </c>
      <c r="C13" s="36" t="s">
        <v>440</v>
      </c>
      <c r="D13" s="37" t="s">
        <v>441</v>
      </c>
      <c r="E13" s="37" t="s">
        <v>442</v>
      </c>
      <c r="F13" s="38" t="s">
        <v>443</v>
      </c>
      <c r="G13" s="36" t="s">
        <v>444</v>
      </c>
      <c r="H13" s="36" t="s">
        <v>445</v>
      </c>
      <c r="I13" s="29" t="s">
        <v>431</v>
      </c>
      <c r="J13" s="30" t="s">
        <v>432</v>
      </c>
      <c r="K13" s="43" t="s">
        <v>433</v>
      </c>
      <c r="L13" s="32" t="s">
        <v>434</v>
      </c>
      <c r="M13" s="32" t="s">
        <v>446</v>
      </c>
      <c r="N13" s="44" t="s">
        <v>447</v>
      </c>
      <c r="Q13" t="s">
        <v>448</v>
      </c>
    </row>
    <row r="14" spans="1:17" ht="213.75">
      <c r="A14" s="30" t="s">
        <v>206</v>
      </c>
      <c r="B14" s="39" t="s">
        <v>439</v>
      </c>
      <c r="C14" s="36" t="s">
        <v>440</v>
      </c>
      <c r="D14" s="40" t="s">
        <v>449</v>
      </c>
      <c r="E14" s="37" t="s">
        <v>450</v>
      </c>
      <c r="F14" s="41" t="s">
        <v>451</v>
      </c>
      <c r="G14" s="36" t="s">
        <v>452</v>
      </c>
      <c r="H14" s="36" t="s">
        <v>452</v>
      </c>
      <c r="I14" s="29" t="s">
        <v>431</v>
      </c>
      <c r="J14" s="30" t="s">
        <v>432</v>
      </c>
      <c r="K14" s="43" t="s">
        <v>433</v>
      </c>
      <c r="L14" s="32" t="s">
        <v>434</v>
      </c>
      <c r="M14" s="32" t="s">
        <v>453</v>
      </c>
      <c r="N14" s="49" t="s">
        <v>454</v>
      </c>
    </row>
    <row r="15" spans="1:17" ht="213.75">
      <c r="A15" s="30" t="s">
        <v>217</v>
      </c>
      <c r="B15" s="39" t="s">
        <v>439</v>
      </c>
      <c r="C15" s="36" t="s">
        <v>440</v>
      </c>
      <c r="D15" s="40" t="s">
        <v>449</v>
      </c>
      <c r="E15" s="37" t="s">
        <v>450</v>
      </c>
      <c r="F15" s="41" t="s">
        <v>451</v>
      </c>
      <c r="G15" s="36" t="s">
        <v>452</v>
      </c>
      <c r="H15" s="36" t="s">
        <v>452</v>
      </c>
      <c r="I15" s="29" t="s">
        <v>431</v>
      </c>
      <c r="J15" s="30" t="s">
        <v>432</v>
      </c>
      <c r="K15" s="43" t="s">
        <v>433</v>
      </c>
      <c r="L15" s="32" t="s">
        <v>434</v>
      </c>
      <c r="M15" s="32" t="s">
        <v>453</v>
      </c>
      <c r="N15" s="49" t="s">
        <v>454</v>
      </c>
    </row>
    <row r="16" spans="1:17" ht="213.75">
      <c r="A16" s="30" t="s">
        <v>223</v>
      </c>
      <c r="B16" s="39" t="s">
        <v>439</v>
      </c>
      <c r="C16" s="36" t="s">
        <v>440</v>
      </c>
      <c r="D16" s="40" t="s">
        <v>449</v>
      </c>
      <c r="E16" s="37" t="s">
        <v>450</v>
      </c>
      <c r="F16" s="41" t="s">
        <v>451</v>
      </c>
      <c r="G16" s="36" t="s">
        <v>452</v>
      </c>
      <c r="H16" s="36" t="s">
        <v>452</v>
      </c>
      <c r="I16" s="29" t="s">
        <v>431</v>
      </c>
      <c r="J16" s="30" t="s">
        <v>432</v>
      </c>
      <c r="K16" s="43" t="s">
        <v>433</v>
      </c>
      <c r="L16" s="32" t="s">
        <v>434</v>
      </c>
      <c r="M16" s="32" t="s">
        <v>453</v>
      </c>
      <c r="N16" s="49" t="s">
        <v>454</v>
      </c>
    </row>
    <row r="17" spans="1:14" ht="213.75">
      <c r="A17" s="34" t="s">
        <v>227</v>
      </c>
      <c r="B17" s="39" t="s">
        <v>439</v>
      </c>
      <c r="C17" s="36" t="s">
        <v>440</v>
      </c>
      <c r="D17" s="40" t="s">
        <v>449</v>
      </c>
      <c r="E17" s="37" t="s">
        <v>450</v>
      </c>
      <c r="F17" s="41" t="s">
        <v>451</v>
      </c>
      <c r="G17" s="36" t="s">
        <v>452</v>
      </c>
      <c r="H17" s="36" t="s">
        <v>452</v>
      </c>
      <c r="I17" s="29" t="s">
        <v>431</v>
      </c>
      <c r="J17" s="30" t="s">
        <v>432</v>
      </c>
      <c r="K17" s="43" t="s">
        <v>433</v>
      </c>
      <c r="L17" s="32" t="s">
        <v>434</v>
      </c>
      <c r="M17" s="32" t="s">
        <v>453</v>
      </c>
      <c r="N17" s="49" t="s">
        <v>454</v>
      </c>
    </row>
    <row r="18" spans="1:14" ht="242.25">
      <c r="A18" s="30" t="s">
        <v>256</v>
      </c>
      <c r="B18" s="39" t="s">
        <v>439</v>
      </c>
      <c r="C18" s="36" t="s">
        <v>440</v>
      </c>
      <c r="D18" s="37" t="s">
        <v>455</v>
      </c>
      <c r="E18" s="37" t="s">
        <v>456</v>
      </c>
      <c r="F18" s="38" t="s">
        <v>457</v>
      </c>
      <c r="G18" s="36" t="s">
        <v>458</v>
      </c>
      <c r="H18" s="36" t="s">
        <v>459</v>
      </c>
      <c r="I18" s="29" t="s">
        <v>431</v>
      </c>
      <c r="J18" s="30" t="s">
        <v>432</v>
      </c>
      <c r="K18" s="43" t="s">
        <v>433</v>
      </c>
      <c r="L18" s="32" t="s">
        <v>434</v>
      </c>
      <c r="M18" s="32" t="s">
        <v>460</v>
      </c>
      <c r="N18" s="44" t="s">
        <v>461</v>
      </c>
    </row>
    <row r="19" spans="1:14" ht="242.25">
      <c r="A19" s="30" t="s">
        <v>265</v>
      </c>
      <c r="B19" s="39" t="s">
        <v>439</v>
      </c>
      <c r="C19" s="36" t="s">
        <v>440</v>
      </c>
      <c r="D19" s="37" t="s">
        <v>455</v>
      </c>
      <c r="E19" s="37" t="s">
        <v>456</v>
      </c>
      <c r="F19" s="38" t="s">
        <v>457</v>
      </c>
      <c r="G19" s="36" t="s">
        <v>458</v>
      </c>
      <c r="H19" s="36" t="s">
        <v>459</v>
      </c>
      <c r="I19" s="29" t="s">
        <v>431</v>
      </c>
      <c r="J19" s="30" t="s">
        <v>432</v>
      </c>
      <c r="K19" s="43" t="s">
        <v>433</v>
      </c>
      <c r="L19" s="32" t="s">
        <v>434</v>
      </c>
      <c r="M19" s="32" t="s">
        <v>460</v>
      </c>
      <c r="N19" s="44" t="s">
        <v>461</v>
      </c>
    </row>
    <row r="20" spans="1:14" ht="185.25">
      <c r="A20" s="30" t="s">
        <v>350</v>
      </c>
      <c r="B20" s="39" t="s">
        <v>439</v>
      </c>
      <c r="C20" s="36" t="s">
        <v>440</v>
      </c>
      <c r="D20" s="37" t="s">
        <v>455</v>
      </c>
      <c r="E20" s="37" t="s">
        <v>462</v>
      </c>
      <c r="F20" s="38" t="s">
        <v>463</v>
      </c>
      <c r="G20" s="36" t="s">
        <v>464</v>
      </c>
      <c r="H20" s="36" t="s">
        <v>465</v>
      </c>
      <c r="I20" s="29" t="s">
        <v>431</v>
      </c>
      <c r="J20" s="30" t="s">
        <v>432</v>
      </c>
      <c r="K20" s="43" t="s">
        <v>433</v>
      </c>
      <c r="L20" s="32" t="s">
        <v>434</v>
      </c>
      <c r="M20" s="32" t="s">
        <v>466</v>
      </c>
      <c r="N20" s="44" t="s">
        <v>467</v>
      </c>
    </row>
    <row r="21" spans="1:14" ht="313.5">
      <c r="A21" s="45" t="s">
        <v>364</v>
      </c>
      <c r="B21" s="32" t="s">
        <v>468</v>
      </c>
      <c r="C21" s="32" t="s">
        <v>469</v>
      </c>
      <c r="D21" s="286" t="s">
        <v>470</v>
      </c>
      <c r="E21" s="32" t="s">
        <v>471</v>
      </c>
      <c r="F21" s="32" t="s">
        <v>472</v>
      </c>
      <c r="G21" s="35" t="s">
        <v>473</v>
      </c>
      <c r="H21" s="35" t="s">
        <v>474</v>
      </c>
      <c r="I21" s="29" t="s">
        <v>475</v>
      </c>
      <c r="J21" s="35" t="s">
        <v>476</v>
      </c>
      <c r="K21" s="29" t="s">
        <v>433</v>
      </c>
      <c r="L21" s="32" t="s">
        <v>434</v>
      </c>
      <c r="M21" s="32" t="s">
        <v>477</v>
      </c>
      <c r="N21" s="31" t="s">
        <v>478</v>
      </c>
    </row>
    <row r="22" spans="1:14" ht="313.5">
      <c r="A22" s="45" t="s">
        <v>393</v>
      </c>
      <c r="B22" s="32" t="s">
        <v>468</v>
      </c>
      <c r="C22" s="32" t="s">
        <v>469</v>
      </c>
      <c r="D22" s="287"/>
      <c r="E22" s="46" t="s">
        <v>471</v>
      </c>
      <c r="F22" s="32" t="s">
        <v>472</v>
      </c>
      <c r="G22" s="35" t="s">
        <v>479</v>
      </c>
      <c r="H22" s="35" t="s">
        <v>474</v>
      </c>
      <c r="I22" s="29" t="s">
        <v>475</v>
      </c>
      <c r="J22" s="35" t="s">
        <v>476</v>
      </c>
      <c r="K22" s="29" t="s">
        <v>433</v>
      </c>
      <c r="L22" s="46" t="s">
        <v>480</v>
      </c>
      <c r="M22" s="46" t="s">
        <v>481</v>
      </c>
      <c r="N22" s="30" t="s">
        <v>478</v>
      </c>
    </row>
  </sheetData>
  <mergeCells count="10">
    <mergeCell ref="D21:D22"/>
    <mergeCell ref="M6:N7"/>
    <mergeCell ref="A6:L7"/>
    <mergeCell ref="A5:B5"/>
    <mergeCell ref="A1:B4"/>
    <mergeCell ref="C1:M1"/>
    <mergeCell ref="C2:M2"/>
    <mergeCell ref="C3:M3"/>
    <mergeCell ref="C4:M4"/>
    <mergeCell ref="C5:N5"/>
  </mergeCells>
  <dataValidations count="1">
    <dataValidation type="list" allowBlank="1" showInputMessage="1" showErrorMessage="1" sqref="K9:K91" xr:uid="{00000000-0002-0000-0200-000000000000}">
      <formula1>$Q$10:$Q$13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H122"/>
  <sheetViews>
    <sheetView tabSelected="1" topLeftCell="AO1" zoomScale="98" zoomScaleNormal="98" workbookViewId="0">
      <pane ySplit="8" topLeftCell="A118" activePane="bottomLeft" state="frozen"/>
      <selection pane="bottomLeft" activeCell="AW122" sqref="AW122"/>
    </sheetView>
  </sheetViews>
  <sheetFormatPr baseColWidth="10" defaultColWidth="10.875" defaultRowHeight="14.25"/>
  <cols>
    <col min="1" max="1" width="27.375" style="52" customWidth="1"/>
    <col min="2" max="2" width="37" style="52" customWidth="1"/>
    <col min="3" max="3" width="23.125" style="52" customWidth="1"/>
    <col min="4" max="4" width="26.125" style="52" bestFit="1" customWidth="1"/>
    <col min="5" max="5" width="36.75" style="52" customWidth="1"/>
    <col min="6" max="6" width="15.125" style="52" customWidth="1"/>
    <col min="7" max="7" width="28.25" style="52" customWidth="1"/>
    <col min="8" max="8" width="33.625" style="52" customWidth="1"/>
    <col min="9" max="9" width="31.875" style="93" customWidth="1"/>
    <col min="10" max="10" width="31.875" style="52" customWidth="1"/>
    <col min="11" max="11" width="45.125" style="52" customWidth="1"/>
    <col min="12" max="12" width="26" style="52" customWidth="1"/>
    <col min="13" max="13" width="19.375" style="127" customWidth="1"/>
    <col min="14" max="19" width="36.125" style="127" customWidth="1"/>
    <col min="20" max="20" width="36.125" style="130" customWidth="1"/>
    <col min="21" max="21" width="21.125" style="52" customWidth="1"/>
    <col min="22" max="22" width="21.625" style="52" customWidth="1"/>
    <col min="23" max="23" width="20.875" style="52" customWidth="1"/>
    <col min="24" max="24" width="29" style="127" customWidth="1"/>
    <col min="25" max="25" width="31.625" style="52" customWidth="1"/>
    <col min="26" max="26" width="32.875" style="52" customWidth="1"/>
    <col min="27" max="27" width="29" style="52" customWidth="1"/>
    <col min="28" max="28" width="44.625" style="52" customWidth="1"/>
    <col min="29" max="29" width="31.125" style="52" customWidth="1"/>
    <col min="30" max="30" width="36.125" style="52" customWidth="1"/>
    <col min="31" max="31" width="37" style="128" customWidth="1"/>
    <col min="32" max="32" width="29.375" style="52" customWidth="1"/>
    <col min="33" max="33" width="27.125" style="52" customWidth="1"/>
    <col min="34" max="34" width="33.125" style="52" customWidth="1"/>
    <col min="35" max="35" width="34.375" style="109" customWidth="1"/>
    <col min="36" max="36" width="34.25" style="109" customWidth="1"/>
    <col min="37" max="37" width="40.875" style="109" customWidth="1"/>
    <col min="38" max="39" width="30.875" style="52" hidden="1" customWidth="1"/>
    <col min="40" max="40" width="26.625" style="52" hidden="1" customWidth="1"/>
    <col min="41" max="41" width="30.75" style="52" customWidth="1"/>
    <col min="42" max="42" width="39.25" style="109" hidden="1" customWidth="1"/>
    <col min="43" max="43" width="38.75" style="108" hidden="1" customWidth="1"/>
    <col min="44" max="44" width="41.625" style="109" hidden="1" customWidth="1"/>
    <col min="45" max="45" width="33.625" style="108" hidden="1" customWidth="1"/>
    <col min="46" max="46" width="46.875" style="109" customWidth="1"/>
    <col min="47" max="47" width="26.25" style="108" customWidth="1"/>
    <col min="48" max="48" width="39.625" style="109" customWidth="1"/>
    <col min="49" max="49" width="33.375" style="108" customWidth="1"/>
    <col min="50" max="50" width="24.25" style="52" customWidth="1"/>
    <col min="51" max="51" width="27.125" style="52" customWidth="1"/>
    <col min="52" max="52" width="21.25" style="52" customWidth="1"/>
    <col min="53" max="53" width="26.125" style="52" customWidth="1"/>
    <col min="54" max="54" width="24.25" style="52" customWidth="1"/>
    <col min="55" max="55" width="25.625" style="52" customWidth="1"/>
    <col min="56" max="56" width="29" style="52" customWidth="1"/>
    <col min="57" max="57" width="26.25" style="52" customWidth="1"/>
    <col min="58" max="58" width="40.625" style="52" customWidth="1"/>
    <col min="59" max="59" width="10.875" style="52" hidden="1" customWidth="1"/>
    <col min="60" max="60" width="12.125" style="52" hidden="1" customWidth="1"/>
    <col min="61" max="61" width="10.875" style="52" hidden="1" customWidth="1"/>
    <col min="62" max="62" width="10.875" style="52" customWidth="1"/>
    <col min="63" max="16384" width="10.875" style="52"/>
  </cols>
  <sheetData>
    <row r="1" spans="1:60" ht="15">
      <c r="A1" s="311" t="s">
        <v>482</v>
      </c>
      <c r="B1" s="311"/>
      <c r="C1" s="311" t="s">
        <v>125</v>
      </c>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1"/>
      <c r="AM1" s="311"/>
      <c r="AN1" s="311"/>
      <c r="AO1" s="311"/>
      <c r="AP1" s="311"/>
      <c r="AQ1" s="311"/>
      <c r="AR1" s="311"/>
      <c r="AS1" s="311"/>
      <c r="AT1" s="311"/>
      <c r="AU1" s="311"/>
      <c r="AV1" s="311"/>
      <c r="AW1" s="311"/>
      <c r="AX1" s="311"/>
      <c r="AY1" s="311"/>
      <c r="AZ1" s="311"/>
      <c r="BA1" s="311"/>
      <c r="BB1" s="311"/>
      <c r="BC1" s="311"/>
      <c r="BD1" s="311"/>
      <c r="BE1" s="163" t="s">
        <v>126</v>
      </c>
      <c r="BF1" s="164"/>
    </row>
    <row r="2" spans="1:60" ht="15">
      <c r="A2" s="311"/>
      <c r="B2" s="311"/>
      <c r="C2" s="311" t="s">
        <v>127</v>
      </c>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c r="AM2" s="311"/>
      <c r="AN2" s="311"/>
      <c r="AO2" s="311"/>
      <c r="AP2" s="311"/>
      <c r="AQ2" s="311"/>
      <c r="AR2" s="311"/>
      <c r="AS2" s="311"/>
      <c r="AT2" s="311"/>
      <c r="AU2" s="311"/>
      <c r="AV2" s="311"/>
      <c r="AW2" s="311"/>
      <c r="AX2" s="311"/>
      <c r="AY2" s="311"/>
      <c r="AZ2" s="311"/>
      <c r="BA2" s="311"/>
      <c r="BB2" s="311"/>
      <c r="BC2" s="311"/>
      <c r="BD2" s="311"/>
      <c r="BE2" s="163" t="s">
        <v>128</v>
      </c>
      <c r="BF2" s="164"/>
    </row>
    <row r="3" spans="1:60" ht="15">
      <c r="A3" s="311"/>
      <c r="B3" s="311"/>
      <c r="C3" s="311" t="s">
        <v>129</v>
      </c>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1"/>
      <c r="AM3" s="311"/>
      <c r="AN3" s="311"/>
      <c r="AO3" s="311"/>
      <c r="AP3" s="311"/>
      <c r="AQ3" s="311"/>
      <c r="AR3" s="311"/>
      <c r="AS3" s="311"/>
      <c r="AT3" s="311"/>
      <c r="AU3" s="311"/>
      <c r="AV3" s="311"/>
      <c r="AW3" s="311"/>
      <c r="AX3" s="311"/>
      <c r="AY3" s="311"/>
      <c r="AZ3" s="311"/>
      <c r="BA3" s="311"/>
      <c r="BB3" s="311"/>
      <c r="BC3" s="311"/>
      <c r="BD3" s="311"/>
      <c r="BE3" s="163" t="s">
        <v>130</v>
      </c>
      <c r="BF3" s="164"/>
    </row>
    <row r="4" spans="1:60" ht="15">
      <c r="A4" s="311"/>
      <c r="B4" s="311"/>
      <c r="C4" s="311" t="s">
        <v>131</v>
      </c>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c r="AQ4" s="311"/>
      <c r="AR4" s="311"/>
      <c r="AS4" s="311"/>
      <c r="AT4" s="311"/>
      <c r="AU4" s="311"/>
      <c r="AV4" s="311"/>
      <c r="AW4" s="311"/>
      <c r="AX4" s="311"/>
      <c r="AY4" s="311"/>
      <c r="AZ4" s="311"/>
      <c r="BA4" s="311"/>
      <c r="BB4" s="311"/>
      <c r="BC4" s="311"/>
      <c r="BD4" s="311"/>
      <c r="BE4" s="163" t="s">
        <v>483</v>
      </c>
      <c r="BF4" s="164"/>
    </row>
    <row r="5" spans="1:60" ht="15">
      <c r="A5" s="311" t="s">
        <v>417</v>
      </c>
      <c r="B5" s="311"/>
      <c r="C5" s="311" t="s">
        <v>134</v>
      </c>
      <c r="D5" s="311"/>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1"/>
      <c r="AN5" s="311"/>
      <c r="AO5" s="311"/>
      <c r="AP5" s="311"/>
      <c r="AQ5" s="311"/>
      <c r="AR5" s="311"/>
      <c r="AS5" s="311"/>
      <c r="AT5" s="311"/>
      <c r="AU5" s="311"/>
      <c r="AV5" s="311"/>
      <c r="AW5" s="311"/>
      <c r="AX5" s="311"/>
      <c r="AY5" s="311"/>
      <c r="AZ5" s="311"/>
      <c r="BA5" s="311"/>
      <c r="BB5" s="311"/>
      <c r="BC5" s="311"/>
      <c r="BD5" s="311"/>
      <c r="BE5" s="311"/>
      <c r="BF5" s="165"/>
    </row>
    <row r="6" spans="1:60" ht="15">
      <c r="A6" s="318" t="s">
        <v>484</v>
      </c>
      <c r="B6" s="318"/>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9"/>
      <c r="AC6" s="312" t="s">
        <v>485</v>
      </c>
      <c r="AD6" s="313"/>
      <c r="AE6" s="313"/>
      <c r="AF6" s="313"/>
      <c r="AG6" s="313"/>
      <c r="AH6" s="313"/>
      <c r="AI6" s="325" t="s">
        <v>486</v>
      </c>
      <c r="AJ6" s="325"/>
      <c r="AK6" s="325"/>
      <c r="AL6" s="325"/>
      <c r="AM6" s="325"/>
      <c r="AN6" s="325"/>
      <c r="AO6" s="325"/>
      <c r="AP6" s="325"/>
      <c r="AQ6" s="325"/>
      <c r="AR6" s="325"/>
      <c r="AS6" s="325"/>
      <c r="AT6" s="325"/>
      <c r="AU6" s="325"/>
      <c r="AV6" s="325"/>
      <c r="AW6" s="325"/>
      <c r="AX6" s="325"/>
      <c r="AY6" s="325"/>
      <c r="AZ6" s="325"/>
      <c r="BA6" s="325"/>
      <c r="BB6" s="325"/>
      <c r="BC6" s="325"/>
      <c r="BD6" s="325"/>
      <c r="BE6" s="325"/>
      <c r="BF6" s="53"/>
    </row>
    <row r="7" spans="1:60" ht="15.75" thickBot="1">
      <c r="A7" s="320"/>
      <c r="B7" s="320"/>
      <c r="C7" s="320"/>
      <c r="D7" s="320"/>
      <c r="E7" s="320"/>
      <c r="F7" s="320"/>
      <c r="G7" s="320"/>
      <c r="H7" s="320"/>
      <c r="I7" s="320"/>
      <c r="J7" s="320"/>
      <c r="K7" s="320"/>
      <c r="L7" s="320"/>
      <c r="M7" s="320"/>
      <c r="N7" s="320"/>
      <c r="O7" s="320"/>
      <c r="P7" s="320"/>
      <c r="Q7" s="320"/>
      <c r="R7" s="320"/>
      <c r="S7" s="320"/>
      <c r="T7" s="320"/>
      <c r="U7" s="320"/>
      <c r="V7" s="320"/>
      <c r="W7" s="320"/>
      <c r="X7" s="320"/>
      <c r="Y7" s="320"/>
      <c r="Z7" s="320"/>
      <c r="AA7" s="320"/>
      <c r="AB7" s="321"/>
      <c r="AC7" s="314"/>
      <c r="AD7" s="315"/>
      <c r="AE7" s="315"/>
      <c r="AF7" s="315"/>
      <c r="AG7" s="315"/>
      <c r="AH7" s="315"/>
      <c r="AI7" s="325"/>
      <c r="AJ7" s="325"/>
      <c r="AK7" s="325"/>
      <c r="AL7" s="325"/>
      <c r="AM7" s="325"/>
      <c r="AN7" s="325"/>
      <c r="AO7" s="325"/>
      <c r="AP7" s="325"/>
      <c r="AQ7" s="325"/>
      <c r="AR7" s="325"/>
      <c r="AS7" s="325"/>
      <c r="AT7" s="325"/>
      <c r="AU7" s="325"/>
      <c r="AV7" s="325"/>
      <c r="AW7" s="325"/>
      <c r="AX7" s="325"/>
      <c r="AY7" s="325"/>
      <c r="AZ7" s="325"/>
      <c r="BA7" s="325"/>
      <c r="BB7" s="325"/>
      <c r="BC7" s="325"/>
      <c r="BD7" s="325"/>
      <c r="BE7" s="325"/>
      <c r="BF7" s="53"/>
    </row>
    <row r="8" spans="1:60" ht="60">
      <c r="A8" s="215" t="s">
        <v>10</v>
      </c>
      <c r="B8" s="215" t="s">
        <v>144</v>
      </c>
      <c r="C8" s="215" t="s">
        <v>14</v>
      </c>
      <c r="D8" s="216" t="s">
        <v>487</v>
      </c>
      <c r="E8" s="216" t="s">
        <v>65</v>
      </c>
      <c r="F8" s="215" t="s">
        <v>67</v>
      </c>
      <c r="G8" s="216" t="s">
        <v>69</v>
      </c>
      <c r="H8" s="216" t="s">
        <v>488</v>
      </c>
      <c r="I8" s="216" t="s">
        <v>73</v>
      </c>
      <c r="J8" s="216" t="s">
        <v>489</v>
      </c>
      <c r="K8" s="217" t="s">
        <v>490</v>
      </c>
      <c r="L8" s="217" t="s">
        <v>79</v>
      </c>
      <c r="M8" s="218" t="s">
        <v>81</v>
      </c>
      <c r="N8" s="219" t="s">
        <v>491</v>
      </c>
      <c r="O8" s="220" t="s">
        <v>492</v>
      </c>
      <c r="P8" s="220" t="s">
        <v>493</v>
      </c>
      <c r="Q8" s="220" t="s">
        <v>494</v>
      </c>
      <c r="R8" s="220" t="s">
        <v>495</v>
      </c>
      <c r="S8" s="220" t="s">
        <v>496</v>
      </c>
      <c r="T8" s="221" t="s">
        <v>497</v>
      </c>
      <c r="U8" s="217" t="s">
        <v>498</v>
      </c>
      <c r="V8" s="217" t="s">
        <v>499</v>
      </c>
      <c r="W8" s="215" t="s">
        <v>89</v>
      </c>
      <c r="X8" s="219" t="s">
        <v>91</v>
      </c>
      <c r="Y8" s="215" t="s">
        <v>93</v>
      </c>
      <c r="Z8" s="215" t="s">
        <v>95</v>
      </c>
      <c r="AA8" s="215" t="s">
        <v>97</v>
      </c>
      <c r="AB8" s="215" t="s">
        <v>99</v>
      </c>
      <c r="AC8" s="216" t="s">
        <v>102</v>
      </c>
      <c r="AD8" s="216" t="s">
        <v>500</v>
      </c>
      <c r="AE8" s="222" t="s">
        <v>106</v>
      </c>
      <c r="AF8" s="216" t="s">
        <v>108</v>
      </c>
      <c r="AG8" s="216" t="s">
        <v>501</v>
      </c>
      <c r="AH8" s="216" t="s">
        <v>112</v>
      </c>
      <c r="AI8" s="212" t="s">
        <v>115</v>
      </c>
      <c r="AJ8" s="212" t="s">
        <v>502</v>
      </c>
      <c r="AK8" s="212" t="s">
        <v>503</v>
      </c>
      <c r="AL8" s="215" t="s">
        <v>504</v>
      </c>
      <c r="AM8" s="215" t="s">
        <v>505</v>
      </c>
      <c r="AN8" s="215" t="s">
        <v>119</v>
      </c>
      <c r="AO8" s="215" t="s">
        <v>121</v>
      </c>
      <c r="AP8" s="212" t="s">
        <v>506</v>
      </c>
      <c r="AQ8" s="213" t="s">
        <v>507</v>
      </c>
      <c r="AR8" s="212" t="s">
        <v>508</v>
      </c>
      <c r="AS8" s="213" t="s">
        <v>509</v>
      </c>
      <c r="AT8" s="212" t="s">
        <v>510</v>
      </c>
      <c r="AU8" s="213" t="s">
        <v>511</v>
      </c>
      <c r="AV8" s="212" t="s">
        <v>512</v>
      </c>
      <c r="AW8" s="213" t="s">
        <v>513</v>
      </c>
      <c r="AX8" s="215" t="s">
        <v>514</v>
      </c>
      <c r="AY8" s="215" t="s">
        <v>515</v>
      </c>
      <c r="AZ8" s="215" t="s">
        <v>516</v>
      </c>
      <c r="BA8" s="215" t="s">
        <v>517</v>
      </c>
      <c r="BB8" s="215" t="s">
        <v>518</v>
      </c>
      <c r="BC8" s="215" t="s">
        <v>519</v>
      </c>
      <c r="BD8" s="215" t="s">
        <v>520</v>
      </c>
      <c r="BE8" s="215" t="s">
        <v>521</v>
      </c>
      <c r="BF8" s="215" t="s">
        <v>522</v>
      </c>
    </row>
    <row r="9" spans="1:60" ht="86.25" customHeight="1">
      <c r="A9" s="59" t="s">
        <v>170</v>
      </c>
      <c r="B9" s="59" t="s">
        <v>171</v>
      </c>
      <c r="C9" s="60" t="s">
        <v>172</v>
      </c>
      <c r="D9" s="223" t="s">
        <v>176</v>
      </c>
      <c r="E9" s="61" t="s">
        <v>523</v>
      </c>
      <c r="F9" s="62">
        <v>2024130010171</v>
      </c>
      <c r="G9" s="59" t="s">
        <v>524</v>
      </c>
      <c r="H9" s="59" t="s">
        <v>525</v>
      </c>
      <c r="I9" s="59" t="s">
        <v>526</v>
      </c>
      <c r="J9" s="63">
        <v>0.5</v>
      </c>
      <c r="K9" s="64" t="s">
        <v>527</v>
      </c>
      <c r="L9" s="64" t="s">
        <v>528</v>
      </c>
      <c r="M9" s="56" t="s">
        <v>529</v>
      </c>
      <c r="N9" s="65">
        <v>1</v>
      </c>
      <c r="O9" s="59">
        <v>1</v>
      </c>
      <c r="P9" s="59">
        <v>1</v>
      </c>
      <c r="Q9" s="55"/>
      <c r="R9" s="55"/>
      <c r="S9" s="60">
        <f>+O9+P9+Q9+R9</f>
        <v>2</v>
      </c>
      <c r="T9" s="63">
        <f>+IF((S9/N9)&gt;100%,100%,(S9/N9))</f>
        <v>1</v>
      </c>
      <c r="U9" s="64" t="s">
        <v>530</v>
      </c>
      <c r="V9" s="64" t="s">
        <v>531</v>
      </c>
      <c r="W9" s="65">
        <v>360</v>
      </c>
      <c r="X9" s="65" t="s">
        <v>532</v>
      </c>
      <c r="Y9" s="65" t="s">
        <v>533</v>
      </c>
      <c r="Z9" s="65" t="s">
        <v>534</v>
      </c>
      <c r="AA9" s="65" t="s">
        <v>535</v>
      </c>
      <c r="AB9" s="65" t="s">
        <v>536</v>
      </c>
      <c r="AC9" s="59" t="s">
        <v>537</v>
      </c>
      <c r="AD9" s="59" t="s">
        <v>538</v>
      </c>
      <c r="AE9" s="66">
        <v>700000000</v>
      </c>
      <c r="AF9" s="59" t="s">
        <v>539</v>
      </c>
      <c r="AG9" s="59" t="s">
        <v>540</v>
      </c>
      <c r="AH9" s="67" t="s">
        <v>541</v>
      </c>
      <c r="AI9" s="58">
        <v>700000000</v>
      </c>
      <c r="AJ9" s="305">
        <v>700000000</v>
      </c>
      <c r="AK9" s="305">
        <v>3700000000</v>
      </c>
      <c r="AL9" s="54"/>
      <c r="AM9" s="54"/>
      <c r="AN9" s="54" t="s">
        <v>542</v>
      </c>
      <c r="AO9" s="65" t="s">
        <v>543</v>
      </c>
      <c r="AP9" s="305">
        <v>316000000</v>
      </c>
      <c r="AQ9" s="316">
        <f>AP9/AJ9</f>
        <v>0.4514285714285714</v>
      </c>
      <c r="AR9" s="305">
        <v>602200000</v>
      </c>
      <c r="AS9" s="306">
        <f>AR9/AJ9</f>
        <v>0.86028571428571432</v>
      </c>
      <c r="AT9" s="305">
        <v>602200000</v>
      </c>
      <c r="AU9" s="306">
        <f>AT9/AK11</f>
        <v>0.16275675675675674</v>
      </c>
      <c r="AV9" s="307">
        <v>249900000</v>
      </c>
      <c r="AW9" s="306">
        <f>+AV9/AK11</f>
        <v>6.7540540540540539E-2</v>
      </c>
      <c r="AX9" s="54"/>
      <c r="AY9" s="54"/>
      <c r="AZ9" s="54"/>
      <c r="BA9" s="54"/>
      <c r="BB9" s="54"/>
      <c r="BC9" s="54"/>
      <c r="BD9" s="54"/>
      <c r="BE9" s="54"/>
      <c r="BF9" s="54"/>
    </row>
    <row r="10" spans="1:60" s="53" customFormat="1" ht="125.25" customHeight="1">
      <c r="A10" s="68" t="s">
        <v>170</v>
      </c>
      <c r="B10" s="68" t="s">
        <v>171</v>
      </c>
      <c r="C10" s="69" t="s">
        <v>172</v>
      </c>
      <c r="D10" s="224" t="s">
        <v>176</v>
      </c>
      <c r="E10" s="61" t="s">
        <v>523</v>
      </c>
      <c r="F10" s="70">
        <v>2024130010171</v>
      </c>
      <c r="G10" s="68" t="s">
        <v>524</v>
      </c>
      <c r="H10" s="68" t="s">
        <v>525</v>
      </c>
      <c r="I10" s="68" t="s">
        <v>526</v>
      </c>
      <c r="J10" s="71">
        <v>0.5</v>
      </c>
      <c r="K10" s="57" t="s">
        <v>544</v>
      </c>
      <c r="L10" s="69" t="s">
        <v>528</v>
      </c>
      <c r="M10" s="72" t="s">
        <v>545</v>
      </c>
      <c r="N10" s="73">
        <v>2</v>
      </c>
      <c r="O10" s="72">
        <v>0</v>
      </c>
      <c r="P10" s="72">
        <v>0</v>
      </c>
      <c r="Q10" s="72"/>
      <c r="R10" s="72"/>
      <c r="S10" s="72">
        <f>+O10+P10+Q10+R10</f>
        <v>0</v>
      </c>
      <c r="T10" s="74">
        <f>+IF((S10/N10)&gt;100%,100%,(S10/N10))</f>
        <v>0</v>
      </c>
      <c r="U10" s="69" t="s">
        <v>546</v>
      </c>
      <c r="V10" s="69" t="s">
        <v>531</v>
      </c>
      <c r="W10" s="69">
        <v>210</v>
      </c>
      <c r="X10" s="68" t="s">
        <v>532</v>
      </c>
      <c r="Y10" s="69" t="s">
        <v>547</v>
      </c>
      <c r="Z10" s="55" t="s">
        <v>534</v>
      </c>
      <c r="AA10" s="55" t="s">
        <v>548</v>
      </c>
      <c r="AB10" s="55" t="s">
        <v>549</v>
      </c>
      <c r="AC10" s="69" t="s">
        <v>537</v>
      </c>
      <c r="AD10" s="69" t="s">
        <v>550</v>
      </c>
      <c r="AE10" s="75">
        <v>3000000000</v>
      </c>
      <c r="AF10" s="69" t="s">
        <v>551</v>
      </c>
      <c r="AG10" s="69" t="s">
        <v>552</v>
      </c>
      <c r="AH10" s="76">
        <v>45809</v>
      </c>
      <c r="AI10" s="80">
        <v>0</v>
      </c>
      <c r="AJ10" s="305"/>
      <c r="AK10" s="305"/>
      <c r="AL10" s="77"/>
      <c r="AM10" s="77"/>
      <c r="AN10" s="225"/>
      <c r="AO10" s="68"/>
      <c r="AP10" s="305"/>
      <c r="AQ10" s="316"/>
      <c r="AR10" s="305"/>
      <c r="AS10" s="306"/>
      <c r="AT10" s="305"/>
      <c r="AU10" s="306"/>
      <c r="AV10" s="307"/>
      <c r="AW10" s="306"/>
      <c r="AX10" s="327"/>
      <c r="AY10" s="327"/>
      <c r="AZ10" s="327"/>
      <c r="BA10" s="327"/>
      <c r="BB10" s="327"/>
      <c r="BC10" s="327"/>
      <c r="BD10" s="327"/>
      <c r="BE10" s="327"/>
      <c r="BF10" s="69"/>
      <c r="BH10" s="53" t="s">
        <v>553</v>
      </c>
    </row>
    <row r="11" spans="1:60" ht="65.099999999999994" customHeight="1">
      <c r="A11" s="322" t="s">
        <v>554</v>
      </c>
      <c r="B11" s="322"/>
      <c r="C11" s="322"/>
      <c r="D11" s="322"/>
      <c r="E11" s="322"/>
      <c r="F11" s="322"/>
      <c r="G11" s="322"/>
      <c r="H11" s="322"/>
      <c r="I11" s="322"/>
      <c r="J11" s="322"/>
      <c r="K11" s="322"/>
      <c r="L11" s="322"/>
      <c r="M11" s="322"/>
      <c r="N11" s="322"/>
      <c r="O11" s="322"/>
      <c r="P11" s="322"/>
      <c r="Q11" s="322"/>
      <c r="R11" s="322"/>
      <c r="S11" s="322"/>
      <c r="T11" s="74">
        <f>+AVERAGE(T1:T10)</f>
        <v>0.5</v>
      </c>
      <c r="U11" s="60"/>
      <c r="V11" s="60"/>
      <c r="W11" s="60"/>
      <c r="X11" s="79"/>
      <c r="Y11" s="60"/>
      <c r="Z11" s="60"/>
      <c r="AA11" s="59"/>
      <c r="AB11" s="59"/>
      <c r="AC11" s="60"/>
      <c r="AD11" s="60"/>
      <c r="AE11" s="75"/>
      <c r="AF11" s="60"/>
      <c r="AG11" s="60"/>
      <c r="AH11" s="60"/>
      <c r="AI11" s="80">
        <f>+SUM(AI1:AI10)</f>
        <v>700000000</v>
      </c>
      <c r="AJ11" s="80">
        <f>+SUM(AJ1:AJ10)</f>
        <v>700000000</v>
      </c>
      <c r="AK11" s="80">
        <f>+SUM(AK1:AK10)</f>
        <v>3700000000</v>
      </c>
      <c r="AL11" s="77"/>
      <c r="AM11" s="77"/>
      <c r="AN11" s="72"/>
      <c r="AO11" s="79"/>
      <c r="AP11" s="80">
        <f>+SUM(AP1:AP10)</f>
        <v>316000000</v>
      </c>
      <c r="AQ11" s="71">
        <f t="shared" ref="AQ11:AW11" si="0">+SUM(AQ1:AQ10)</f>
        <v>0.4514285714285714</v>
      </c>
      <c r="AR11" s="80">
        <f t="shared" si="0"/>
        <v>602200000</v>
      </c>
      <c r="AS11" s="71">
        <f t="shared" si="0"/>
        <v>0.86028571428571432</v>
      </c>
      <c r="AT11" s="80">
        <f t="shared" si="0"/>
        <v>602200000</v>
      </c>
      <c r="AU11" s="71">
        <f t="shared" si="0"/>
        <v>0.16275675675675674</v>
      </c>
      <c r="AV11" s="80">
        <f t="shared" si="0"/>
        <v>249900000</v>
      </c>
      <c r="AW11" s="71">
        <f t="shared" si="0"/>
        <v>6.7540540540540539E-2</v>
      </c>
      <c r="AX11" s="327"/>
      <c r="AY11" s="327"/>
      <c r="AZ11" s="327"/>
      <c r="BA11" s="327"/>
      <c r="BB11" s="327"/>
      <c r="BC11" s="327"/>
      <c r="BD11" s="327"/>
      <c r="BE11" s="327"/>
      <c r="BF11" s="60"/>
    </row>
    <row r="12" spans="1:60" ht="65.099999999999994" customHeight="1">
      <c r="A12" s="79" t="s">
        <v>179</v>
      </c>
      <c r="B12" s="79" t="s">
        <v>171</v>
      </c>
      <c r="C12" s="81" t="s">
        <v>172</v>
      </c>
      <c r="D12" s="79" t="s">
        <v>182</v>
      </c>
      <c r="E12" s="82" t="s">
        <v>555</v>
      </c>
      <c r="F12" s="79" t="s">
        <v>556</v>
      </c>
      <c r="G12" s="79" t="s">
        <v>557</v>
      </c>
      <c r="H12" s="79" t="s">
        <v>558</v>
      </c>
      <c r="I12" s="79" t="s">
        <v>559</v>
      </c>
      <c r="J12" s="83">
        <v>0.2</v>
      </c>
      <c r="K12" s="84" t="s">
        <v>560</v>
      </c>
      <c r="L12" s="60" t="s">
        <v>528</v>
      </c>
      <c r="M12" s="81" t="s">
        <v>561</v>
      </c>
      <c r="N12" s="81">
        <v>1</v>
      </c>
      <c r="O12" s="81">
        <v>0</v>
      </c>
      <c r="P12" s="81">
        <v>0</v>
      </c>
      <c r="Q12" s="81"/>
      <c r="R12" s="81"/>
      <c r="S12" s="81">
        <f>+O12+P12+Q12+R12</f>
        <v>0</v>
      </c>
      <c r="T12" s="85">
        <f t="shared" ref="T12:T29" si="1">+IF((S12/N12)&gt;100%,100%,(S12/N12))</f>
        <v>0</v>
      </c>
      <c r="U12" s="86" t="s">
        <v>562</v>
      </c>
      <c r="V12" s="65" t="s">
        <v>531</v>
      </c>
      <c r="W12" s="65">
        <v>330</v>
      </c>
      <c r="X12" s="65" t="s">
        <v>563</v>
      </c>
      <c r="Y12" s="65" t="s">
        <v>533</v>
      </c>
      <c r="Z12" s="65" t="s">
        <v>534</v>
      </c>
      <c r="AA12" s="65" t="s">
        <v>564</v>
      </c>
      <c r="AB12" s="65" t="s">
        <v>565</v>
      </c>
      <c r="AC12" s="65" t="s">
        <v>537</v>
      </c>
      <c r="AD12" s="86" t="s">
        <v>560</v>
      </c>
      <c r="AE12" s="65">
        <v>1600000000</v>
      </c>
      <c r="AF12" s="88" t="s">
        <v>566</v>
      </c>
      <c r="AG12" s="86" t="s">
        <v>540</v>
      </c>
      <c r="AH12" s="86" t="s">
        <v>567</v>
      </c>
      <c r="AI12" s="226">
        <v>1600000000</v>
      </c>
      <c r="AJ12" s="307">
        <v>4545865852.5</v>
      </c>
      <c r="AK12" s="307">
        <v>4821870425.5</v>
      </c>
      <c r="AL12" s="329"/>
      <c r="AM12" s="329"/>
      <c r="AN12" s="87" t="s">
        <v>568</v>
      </c>
      <c r="AO12" s="79" t="s">
        <v>569</v>
      </c>
      <c r="AP12" s="307">
        <v>0</v>
      </c>
      <c r="AQ12" s="326">
        <v>0</v>
      </c>
      <c r="AR12" s="307">
        <v>0</v>
      </c>
      <c r="AS12" s="326">
        <v>0</v>
      </c>
      <c r="AT12" s="307">
        <v>0</v>
      </c>
      <c r="AU12" s="326">
        <v>0</v>
      </c>
      <c r="AV12" s="307">
        <v>0</v>
      </c>
      <c r="AW12" s="326">
        <v>0</v>
      </c>
      <c r="AX12" s="327"/>
      <c r="AY12" s="327"/>
      <c r="AZ12" s="327"/>
      <c r="BA12" s="327"/>
      <c r="BB12" s="327"/>
      <c r="BC12" s="327"/>
      <c r="BD12" s="327"/>
      <c r="BE12" s="327"/>
      <c r="BF12" s="60"/>
    </row>
    <row r="13" spans="1:60" ht="65.099999999999994" customHeight="1">
      <c r="A13" s="79" t="s">
        <v>179</v>
      </c>
      <c r="B13" s="79" t="s">
        <v>171</v>
      </c>
      <c r="C13" s="81" t="s">
        <v>172</v>
      </c>
      <c r="D13" s="79" t="s">
        <v>182</v>
      </c>
      <c r="E13" s="82" t="s">
        <v>555</v>
      </c>
      <c r="F13" s="79" t="s">
        <v>556</v>
      </c>
      <c r="G13" s="79" t="s">
        <v>557</v>
      </c>
      <c r="H13" s="79" t="s">
        <v>558</v>
      </c>
      <c r="I13" s="79" t="s">
        <v>559</v>
      </c>
      <c r="J13" s="83">
        <v>0.2</v>
      </c>
      <c r="K13" s="84" t="s">
        <v>570</v>
      </c>
      <c r="L13" s="60" t="s">
        <v>528</v>
      </c>
      <c r="M13" s="81" t="s">
        <v>571</v>
      </c>
      <c r="N13" s="81">
        <v>1</v>
      </c>
      <c r="O13" s="81">
        <v>0</v>
      </c>
      <c r="P13" s="81">
        <v>0</v>
      </c>
      <c r="Q13" s="81"/>
      <c r="R13" s="81"/>
      <c r="S13" s="81">
        <f t="shared" ref="S13:S29" si="2">+O13+P13+Q13+R13</f>
        <v>0</v>
      </c>
      <c r="T13" s="85">
        <f t="shared" si="1"/>
        <v>0</v>
      </c>
      <c r="U13" s="86" t="s">
        <v>562</v>
      </c>
      <c r="V13" s="65" t="s">
        <v>531</v>
      </c>
      <c r="W13" s="65">
        <v>330</v>
      </c>
      <c r="X13" s="65" t="s">
        <v>563</v>
      </c>
      <c r="Y13" s="65" t="s">
        <v>533</v>
      </c>
      <c r="Z13" s="65" t="s">
        <v>534</v>
      </c>
      <c r="AA13" s="65" t="s">
        <v>564</v>
      </c>
      <c r="AB13" s="65" t="s">
        <v>565</v>
      </c>
      <c r="AC13" s="65" t="s">
        <v>537</v>
      </c>
      <c r="AD13" s="86" t="s">
        <v>572</v>
      </c>
      <c r="AE13" s="65">
        <v>1560870426</v>
      </c>
      <c r="AF13" s="88" t="s">
        <v>573</v>
      </c>
      <c r="AG13" s="86" t="s">
        <v>540</v>
      </c>
      <c r="AH13" s="86" t="s">
        <v>567</v>
      </c>
      <c r="AI13" s="226">
        <v>160870426</v>
      </c>
      <c r="AJ13" s="307"/>
      <c r="AK13" s="307"/>
      <c r="AL13" s="329"/>
      <c r="AM13" s="329"/>
      <c r="AN13" s="81" t="s">
        <v>568</v>
      </c>
      <c r="AO13" s="79" t="s">
        <v>569</v>
      </c>
      <c r="AP13" s="307"/>
      <c r="AQ13" s="326"/>
      <c r="AR13" s="307"/>
      <c r="AS13" s="326"/>
      <c r="AT13" s="307"/>
      <c r="AU13" s="326"/>
      <c r="AV13" s="307"/>
      <c r="AW13" s="326"/>
      <c r="AX13" s="327"/>
      <c r="AY13" s="327"/>
      <c r="AZ13" s="327"/>
      <c r="BA13" s="327"/>
      <c r="BB13" s="327"/>
      <c r="BC13" s="327"/>
      <c r="BD13" s="327"/>
      <c r="BE13" s="327"/>
      <c r="BF13" s="60"/>
    </row>
    <row r="14" spans="1:60" ht="65.099999999999994" customHeight="1">
      <c r="A14" s="79" t="s">
        <v>179</v>
      </c>
      <c r="B14" s="79" t="s">
        <v>171</v>
      </c>
      <c r="C14" s="81" t="s">
        <v>172</v>
      </c>
      <c r="D14" s="79" t="s">
        <v>182</v>
      </c>
      <c r="E14" s="82" t="s">
        <v>555</v>
      </c>
      <c r="F14" s="79" t="s">
        <v>556</v>
      </c>
      <c r="G14" s="79" t="s">
        <v>557</v>
      </c>
      <c r="H14" s="79" t="s">
        <v>558</v>
      </c>
      <c r="I14" s="79" t="s">
        <v>559</v>
      </c>
      <c r="J14" s="83">
        <v>0.12</v>
      </c>
      <c r="K14" s="84" t="s">
        <v>574</v>
      </c>
      <c r="L14" s="60" t="s">
        <v>528</v>
      </c>
      <c r="M14" s="81" t="s">
        <v>571</v>
      </c>
      <c r="N14" s="81">
        <v>1</v>
      </c>
      <c r="O14" s="81">
        <v>0</v>
      </c>
      <c r="P14" s="81">
        <v>0</v>
      </c>
      <c r="Q14" s="81"/>
      <c r="R14" s="81"/>
      <c r="S14" s="81">
        <f t="shared" si="2"/>
        <v>0</v>
      </c>
      <c r="T14" s="85">
        <f t="shared" si="1"/>
        <v>0</v>
      </c>
      <c r="U14" s="86" t="s">
        <v>562</v>
      </c>
      <c r="V14" s="65" t="s">
        <v>531</v>
      </c>
      <c r="W14" s="65">
        <v>330</v>
      </c>
      <c r="X14" s="65" t="s">
        <v>563</v>
      </c>
      <c r="Y14" s="65" t="s">
        <v>533</v>
      </c>
      <c r="Z14" s="65" t="s">
        <v>534</v>
      </c>
      <c r="AA14" s="65" t="s">
        <v>564</v>
      </c>
      <c r="AB14" s="65" t="s">
        <v>565</v>
      </c>
      <c r="AC14" s="65" t="s">
        <v>537</v>
      </c>
      <c r="AD14" s="86" t="s">
        <v>575</v>
      </c>
      <c r="AE14" s="65">
        <v>637000000</v>
      </c>
      <c r="AF14" s="88" t="s">
        <v>573</v>
      </c>
      <c r="AG14" s="86" t="s">
        <v>540</v>
      </c>
      <c r="AH14" s="86" t="s">
        <v>567</v>
      </c>
      <c r="AI14" s="226">
        <v>637000000</v>
      </c>
      <c r="AJ14" s="307"/>
      <c r="AK14" s="307"/>
      <c r="AL14" s="329"/>
      <c r="AM14" s="329"/>
      <c r="AN14" s="81" t="s">
        <v>568</v>
      </c>
      <c r="AO14" s="79" t="s">
        <v>569</v>
      </c>
      <c r="AP14" s="307"/>
      <c r="AQ14" s="326"/>
      <c r="AR14" s="307"/>
      <c r="AS14" s="326"/>
      <c r="AT14" s="307"/>
      <c r="AU14" s="326"/>
      <c r="AV14" s="307"/>
      <c r="AW14" s="326"/>
      <c r="AX14" s="327"/>
      <c r="AY14" s="327"/>
      <c r="AZ14" s="327"/>
      <c r="BA14" s="327"/>
      <c r="BB14" s="327"/>
      <c r="BC14" s="327"/>
      <c r="BD14" s="327"/>
      <c r="BE14" s="327"/>
      <c r="BF14" s="60"/>
    </row>
    <row r="15" spans="1:60" ht="65.099999999999994" customHeight="1">
      <c r="A15" s="79" t="s">
        <v>179</v>
      </c>
      <c r="B15" s="79" t="s">
        <v>171</v>
      </c>
      <c r="C15" s="81" t="s">
        <v>172</v>
      </c>
      <c r="D15" s="79" t="s">
        <v>182</v>
      </c>
      <c r="E15" s="82" t="s">
        <v>555</v>
      </c>
      <c r="F15" s="79" t="s">
        <v>556</v>
      </c>
      <c r="G15" s="79" t="s">
        <v>557</v>
      </c>
      <c r="H15" s="79" t="s">
        <v>558</v>
      </c>
      <c r="I15" s="79" t="s">
        <v>559</v>
      </c>
      <c r="J15" s="83">
        <v>0.12</v>
      </c>
      <c r="K15" s="84" t="s">
        <v>576</v>
      </c>
      <c r="L15" s="60" t="s">
        <v>528</v>
      </c>
      <c r="M15" s="81" t="s">
        <v>571</v>
      </c>
      <c r="N15" s="81">
        <v>1</v>
      </c>
      <c r="O15" s="81">
        <v>0</v>
      </c>
      <c r="P15" s="81">
        <v>0</v>
      </c>
      <c r="Q15" s="81"/>
      <c r="R15" s="81"/>
      <c r="S15" s="81">
        <f t="shared" si="2"/>
        <v>0</v>
      </c>
      <c r="T15" s="85">
        <f t="shared" si="1"/>
        <v>0</v>
      </c>
      <c r="U15" s="86" t="s">
        <v>562</v>
      </c>
      <c r="V15" s="65" t="s">
        <v>531</v>
      </c>
      <c r="W15" s="65">
        <v>330</v>
      </c>
      <c r="X15" s="65" t="s">
        <v>563</v>
      </c>
      <c r="Y15" s="65" t="s">
        <v>533</v>
      </c>
      <c r="Z15" s="65" t="s">
        <v>534</v>
      </c>
      <c r="AA15" s="65" t="s">
        <v>564</v>
      </c>
      <c r="AB15" s="65" t="s">
        <v>565</v>
      </c>
      <c r="AC15" s="65" t="s">
        <v>537</v>
      </c>
      <c r="AD15" s="86" t="s">
        <v>577</v>
      </c>
      <c r="AE15" s="65">
        <v>99000000</v>
      </c>
      <c r="AF15" s="88" t="s">
        <v>578</v>
      </c>
      <c r="AG15" s="86" t="s">
        <v>540</v>
      </c>
      <c r="AH15" s="86" t="s">
        <v>567</v>
      </c>
      <c r="AI15" s="226">
        <v>99000000</v>
      </c>
      <c r="AJ15" s="307"/>
      <c r="AK15" s="307"/>
      <c r="AL15" s="329"/>
      <c r="AM15" s="329"/>
      <c r="AN15" s="81" t="s">
        <v>568</v>
      </c>
      <c r="AO15" s="79" t="s">
        <v>569</v>
      </c>
      <c r="AP15" s="307"/>
      <c r="AQ15" s="326"/>
      <c r="AR15" s="307"/>
      <c r="AS15" s="326"/>
      <c r="AT15" s="307"/>
      <c r="AU15" s="326"/>
      <c r="AV15" s="307"/>
      <c r="AW15" s="326"/>
      <c r="AX15" s="77"/>
      <c r="AY15" s="69"/>
      <c r="AZ15" s="77"/>
      <c r="BA15" s="69"/>
      <c r="BB15" s="77"/>
      <c r="BC15" s="69"/>
      <c r="BD15" s="77"/>
      <c r="BE15" s="69"/>
      <c r="BF15" s="60"/>
    </row>
    <row r="16" spans="1:60" ht="65.099999999999994" customHeight="1">
      <c r="A16" s="79" t="s">
        <v>179</v>
      </c>
      <c r="B16" s="79" t="s">
        <v>171</v>
      </c>
      <c r="C16" s="81" t="s">
        <v>172</v>
      </c>
      <c r="D16" s="79" t="s">
        <v>182</v>
      </c>
      <c r="E16" s="82" t="s">
        <v>555</v>
      </c>
      <c r="F16" s="79" t="s">
        <v>556</v>
      </c>
      <c r="G16" s="79" t="s">
        <v>557</v>
      </c>
      <c r="H16" s="79" t="s">
        <v>558</v>
      </c>
      <c r="I16" s="79" t="s">
        <v>559</v>
      </c>
      <c r="J16" s="83">
        <v>0.12</v>
      </c>
      <c r="K16" s="84" t="s">
        <v>579</v>
      </c>
      <c r="L16" s="60" t="s">
        <v>528</v>
      </c>
      <c r="M16" s="81" t="s">
        <v>571</v>
      </c>
      <c r="N16" s="81">
        <v>1</v>
      </c>
      <c r="O16" s="81">
        <v>0</v>
      </c>
      <c r="P16" s="81">
        <v>0</v>
      </c>
      <c r="Q16" s="81"/>
      <c r="R16" s="81"/>
      <c r="S16" s="81">
        <f t="shared" si="2"/>
        <v>0</v>
      </c>
      <c r="T16" s="85">
        <f t="shared" si="1"/>
        <v>0</v>
      </c>
      <c r="U16" s="86" t="s">
        <v>562</v>
      </c>
      <c r="V16" s="65" t="s">
        <v>531</v>
      </c>
      <c r="W16" s="65">
        <v>330</v>
      </c>
      <c r="X16" s="65" t="s">
        <v>563</v>
      </c>
      <c r="Y16" s="65" t="s">
        <v>533</v>
      </c>
      <c r="Z16" s="65" t="s">
        <v>534</v>
      </c>
      <c r="AA16" s="65" t="s">
        <v>564</v>
      </c>
      <c r="AB16" s="65" t="s">
        <v>565</v>
      </c>
      <c r="AC16" s="65" t="s">
        <v>537</v>
      </c>
      <c r="AD16" s="86" t="s">
        <v>580</v>
      </c>
      <c r="AE16" s="65">
        <v>455000000</v>
      </c>
      <c r="AF16" s="88" t="s">
        <v>573</v>
      </c>
      <c r="AG16" s="86" t="s">
        <v>540</v>
      </c>
      <c r="AH16" s="86" t="s">
        <v>567</v>
      </c>
      <c r="AI16" s="226">
        <v>255000000</v>
      </c>
      <c r="AJ16" s="307"/>
      <c r="AK16" s="307"/>
      <c r="AL16" s="329"/>
      <c r="AM16" s="329"/>
      <c r="AN16" s="81" t="s">
        <v>568</v>
      </c>
      <c r="AO16" s="79" t="s">
        <v>569</v>
      </c>
      <c r="AP16" s="307"/>
      <c r="AQ16" s="326"/>
      <c r="AR16" s="307"/>
      <c r="AS16" s="326"/>
      <c r="AT16" s="307"/>
      <c r="AU16" s="326"/>
      <c r="AV16" s="307"/>
      <c r="AW16" s="326"/>
      <c r="AX16" s="77"/>
      <c r="AY16" s="60"/>
      <c r="AZ16" s="77"/>
      <c r="BA16" s="60"/>
      <c r="BB16" s="77"/>
      <c r="BC16" s="60"/>
      <c r="BD16" s="77"/>
      <c r="BE16" s="60"/>
      <c r="BF16" s="60"/>
    </row>
    <row r="17" spans="1:138" ht="65.099999999999994" customHeight="1">
      <c r="A17" s="79" t="s">
        <v>179</v>
      </c>
      <c r="B17" s="79" t="s">
        <v>171</v>
      </c>
      <c r="C17" s="81" t="s">
        <v>172</v>
      </c>
      <c r="D17" s="79" t="s">
        <v>182</v>
      </c>
      <c r="E17" s="82" t="s">
        <v>555</v>
      </c>
      <c r="F17" s="79" t="s">
        <v>556</v>
      </c>
      <c r="G17" s="79" t="s">
        <v>557</v>
      </c>
      <c r="H17" s="79" t="s">
        <v>558</v>
      </c>
      <c r="I17" s="79" t="s">
        <v>559</v>
      </c>
      <c r="J17" s="83">
        <v>0.12</v>
      </c>
      <c r="K17" s="84" t="s">
        <v>581</v>
      </c>
      <c r="L17" s="60" t="s">
        <v>528</v>
      </c>
      <c r="M17" s="81" t="s">
        <v>571</v>
      </c>
      <c r="N17" s="81">
        <v>1</v>
      </c>
      <c r="O17" s="81">
        <v>0</v>
      </c>
      <c r="P17" s="81">
        <v>0</v>
      </c>
      <c r="Q17" s="81"/>
      <c r="R17" s="81"/>
      <c r="S17" s="81">
        <f t="shared" si="2"/>
        <v>0</v>
      </c>
      <c r="T17" s="85">
        <f t="shared" si="1"/>
        <v>0</v>
      </c>
      <c r="U17" s="86" t="s">
        <v>562</v>
      </c>
      <c r="V17" s="65" t="s">
        <v>531</v>
      </c>
      <c r="W17" s="65">
        <v>330</v>
      </c>
      <c r="X17" s="65" t="s">
        <v>563</v>
      </c>
      <c r="Y17" s="65" t="s">
        <v>533</v>
      </c>
      <c r="Z17" s="65" t="s">
        <v>534</v>
      </c>
      <c r="AA17" s="65" t="s">
        <v>564</v>
      </c>
      <c r="AB17" s="65" t="s">
        <v>565</v>
      </c>
      <c r="AC17" s="65" t="s">
        <v>537</v>
      </c>
      <c r="AD17" s="86" t="s">
        <v>582</v>
      </c>
      <c r="AE17" s="65">
        <v>70000000</v>
      </c>
      <c r="AF17" s="88" t="s">
        <v>578</v>
      </c>
      <c r="AG17" s="86" t="s">
        <v>540</v>
      </c>
      <c r="AH17" s="86" t="s">
        <v>567</v>
      </c>
      <c r="AI17" s="226">
        <v>70000000</v>
      </c>
      <c r="AJ17" s="307"/>
      <c r="AK17" s="307"/>
      <c r="AL17" s="329"/>
      <c r="AM17" s="329"/>
      <c r="AN17" s="81" t="s">
        <v>568</v>
      </c>
      <c r="AO17" s="79" t="s">
        <v>569</v>
      </c>
      <c r="AP17" s="307"/>
      <c r="AQ17" s="326"/>
      <c r="AR17" s="307"/>
      <c r="AS17" s="326"/>
      <c r="AT17" s="307"/>
      <c r="AU17" s="326"/>
      <c r="AV17" s="307"/>
      <c r="AW17" s="326"/>
      <c r="AX17" s="60"/>
      <c r="AY17" s="60"/>
      <c r="AZ17" s="60"/>
      <c r="BA17" s="60"/>
      <c r="BB17" s="60"/>
      <c r="BC17" s="60"/>
      <c r="BD17" s="60"/>
      <c r="BE17" s="60"/>
      <c r="BF17" s="60"/>
    </row>
    <row r="18" spans="1:138" ht="65.099999999999994" customHeight="1">
      <c r="A18" s="79" t="s">
        <v>179</v>
      </c>
      <c r="B18" s="79" t="s">
        <v>171</v>
      </c>
      <c r="C18" s="81" t="s">
        <v>172</v>
      </c>
      <c r="D18" s="79" t="s">
        <v>182</v>
      </c>
      <c r="E18" s="82" t="s">
        <v>555</v>
      </c>
      <c r="F18" s="79" t="s">
        <v>556</v>
      </c>
      <c r="G18" s="79" t="s">
        <v>557</v>
      </c>
      <c r="H18" s="79" t="s">
        <v>558</v>
      </c>
      <c r="I18" s="79" t="s">
        <v>559</v>
      </c>
      <c r="J18" s="83">
        <v>0.12</v>
      </c>
      <c r="K18" s="84" t="s">
        <v>583</v>
      </c>
      <c r="L18" s="60" t="s">
        <v>528</v>
      </c>
      <c r="M18" s="81" t="s">
        <v>571</v>
      </c>
      <c r="N18" s="81">
        <v>1</v>
      </c>
      <c r="O18" s="81">
        <v>0</v>
      </c>
      <c r="P18" s="81">
        <v>0</v>
      </c>
      <c r="Q18" s="81"/>
      <c r="R18" s="81"/>
      <c r="S18" s="81">
        <f t="shared" si="2"/>
        <v>0</v>
      </c>
      <c r="T18" s="85">
        <f t="shared" si="1"/>
        <v>0</v>
      </c>
      <c r="U18" s="86" t="s">
        <v>546</v>
      </c>
      <c r="V18" s="65" t="s">
        <v>531</v>
      </c>
      <c r="W18" s="65">
        <v>210</v>
      </c>
      <c r="X18" s="65" t="s">
        <v>563</v>
      </c>
      <c r="Y18" s="65" t="s">
        <v>547</v>
      </c>
      <c r="Z18" s="65" t="s">
        <v>534</v>
      </c>
      <c r="AA18" s="65" t="s">
        <v>564</v>
      </c>
      <c r="AB18" s="65" t="s">
        <v>565</v>
      </c>
      <c r="AC18" s="65" t="s">
        <v>537</v>
      </c>
      <c r="AD18" s="86" t="s">
        <v>584</v>
      </c>
      <c r="AE18" s="65">
        <v>400000000</v>
      </c>
      <c r="AF18" s="88" t="s">
        <v>573</v>
      </c>
      <c r="AG18" s="86" t="s">
        <v>540</v>
      </c>
      <c r="AH18" s="86" t="s">
        <v>585</v>
      </c>
      <c r="AI18" s="226">
        <v>0</v>
      </c>
      <c r="AJ18" s="307"/>
      <c r="AK18" s="307"/>
      <c r="AL18" s="329"/>
      <c r="AM18" s="329"/>
      <c r="AN18" s="81" t="s">
        <v>568</v>
      </c>
      <c r="AO18" s="79" t="s">
        <v>569</v>
      </c>
      <c r="AP18" s="307"/>
      <c r="AQ18" s="326"/>
      <c r="AR18" s="307"/>
      <c r="AS18" s="326"/>
      <c r="AT18" s="307"/>
      <c r="AU18" s="326"/>
      <c r="AV18" s="307"/>
      <c r="AW18" s="326"/>
      <c r="AX18" s="60"/>
      <c r="AY18" s="60"/>
      <c r="AZ18" s="60"/>
      <c r="BA18" s="60"/>
      <c r="BB18" s="60"/>
      <c r="BC18" s="60"/>
      <c r="BD18" s="60"/>
      <c r="BE18" s="60"/>
      <c r="BF18" s="60"/>
    </row>
    <row r="19" spans="1:138" s="92" customFormat="1" ht="65.099999999999994" customHeight="1">
      <c r="A19" s="322" t="s">
        <v>586</v>
      </c>
      <c r="B19" s="322"/>
      <c r="C19" s="322"/>
      <c r="D19" s="322"/>
      <c r="E19" s="322"/>
      <c r="F19" s="322"/>
      <c r="G19" s="322"/>
      <c r="H19" s="322"/>
      <c r="I19" s="322"/>
      <c r="J19" s="322"/>
      <c r="K19" s="322"/>
      <c r="L19" s="322"/>
      <c r="M19" s="322"/>
      <c r="N19" s="322"/>
      <c r="O19" s="322"/>
      <c r="P19" s="322"/>
      <c r="Q19" s="322"/>
      <c r="R19" s="322"/>
      <c r="S19" s="322"/>
      <c r="T19" s="74">
        <f>+AVERAGE(T12:T18)</f>
        <v>0</v>
      </c>
      <c r="U19" s="60"/>
      <c r="V19" s="60"/>
      <c r="W19" s="60"/>
      <c r="X19" s="59"/>
      <c r="Y19" s="60"/>
      <c r="Z19" s="60"/>
      <c r="AA19" s="59"/>
      <c r="AB19" s="59"/>
      <c r="AC19" s="60"/>
      <c r="AD19" s="60"/>
      <c r="AE19" s="89"/>
      <c r="AF19" s="60"/>
      <c r="AG19" s="60"/>
      <c r="AH19" s="60"/>
      <c r="AI19" s="107">
        <f>SUM(AI13:AI18)</f>
        <v>1221870426</v>
      </c>
      <c r="AJ19" s="107">
        <f>AJ12</f>
        <v>4545865852.5</v>
      </c>
      <c r="AK19" s="107">
        <f>AK12</f>
        <v>4821870425.5</v>
      </c>
      <c r="AL19" s="90"/>
      <c r="AM19" s="90"/>
      <c r="AN19" s="199" t="str">
        <f t="shared" ref="AN19:AO19" si="3">AN12</f>
        <v xml:space="preserve">
CONTRIBUCION SOBRE CONTRATOS DE OBRA PUBLICA
</v>
      </c>
      <c r="AO19" s="90" t="str">
        <f t="shared" si="3"/>
        <v>2.3.4501.1000.2024130010216</v>
      </c>
      <c r="AP19" s="126"/>
      <c r="AQ19" s="91"/>
      <c r="AR19" s="210"/>
      <c r="AS19" s="91"/>
      <c r="AT19" s="210"/>
      <c r="AU19" s="91"/>
      <c r="AV19" s="210"/>
      <c r="AW19" s="91"/>
      <c r="AX19" s="60"/>
      <c r="AY19" s="60"/>
      <c r="AZ19" s="60"/>
      <c r="BA19" s="60"/>
      <c r="BB19" s="60"/>
      <c r="BC19" s="60"/>
      <c r="BD19" s="60"/>
      <c r="BE19" s="60"/>
      <c r="BF19" s="60"/>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c r="DA19" s="52"/>
      <c r="DB19" s="52"/>
      <c r="DC19" s="52"/>
      <c r="DD19" s="52"/>
      <c r="DE19" s="52"/>
      <c r="DF19" s="52"/>
      <c r="DG19" s="52"/>
      <c r="DH19" s="52"/>
      <c r="DI19" s="52"/>
      <c r="DJ19" s="52"/>
      <c r="DK19" s="52"/>
      <c r="DL19" s="52"/>
      <c r="DM19" s="52"/>
      <c r="DN19" s="52"/>
      <c r="DO19" s="52"/>
      <c r="DP19" s="52"/>
      <c r="DQ19" s="52"/>
      <c r="DR19" s="52"/>
      <c r="DS19" s="52"/>
      <c r="DT19" s="52"/>
      <c r="DU19" s="52"/>
      <c r="DV19" s="52"/>
      <c r="DW19" s="52"/>
      <c r="DX19" s="52"/>
      <c r="DY19" s="52"/>
      <c r="DZ19" s="52"/>
      <c r="EA19" s="52"/>
      <c r="EB19" s="52"/>
      <c r="EC19" s="52"/>
      <c r="ED19" s="52"/>
      <c r="EE19" s="52"/>
      <c r="EF19" s="52"/>
      <c r="EG19" s="52"/>
    </row>
    <row r="20" spans="1:138" ht="65.099999999999994" customHeight="1">
      <c r="A20" s="79" t="s">
        <v>179</v>
      </c>
      <c r="B20" s="79" t="s">
        <v>171</v>
      </c>
      <c r="C20" s="60" t="s">
        <v>172</v>
      </c>
      <c r="D20" s="227" t="s">
        <v>182</v>
      </c>
      <c r="E20" s="59" t="s">
        <v>587</v>
      </c>
      <c r="F20" s="110">
        <v>2024130010220</v>
      </c>
      <c r="G20" s="59" t="s">
        <v>588</v>
      </c>
      <c r="H20" s="59" t="s">
        <v>589</v>
      </c>
      <c r="I20" s="79" t="s">
        <v>559</v>
      </c>
      <c r="J20" s="83">
        <v>0.2</v>
      </c>
      <c r="K20" s="84" t="s">
        <v>590</v>
      </c>
      <c r="L20" s="59" t="s">
        <v>528</v>
      </c>
      <c r="M20" s="79" t="s">
        <v>591</v>
      </c>
      <c r="N20" s="81">
        <v>1</v>
      </c>
      <c r="O20" s="81">
        <v>0</v>
      </c>
      <c r="P20" s="81">
        <v>0</v>
      </c>
      <c r="Q20" s="81"/>
      <c r="R20" s="81"/>
      <c r="S20" s="81">
        <f t="shared" si="2"/>
        <v>0</v>
      </c>
      <c r="T20" s="85">
        <f t="shared" si="1"/>
        <v>0</v>
      </c>
      <c r="U20" s="59" t="s">
        <v>562</v>
      </c>
      <c r="V20" s="59" t="s">
        <v>531</v>
      </c>
      <c r="W20" s="59">
        <v>330</v>
      </c>
      <c r="X20" s="79" t="s">
        <v>532</v>
      </c>
      <c r="Y20" s="65" t="s">
        <v>533</v>
      </c>
      <c r="Z20" s="65" t="s">
        <v>534</v>
      </c>
      <c r="AA20" s="65" t="s">
        <v>592</v>
      </c>
      <c r="AB20" s="59" t="s">
        <v>593</v>
      </c>
      <c r="AC20" s="94" t="s">
        <v>537</v>
      </c>
      <c r="AD20" s="94" t="s">
        <v>594</v>
      </c>
      <c r="AE20" s="59">
        <v>800000000</v>
      </c>
      <c r="AF20" s="59" t="s">
        <v>566</v>
      </c>
      <c r="AG20" s="59" t="s">
        <v>540</v>
      </c>
      <c r="AH20" s="59" t="s">
        <v>567</v>
      </c>
      <c r="AI20" s="201">
        <v>1800000000</v>
      </c>
      <c r="AJ20" s="330">
        <v>6047542191.7700005</v>
      </c>
      <c r="AK20" s="331">
        <v>10994089112.809999</v>
      </c>
      <c r="AL20" s="317"/>
      <c r="AM20" s="317"/>
      <c r="AN20" s="182" t="s">
        <v>568</v>
      </c>
      <c r="AO20" s="182" t="s">
        <v>595</v>
      </c>
      <c r="AP20" s="323">
        <v>0</v>
      </c>
      <c r="AQ20" s="324">
        <v>0</v>
      </c>
      <c r="AR20" s="323">
        <v>0</v>
      </c>
      <c r="AS20" s="337">
        <v>0</v>
      </c>
      <c r="AT20" s="323">
        <v>1000000000</v>
      </c>
      <c r="AU20" s="337">
        <f>AT20/AK20</f>
        <v>9.0957967480437149E-2</v>
      </c>
      <c r="AV20" s="323">
        <v>362500000</v>
      </c>
      <c r="AW20" s="337">
        <f>AV20/AK20</f>
        <v>3.2972263211658463E-2</v>
      </c>
      <c r="AX20" s="77"/>
      <c r="AY20" s="60"/>
      <c r="AZ20" s="77"/>
      <c r="BA20" s="60"/>
      <c r="BB20" s="77"/>
      <c r="BC20" s="60"/>
      <c r="BD20" s="77"/>
      <c r="BE20" s="60"/>
      <c r="BF20" s="60"/>
    </row>
    <row r="21" spans="1:138" ht="65.099999999999994" customHeight="1">
      <c r="A21" s="79" t="s">
        <v>179</v>
      </c>
      <c r="B21" s="79" t="s">
        <v>171</v>
      </c>
      <c r="C21" s="60" t="s">
        <v>172</v>
      </c>
      <c r="D21" s="227" t="s">
        <v>182</v>
      </c>
      <c r="E21" s="59" t="s">
        <v>587</v>
      </c>
      <c r="F21" s="110">
        <v>2024130010220</v>
      </c>
      <c r="G21" s="59" t="s">
        <v>588</v>
      </c>
      <c r="H21" s="59" t="s">
        <v>589</v>
      </c>
      <c r="I21" s="79" t="s">
        <v>559</v>
      </c>
      <c r="J21" s="83">
        <v>0.2</v>
      </c>
      <c r="K21" s="84" t="s">
        <v>596</v>
      </c>
      <c r="L21" s="59" t="s">
        <v>528</v>
      </c>
      <c r="M21" s="79" t="s">
        <v>591</v>
      </c>
      <c r="N21" s="81">
        <v>1</v>
      </c>
      <c r="O21" s="81">
        <v>0</v>
      </c>
      <c r="P21" s="81">
        <v>0</v>
      </c>
      <c r="Q21" s="81"/>
      <c r="R21" s="81"/>
      <c r="S21" s="81">
        <f t="shared" si="2"/>
        <v>0</v>
      </c>
      <c r="T21" s="85">
        <f t="shared" si="1"/>
        <v>0</v>
      </c>
      <c r="U21" s="59" t="s">
        <v>562</v>
      </c>
      <c r="V21" s="59" t="s">
        <v>531</v>
      </c>
      <c r="W21" s="59">
        <v>330</v>
      </c>
      <c r="X21" s="79" t="s">
        <v>532</v>
      </c>
      <c r="Y21" s="65" t="s">
        <v>533</v>
      </c>
      <c r="Z21" s="65" t="s">
        <v>534</v>
      </c>
      <c r="AA21" s="65" t="s">
        <v>592</v>
      </c>
      <c r="AB21" s="59" t="s">
        <v>593</v>
      </c>
      <c r="AC21" s="94" t="s">
        <v>537</v>
      </c>
      <c r="AD21" s="94" t="s">
        <v>596</v>
      </c>
      <c r="AE21" s="59">
        <v>100000000</v>
      </c>
      <c r="AF21" s="59" t="s">
        <v>313</v>
      </c>
      <c r="AG21" s="59" t="s">
        <v>540</v>
      </c>
      <c r="AH21" s="59" t="s">
        <v>567</v>
      </c>
      <c r="AI21" s="201">
        <v>100000000</v>
      </c>
      <c r="AJ21" s="330"/>
      <c r="AK21" s="331"/>
      <c r="AL21" s="317"/>
      <c r="AM21" s="317"/>
      <c r="AN21" s="182" t="s">
        <v>568</v>
      </c>
      <c r="AO21" s="182" t="s">
        <v>595</v>
      </c>
      <c r="AP21" s="323"/>
      <c r="AQ21" s="324"/>
      <c r="AR21" s="323"/>
      <c r="AS21" s="337"/>
      <c r="AT21" s="323"/>
      <c r="AU21" s="337"/>
      <c r="AV21" s="323"/>
      <c r="AW21" s="337"/>
      <c r="AX21" s="77"/>
      <c r="AY21" s="60"/>
      <c r="AZ21" s="77"/>
      <c r="BA21" s="60"/>
      <c r="BB21" s="77"/>
      <c r="BC21" s="60"/>
      <c r="BD21" s="77"/>
      <c r="BE21" s="60"/>
      <c r="BF21" s="60"/>
    </row>
    <row r="22" spans="1:138" ht="89.25" customHeight="1">
      <c r="A22" s="79" t="s">
        <v>179</v>
      </c>
      <c r="B22" s="79" t="s">
        <v>171</v>
      </c>
      <c r="C22" s="60" t="s">
        <v>172</v>
      </c>
      <c r="D22" s="227" t="s">
        <v>182</v>
      </c>
      <c r="E22" s="59" t="s">
        <v>587</v>
      </c>
      <c r="F22" s="110">
        <v>2024130010220</v>
      </c>
      <c r="G22" s="59" t="s">
        <v>588</v>
      </c>
      <c r="H22" s="59" t="s">
        <v>589</v>
      </c>
      <c r="I22" s="79" t="s">
        <v>559</v>
      </c>
      <c r="J22" s="83">
        <v>0.2</v>
      </c>
      <c r="K22" s="84" t="s">
        <v>597</v>
      </c>
      <c r="L22" s="59" t="s">
        <v>528</v>
      </c>
      <c r="M22" s="79" t="s">
        <v>598</v>
      </c>
      <c r="N22" s="81">
        <v>1</v>
      </c>
      <c r="O22" s="81">
        <v>0</v>
      </c>
      <c r="P22" s="81">
        <v>1</v>
      </c>
      <c r="Q22" s="81"/>
      <c r="R22" s="81"/>
      <c r="S22" s="81">
        <f t="shared" si="2"/>
        <v>1</v>
      </c>
      <c r="T22" s="85">
        <f t="shared" si="1"/>
        <v>1</v>
      </c>
      <c r="U22" s="59" t="s">
        <v>562</v>
      </c>
      <c r="V22" s="59" t="s">
        <v>531</v>
      </c>
      <c r="W22" s="59">
        <v>330</v>
      </c>
      <c r="X22" s="65" t="s">
        <v>599</v>
      </c>
      <c r="Y22" s="65" t="s">
        <v>533</v>
      </c>
      <c r="Z22" s="65" t="s">
        <v>534</v>
      </c>
      <c r="AA22" s="65" t="s">
        <v>592</v>
      </c>
      <c r="AB22" s="59" t="s">
        <v>593</v>
      </c>
      <c r="AC22" s="94" t="s">
        <v>537</v>
      </c>
      <c r="AD22" s="94" t="s">
        <v>600</v>
      </c>
      <c r="AE22" s="59">
        <v>1000000000</v>
      </c>
      <c r="AF22" s="59" t="s">
        <v>539</v>
      </c>
      <c r="AG22" s="59" t="s">
        <v>540</v>
      </c>
      <c r="AH22" s="59" t="s">
        <v>567</v>
      </c>
      <c r="AI22" s="201">
        <v>2000000000</v>
      </c>
      <c r="AJ22" s="330"/>
      <c r="AK22" s="331"/>
      <c r="AL22" s="317"/>
      <c r="AM22" s="317"/>
      <c r="AN22" s="182" t="s">
        <v>568</v>
      </c>
      <c r="AO22" s="182" t="s">
        <v>595</v>
      </c>
      <c r="AP22" s="323"/>
      <c r="AQ22" s="324"/>
      <c r="AR22" s="323"/>
      <c r="AS22" s="337"/>
      <c r="AT22" s="323"/>
      <c r="AU22" s="337"/>
      <c r="AV22" s="323"/>
      <c r="AW22" s="337"/>
      <c r="AX22" s="77"/>
      <c r="AY22" s="60"/>
      <c r="AZ22" s="77"/>
      <c r="BA22" s="60"/>
      <c r="BB22" s="77"/>
      <c r="BC22" s="60"/>
      <c r="BD22" s="77"/>
      <c r="BE22" s="60"/>
      <c r="BF22" s="60"/>
    </row>
    <row r="23" spans="1:138" ht="89.25" customHeight="1">
      <c r="A23" s="79" t="s">
        <v>179</v>
      </c>
      <c r="B23" s="79" t="s">
        <v>171</v>
      </c>
      <c r="C23" s="60" t="s">
        <v>172</v>
      </c>
      <c r="D23" s="227" t="s">
        <v>182</v>
      </c>
      <c r="E23" s="59" t="s">
        <v>587</v>
      </c>
      <c r="F23" s="110">
        <v>2024130010220</v>
      </c>
      <c r="G23" s="59" t="s">
        <v>588</v>
      </c>
      <c r="H23" s="59" t="s">
        <v>589</v>
      </c>
      <c r="I23" s="79" t="s">
        <v>559</v>
      </c>
      <c r="J23" s="83">
        <v>0.2</v>
      </c>
      <c r="K23" s="84" t="s">
        <v>601</v>
      </c>
      <c r="L23" s="59" t="s">
        <v>528</v>
      </c>
      <c r="M23" s="79" t="s">
        <v>591</v>
      </c>
      <c r="N23" s="81">
        <v>1</v>
      </c>
      <c r="O23" s="81">
        <v>0</v>
      </c>
      <c r="P23" s="81">
        <v>0</v>
      </c>
      <c r="Q23" s="81"/>
      <c r="R23" s="81"/>
      <c r="S23" s="81">
        <f t="shared" si="2"/>
        <v>0</v>
      </c>
      <c r="T23" s="85">
        <f t="shared" si="1"/>
        <v>0</v>
      </c>
      <c r="U23" s="59" t="s">
        <v>562</v>
      </c>
      <c r="V23" s="59" t="s">
        <v>531</v>
      </c>
      <c r="W23" s="59">
        <v>330</v>
      </c>
      <c r="X23" s="65" t="s">
        <v>532</v>
      </c>
      <c r="Y23" s="65" t="s">
        <v>533</v>
      </c>
      <c r="Z23" s="65" t="s">
        <v>534</v>
      </c>
      <c r="AA23" s="65" t="s">
        <v>592</v>
      </c>
      <c r="AB23" s="59" t="s">
        <v>593</v>
      </c>
      <c r="AC23" s="94" t="s">
        <v>537</v>
      </c>
      <c r="AD23" s="94" t="s">
        <v>602</v>
      </c>
      <c r="AE23" s="59">
        <v>100000000</v>
      </c>
      <c r="AF23" s="59" t="s">
        <v>578</v>
      </c>
      <c r="AG23" s="59" t="s">
        <v>540</v>
      </c>
      <c r="AH23" s="59" t="s">
        <v>567</v>
      </c>
      <c r="AI23" s="201">
        <v>100000000</v>
      </c>
      <c r="AJ23" s="330"/>
      <c r="AK23" s="331"/>
      <c r="AL23" s="317"/>
      <c r="AM23" s="317"/>
      <c r="AN23" s="182" t="s">
        <v>568</v>
      </c>
      <c r="AO23" s="182" t="s">
        <v>595</v>
      </c>
      <c r="AP23" s="323"/>
      <c r="AQ23" s="324"/>
      <c r="AR23" s="323"/>
      <c r="AS23" s="337"/>
      <c r="AT23" s="323"/>
      <c r="AU23" s="337"/>
      <c r="AV23" s="323"/>
      <c r="AW23" s="337"/>
      <c r="AX23" s="77"/>
      <c r="AY23" s="60"/>
      <c r="AZ23" s="77"/>
      <c r="BA23" s="60"/>
      <c r="BB23" s="77"/>
      <c r="BC23" s="60"/>
      <c r="BD23" s="77"/>
      <c r="BE23" s="60"/>
      <c r="BF23" s="60"/>
    </row>
    <row r="24" spans="1:138" ht="80.25" customHeight="1">
      <c r="A24" s="79" t="s">
        <v>179</v>
      </c>
      <c r="B24" s="79" t="s">
        <v>171</v>
      </c>
      <c r="C24" s="60" t="s">
        <v>172</v>
      </c>
      <c r="D24" s="227" t="s">
        <v>182</v>
      </c>
      <c r="E24" s="59" t="s">
        <v>587</v>
      </c>
      <c r="F24" s="110">
        <v>2024130010220</v>
      </c>
      <c r="G24" s="59" t="s">
        <v>588</v>
      </c>
      <c r="H24" s="59" t="s">
        <v>589</v>
      </c>
      <c r="I24" s="79" t="s">
        <v>559</v>
      </c>
      <c r="J24" s="83">
        <v>0.2</v>
      </c>
      <c r="K24" s="84" t="s">
        <v>603</v>
      </c>
      <c r="L24" s="59" t="s">
        <v>528</v>
      </c>
      <c r="M24" s="79" t="s">
        <v>591</v>
      </c>
      <c r="N24" s="81">
        <v>1</v>
      </c>
      <c r="O24" s="81">
        <v>0</v>
      </c>
      <c r="P24" s="81">
        <v>0</v>
      </c>
      <c r="Q24" s="81"/>
      <c r="R24" s="81"/>
      <c r="S24" s="81">
        <f t="shared" si="2"/>
        <v>0</v>
      </c>
      <c r="T24" s="85">
        <f t="shared" si="1"/>
        <v>0</v>
      </c>
      <c r="U24" s="59" t="s">
        <v>546</v>
      </c>
      <c r="V24" s="59" t="s">
        <v>531</v>
      </c>
      <c r="W24" s="59">
        <v>210</v>
      </c>
      <c r="X24" s="65" t="s">
        <v>532</v>
      </c>
      <c r="Y24" s="65" t="s">
        <v>604</v>
      </c>
      <c r="Z24" s="65" t="s">
        <v>534</v>
      </c>
      <c r="AA24" s="65" t="s">
        <v>592</v>
      </c>
      <c r="AB24" s="59" t="s">
        <v>593</v>
      </c>
      <c r="AC24" s="94" t="s">
        <v>537</v>
      </c>
      <c r="AD24" s="59" t="s">
        <v>605</v>
      </c>
      <c r="AE24" s="59">
        <v>8994089112.8099995</v>
      </c>
      <c r="AF24" s="59" t="s">
        <v>566</v>
      </c>
      <c r="AG24" s="59" t="s">
        <v>540</v>
      </c>
      <c r="AH24" s="59" t="s">
        <v>585</v>
      </c>
      <c r="AI24" s="204">
        <v>0</v>
      </c>
      <c r="AJ24" s="330"/>
      <c r="AK24" s="331"/>
      <c r="AL24" s="317"/>
      <c r="AM24" s="317"/>
      <c r="AN24" s="182" t="s">
        <v>568</v>
      </c>
      <c r="AO24" s="182" t="s">
        <v>595</v>
      </c>
      <c r="AP24" s="323"/>
      <c r="AQ24" s="324"/>
      <c r="AR24" s="323"/>
      <c r="AS24" s="337"/>
      <c r="AT24" s="323"/>
      <c r="AU24" s="337"/>
      <c r="AV24" s="323"/>
      <c r="AW24" s="337"/>
      <c r="AX24" s="60"/>
      <c r="AY24" s="60"/>
      <c r="AZ24" s="60"/>
      <c r="BA24" s="60"/>
      <c r="BB24" s="60"/>
      <c r="BC24" s="60"/>
      <c r="BD24" s="60"/>
      <c r="BE24" s="60"/>
      <c r="BF24" s="60"/>
    </row>
    <row r="25" spans="1:138" s="69" customFormat="1" ht="46.5" customHeight="1">
      <c r="A25" s="322" t="s">
        <v>586</v>
      </c>
      <c r="B25" s="322"/>
      <c r="C25" s="322"/>
      <c r="D25" s="322"/>
      <c r="E25" s="322"/>
      <c r="F25" s="322"/>
      <c r="G25" s="322"/>
      <c r="H25" s="322"/>
      <c r="I25" s="322"/>
      <c r="J25" s="322"/>
      <c r="K25" s="322"/>
      <c r="L25" s="322"/>
      <c r="M25" s="322"/>
      <c r="N25" s="322"/>
      <c r="O25" s="322"/>
      <c r="P25" s="322"/>
      <c r="Q25" s="322"/>
      <c r="R25" s="322"/>
      <c r="S25" s="322"/>
      <c r="T25" s="211">
        <f>AVERAGE(T20:T24)</f>
        <v>0.2</v>
      </c>
      <c r="X25" s="54"/>
      <c r="Z25" s="188"/>
      <c r="AA25" s="188"/>
      <c r="AB25" s="188"/>
      <c r="AC25" s="95"/>
      <c r="AD25" s="95"/>
      <c r="AE25" s="96"/>
      <c r="AF25" s="95"/>
      <c r="AG25" s="95"/>
      <c r="AH25" s="95"/>
      <c r="AI25" s="202">
        <f>SUM(AI20:AI24)</f>
        <v>4000000000</v>
      </c>
      <c r="AJ25" s="202">
        <f>AJ20</f>
        <v>6047542191.7700005</v>
      </c>
      <c r="AK25" s="207">
        <f>AK20</f>
        <v>10994089112.809999</v>
      </c>
      <c r="AL25" s="97"/>
      <c r="AM25" s="97"/>
      <c r="AN25" s="95"/>
      <c r="AO25" s="95"/>
      <c r="AP25" s="98">
        <v>0</v>
      </c>
      <c r="AQ25" s="99">
        <f>AQ20</f>
        <v>0</v>
      </c>
      <c r="AR25" s="98">
        <f>AR20</f>
        <v>0</v>
      </c>
      <c r="AS25" s="99">
        <f>+AR25/AJ25</f>
        <v>0</v>
      </c>
      <c r="AT25" s="98">
        <f>AT20</f>
        <v>1000000000</v>
      </c>
      <c r="AU25" s="99">
        <f t="shared" ref="AU25:AV25" si="4">AU20</f>
        <v>9.0957967480437149E-2</v>
      </c>
      <c r="AV25" s="98">
        <f t="shared" si="4"/>
        <v>362500000</v>
      </c>
      <c r="AW25" s="189">
        <f>AV25/AK25</f>
        <v>3.2972263211658463E-2</v>
      </c>
      <c r="AX25" s="328"/>
      <c r="AY25" s="328"/>
      <c r="AZ25" s="328"/>
      <c r="BA25" s="327"/>
      <c r="BB25" s="327"/>
      <c r="BC25" s="327"/>
      <c r="BD25" s="327"/>
      <c r="BE25" s="327"/>
      <c r="BG25" s="187"/>
      <c r="BI25" s="186"/>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187"/>
    </row>
    <row r="26" spans="1:138" ht="81" customHeight="1">
      <c r="A26" s="65" t="s">
        <v>179</v>
      </c>
      <c r="B26" s="65" t="s">
        <v>171</v>
      </c>
      <c r="C26" s="65" t="s">
        <v>172</v>
      </c>
      <c r="D26" s="65" t="s">
        <v>182</v>
      </c>
      <c r="E26" s="59" t="s">
        <v>606</v>
      </c>
      <c r="F26" s="62">
        <v>2024130010219</v>
      </c>
      <c r="G26" s="59" t="s">
        <v>607</v>
      </c>
      <c r="H26" s="59" t="s">
        <v>608</v>
      </c>
      <c r="I26" s="59" t="s">
        <v>609</v>
      </c>
      <c r="J26" s="228">
        <v>0.5</v>
      </c>
      <c r="K26" s="65" t="s">
        <v>610</v>
      </c>
      <c r="L26" s="59" t="s">
        <v>553</v>
      </c>
      <c r="M26" s="59" t="s">
        <v>611</v>
      </c>
      <c r="N26" s="60">
        <v>1</v>
      </c>
      <c r="O26" s="60">
        <v>0</v>
      </c>
      <c r="P26" s="60">
        <v>1</v>
      </c>
      <c r="Q26" s="60"/>
      <c r="R26" s="60"/>
      <c r="S26" s="60">
        <f t="shared" si="2"/>
        <v>1</v>
      </c>
      <c r="T26" s="63">
        <f t="shared" si="1"/>
        <v>1</v>
      </c>
      <c r="U26" s="59"/>
      <c r="V26" s="59"/>
      <c r="W26" s="59"/>
      <c r="X26" s="59" t="s">
        <v>532</v>
      </c>
      <c r="Y26" s="59" t="s">
        <v>533</v>
      </c>
      <c r="Z26" s="100" t="s">
        <v>534</v>
      </c>
      <c r="AA26" s="100" t="s">
        <v>612</v>
      </c>
      <c r="AB26" s="100" t="s">
        <v>613</v>
      </c>
      <c r="AC26" s="100" t="s">
        <v>537</v>
      </c>
      <c r="AD26" s="100" t="s">
        <v>614</v>
      </c>
      <c r="AE26" s="101">
        <v>2435523021.0699997</v>
      </c>
      <c r="AF26" s="101" t="s">
        <v>615</v>
      </c>
      <c r="AG26" s="102" t="s">
        <v>540</v>
      </c>
      <c r="AH26" s="100" t="s">
        <v>567</v>
      </c>
      <c r="AI26" s="203">
        <v>1800000000</v>
      </c>
      <c r="AJ26" s="335">
        <v>2543737692.4899998</v>
      </c>
      <c r="AK26" s="335">
        <v>2543737692.4899998</v>
      </c>
      <c r="AL26" s="97"/>
      <c r="AM26" s="97"/>
      <c r="AN26" s="102" t="s">
        <v>568</v>
      </c>
      <c r="AO26" s="102" t="s">
        <v>616</v>
      </c>
      <c r="AP26" s="335">
        <v>0</v>
      </c>
      <c r="AQ26" s="309">
        <v>0</v>
      </c>
      <c r="AR26" s="335">
        <v>0</v>
      </c>
      <c r="AS26" s="309">
        <v>0</v>
      </c>
      <c r="AT26" s="338">
        <v>1189234453.8499999</v>
      </c>
      <c r="AU26" s="309">
        <f>AT26/AK26</f>
        <v>0.46751457800111801</v>
      </c>
      <c r="AV26" s="308">
        <v>848874593.53999996</v>
      </c>
      <c r="AW26" s="339">
        <f>AV26/AK26</f>
        <v>0.33371152852991626</v>
      </c>
      <c r="AX26" s="328"/>
      <c r="AY26" s="328"/>
      <c r="AZ26" s="328"/>
      <c r="BA26" s="327"/>
      <c r="BB26" s="327"/>
      <c r="BC26" s="327"/>
      <c r="BD26" s="327"/>
      <c r="BE26" s="327"/>
      <c r="BF26" s="60"/>
    </row>
    <row r="27" spans="1:138" ht="92.25" customHeight="1">
      <c r="A27" s="65" t="s">
        <v>179</v>
      </c>
      <c r="B27" s="65" t="s">
        <v>171</v>
      </c>
      <c r="C27" s="65" t="s">
        <v>172</v>
      </c>
      <c r="D27" s="65" t="s">
        <v>182</v>
      </c>
      <c r="E27" s="59" t="s">
        <v>606</v>
      </c>
      <c r="F27" s="62">
        <v>2024130010219</v>
      </c>
      <c r="G27" s="59" t="s">
        <v>607</v>
      </c>
      <c r="H27" s="59" t="s">
        <v>608</v>
      </c>
      <c r="I27" s="59" t="s">
        <v>609</v>
      </c>
      <c r="J27" s="228">
        <v>0.5</v>
      </c>
      <c r="K27" s="65" t="s">
        <v>617</v>
      </c>
      <c r="L27" s="59" t="s">
        <v>553</v>
      </c>
      <c r="M27" s="59" t="s">
        <v>618</v>
      </c>
      <c r="N27" s="60">
        <v>1</v>
      </c>
      <c r="O27" s="60">
        <v>0</v>
      </c>
      <c r="P27" s="60">
        <v>1</v>
      </c>
      <c r="Q27" s="60"/>
      <c r="R27" s="60"/>
      <c r="S27" s="60">
        <f t="shared" si="2"/>
        <v>1</v>
      </c>
      <c r="T27" s="63">
        <f t="shared" si="1"/>
        <v>1</v>
      </c>
      <c r="U27" s="59"/>
      <c r="V27" s="59"/>
      <c r="W27" s="59"/>
      <c r="X27" s="59" t="s">
        <v>532</v>
      </c>
      <c r="Y27" s="59" t="s">
        <v>533</v>
      </c>
      <c r="Z27" s="100" t="s">
        <v>534</v>
      </c>
      <c r="AA27" s="100" t="s">
        <v>612</v>
      </c>
      <c r="AB27" s="100" t="s">
        <v>613</v>
      </c>
      <c r="AC27" s="100" t="s">
        <v>537</v>
      </c>
      <c r="AD27" s="100" t="s">
        <v>619</v>
      </c>
      <c r="AE27" s="101">
        <v>108214670.92</v>
      </c>
      <c r="AF27" s="101" t="s">
        <v>578</v>
      </c>
      <c r="AG27" s="102" t="s">
        <v>540</v>
      </c>
      <c r="AH27" s="100" t="s">
        <v>567</v>
      </c>
      <c r="AI27" s="203">
        <v>100000000</v>
      </c>
      <c r="AJ27" s="335"/>
      <c r="AK27" s="335"/>
      <c r="AL27" s="97"/>
      <c r="AM27" s="97"/>
      <c r="AN27" s="102" t="s">
        <v>568</v>
      </c>
      <c r="AO27" s="102" t="s">
        <v>616</v>
      </c>
      <c r="AP27" s="335"/>
      <c r="AQ27" s="309"/>
      <c r="AR27" s="335"/>
      <c r="AS27" s="309"/>
      <c r="AT27" s="338"/>
      <c r="AU27" s="309"/>
      <c r="AV27" s="308"/>
      <c r="AW27" s="339"/>
      <c r="AX27" s="328"/>
      <c r="AY27" s="328"/>
      <c r="AZ27" s="328"/>
      <c r="BA27" s="327"/>
      <c r="BB27" s="327"/>
      <c r="BC27" s="327"/>
      <c r="BD27" s="327"/>
      <c r="BE27" s="327"/>
      <c r="BF27" s="60"/>
    </row>
    <row r="28" spans="1:138" s="69" customFormat="1" ht="46.5" customHeight="1">
      <c r="A28" s="322" t="s">
        <v>620</v>
      </c>
      <c r="B28" s="322"/>
      <c r="C28" s="322"/>
      <c r="D28" s="322"/>
      <c r="E28" s="322"/>
      <c r="F28" s="322"/>
      <c r="G28" s="322"/>
      <c r="H28" s="322"/>
      <c r="I28" s="322"/>
      <c r="J28" s="322"/>
      <c r="K28" s="322"/>
      <c r="L28" s="322"/>
      <c r="M28" s="322"/>
      <c r="N28" s="322"/>
      <c r="O28" s="322"/>
      <c r="P28" s="322"/>
      <c r="Q28" s="322"/>
      <c r="R28" s="322"/>
      <c r="S28" s="322"/>
      <c r="T28" s="74">
        <f>+AVERAGE(T26:T27)</f>
        <v>1</v>
      </c>
      <c r="X28" s="54"/>
      <c r="Z28" s="188"/>
      <c r="AA28" s="188"/>
      <c r="AB28" s="188"/>
      <c r="AC28" s="95"/>
      <c r="AD28" s="95"/>
      <c r="AE28" s="96"/>
      <c r="AF28" s="95"/>
      <c r="AG28" s="95"/>
      <c r="AH28" s="95"/>
      <c r="AI28" s="202">
        <f>SUM(AI26:AI27)</f>
        <v>1900000000</v>
      </c>
      <c r="AJ28" s="202">
        <f>AJ26</f>
        <v>2543737692.4899998</v>
      </c>
      <c r="AK28" s="207">
        <f>AK26</f>
        <v>2543737692.4899998</v>
      </c>
      <c r="AL28" s="97"/>
      <c r="AM28" s="97"/>
      <c r="AN28" s="95"/>
      <c r="AO28" s="95"/>
      <c r="AP28" s="98">
        <f t="shared" ref="AP28:AW28" si="5">AP26</f>
        <v>0</v>
      </c>
      <c r="AQ28" s="99">
        <f t="shared" si="5"/>
        <v>0</v>
      </c>
      <c r="AR28" s="98">
        <f t="shared" si="5"/>
        <v>0</v>
      </c>
      <c r="AS28" s="99">
        <f t="shared" si="5"/>
        <v>0</v>
      </c>
      <c r="AT28" s="98">
        <f t="shared" si="5"/>
        <v>1189234453.8499999</v>
      </c>
      <c r="AU28" s="99">
        <f t="shared" si="5"/>
        <v>0.46751457800111801</v>
      </c>
      <c r="AV28" s="98">
        <f t="shared" si="5"/>
        <v>848874593.53999996</v>
      </c>
      <c r="AW28" s="189">
        <f t="shared" si="5"/>
        <v>0.33371152852991626</v>
      </c>
      <c r="AX28" s="328"/>
      <c r="AY28" s="328"/>
      <c r="AZ28" s="328"/>
      <c r="BA28" s="327"/>
      <c r="BB28" s="327"/>
      <c r="BC28" s="327"/>
      <c r="BD28" s="327"/>
      <c r="BE28" s="327"/>
      <c r="BG28" s="187"/>
      <c r="BI28" s="186"/>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53"/>
      <c r="EE28" s="53"/>
      <c r="EF28" s="53"/>
      <c r="EG28" s="53"/>
      <c r="EH28" s="187"/>
    </row>
    <row r="29" spans="1:138" ht="46.5" customHeight="1">
      <c r="A29" s="65" t="s">
        <v>179</v>
      </c>
      <c r="B29" s="65" t="s">
        <v>171</v>
      </c>
      <c r="C29" s="65" t="s">
        <v>172</v>
      </c>
      <c r="D29" s="65" t="s">
        <v>182</v>
      </c>
      <c r="E29" s="59" t="s">
        <v>621</v>
      </c>
      <c r="F29" s="62">
        <v>2024130010218</v>
      </c>
      <c r="G29" s="59" t="s">
        <v>622</v>
      </c>
      <c r="H29" s="59" t="s">
        <v>623</v>
      </c>
      <c r="I29" s="59" t="s">
        <v>559</v>
      </c>
      <c r="J29" s="83">
        <v>1</v>
      </c>
      <c r="K29" s="84" t="s">
        <v>624</v>
      </c>
      <c r="L29" s="59" t="s">
        <v>528</v>
      </c>
      <c r="M29" s="79" t="s">
        <v>625</v>
      </c>
      <c r="N29" s="81">
        <v>1</v>
      </c>
      <c r="O29" s="81">
        <v>0</v>
      </c>
      <c r="P29" s="81">
        <v>1</v>
      </c>
      <c r="Q29" s="81"/>
      <c r="R29" s="81"/>
      <c r="S29" s="81">
        <f t="shared" si="2"/>
        <v>1</v>
      </c>
      <c r="T29" s="85">
        <f t="shared" si="1"/>
        <v>1</v>
      </c>
      <c r="U29" s="59" t="s">
        <v>562</v>
      </c>
      <c r="V29" s="59" t="s">
        <v>585</v>
      </c>
      <c r="W29" s="59">
        <v>150</v>
      </c>
      <c r="X29" s="79" t="s">
        <v>532</v>
      </c>
      <c r="Y29" s="59" t="s">
        <v>533</v>
      </c>
      <c r="Z29" s="100" t="s">
        <v>613</v>
      </c>
      <c r="AA29" s="100" t="s">
        <v>612</v>
      </c>
      <c r="AB29" s="100" t="s">
        <v>613</v>
      </c>
      <c r="AC29" s="100" t="s">
        <v>537</v>
      </c>
      <c r="AD29" s="100" t="s">
        <v>619</v>
      </c>
      <c r="AE29" s="100">
        <v>1511865326</v>
      </c>
      <c r="AF29" s="100" t="s">
        <v>578</v>
      </c>
      <c r="AG29" s="100" t="s">
        <v>540</v>
      </c>
      <c r="AH29" s="100" t="s">
        <v>567</v>
      </c>
      <c r="AI29" s="203">
        <v>1300000000</v>
      </c>
      <c r="AJ29" s="229">
        <v>1511865326</v>
      </c>
      <c r="AK29" s="203">
        <v>1511865326</v>
      </c>
      <c r="AL29" s="97"/>
      <c r="AM29" s="97"/>
      <c r="AN29" s="102" t="s">
        <v>568</v>
      </c>
      <c r="AO29" s="102" t="s">
        <v>626</v>
      </c>
      <c r="AP29" s="105">
        <v>0</v>
      </c>
      <c r="AQ29" s="104">
        <v>0</v>
      </c>
      <c r="AR29" s="105">
        <v>0</v>
      </c>
      <c r="AS29" s="104">
        <f>AR29/AJ29</f>
        <v>0</v>
      </c>
      <c r="AT29" s="105">
        <v>58101948</v>
      </c>
      <c r="AU29" s="104">
        <f>AT29/AK29</f>
        <v>3.8430637306645921E-2</v>
      </c>
      <c r="AV29" s="105">
        <v>58101948</v>
      </c>
      <c r="AW29" s="190">
        <f>AV29/AK29</f>
        <v>3.8430637306645921E-2</v>
      </c>
      <c r="AX29" s="328"/>
      <c r="AY29" s="328"/>
      <c r="AZ29" s="328"/>
      <c r="BA29" s="327"/>
      <c r="BB29" s="327"/>
      <c r="BC29" s="327"/>
      <c r="BD29" s="327"/>
      <c r="BE29" s="327"/>
      <c r="BF29" s="60"/>
    </row>
    <row r="30" spans="1:138" s="60" customFormat="1" ht="46.5" customHeight="1">
      <c r="A30" s="322" t="s">
        <v>627</v>
      </c>
      <c r="B30" s="322"/>
      <c r="C30" s="322"/>
      <c r="D30" s="322"/>
      <c r="E30" s="322"/>
      <c r="F30" s="322"/>
      <c r="G30" s="322"/>
      <c r="H30" s="322"/>
      <c r="I30" s="322"/>
      <c r="J30" s="322"/>
      <c r="K30" s="322"/>
      <c r="L30" s="322"/>
      <c r="M30" s="322"/>
      <c r="N30" s="322"/>
      <c r="O30" s="322"/>
      <c r="P30" s="322"/>
      <c r="Q30" s="322"/>
      <c r="R30" s="322"/>
      <c r="S30" s="322"/>
      <c r="T30" s="71">
        <f>+AVERAGE(T28:T29)</f>
        <v>1</v>
      </c>
      <c r="X30" s="65"/>
      <c r="Z30" s="100"/>
      <c r="AA30" s="100"/>
      <c r="AB30" s="100"/>
      <c r="AC30" s="102"/>
      <c r="AD30" s="102"/>
      <c r="AE30" s="103"/>
      <c r="AF30" s="102"/>
      <c r="AG30" s="102"/>
      <c r="AH30" s="102"/>
      <c r="AI30" s="202">
        <f>SUM(AI29)</f>
        <v>1300000000</v>
      </c>
      <c r="AJ30" s="202">
        <f t="shared" ref="AJ30:AK30" si="6">SUM(AJ29)</f>
        <v>1511865326</v>
      </c>
      <c r="AK30" s="202">
        <f t="shared" si="6"/>
        <v>1511865326</v>
      </c>
      <c r="AL30" s="97"/>
      <c r="AM30" s="97"/>
      <c r="AN30" s="102"/>
      <c r="AO30" s="102"/>
      <c r="AP30" s="105">
        <f>AP29</f>
        <v>0</v>
      </c>
      <c r="AQ30" s="104">
        <f t="shared" ref="AQ30:AW30" si="7">AQ29</f>
        <v>0</v>
      </c>
      <c r="AR30" s="105">
        <f t="shared" si="7"/>
        <v>0</v>
      </c>
      <c r="AS30" s="104">
        <f t="shared" si="7"/>
        <v>0</v>
      </c>
      <c r="AT30" s="98">
        <f t="shared" si="7"/>
        <v>58101948</v>
      </c>
      <c r="AU30" s="99">
        <f t="shared" si="7"/>
        <v>3.8430637306645921E-2</v>
      </c>
      <c r="AV30" s="98">
        <f t="shared" si="7"/>
        <v>58101948</v>
      </c>
      <c r="AW30" s="190">
        <f t="shared" si="7"/>
        <v>3.8430637306645921E-2</v>
      </c>
      <c r="AX30" s="328"/>
      <c r="AY30" s="328"/>
      <c r="AZ30" s="328"/>
      <c r="BA30" s="327"/>
      <c r="BB30" s="327"/>
      <c r="BC30" s="327"/>
      <c r="BD30" s="327"/>
      <c r="BE30" s="327"/>
      <c r="BG30" s="119"/>
      <c r="BI30" s="185"/>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c r="ED30" s="52"/>
      <c r="EE30" s="52"/>
      <c r="EF30" s="52"/>
      <c r="EG30" s="52"/>
      <c r="EH30" s="119"/>
    </row>
    <row r="31" spans="1:138" ht="46.5" customHeight="1">
      <c r="A31" s="65" t="s">
        <v>179</v>
      </c>
      <c r="B31" s="65" t="s">
        <v>171</v>
      </c>
      <c r="C31" s="65" t="s">
        <v>172</v>
      </c>
      <c r="D31" s="65" t="s">
        <v>182</v>
      </c>
      <c r="E31" s="59" t="s">
        <v>628</v>
      </c>
      <c r="F31" s="62">
        <v>2024130010217</v>
      </c>
      <c r="G31" s="59" t="s">
        <v>629</v>
      </c>
      <c r="H31" s="59" t="s">
        <v>630</v>
      </c>
      <c r="I31" s="59" t="s">
        <v>559</v>
      </c>
      <c r="J31" s="83">
        <v>0.25</v>
      </c>
      <c r="K31" s="84" t="s">
        <v>631</v>
      </c>
      <c r="L31" s="59" t="s">
        <v>528</v>
      </c>
      <c r="M31" s="79" t="s">
        <v>632</v>
      </c>
      <c r="N31" s="81">
        <v>1</v>
      </c>
      <c r="O31" s="81">
        <v>0</v>
      </c>
      <c r="P31" s="81">
        <v>0</v>
      </c>
      <c r="Q31" s="81"/>
      <c r="R31" s="81"/>
      <c r="S31" s="81">
        <f t="shared" ref="S31:S34" si="8">+O31+P31+Q31+R31</f>
        <v>0</v>
      </c>
      <c r="T31" s="85">
        <f t="shared" ref="T31:T34" si="9">+IF((S31/N31)&gt;100%,100%,(S31/N31))</f>
        <v>0</v>
      </c>
      <c r="U31" s="86" t="s">
        <v>562</v>
      </c>
      <c r="V31" s="65" t="s">
        <v>531</v>
      </c>
      <c r="W31" s="65">
        <v>330</v>
      </c>
      <c r="X31" s="65" t="s">
        <v>532</v>
      </c>
      <c r="Y31" s="65" t="s">
        <v>533</v>
      </c>
      <c r="Z31" s="100" t="s">
        <v>534</v>
      </c>
      <c r="AA31" s="100" t="s">
        <v>633</v>
      </c>
      <c r="AB31" s="100" t="s">
        <v>634</v>
      </c>
      <c r="AC31" s="101" t="s">
        <v>537</v>
      </c>
      <c r="AD31" s="101" t="s">
        <v>635</v>
      </c>
      <c r="AE31" s="100">
        <v>70000000</v>
      </c>
      <c r="AF31" s="100" t="s">
        <v>578</v>
      </c>
      <c r="AG31" s="100" t="s">
        <v>540</v>
      </c>
      <c r="AH31" s="100" t="s">
        <v>567</v>
      </c>
      <c r="AI31" s="203">
        <v>70000000</v>
      </c>
      <c r="AJ31" s="335">
        <v>1577505749.04</v>
      </c>
      <c r="AK31" s="348">
        <v>2000000000</v>
      </c>
      <c r="AL31" s="97"/>
      <c r="AM31" s="97"/>
      <c r="AN31" s="102" t="s">
        <v>568</v>
      </c>
      <c r="AO31" s="102" t="s">
        <v>636</v>
      </c>
      <c r="AP31" s="308">
        <v>0</v>
      </c>
      <c r="AQ31" s="309">
        <v>0</v>
      </c>
      <c r="AR31" s="308">
        <v>0</v>
      </c>
      <c r="AS31" s="309">
        <v>0</v>
      </c>
      <c r="AT31" s="308">
        <v>0</v>
      </c>
      <c r="AU31" s="309">
        <v>0</v>
      </c>
      <c r="AV31" s="308">
        <v>0</v>
      </c>
      <c r="AW31" s="339">
        <v>0</v>
      </c>
      <c r="AX31" s="328"/>
      <c r="AY31" s="328"/>
      <c r="AZ31" s="328"/>
      <c r="BA31" s="327"/>
      <c r="BB31" s="327"/>
      <c r="BC31" s="327"/>
      <c r="BD31" s="327"/>
      <c r="BE31" s="327"/>
      <c r="BF31" s="60"/>
    </row>
    <row r="32" spans="1:138" ht="46.5" customHeight="1">
      <c r="A32" s="65" t="s">
        <v>179</v>
      </c>
      <c r="B32" s="65" t="s">
        <v>171</v>
      </c>
      <c r="C32" s="65" t="s">
        <v>172</v>
      </c>
      <c r="D32" s="65" t="s">
        <v>182</v>
      </c>
      <c r="E32" s="59" t="s">
        <v>628</v>
      </c>
      <c r="F32" s="62">
        <v>2024130010217</v>
      </c>
      <c r="G32" s="59" t="s">
        <v>629</v>
      </c>
      <c r="H32" s="59" t="s">
        <v>630</v>
      </c>
      <c r="I32" s="59" t="s">
        <v>559</v>
      </c>
      <c r="J32" s="83">
        <v>0.25</v>
      </c>
      <c r="K32" s="84" t="s">
        <v>637</v>
      </c>
      <c r="L32" s="59" t="s">
        <v>528</v>
      </c>
      <c r="M32" s="79" t="s">
        <v>632</v>
      </c>
      <c r="N32" s="81">
        <v>1</v>
      </c>
      <c r="O32" s="81">
        <v>0</v>
      </c>
      <c r="P32" s="81">
        <v>0</v>
      </c>
      <c r="Q32" s="81"/>
      <c r="R32" s="81"/>
      <c r="S32" s="81">
        <f t="shared" si="8"/>
        <v>0</v>
      </c>
      <c r="T32" s="85">
        <f t="shared" si="9"/>
        <v>0</v>
      </c>
      <c r="U32" s="86" t="s">
        <v>562</v>
      </c>
      <c r="V32" s="65" t="s">
        <v>531</v>
      </c>
      <c r="W32" s="65">
        <v>330</v>
      </c>
      <c r="X32" s="65" t="s">
        <v>532</v>
      </c>
      <c r="Y32" s="65" t="s">
        <v>533</v>
      </c>
      <c r="Z32" s="100" t="s">
        <v>534</v>
      </c>
      <c r="AA32" s="100" t="s">
        <v>633</v>
      </c>
      <c r="AB32" s="100" t="s">
        <v>634</v>
      </c>
      <c r="AC32" s="101" t="s">
        <v>537</v>
      </c>
      <c r="AD32" s="101" t="s">
        <v>638</v>
      </c>
      <c r="AE32" s="100">
        <v>400000000</v>
      </c>
      <c r="AF32" s="100" t="s">
        <v>573</v>
      </c>
      <c r="AG32" s="100" t="s">
        <v>540</v>
      </c>
      <c r="AH32" s="100" t="s">
        <v>567</v>
      </c>
      <c r="AI32" s="203">
        <v>400000000</v>
      </c>
      <c r="AJ32" s="335"/>
      <c r="AK32" s="348"/>
      <c r="AL32" s="97"/>
      <c r="AM32" s="97"/>
      <c r="AN32" s="102" t="s">
        <v>568</v>
      </c>
      <c r="AO32" s="102" t="s">
        <v>636</v>
      </c>
      <c r="AP32" s="308"/>
      <c r="AQ32" s="309"/>
      <c r="AR32" s="308"/>
      <c r="AS32" s="309"/>
      <c r="AT32" s="308"/>
      <c r="AU32" s="309"/>
      <c r="AV32" s="308"/>
      <c r="AW32" s="339"/>
      <c r="AX32" s="328"/>
      <c r="AY32" s="328"/>
      <c r="AZ32" s="328"/>
      <c r="BA32" s="327"/>
      <c r="BB32" s="327"/>
      <c r="BC32" s="327"/>
      <c r="BD32" s="327"/>
      <c r="BE32" s="327"/>
      <c r="BF32" s="60"/>
    </row>
    <row r="33" spans="1:138" ht="46.5" customHeight="1">
      <c r="A33" s="65" t="s">
        <v>179</v>
      </c>
      <c r="B33" s="65" t="s">
        <v>171</v>
      </c>
      <c r="C33" s="65" t="s">
        <v>172</v>
      </c>
      <c r="D33" s="65" t="s">
        <v>182</v>
      </c>
      <c r="E33" s="59" t="s">
        <v>628</v>
      </c>
      <c r="F33" s="62">
        <v>2024130010217</v>
      </c>
      <c r="G33" s="59" t="s">
        <v>629</v>
      </c>
      <c r="H33" s="59" t="s">
        <v>630</v>
      </c>
      <c r="I33" s="59" t="s">
        <v>559</v>
      </c>
      <c r="J33" s="83">
        <v>0.25</v>
      </c>
      <c r="K33" s="84" t="s">
        <v>639</v>
      </c>
      <c r="L33" s="59" t="s">
        <v>528</v>
      </c>
      <c r="M33" s="79" t="s">
        <v>632</v>
      </c>
      <c r="N33" s="81">
        <v>1</v>
      </c>
      <c r="O33" s="81">
        <v>0</v>
      </c>
      <c r="P33" s="81">
        <v>0</v>
      </c>
      <c r="Q33" s="81"/>
      <c r="R33" s="81"/>
      <c r="S33" s="81">
        <f t="shared" si="8"/>
        <v>0</v>
      </c>
      <c r="T33" s="85">
        <f t="shared" si="9"/>
        <v>0</v>
      </c>
      <c r="U33" s="86" t="s">
        <v>562</v>
      </c>
      <c r="V33" s="65" t="s">
        <v>531</v>
      </c>
      <c r="W33" s="65">
        <v>330</v>
      </c>
      <c r="X33" s="65" t="s">
        <v>532</v>
      </c>
      <c r="Y33" s="65" t="s">
        <v>533</v>
      </c>
      <c r="Z33" s="100" t="s">
        <v>534</v>
      </c>
      <c r="AA33" s="100" t="s">
        <v>633</v>
      </c>
      <c r="AB33" s="100" t="s">
        <v>634</v>
      </c>
      <c r="AC33" s="101" t="s">
        <v>537</v>
      </c>
      <c r="AD33" s="101" t="s">
        <v>640</v>
      </c>
      <c r="AE33" s="100">
        <v>1500000000</v>
      </c>
      <c r="AF33" s="100" t="s">
        <v>573</v>
      </c>
      <c r="AG33" s="100" t="s">
        <v>540</v>
      </c>
      <c r="AH33" s="100" t="s">
        <v>567</v>
      </c>
      <c r="AI33" s="203">
        <v>500000000</v>
      </c>
      <c r="AJ33" s="335"/>
      <c r="AK33" s="348"/>
      <c r="AL33" s="97"/>
      <c r="AM33" s="97"/>
      <c r="AN33" s="102" t="s">
        <v>568</v>
      </c>
      <c r="AO33" s="102" t="s">
        <v>636</v>
      </c>
      <c r="AP33" s="308"/>
      <c r="AQ33" s="309"/>
      <c r="AR33" s="308"/>
      <c r="AS33" s="309"/>
      <c r="AT33" s="308"/>
      <c r="AU33" s="309"/>
      <c r="AV33" s="308"/>
      <c r="AW33" s="339"/>
      <c r="AX33" s="328"/>
      <c r="AY33" s="328"/>
      <c r="AZ33" s="328"/>
      <c r="BA33" s="327"/>
      <c r="BB33" s="327"/>
      <c r="BC33" s="327"/>
      <c r="BD33" s="327"/>
      <c r="BE33" s="327"/>
      <c r="BF33" s="60"/>
    </row>
    <row r="34" spans="1:138" ht="46.5" customHeight="1">
      <c r="A34" s="65" t="s">
        <v>179</v>
      </c>
      <c r="B34" s="65" t="s">
        <v>171</v>
      </c>
      <c r="C34" s="65" t="s">
        <v>172</v>
      </c>
      <c r="D34" s="65" t="s">
        <v>182</v>
      </c>
      <c r="E34" s="59" t="s">
        <v>628</v>
      </c>
      <c r="F34" s="62">
        <v>2024130010217</v>
      </c>
      <c r="G34" s="59" t="s">
        <v>629</v>
      </c>
      <c r="H34" s="59" t="s">
        <v>630</v>
      </c>
      <c r="I34" s="59" t="s">
        <v>559</v>
      </c>
      <c r="J34" s="83">
        <v>0.25</v>
      </c>
      <c r="K34" s="84" t="s">
        <v>641</v>
      </c>
      <c r="L34" s="59" t="s">
        <v>528</v>
      </c>
      <c r="M34" s="79" t="s">
        <v>632</v>
      </c>
      <c r="N34" s="81">
        <v>1</v>
      </c>
      <c r="O34" s="81">
        <v>0</v>
      </c>
      <c r="P34" s="81">
        <v>0</v>
      </c>
      <c r="Q34" s="81"/>
      <c r="R34" s="81"/>
      <c r="S34" s="81">
        <f t="shared" si="8"/>
        <v>0</v>
      </c>
      <c r="T34" s="85">
        <f t="shared" si="9"/>
        <v>0</v>
      </c>
      <c r="U34" s="86" t="s">
        <v>562</v>
      </c>
      <c r="V34" s="65" t="s">
        <v>531</v>
      </c>
      <c r="W34" s="65">
        <v>330</v>
      </c>
      <c r="X34" s="65" t="s">
        <v>532</v>
      </c>
      <c r="Y34" s="65" t="s">
        <v>533</v>
      </c>
      <c r="Z34" s="100" t="s">
        <v>534</v>
      </c>
      <c r="AA34" s="100" t="s">
        <v>633</v>
      </c>
      <c r="AB34" s="100" t="s">
        <v>634</v>
      </c>
      <c r="AC34" s="101" t="s">
        <v>537</v>
      </c>
      <c r="AD34" s="101" t="s">
        <v>642</v>
      </c>
      <c r="AE34" s="100">
        <v>30000000</v>
      </c>
      <c r="AF34" s="100" t="s">
        <v>578</v>
      </c>
      <c r="AG34" s="100" t="s">
        <v>540</v>
      </c>
      <c r="AH34" s="100" t="s">
        <v>567</v>
      </c>
      <c r="AI34" s="203">
        <v>30000000</v>
      </c>
      <c r="AJ34" s="335"/>
      <c r="AK34" s="348"/>
      <c r="AL34" s="97"/>
      <c r="AM34" s="97"/>
      <c r="AN34" s="102" t="s">
        <v>568</v>
      </c>
      <c r="AO34" s="102" t="s">
        <v>636</v>
      </c>
      <c r="AP34" s="308"/>
      <c r="AQ34" s="309"/>
      <c r="AR34" s="308"/>
      <c r="AS34" s="309"/>
      <c r="AT34" s="308"/>
      <c r="AU34" s="309"/>
      <c r="AV34" s="308"/>
      <c r="AW34" s="339"/>
      <c r="AX34" s="328"/>
      <c r="AY34" s="328"/>
      <c r="AZ34" s="328"/>
      <c r="BA34" s="327"/>
      <c r="BB34" s="327"/>
      <c r="BC34" s="327"/>
      <c r="BD34" s="327"/>
      <c r="BE34" s="327"/>
      <c r="BF34" s="60"/>
    </row>
    <row r="35" spans="1:138" s="69" customFormat="1" ht="46.5" customHeight="1">
      <c r="A35" s="322" t="s">
        <v>643</v>
      </c>
      <c r="B35" s="322"/>
      <c r="C35" s="322"/>
      <c r="D35" s="322"/>
      <c r="E35" s="322"/>
      <c r="F35" s="322"/>
      <c r="G35" s="322"/>
      <c r="H35" s="322"/>
      <c r="I35" s="322"/>
      <c r="J35" s="322"/>
      <c r="K35" s="322"/>
      <c r="L35" s="322"/>
      <c r="M35" s="322"/>
      <c r="N35" s="322"/>
      <c r="O35" s="322"/>
      <c r="P35" s="322"/>
      <c r="Q35" s="322"/>
      <c r="R35" s="322"/>
      <c r="S35" s="322"/>
      <c r="T35" s="71">
        <f>+AVERAGE(T33:T34)</f>
        <v>0</v>
      </c>
      <c r="X35" s="54"/>
      <c r="Z35" s="188"/>
      <c r="AA35" s="188"/>
      <c r="AB35" s="188"/>
      <c r="AC35" s="95"/>
      <c r="AD35" s="95"/>
      <c r="AE35" s="96"/>
      <c r="AF35" s="95"/>
      <c r="AG35" s="95"/>
      <c r="AH35" s="95"/>
      <c r="AI35" s="202">
        <f>SUM(AI34)</f>
        <v>30000000</v>
      </c>
      <c r="AJ35" s="202">
        <f>AJ31</f>
        <v>1577505749.04</v>
      </c>
      <c r="AK35" s="202">
        <f>AK31</f>
        <v>2000000000</v>
      </c>
      <c r="AL35" s="97"/>
      <c r="AM35" s="97"/>
      <c r="AN35" s="95"/>
      <c r="AO35" s="95"/>
      <c r="AP35" s="98">
        <f>AP34</f>
        <v>0</v>
      </c>
      <c r="AQ35" s="99">
        <f t="shared" ref="AQ35" si="10">AQ34</f>
        <v>0</v>
      </c>
      <c r="AR35" s="98">
        <f t="shared" ref="AR35" si="11">AR34</f>
        <v>0</v>
      </c>
      <c r="AS35" s="99">
        <f t="shared" ref="AS35" si="12">AS34</f>
        <v>0</v>
      </c>
      <c r="AT35" s="98">
        <v>0</v>
      </c>
      <c r="AU35" s="99">
        <f t="shared" ref="AU35" si="13">AU34</f>
        <v>0</v>
      </c>
      <c r="AV35" s="98">
        <f t="shared" ref="AV35" si="14">AV34</f>
        <v>0</v>
      </c>
      <c r="AW35" s="189">
        <f t="shared" ref="AW35" si="15">AW34</f>
        <v>0</v>
      </c>
      <c r="AX35" s="328"/>
      <c r="AY35" s="328"/>
      <c r="AZ35" s="328"/>
      <c r="BA35" s="327"/>
      <c r="BB35" s="327"/>
      <c r="BC35" s="327"/>
      <c r="BD35" s="327"/>
      <c r="BE35" s="327"/>
      <c r="BG35" s="187"/>
      <c r="BI35" s="186"/>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187"/>
    </row>
    <row r="36" spans="1:138" ht="65.099999999999994" customHeight="1">
      <c r="A36" s="79" t="s">
        <v>179</v>
      </c>
      <c r="B36" s="79" t="s">
        <v>171</v>
      </c>
      <c r="C36" s="81" t="s">
        <v>172</v>
      </c>
      <c r="D36" s="79" t="s">
        <v>182</v>
      </c>
      <c r="E36" s="82" t="s">
        <v>644</v>
      </c>
      <c r="F36" s="79" t="s">
        <v>645</v>
      </c>
      <c r="G36" s="79" t="s">
        <v>646</v>
      </c>
      <c r="H36" s="79" t="s">
        <v>647</v>
      </c>
      <c r="I36" s="79" t="s">
        <v>648</v>
      </c>
      <c r="J36" s="83">
        <v>0.1</v>
      </c>
      <c r="K36" s="84" t="s">
        <v>649</v>
      </c>
      <c r="L36" s="60" t="s">
        <v>528</v>
      </c>
      <c r="M36" s="81" t="s">
        <v>650</v>
      </c>
      <c r="N36" s="81">
        <v>1</v>
      </c>
      <c r="O36" s="81">
        <v>0</v>
      </c>
      <c r="P36" s="81">
        <v>0</v>
      </c>
      <c r="Q36" s="81"/>
      <c r="R36" s="81"/>
      <c r="S36" s="81">
        <f t="shared" ref="S36:S41" si="16">+O36+P36+Q36+R36</f>
        <v>0</v>
      </c>
      <c r="T36" s="85">
        <f t="shared" ref="T36:T66" si="17">+IF((S36/N36)&gt;100%,100%,(S36/N36))</f>
        <v>0</v>
      </c>
      <c r="U36" s="60" t="s">
        <v>546</v>
      </c>
      <c r="V36" s="60" t="s">
        <v>531</v>
      </c>
      <c r="W36" s="60">
        <v>210</v>
      </c>
      <c r="X36" s="65" t="s">
        <v>532</v>
      </c>
      <c r="Y36" s="60" t="s">
        <v>604</v>
      </c>
      <c r="Z36" s="100" t="s">
        <v>534</v>
      </c>
      <c r="AA36" s="100" t="s">
        <v>592</v>
      </c>
      <c r="AB36" s="100" t="s">
        <v>651</v>
      </c>
      <c r="AC36" s="102" t="s">
        <v>537</v>
      </c>
      <c r="AD36" s="100" t="s">
        <v>652</v>
      </c>
      <c r="AE36" s="96">
        <v>2284843887</v>
      </c>
      <c r="AF36" s="102" t="s">
        <v>566</v>
      </c>
      <c r="AG36" s="102" t="s">
        <v>540</v>
      </c>
      <c r="AH36" s="102" t="s">
        <v>562</v>
      </c>
      <c r="AI36" s="202">
        <v>2284843887</v>
      </c>
      <c r="AJ36" s="333">
        <v>1577505749.04</v>
      </c>
      <c r="AK36" s="334">
        <v>8966267407.0100002</v>
      </c>
      <c r="AL36" s="97"/>
      <c r="AM36" s="97"/>
      <c r="AN36" s="102" t="s">
        <v>568</v>
      </c>
      <c r="AO36" s="100" t="s">
        <v>569</v>
      </c>
      <c r="AP36" s="105"/>
      <c r="AQ36" s="104"/>
      <c r="AR36" s="105"/>
      <c r="AS36" s="104"/>
      <c r="AT36" s="310">
        <v>215156112</v>
      </c>
      <c r="AU36" s="310"/>
      <c r="AV36" s="310">
        <v>119078056</v>
      </c>
      <c r="AW36" s="310"/>
      <c r="AX36" s="328"/>
      <c r="AY36" s="328"/>
      <c r="AZ36" s="328"/>
      <c r="BA36" s="327"/>
      <c r="BB36" s="327"/>
      <c r="BC36" s="327"/>
      <c r="BD36" s="327"/>
      <c r="BE36" s="327"/>
      <c r="BF36" s="60"/>
    </row>
    <row r="37" spans="1:138" ht="65.099999999999994" customHeight="1">
      <c r="A37" s="79" t="s">
        <v>179</v>
      </c>
      <c r="B37" s="79" t="s">
        <v>171</v>
      </c>
      <c r="C37" s="81" t="s">
        <v>172</v>
      </c>
      <c r="D37" s="79" t="s">
        <v>182</v>
      </c>
      <c r="E37" s="82" t="s">
        <v>644</v>
      </c>
      <c r="F37" s="79" t="s">
        <v>645</v>
      </c>
      <c r="G37" s="79" t="s">
        <v>646</v>
      </c>
      <c r="H37" s="79" t="s">
        <v>647</v>
      </c>
      <c r="I37" s="79" t="s">
        <v>559</v>
      </c>
      <c r="J37" s="83">
        <v>0.14280000000000001</v>
      </c>
      <c r="K37" s="84" t="s">
        <v>653</v>
      </c>
      <c r="L37" s="60" t="s">
        <v>528</v>
      </c>
      <c r="M37" s="81" t="s">
        <v>650</v>
      </c>
      <c r="N37" s="81">
        <v>1</v>
      </c>
      <c r="O37" s="81">
        <v>0</v>
      </c>
      <c r="P37" s="81">
        <v>0</v>
      </c>
      <c r="Q37" s="81"/>
      <c r="R37" s="81"/>
      <c r="S37" s="81">
        <f t="shared" si="16"/>
        <v>0</v>
      </c>
      <c r="T37" s="85">
        <f t="shared" si="17"/>
        <v>0</v>
      </c>
      <c r="U37" s="60" t="s">
        <v>532</v>
      </c>
      <c r="V37" s="60">
        <v>0</v>
      </c>
      <c r="W37" s="60" t="s">
        <v>533</v>
      </c>
      <c r="X37" s="79" t="s">
        <v>534</v>
      </c>
      <c r="Y37" s="60" t="s">
        <v>654</v>
      </c>
      <c r="Z37" s="102" t="s">
        <v>655</v>
      </c>
      <c r="AA37" s="332" t="s">
        <v>656</v>
      </c>
      <c r="AB37" s="332" t="s">
        <v>651</v>
      </c>
      <c r="AC37" s="102" t="s">
        <v>537</v>
      </c>
      <c r="AD37" s="100" t="s">
        <v>657</v>
      </c>
      <c r="AE37" s="96">
        <v>500000000</v>
      </c>
      <c r="AF37" s="102" t="s">
        <v>573</v>
      </c>
      <c r="AG37" s="102" t="s">
        <v>540</v>
      </c>
      <c r="AH37" s="102" t="s">
        <v>562</v>
      </c>
      <c r="AI37" s="202">
        <v>200000000</v>
      </c>
      <c r="AJ37" s="333"/>
      <c r="AK37" s="334"/>
      <c r="AL37" s="97"/>
      <c r="AM37" s="97"/>
      <c r="AN37" s="102" t="s">
        <v>568</v>
      </c>
      <c r="AO37" s="100" t="s">
        <v>569</v>
      </c>
      <c r="AP37" s="105"/>
      <c r="AQ37" s="104"/>
      <c r="AR37" s="105"/>
      <c r="AS37" s="104"/>
      <c r="AT37" s="310"/>
      <c r="AU37" s="310"/>
      <c r="AV37" s="310"/>
      <c r="AW37" s="310"/>
      <c r="AX37" s="328"/>
      <c r="AY37" s="328"/>
      <c r="AZ37" s="328"/>
      <c r="BA37" s="327"/>
      <c r="BB37" s="327"/>
      <c r="BC37" s="327"/>
      <c r="BD37" s="327"/>
      <c r="BE37" s="327"/>
      <c r="BF37" s="60"/>
    </row>
    <row r="38" spans="1:138" ht="65.099999999999994" customHeight="1">
      <c r="A38" s="79" t="s">
        <v>179</v>
      </c>
      <c r="B38" s="79" t="s">
        <v>171</v>
      </c>
      <c r="C38" s="81" t="s">
        <v>172</v>
      </c>
      <c r="D38" s="79" t="s">
        <v>182</v>
      </c>
      <c r="E38" s="82" t="s">
        <v>644</v>
      </c>
      <c r="F38" s="79" t="s">
        <v>645</v>
      </c>
      <c r="G38" s="79" t="s">
        <v>646</v>
      </c>
      <c r="H38" s="79" t="s">
        <v>647</v>
      </c>
      <c r="I38" s="79" t="s">
        <v>559</v>
      </c>
      <c r="J38" s="83">
        <v>0.14280000000000001</v>
      </c>
      <c r="K38" s="84" t="s">
        <v>658</v>
      </c>
      <c r="L38" s="60" t="s">
        <v>528</v>
      </c>
      <c r="M38" s="81" t="s">
        <v>650</v>
      </c>
      <c r="N38" s="81">
        <v>1</v>
      </c>
      <c r="O38" s="81">
        <v>0</v>
      </c>
      <c r="P38" s="81">
        <v>0</v>
      </c>
      <c r="Q38" s="81"/>
      <c r="R38" s="81"/>
      <c r="S38" s="81">
        <f t="shared" si="16"/>
        <v>0</v>
      </c>
      <c r="T38" s="85">
        <f t="shared" si="17"/>
        <v>0</v>
      </c>
      <c r="U38" s="60" t="s">
        <v>659</v>
      </c>
      <c r="V38" s="60">
        <v>0</v>
      </c>
      <c r="W38" s="60" t="s">
        <v>547</v>
      </c>
      <c r="X38" s="79" t="s">
        <v>534</v>
      </c>
      <c r="Y38" s="60" t="s">
        <v>654</v>
      </c>
      <c r="Z38" s="102" t="s">
        <v>655</v>
      </c>
      <c r="AA38" s="332"/>
      <c r="AB38" s="332"/>
      <c r="AC38" s="102" t="s">
        <v>537</v>
      </c>
      <c r="AD38" s="100" t="s">
        <v>658</v>
      </c>
      <c r="AE38" s="96">
        <v>947411336.69000101</v>
      </c>
      <c r="AF38" s="102" t="s">
        <v>660</v>
      </c>
      <c r="AG38" s="102" t="s">
        <v>540</v>
      </c>
      <c r="AH38" s="102" t="s">
        <v>585</v>
      </c>
      <c r="AI38" s="202">
        <v>0</v>
      </c>
      <c r="AJ38" s="333"/>
      <c r="AK38" s="334"/>
      <c r="AL38" s="97"/>
      <c r="AM38" s="97"/>
      <c r="AN38" s="102" t="s">
        <v>568</v>
      </c>
      <c r="AO38" s="100" t="s">
        <v>569</v>
      </c>
      <c r="AP38" s="105"/>
      <c r="AQ38" s="104"/>
      <c r="AR38" s="105"/>
      <c r="AS38" s="104"/>
      <c r="AT38" s="310"/>
      <c r="AU38" s="310"/>
      <c r="AV38" s="310"/>
      <c r="AW38" s="310"/>
      <c r="AX38" s="328"/>
      <c r="AY38" s="328"/>
      <c r="AZ38" s="328"/>
      <c r="BA38" s="327"/>
      <c r="BB38" s="327"/>
      <c r="BC38" s="327"/>
      <c r="BD38" s="327"/>
      <c r="BE38" s="327"/>
      <c r="BF38" s="60"/>
    </row>
    <row r="39" spans="1:138" ht="65.099999999999994" customHeight="1">
      <c r="A39" s="79" t="s">
        <v>179</v>
      </c>
      <c r="B39" s="79" t="s">
        <v>171</v>
      </c>
      <c r="C39" s="81" t="s">
        <v>172</v>
      </c>
      <c r="D39" s="79" t="s">
        <v>182</v>
      </c>
      <c r="E39" s="82" t="s">
        <v>644</v>
      </c>
      <c r="F39" s="79" t="s">
        <v>645</v>
      </c>
      <c r="G39" s="79" t="s">
        <v>646</v>
      </c>
      <c r="H39" s="79" t="s">
        <v>647</v>
      </c>
      <c r="I39" s="79" t="s">
        <v>559</v>
      </c>
      <c r="J39" s="83">
        <v>0.14280000000000001</v>
      </c>
      <c r="K39" s="84" t="s">
        <v>661</v>
      </c>
      <c r="L39" s="60" t="s">
        <v>528</v>
      </c>
      <c r="M39" s="81" t="s">
        <v>650</v>
      </c>
      <c r="N39" s="81">
        <v>1</v>
      </c>
      <c r="O39" s="81">
        <v>0</v>
      </c>
      <c r="P39" s="81">
        <v>0</v>
      </c>
      <c r="Q39" s="81"/>
      <c r="R39" s="81"/>
      <c r="S39" s="81">
        <f t="shared" si="16"/>
        <v>0</v>
      </c>
      <c r="T39" s="85">
        <f t="shared" si="17"/>
        <v>0</v>
      </c>
      <c r="U39" s="60" t="s">
        <v>659</v>
      </c>
      <c r="V39" s="60">
        <v>0</v>
      </c>
      <c r="W39" s="60" t="s">
        <v>547</v>
      </c>
      <c r="X39" s="79" t="s">
        <v>534</v>
      </c>
      <c r="Y39" s="60" t="s">
        <v>654</v>
      </c>
      <c r="Z39" s="102" t="s">
        <v>655</v>
      </c>
      <c r="AA39" s="100" t="s">
        <v>662</v>
      </c>
      <c r="AB39" s="100" t="s">
        <v>663</v>
      </c>
      <c r="AC39" s="102" t="s">
        <v>537</v>
      </c>
      <c r="AD39" s="100" t="s">
        <v>661</v>
      </c>
      <c r="AE39" s="96">
        <v>718856070.32000005</v>
      </c>
      <c r="AF39" s="102" t="s">
        <v>660</v>
      </c>
      <c r="AG39" s="102" t="s">
        <v>540</v>
      </c>
      <c r="AH39" s="102" t="s">
        <v>585</v>
      </c>
      <c r="AI39" s="202">
        <v>0</v>
      </c>
      <c r="AJ39" s="333"/>
      <c r="AK39" s="334"/>
      <c r="AL39" s="97"/>
      <c r="AM39" s="97"/>
      <c r="AN39" s="102" t="s">
        <v>568</v>
      </c>
      <c r="AO39" s="100" t="s">
        <v>569</v>
      </c>
      <c r="AP39" s="105"/>
      <c r="AQ39" s="104"/>
      <c r="AR39" s="105"/>
      <c r="AS39" s="104"/>
      <c r="AT39" s="310"/>
      <c r="AU39" s="310"/>
      <c r="AV39" s="310"/>
      <c r="AW39" s="310"/>
      <c r="AX39" s="328"/>
      <c r="AY39" s="328"/>
      <c r="AZ39" s="328"/>
      <c r="BA39" s="327"/>
      <c r="BB39" s="327"/>
      <c r="BC39" s="327"/>
      <c r="BD39" s="327"/>
      <c r="BE39" s="327"/>
      <c r="BF39" s="60"/>
    </row>
    <row r="40" spans="1:138" ht="65.099999999999994" customHeight="1">
      <c r="A40" s="79" t="s">
        <v>179</v>
      </c>
      <c r="B40" s="79" t="s">
        <v>171</v>
      </c>
      <c r="C40" s="81" t="s">
        <v>172</v>
      </c>
      <c r="D40" s="79" t="s">
        <v>182</v>
      </c>
      <c r="E40" s="82" t="s">
        <v>644</v>
      </c>
      <c r="F40" s="79" t="s">
        <v>645</v>
      </c>
      <c r="G40" s="79" t="s">
        <v>646</v>
      </c>
      <c r="H40" s="79" t="s">
        <v>647</v>
      </c>
      <c r="I40" s="79" t="s">
        <v>559</v>
      </c>
      <c r="J40" s="83">
        <v>0.14280000000000001</v>
      </c>
      <c r="K40" s="84" t="s">
        <v>664</v>
      </c>
      <c r="L40" s="60" t="s">
        <v>528</v>
      </c>
      <c r="M40" s="81" t="s">
        <v>650</v>
      </c>
      <c r="N40" s="81">
        <v>1</v>
      </c>
      <c r="O40" s="81">
        <v>0</v>
      </c>
      <c r="P40" s="81">
        <v>0</v>
      </c>
      <c r="Q40" s="81"/>
      <c r="R40" s="81"/>
      <c r="S40" s="81">
        <f t="shared" si="16"/>
        <v>0</v>
      </c>
      <c r="T40" s="85">
        <f t="shared" si="17"/>
        <v>0</v>
      </c>
      <c r="U40" s="60" t="s">
        <v>532</v>
      </c>
      <c r="V40" s="60">
        <v>0</v>
      </c>
      <c r="W40" s="60" t="s">
        <v>547</v>
      </c>
      <c r="X40" s="79" t="s">
        <v>534</v>
      </c>
      <c r="Y40" s="60" t="s">
        <v>654</v>
      </c>
      <c r="Z40" s="102" t="s">
        <v>655</v>
      </c>
      <c r="AA40" s="100"/>
      <c r="AB40" s="100"/>
      <c r="AC40" s="102" t="s">
        <v>665</v>
      </c>
      <c r="AD40" s="100" t="s">
        <v>664</v>
      </c>
      <c r="AE40" s="96">
        <v>500000000</v>
      </c>
      <c r="AF40" s="102" t="s">
        <v>313</v>
      </c>
      <c r="AG40" s="102" t="s">
        <v>540</v>
      </c>
      <c r="AH40" s="102" t="s">
        <v>585</v>
      </c>
      <c r="AI40" s="202">
        <v>0</v>
      </c>
      <c r="AJ40" s="333"/>
      <c r="AK40" s="334"/>
      <c r="AL40" s="97"/>
      <c r="AM40" s="97"/>
      <c r="AN40" s="102" t="s">
        <v>568</v>
      </c>
      <c r="AO40" s="100" t="s">
        <v>569</v>
      </c>
      <c r="AP40" s="105"/>
      <c r="AQ40" s="104"/>
      <c r="AR40" s="105"/>
      <c r="AS40" s="104"/>
      <c r="AT40" s="310"/>
      <c r="AU40" s="310"/>
      <c r="AV40" s="310"/>
      <c r="AW40" s="310"/>
      <c r="AX40" s="328"/>
      <c r="AY40" s="328"/>
      <c r="AZ40" s="328"/>
      <c r="BA40" s="327"/>
      <c r="BB40" s="327"/>
      <c r="BC40" s="327"/>
      <c r="BD40" s="327"/>
      <c r="BE40" s="327"/>
      <c r="BF40" s="60"/>
    </row>
    <row r="41" spans="1:138" ht="65.099999999999994" customHeight="1">
      <c r="A41" s="79" t="s">
        <v>179</v>
      </c>
      <c r="B41" s="79" t="s">
        <v>171</v>
      </c>
      <c r="C41" s="81" t="s">
        <v>172</v>
      </c>
      <c r="D41" s="79" t="s">
        <v>182</v>
      </c>
      <c r="E41" s="82" t="s">
        <v>644</v>
      </c>
      <c r="F41" s="79" t="s">
        <v>645</v>
      </c>
      <c r="G41" s="79" t="s">
        <v>646</v>
      </c>
      <c r="H41" s="79" t="s">
        <v>647</v>
      </c>
      <c r="I41" s="79" t="s">
        <v>559</v>
      </c>
      <c r="J41" s="83">
        <v>0.14280000000000001</v>
      </c>
      <c r="K41" s="84" t="s">
        <v>666</v>
      </c>
      <c r="L41" s="60" t="s">
        <v>528</v>
      </c>
      <c r="M41" s="81" t="s">
        <v>650</v>
      </c>
      <c r="N41" s="81">
        <v>1</v>
      </c>
      <c r="O41" s="81">
        <v>0</v>
      </c>
      <c r="P41" s="81">
        <v>0</v>
      </c>
      <c r="Q41" s="81"/>
      <c r="R41" s="81"/>
      <c r="S41" s="81">
        <f t="shared" si="16"/>
        <v>0</v>
      </c>
      <c r="T41" s="85">
        <f t="shared" si="17"/>
        <v>0</v>
      </c>
      <c r="U41" s="60" t="s">
        <v>532</v>
      </c>
      <c r="V41" s="60">
        <v>0</v>
      </c>
      <c r="W41" s="60" t="s">
        <v>547</v>
      </c>
      <c r="X41" s="79" t="s">
        <v>534</v>
      </c>
      <c r="Y41" s="60" t="s">
        <v>654</v>
      </c>
      <c r="Z41" s="102" t="s">
        <v>655</v>
      </c>
      <c r="AA41" s="100"/>
      <c r="AB41" s="100"/>
      <c r="AC41" s="102" t="s">
        <v>537</v>
      </c>
      <c r="AD41" s="100" t="s">
        <v>666</v>
      </c>
      <c r="AE41" s="96">
        <v>3552588663.3099999</v>
      </c>
      <c r="AF41" s="102" t="s">
        <v>615</v>
      </c>
      <c r="AG41" s="102" t="s">
        <v>540</v>
      </c>
      <c r="AH41" s="102" t="s">
        <v>585</v>
      </c>
      <c r="AI41" s="202">
        <v>0</v>
      </c>
      <c r="AJ41" s="202">
        <v>1577505749.04</v>
      </c>
      <c r="AK41" s="208">
        <v>8966267407.0100002</v>
      </c>
      <c r="AL41" s="97"/>
      <c r="AM41" s="97"/>
      <c r="AN41" s="102" t="s">
        <v>568</v>
      </c>
      <c r="AO41" s="100" t="s">
        <v>569</v>
      </c>
      <c r="AP41" s="105">
        <v>0</v>
      </c>
      <c r="AQ41" s="104">
        <f>AP41/AJ41</f>
        <v>0</v>
      </c>
      <c r="AR41" s="105">
        <v>0</v>
      </c>
      <c r="AS41" s="104">
        <f>AR41/AJ41</f>
        <v>0</v>
      </c>
      <c r="AT41" s="208">
        <v>215156112</v>
      </c>
      <c r="AU41" s="104">
        <f>AT41/AK41</f>
        <v>2.399617390752665E-2</v>
      </c>
      <c r="AV41" s="208">
        <v>119078056</v>
      </c>
      <c r="AW41" s="190">
        <f>AV41/AK41</f>
        <v>1.328067194459341E-2</v>
      </c>
      <c r="AX41" s="328"/>
      <c r="AY41" s="328"/>
      <c r="AZ41" s="328"/>
      <c r="BA41" s="327"/>
      <c r="BB41" s="327"/>
      <c r="BC41" s="327"/>
      <c r="BD41" s="327"/>
      <c r="BE41" s="327"/>
      <c r="BF41" s="60"/>
    </row>
    <row r="42" spans="1:138" s="69" customFormat="1" ht="65.099999999999994" customHeight="1">
      <c r="A42" s="322" t="s">
        <v>667</v>
      </c>
      <c r="B42" s="322"/>
      <c r="C42" s="322"/>
      <c r="D42" s="322"/>
      <c r="E42" s="322"/>
      <c r="F42" s="322"/>
      <c r="G42" s="322"/>
      <c r="H42" s="322"/>
      <c r="I42" s="322"/>
      <c r="J42" s="322"/>
      <c r="K42" s="322"/>
      <c r="L42" s="322"/>
      <c r="M42" s="322"/>
      <c r="N42" s="322"/>
      <c r="O42" s="322"/>
      <c r="P42" s="322"/>
      <c r="Q42" s="322"/>
      <c r="R42" s="322"/>
      <c r="S42" s="322"/>
      <c r="T42" s="211">
        <f>+AVERAGE(T36:T41)</f>
        <v>0</v>
      </c>
      <c r="X42" s="68"/>
      <c r="AA42" s="55"/>
      <c r="AB42" s="55"/>
      <c r="AE42" s="75"/>
      <c r="AI42" s="80">
        <f>SUM(AI36:AI41)</f>
        <v>2484843887</v>
      </c>
      <c r="AJ42" s="80">
        <f>AJ41</f>
        <v>1577505749.04</v>
      </c>
      <c r="AK42" s="80">
        <f>AK41</f>
        <v>8966267407.0100002</v>
      </c>
      <c r="AL42" s="77"/>
      <c r="AM42" s="77"/>
      <c r="AN42" s="77"/>
      <c r="AO42" s="77"/>
      <c r="AP42" s="80"/>
      <c r="AQ42" s="106"/>
      <c r="AR42" s="107">
        <f>AR41</f>
        <v>0</v>
      </c>
      <c r="AS42" s="106">
        <f>AS41</f>
        <v>0</v>
      </c>
      <c r="AT42" s="107">
        <f>AT41</f>
        <v>215156112</v>
      </c>
      <c r="AU42" s="106">
        <f t="shared" ref="AU42:AW42" si="18">AU41</f>
        <v>2.399617390752665E-2</v>
      </c>
      <c r="AV42" s="107">
        <f t="shared" si="18"/>
        <v>119078056</v>
      </c>
      <c r="AW42" s="106">
        <f t="shared" si="18"/>
        <v>1.328067194459341E-2</v>
      </c>
      <c r="BG42" s="187"/>
      <c r="BI42" s="186"/>
      <c r="BJ42" s="53"/>
      <c r="BK42" s="53"/>
      <c r="BL42" s="53"/>
      <c r="BM42" s="53"/>
      <c r="BN42" s="53"/>
      <c r="BO42" s="53"/>
      <c r="BP42" s="53"/>
      <c r="BQ42" s="53"/>
      <c r="BR42" s="53"/>
      <c r="BS42" s="53"/>
      <c r="BT42" s="53"/>
      <c r="BU42" s="53"/>
      <c r="BV42" s="53"/>
      <c r="BW42" s="53"/>
      <c r="BX42" s="53"/>
      <c r="BY42" s="53"/>
      <c r="BZ42" s="53"/>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c r="CZ42" s="53"/>
      <c r="DA42" s="53"/>
      <c r="DB42" s="53"/>
      <c r="DC42" s="53"/>
      <c r="DD42" s="53"/>
      <c r="DE42" s="53"/>
      <c r="DF42" s="53"/>
      <c r="DG42" s="53"/>
      <c r="DH42" s="53"/>
      <c r="DI42" s="53"/>
      <c r="DJ42" s="53"/>
      <c r="DK42" s="53"/>
      <c r="DL42" s="53"/>
      <c r="DM42" s="53"/>
      <c r="DN42" s="53"/>
      <c r="DO42" s="53"/>
      <c r="DP42" s="53"/>
      <c r="DQ42" s="53"/>
      <c r="DR42" s="53"/>
      <c r="DS42" s="53"/>
      <c r="DT42" s="53"/>
      <c r="DU42" s="53"/>
      <c r="DV42" s="53"/>
      <c r="DW42" s="53"/>
      <c r="DX42" s="53"/>
      <c r="DY42" s="53"/>
      <c r="DZ42" s="53"/>
      <c r="EA42" s="53"/>
      <c r="EB42" s="53"/>
      <c r="EC42" s="53"/>
      <c r="ED42" s="53"/>
      <c r="EE42" s="53"/>
      <c r="EF42" s="53"/>
      <c r="EG42" s="53"/>
      <c r="EH42" s="187"/>
    </row>
    <row r="43" spans="1:138" ht="65.099999999999994" customHeight="1">
      <c r="A43" s="79" t="s">
        <v>197</v>
      </c>
      <c r="B43" s="79" t="s">
        <v>191</v>
      </c>
      <c r="C43" s="60" t="s">
        <v>192</v>
      </c>
      <c r="D43" s="227" t="s">
        <v>200</v>
      </c>
      <c r="E43" s="61" t="s">
        <v>668</v>
      </c>
      <c r="F43" s="110">
        <v>2024130010044</v>
      </c>
      <c r="G43" s="79" t="s">
        <v>669</v>
      </c>
      <c r="H43" s="79" t="s">
        <v>670</v>
      </c>
      <c r="I43" s="79" t="s">
        <v>671</v>
      </c>
      <c r="J43" s="83">
        <v>0.1</v>
      </c>
      <c r="K43" s="84" t="s">
        <v>672</v>
      </c>
      <c r="L43" s="59" t="s">
        <v>673</v>
      </c>
      <c r="M43" s="79" t="s">
        <v>674</v>
      </c>
      <c r="N43" s="81">
        <v>1</v>
      </c>
      <c r="O43" s="81">
        <v>0</v>
      </c>
      <c r="P43" s="81">
        <v>0</v>
      </c>
      <c r="Q43" s="81"/>
      <c r="R43" s="81"/>
      <c r="S43" s="81">
        <f t="shared" ref="S43:S44" si="19">+O43+P43+Q43+R43</f>
        <v>0</v>
      </c>
      <c r="T43" s="85">
        <f t="shared" si="17"/>
        <v>0</v>
      </c>
      <c r="U43" s="60" t="s">
        <v>675</v>
      </c>
      <c r="V43" s="60" t="s">
        <v>531</v>
      </c>
      <c r="W43" s="60">
        <v>330</v>
      </c>
      <c r="X43" s="79" t="s">
        <v>532</v>
      </c>
      <c r="Y43" s="59" t="s">
        <v>676</v>
      </c>
      <c r="Z43" s="59" t="s">
        <v>677</v>
      </c>
      <c r="AA43" s="59" t="s">
        <v>678</v>
      </c>
      <c r="AB43" s="59" t="s">
        <v>679</v>
      </c>
      <c r="AC43" s="60" t="s">
        <v>537</v>
      </c>
      <c r="AD43" s="60">
        <v>2930540258</v>
      </c>
      <c r="AE43" s="111" t="s">
        <v>615</v>
      </c>
      <c r="AF43" s="60" t="s">
        <v>540</v>
      </c>
      <c r="AG43" s="60" t="s">
        <v>562</v>
      </c>
      <c r="AH43" s="60">
        <v>6817424295.7399998</v>
      </c>
      <c r="AI43" s="183">
        <v>2930540258</v>
      </c>
      <c r="AJ43" s="80"/>
      <c r="AK43" s="80"/>
      <c r="AL43" s="72"/>
      <c r="AM43" s="72"/>
      <c r="AN43" s="72"/>
      <c r="AO43" s="79"/>
      <c r="AP43" s="126"/>
      <c r="AQ43" s="125"/>
      <c r="AR43" s="126"/>
      <c r="AS43" s="125"/>
      <c r="AT43" s="126"/>
      <c r="AU43" s="125"/>
      <c r="AV43" s="126"/>
      <c r="AW43" s="125"/>
      <c r="AX43" s="60"/>
      <c r="AY43" s="60"/>
      <c r="AZ43" s="60"/>
      <c r="BA43" s="60"/>
      <c r="BB43" s="60"/>
      <c r="BC43" s="60"/>
      <c r="BD43" s="60"/>
      <c r="BE43" s="60"/>
      <c r="BF43" s="60"/>
    </row>
    <row r="44" spans="1:138" ht="65.099999999999994" customHeight="1">
      <c r="A44" s="79" t="s">
        <v>190</v>
      </c>
      <c r="B44" s="79" t="s">
        <v>191</v>
      </c>
      <c r="C44" s="60" t="s">
        <v>192</v>
      </c>
      <c r="D44" s="227" t="s">
        <v>203</v>
      </c>
      <c r="E44" s="61" t="s">
        <v>668</v>
      </c>
      <c r="F44" s="110">
        <v>2024130010044</v>
      </c>
      <c r="G44" s="79" t="s">
        <v>669</v>
      </c>
      <c r="H44" s="79" t="s">
        <v>680</v>
      </c>
      <c r="I44" s="79" t="s">
        <v>681</v>
      </c>
      <c r="J44" s="83">
        <v>0.1</v>
      </c>
      <c r="K44" s="84" t="s">
        <v>682</v>
      </c>
      <c r="L44" s="59" t="s">
        <v>673</v>
      </c>
      <c r="M44" s="79" t="s">
        <v>683</v>
      </c>
      <c r="N44" s="81">
        <v>2</v>
      </c>
      <c r="O44" s="81">
        <v>0</v>
      </c>
      <c r="P44" s="81">
        <v>0</v>
      </c>
      <c r="Q44" s="81"/>
      <c r="R44" s="81"/>
      <c r="S44" s="81">
        <f t="shared" si="19"/>
        <v>0</v>
      </c>
      <c r="T44" s="85">
        <f t="shared" si="17"/>
        <v>0</v>
      </c>
      <c r="U44" s="60" t="s">
        <v>675</v>
      </c>
      <c r="V44" s="60" t="s">
        <v>531</v>
      </c>
      <c r="W44" s="60">
        <v>330</v>
      </c>
      <c r="X44" s="79" t="s">
        <v>532</v>
      </c>
      <c r="Y44" s="59" t="s">
        <v>684</v>
      </c>
      <c r="Z44" s="59" t="s">
        <v>677</v>
      </c>
      <c r="AA44" s="59" t="s">
        <v>685</v>
      </c>
      <c r="AB44" s="59" t="s">
        <v>686</v>
      </c>
      <c r="AC44" s="60" t="s">
        <v>537</v>
      </c>
      <c r="AD44" s="60">
        <v>19000000000</v>
      </c>
      <c r="AE44" s="111" t="s">
        <v>551</v>
      </c>
      <c r="AF44" s="60" t="s">
        <v>540</v>
      </c>
      <c r="AG44" s="60" t="s">
        <v>562</v>
      </c>
      <c r="AH44" s="60">
        <v>4119409333.3299999</v>
      </c>
      <c r="AI44" s="183">
        <v>19000000000</v>
      </c>
      <c r="AJ44" s="323">
        <v>35092222549.800003</v>
      </c>
      <c r="AK44" s="323">
        <v>35092222549.800003</v>
      </c>
      <c r="AL44" s="329"/>
      <c r="AM44" s="329"/>
      <c r="AN44" s="87" t="s">
        <v>687</v>
      </c>
      <c r="AO44" s="79" t="s">
        <v>688</v>
      </c>
      <c r="AP44" s="346">
        <v>831400000</v>
      </c>
      <c r="AQ44" s="324">
        <f>AP44/AJ44</f>
        <v>2.3691859323533737E-2</v>
      </c>
      <c r="AR44" s="323">
        <v>60700000</v>
      </c>
      <c r="AS44" s="324">
        <f>AR44/AJ44</f>
        <v>1.7297280020910485E-3</v>
      </c>
      <c r="AT44" s="336">
        <v>1795300000</v>
      </c>
      <c r="AU44" s="337">
        <f>AT44/AK44</f>
        <v>5.1159484055256332E-2</v>
      </c>
      <c r="AV44" s="336">
        <v>569800000</v>
      </c>
      <c r="AW44" s="337">
        <f>AV44/AK44</f>
        <v>1.6237216072347273E-2</v>
      </c>
      <c r="AX44" s="327"/>
      <c r="AY44" s="327"/>
      <c r="AZ44" s="327"/>
      <c r="BA44" s="327"/>
      <c r="BB44" s="327"/>
      <c r="BC44" s="327"/>
      <c r="BD44" s="327"/>
      <c r="BE44" s="327"/>
      <c r="BF44" s="60"/>
    </row>
    <row r="45" spans="1:138" ht="65.099999999999994" customHeight="1">
      <c r="A45" s="79" t="s">
        <v>190</v>
      </c>
      <c r="B45" s="79" t="s">
        <v>191</v>
      </c>
      <c r="C45" s="60" t="s">
        <v>192</v>
      </c>
      <c r="D45" s="79" t="s">
        <v>689</v>
      </c>
      <c r="E45" s="61" t="s">
        <v>668</v>
      </c>
      <c r="F45" s="110">
        <v>2024130010044</v>
      </c>
      <c r="G45" s="79" t="s">
        <v>669</v>
      </c>
      <c r="H45" s="79" t="s">
        <v>680</v>
      </c>
      <c r="I45" s="79" t="s">
        <v>681</v>
      </c>
      <c r="J45" s="83">
        <v>0.1</v>
      </c>
      <c r="K45" s="84" t="s">
        <v>690</v>
      </c>
      <c r="L45" s="60" t="s">
        <v>673</v>
      </c>
      <c r="M45" s="81" t="s">
        <v>691</v>
      </c>
      <c r="N45" s="81">
        <v>1</v>
      </c>
      <c r="O45" s="81">
        <v>0</v>
      </c>
      <c r="P45" s="81">
        <v>0</v>
      </c>
      <c r="Q45" s="81"/>
      <c r="R45" s="81"/>
      <c r="S45" s="81">
        <f t="shared" ref="S45:S66" si="20">+O45+P45+Q45+R45</f>
        <v>0</v>
      </c>
      <c r="T45" s="85">
        <f t="shared" si="17"/>
        <v>0</v>
      </c>
      <c r="U45" s="60" t="s">
        <v>675</v>
      </c>
      <c r="V45" s="60" t="s">
        <v>531</v>
      </c>
      <c r="W45" s="60">
        <v>330</v>
      </c>
      <c r="X45" s="79" t="s">
        <v>532</v>
      </c>
      <c r="Y45" s="59" t="s">
        <v>684</v>
      </c>
      <c r="Z45" s="59" t="s">
        <v>677</v>
      </c>
      <c r="AA45" s="59" t="s">
        <v>685</v>
      </c>
      <c r="AB45" s="59" t="s">
        <v>686</v>
      </c>
      <c r="AC45" s="60" t="s">
        <v>537</v>
      </c>
      <c r="AD45" s="60">
        <v>1400000000</v>
      </c>
      <c r="AE45" s="111" t="s">
        <v>566</v>
      </c>
      <c r="AF45" s="60" t="s">
        <v>540</v>
      </c>
      <c r="AG45" s="60" t="s">
        <v>562</v>
      </c>
      <c r="AH45" s="60">
        <v>1606548742</v>
      </c>
      <c r="AI45" s="183">
        <v>1400000000</v>
      </c>
      <c r="AJ45" s="323"/>
      <c r="AK45" s="323"/>
      <c r="AL45" s="329"/>
      <c r="AM45" s="329"/>
      <c r="AN45" s="81" t="s">
        <v>687</v>
      </c>
      <c r="AO45" s="79" t="s">
        <v>688</v>
      </c>
      <c r="AP45" s="346"/>
      <c r="AQ45" s="324"/>
      <c r="AR45" s="323"/>
      <c r="AS45" s="324"/>
      <c r="AT45" s="336"/>
      <c r="AU45" s="337"/>
      <c r="AV45" s="336"/>
      <c r="AW45" s="337"/>
      <c r="AX45" s="327"/>
      <c r="AY45" s="327"/>
      <c r="AZ45" s="327"/>
      <c r="BA45" s="327"/>
      <c r="BB45" s="327"/>
      <c r="BC45" s="327"/>
      <c r="BD45" s="327"/>
      <c r="BE45" s="327"/>
      <c r="BF45" s="60"/>
    </row>
    <row r="46" spans="1:138" ht="65.099999999999994" customHeight="1">
      <c r="A46" s="79" t="s">
        <v>190</v>
      </c>
      <c r="B46" s="79" t="s">
        <v>191</v>
      </c>
      <c r="C46" s="60" t="s">
        <v>192</v>
      </c>
      <c r="D46" s="79" t="s">
        <v>692</v>
      </c>
      <c r="E46" s="61" t="s">
        <v>668</v>
      </c>
      <c r="F46" s="110">
        <v>2024130010044</v>
      </c>
      <c r="G46" s="79" t="s">
        <v>669</v>
      </c>
      <c r="H46" s="79" t="s">
        <v>680</v>
      </c>
      <c r="I46" s="79" t="s">
        <v>681</v>
      </c>
      <c r="J46" s="83">
        <v>0.1</v>
      </c>
      <c r="K46" s="84" t="s">
        <v>693</v>
      </c>
      <c r="L46" s="60" t="s">
        <v>673</v>
      </c>
      <c r="M46" s="81" t="s">
        <v>694</v>
      </c>
      <c r="N46" s="81">
        <v>1</v>
      </c>
      <c r="O46" s="81">
        <v>0</v>
      </c>
      <c r="P46" s="81">
        <v>0</v>
      </c>
      <c r="Q46" s="81"/>
      <c r="R46" s="81"/>
      <c r="S46" s="81">
        <f t="shared" si="20"/>
        <v>0</v>
      </c>
      <c r="T46" s="85">
        <f t="shared" si="17"/>
        <v>0</v>
      </c>
      <c r="U46" s="60" t="s">
        <v>675</v>
      </c>
      <c r="V46" s="60" t="s">
        <v>531</v>
      </c>
      <c r="W46" s="60">
        <v>330</v>
      </c>
      <c r="X46" s="79" t="s">
        <v>532</v>
      </c>
      <c r="Y46" s="59" t="s">
        <v>684</v>
      </c>
      <c r="Z46" s="59" t="s">
        <v>677</v>
      </c>
      <c r="AA46" s="59" t="s">
        <v>685</v>
      </c>
      <c r="AB46" s="59" t="s">
        <v>686</v>
      </c>
      <c r="AC46" s="60" t="s">
        <v>537</v>
      </c>
      <c r="AD46" s="60">
        <v>600000000</v>
      </c>
      <c r="AE46" s="111" t="s">
        <v>551</v>
      </c>
      <c r="AF46" s="60" t="s">
        <v>540</v>
      </c>
      <c r="AG46" s="60" t="s">
        <v>562</v>
      </c>
      <c r="AH46" s="60">
        <v>453032549.31999999</v>
      </c>
      <c r="AI46" s="183">
        <v>600000000</v>
      </c>
      <c r="AJ46" s="323"/>
      <c r="AK46" s="323"/>
      <c r="AL46" s="329"/>
      <c r="AM46" s="329"/>
      <c r="AN46" s="81" t="s">
        <v>687</v>
      </c>
      <c r="AO46" s="79" t="s">
        <v>688</v>
      </c>
      <c r="AP46" s="346"/>
      <c r="AQ46" s="324"/>
      <c r="AR46" s="323"/>
      <c r="AS46" s="324"/>
      <c r="AT46" s="336"/>
      <c r="AU46" s="337"/>
      <c r="AV46" s="336"/>
      <c r="AW46" s="337"/>
      <c r="AX46" s="327"/>
      <c r="AY46" s="327"/>
      <c r="AZ46" s="327"/>
      <c r="BA46" s="327"/>
      <c r="BB46" s="327"/>
      <c r="BC46" s="327"/>
      <c r="BD46" s="327"/>
      <c r="BE46" s="327"/>
      <c r="BF46" s="60"/>
    </row>
    <row r="47" spans="1:138" ht="65.099999999999994" customHeight="1">
      <c r="A47" s="79" t="s">
        <v>190</v>
      </c>
      <c r="B47" s="79" t="s">
        <v>191</v>
      </c>
      <c r="C47" s="60" t="s">
        <v>192</v>
      </c>
      <c r="D47" s="79" t="s">
        <v>695</v>
      </c>
      <c r="E47" s="61" t="s">
        <v>668</v>
      </c>
      <c r="F47" s="110">
        <v>2024130010044</v>
      </c>
      <c r="G47" s="79" t="s">
        <v>669</v>
      </c>
      <c r="H47" s="79" t="s">
        <v>680</v>
      </c>
      <c r="I47" s="79" t="s">
        <v>681</v>
      </c>
      <c r="J47" s="83">
        <v>0.1</v>
      </c>
      <c r="K47" s="84" t="s">
        <v>696</v>
      </c>
      <c r="L47" s="60" t="s">
        <v>673</v>
      </c>
      <c r="M47" s="81" t="s">
        <v>697</v>
      </c>
      <c r="N47" s="81">
        <v>1</v>
      </c>
      <c r="O47" s="81">
        <v>0</v>
      </c>
      <c r="P47" s="81">
        <v>0</v>
      </c>
      <c r="Q47" s="81"/>
      <c r="R47" s="81"/>
      <c r="S47" s="81">
        <f t="shared" si="20"/>
        <v>0</v>
      </c>
      <c r="T47" s="85">
        <f t="shared" si="17"/>
        <v>0</v>
      </c>
      <c r="U47" s="60" t="s">
        <v>675</v>
      </c>
      <c r="V47" s="60" t="s">
        <v>531</v>
      </c>
      <c r="W47" s="60">
        <v>330</v>
      </c>
      <c r="X47" s="79" t="s">
        <v>532</v>
      </c>
      <c r="Y47" s="59" t="s">
        <v>684</v>
      </c>
      <c r="Z47" s="59" t="s">
        <v>677</v>
      </c>
      <c r="AA47" s="59" t="s">
        <v>685</v>
      </c>
      <c r="AB47" s="59" t="s">
        <v>686</v>
      </c>
      <c r="AC47" s="60" t="s">
        <v>537</v>
      </c>
      <c r="AD47" s="60">
        <v>1617670738</v>
      </c>
      <c r="AE47" s="111" t="s">
        <v>551</v>
      </c>
      <c r="AF47" s="60" t="s">
        <v>540</v>
      </c>
      <c r="AG47" s="60" t="s">
        <v>562</v>
      </c>
      <c r="AH47" s="60">
        <v>965133792.48000002</v>
      </c>
      <c r="AI47" s="183">
        <v>1617670738</v>
      </c>
      <c r="AJ47" s="323"/>
      <c r="AK47" s="323"/>
      <c r="AL47" s="329"/>
      <c r="AM47" s="329"/>
      <c r="AN47" s="81" t="s">
        <v>698</v>
      </c>
      <c r="AO47" s="79" t="s">
        <v>688</v>
      </c>
      <c r="AP47" s="346"/>
      <c r="AQ47" s="324"/>
      <c r="AR47" s="323"/>
      <c r="AS47" s="324"/>
      <c r="AT47" s="336"/>
      <c r="AU47" s="337"/>
      <c r="AV47" s="336"/>
      <c r="AW47" s="337"/>
      <c r="AX47" s="327"/>
      <c r="AY47" s="327"/>
      <c r="AZ47" s="327"/>
      <c r="BA47" s="327"/>
      <c r="BB47" s="327"/>
      <c r="BC47" s="327"/>
      <c r="BD47" s="327"/>
      <c r="BE47" s="327"/>
      <c r="BF47" s="60"/>
    </row>
    <row r="48" spans="1:138" ht="65.099999999999994" customHeight="1">
      <c r="A48" s="79" t="s">
        <v>190</v>
      </c>
      <c r="B48" s="79" t="s">
        <v>191</v>
      </c>
      <c r="C48" s="60" t="s">
        <v>192</v>
      </c>
      <c r="D48" s="79" t="s">
        <v>699</v>
      </c>
      <c r="E48" s="61" t="s">
        <v>668</v>
      </c>
      <c r="F48" s="110">
        <v>2024130010044</v>
      </c>
      <c r="G48" s="79" t="s">
        <v>669</v>
      </c>
      <c r="H48" s="79" t="s">
        <v>680</v>
      </c>
      <c r="I48" s="79" t="s">
        <v>681</v>
      </c>
      <c r="J48" s="83">
        <v>0.1</v>
      </c>
      <c r="K48" s="84" t="s">
        <v>700</v>
      </c>
      <c r="L48" s="60" t="s">
        <v>673</v>
      </c>
      <c r="M48" s="81" t="s">
        <v>694</v>
      </c>
      <c r="N48" s="81">
        <v>1</v>
      </c>
      <c r="O48" s="81">
        <v>0</v>
      </c>
      <c r="P48" s="81">
        <v>0</v>
      </c>
      <c r="Q48" s="81"/>
      <c r="R48" s="81"/>
      <c r="S48" s="81">
        <f t="shared" si="20"/>
        <v>0</v>
      </c>
      <c r="T48" s="85">
        <f t="shared" si="17"/>
        <v>0</v>
      </c>
      <c r="U48" s="60" t="s">
        <v>675</v>
      </c>
      <c r="V48" s="60" t="s">
        <v>531</v>
      </c>
      <c r="W48" s="60">
        <v>330</v>
      </c>
      <c r="X48" s="79" t="s">
        <v>532</v>
      </c>
      <c r="Y48" s="59" t="s">
        <v>684</v>
      </c>
      <c r="Z48" s="59" t="s">
        <v>677</v>
      </c>
      <c r="AA48" s="59" t="s">
        <v>685</v>
      </c>
      <c r="AB48" s="59" t="s">
        <v>686</v>
      </c>
      <c r="AC48" s="60" t="s">
        <v>537</v>
      </c>
      <c r="AD48" s="60">
        <v>100000000</v>
      </c>
      <c r="AE48" s="111" t="s">
        <v>578</v>
      </c>
      <c r="AF48" s="60" t="s">
        <v>540</v>
      </c>
      <c r="AG48" s="60" t="s">
        <v>562</v>
      </c>
      <c r="AH48" s="60">
        <v>100000000</v>
      </c>
      <c r="AI48" s="183">
        <v>100000000</v>
      </c>
      <c r="AJ48" s="323"/>
      <c r="AK48" s="323"/>
      <c r="AL48" s="329"/>
      <c r="AM48" s="329"/>
      <c r="AN48" s="81" t="s">
        <v>687</v>
      </c>
      <c r="AO48" s="79" t="s">
        <v>688</v>
      </c>
      <c r="AP48" s="346"/>
      <c r="AQ48" s="324"/>
      <c r="AR48" s="323"/>
      <c r="AS48" s="324"/>
      <c r="AT48" s="336"/>
      <c r="AU48" s="337"/>
      <c r="AV48" s="336"/>
      <c r="AW48" s="337"/>
      <c r="AX48" s="327"/>
      <c r="AY48" s="327"/>
      <c r="AZ48" s="327"/>
      <c r="BA48" s="327"/>
      <c r="BB48" s="327"/>
      <c r="BC48" s="327"/>
      <c r="BD48" s="327"/>
      <c r="BE48" s="327"/>
      <c r="BF48" s="60"/>
    </row>
    <row r="49" spans="1:58" ht="65.099999999999994" customHeight="1">
      <c r="A49" s="79" t="s">
        <v>190</v>
      </c>
      <c r="B49" s="79" t="s">
        <v>191</v>
      </c>
      <c r="C49" s="60" t="s">
        <v>192</v>
      </c>
      <c r="D49" s="79" t="s">
        <v>701</v>
      </c>
      <c r="E49" s="61" t="s">
        <v>668</v>
      </c>
      <c r="F49" s="110">
        <v>2024130010044</v>
      </c>
      <c r="G49" s="79" t="s">
        <v>669</v>
      </c>
      <c r="H49" s="79" t="s">
        <v>680</v>
      </c>
      <c r="I49" s="79" t="s">
        <v>681</v>
      </c>
      <c r="J49" s="83">
        <v>0.1</v>
      </c>
      <c r="K49" s="84" t="s">
        <v>702</v>
      </c>
      <c r="L49" s="60" t="s">
        <v>673</v>
      </c>
      <c r="M49" s="81" t="s">
        <v>694</v>
      </c>
      <c r="N49" s="81">
        <v>1</v>
      </c>
      <c r="O49" s="81">
        <v>0</v>
      </c>
      <c r="P49" s="81">
        <v>0</v>
      </c>
      <c r="Q49" s="81"/>
      <c r="R49" s="81"/>
      <c r="S49" s="81">
        <f t="shared" si="20"/>
        <v>0</v>
      </c>
      <c r="T49" s="85">
        <f t="shared" si="17"/>
        <v>0</v>
      </c>
      <c r="U49" s="60" t="s">
        <v>675</v>
      </c>
      <c r="V49" s="60" t="s">
        <v>531</v>
      </c>
      <c r="W49" s="60">
        <v>330</v>
      </c>
      <c r="X49" s="79" t="s">
        <v>532</v>
      </c>
      <c r="Y49" s="59" t="s">
        <v>684</v>
      </c>
      <c r="Z49" s="59" t="s">
        <v>677</v>
      </c>
      <c r="AA49" s="59" t="s">
        <v>685</v>
      </c>
      <c r="AB49" s="59" t="s">
        <v>686</v>
      </c>
      <c r="AC49" s="60" t="s">
        <v>537</v>
      </c>
      <c r="AD49" s="60">
        <v>1077238000</v>
      </c>
      <c r="AE49" s="111" t="s">
        <v>566</v>
      </c>
      <c r="AF49" s="60" t="s">
        <v>540</v>
      </c>
      <c r="AG49" s="60" t="s">
        <v>562</v>
      </c>
      <c r="AH49" s="60">
        <v>1007778258</v>
      </c>
      <c r="AI49" s="183">
        <v>1077238000</v>
      </c>
      <c r="AJ49" s="323"/>
      <c r="AK49" s="323"/>
      <c r="AL49" s="329"/>
      <c r="AM49" s="329"/>
      <c r="AN49" s="81" t="s">
        <v>687</v>
      </c>
      <c r="AO49" s="79" t="s">
        <v>688</v>
      </c>
      <c r="AP49" s="346"/>
      <c r="AQ49" s="324"/>
      <c r="AR49" s="323"/>
      <c r="AS49" s="324"/>
      <c r="AT49" s="336"/>
      <c r="AU49" s="337"/>
      <c r="AV49" s="336"/>
      <c r="AW49" s="337"/>
      <c r="AX49" s="327"/>
      <c r="AY49" s="327"/>
      <c r="AZ49" s="327"/>
      <c r="BA49" s="327"/>
      <c r="BB49" s="327"/>
      <c r="BC49" s="327"/>
      <c r="BD49" s="327"/>
      <c r="BE49" s="327"/>
      <c r="BF49" s="60"/>
    </row>
    <row r="50" spans="1:58" ht="65.099999999999994" customHeight="1">
      <c r="A50" s="79" t="s">
        <v>190</v>
      </c>
      <c r="B50" s="79" t="s">
        <v>191</v>
      </c>
      <c r="C50" s="60" t="s">
        <v>192</v>
      </c>
      <c r="D50" s="79" t="s">
        <v>703</v>
      </c>
      <c r="E50" s="61" t="s">
        <v>668</v>
      </c>
      <c r="F50" s="110">
        <v>2024130010044</v>
      </c>
      <c r="G50" s="79" t="s">
        <v>669</v>
      </c>
      <c r="H50" s="79" t="s">
        <v>680</v>
      </c>
      <c r="I50" s="79" t="s">
        <v>681</v>
      </c>
      <c r="J50" s="83">
        <v>0.1</v>
      </c>
      <c r="K50" s="84" t="s">
        <v>704</v>
      </c>
      <c r="L50" s="60" t="s">
        <v>673</v>
      </c>
      <c r="M50" s="81" t="s">
        <v>705</v>
      </c>
      <c r="N50" s="81">
        <v>50</v>
      </c>
      <c r="O50" s="81">
        <v>26</v>
      </c>
      <c r="P50" s="81">
        <v>45</v>
      </c>
      <c r="Q50" s="81"/>
      <c r="R50" s="81"/>
      <c r="S50" s="81">
        <f t="shared" si="20"/>
        <v>71</v>
      </c>
      <c r="T50" s="85">
        <f t="shared" si="17"/>
        <v>1</v>
      </c>
      <c r="U50" s="60" t="s">
        <v>675</v>
      </c>
      <c r="V50" s="60" t="s">
        <v>531</v>
      </c>
      <c r="W50" s="60">
        <v>330</v>
      </c>
      <c r="X50" s="79">
        <v>50</v>
      </c>
      <c r="Y50" s="59" t="s">
        <v>684</v>
      </c>
      <c r="Z50" s="59" t="s">
        <v>677</v>
      </c>
      <c r="AA50" s="59" t="s">
        <v>685</v>
      </c>
      <c r="AB50" s="59" t="s">
        <v>706</v>
      </c>
      <c r="AC50" s="60" t="s">
        <v>537</v>
      </c>
      <c r="AD50" s="60">
        <v>1900000000</v>
      </c>
      <c r="AE50" s="111" t="s">
        <v>539</v>
      </c>
      <c r="AF50" s="60" t="s">
        <v>540</v>
      </c>
      <c r="AG50" s="60" t="s">
        <v>562</v>
      </c>
      <c r="AH50" s="60">
        <v>1900000000</v>
      </c>
      <c r="AI50" s="183">
        <v>1900000000</v>
      </c>
      <c r="AJ50" s="323"/>
      <c r="AK50" s="323"/>
      <c r="AL50" s="329"/>
      <c r="AM50" s="329"/>
      <c r="AN50" s="81" t="s">
        <v>687</v>
      </c>
      <c r="AO50" s="79" t="s">
        <v>688</v>
      </c>
      <c r="AP50" s="346"/>
      <c r="AQ50" s="324"/>
      <c r="AR50" s="323"/>
      <c r="AS50" s="324"/>
      <c r="AT50" s="336"/>
      <c r="AU50" s="337"/>
      <c r="AV50" s="336"/>
      <c r="AW50" s="337"/>
      <c r="AX50" s="327"/>
      <c r="AY50" s="327"/>
      <c r="AZ50" s="327"/>
      <c r="BA50" s="327"/>
      <c r="BB50" s="327"/>
      <c r="BC50" s="327"/>
      <c r="BD50" s="327"/>
      <c r="BE50" s="327"/>
      <c r="BF50" s="60"/>
    </row>
    <row r="51" spans="1:58" ht="65.099999999999994" customHeight="1">
      <c r="A51" s="79"/>
      <c r="B51" s="79"/>
      <c r="C51" s="60" t="s">
        <v>192</v>
      </c>
      <c r="D51" s="79" t="s">
        <v>703</v>
      </c>
      <c r="E51" s="61" t="s">
        <v>668</v>
      </c>
      <c r="F51" s="110">
        <v>2024130010044</v>
      </c>
      <c r="G51" s="79" t="s">
        <v>669</v>
      </c>
      <c r="H51" s="79" t="s">
        <v>680</v>
      </c>
      <c r="I51" s="79" t="s">
        <v>681</v>
      </c>
      <c r="J51" s="83">
        <v>0.1</v>
      </c>
      <c r="K51" s="84" t="s">
        <v>707</v>
      </c>
      <c r="L51" s="60" t="s">
        <v>673</v>
      </c>
      <c r="M51" s="81" t="s">
        <v>694</v>
      </c>
      <c r="N51" s="81">
        <v>1</v>
      </c>
      <c r="O51" s="81">
        <v>0</v>
      </c>
      <c r="P51" s="81">
        <v>0</v>
      </c>
      <c r="Q51" s="81"/>
      <c r="R51" s="81"/>
      <c r="S51" s="81">
        <f t="shared" si="20"/>
        <v>0</v>
      </c>
      <c r="T51" s="85">
        <f t="shared" si="17"/>
        <v>0</v>
      </c>
      <c r="U51" s="60" t="s">
        <v>567</v>
      </c>
      <c r="V51" s="60" t="s">
        <v>531</v>
      </c>
      <c r="W51" s="60">
        <v>300</v>
      </c>
      <c r="X51" s="79" t="s">
        <v>532</v>
      </c>
      <c r="Y51" s="59" t="s">
        <v>684</v>
      </c>
      <c r="Z51" s="59" t="s">
        <v>677</v>
      </c>
      <c r="AA51" s="59" t="s">
        <v>685</v>
      </c>
      <c r="AB51" s="59" t="s">
        <v>706</v>
      </c>
      <c r="AC51" s="60" t="s">
        <v>537</v>
      </c>
      <c r="AD51" s="60">
        <v>5000000000</v>
      </c>
      <c r="AE51" s="111" t="s">
        <v>566</v>
      </c>
      <c r="AF51" s="60" t="s">
        <v>540</v>
      </c>
      <c r="AG51" s="60" t="s">
        <v>567</v>
      </c>
      <c r="AH51" s="60">
        <v>0</v>
      </c>
      <c r="AI51" s="183">
        <v>5000000000</v>
      </c>
      <c r="AJ51" s="323"/>
      <c r="AK51" s="323"/>
      <c r="AL51" s="329"/>
      <c r="AM51" s="329"/>
      <c r="AN51" s="81" t="s">
        <v>687</v>
      </c>
      <c r="AO51" s="79" t="s">
        <v>688</v>
      </c>
      <c r="AP51" s="346"/>
      <c r="AQ51" s="324"/>
      <c r="AR51" s="323"/>
      <c r="AS51" s="324"/>
      <c r="AT51" s="336"/>
      <c r="AU51" s="337"/>
      <c r="AV51" s="336"/>
      <c r="AW51" s="337"/>
      <c r="AX51" s="327"/>
      <c r="AY51" s="327"/>
      <c r="AZ51" s="327"/>
      <c r="BA51" s="327"/>
      <c r="BB51" s="327"/>
      <c r="BC51" s="327"/>
      <c r="BD51" s="327"/>
      <c r="BE51" s="327"/>
      <c r="BF51" s="60"/>
    </row>
    <row r="52" spans="1:58" ht="65.099999999999994" customHeight="1">
      <c r="A52" s="79" t="s">
        <v>190</v>
      </c>
      <c r="B52" s="79" t="s">
        <v>191</v>
      </c>
      <c r="C52" s="60" t="s">
        <v>192</v>
      </c>
      <c r="D52" s="79" t="s">
        <v>708</v>
      </c>
      <c r="E52" s="61" t="s">
        <v>668</v>
      </c>
      <c r="F52" s="110">
        <v>2024130010044</v>
      </c>
      <c r="G52" s="79" t="s">
        <v>669</v>
      </c>
      <c r="H52" s="79" t="s">
        <v>680</v>
      </c>
      <c r="I52" s="79" t="s">
        <v>681</v>
      </c>
      <c r="J52" s="83">
        <v>0.1</v>
      </c>
      <c r="K52" s="84" t="s">
        <v>709</v>
      </c>
      <c r="L52" s="60" t="s">
        <v>673</v>
      </c>
      <c r="M52" s="81" t="s">
        <v>694</v>
      </c>
      <c r="N52" s="81">
        <v>1</v>
      </c>
      <c r="O52" s="81">
        <v>0</v>
      </c>
      <c r="P52" s="81">
        <v>0</v>
      </c>
      <c r="Q52" s="81"/>
      <c r="R52" s="81"/>
      <c r="S52" s="81">
        <f t="shared" si="20"/>
        <v>0</v>
      </c>
      <c r="T52" s="85">
        <f t="shared" si="17"/>
        <v>0</v>
      </c>
      <c r="U52" s="60" t="s">
        <v>567</v>
      </c>
      <c r="V52" s="60" t="s">
        <v>531</v>
      </c>
      <c r="W52" s="60">
        <v>300</v>
      </c>
      <c r="X52" s="79" t="s">
        <v>532</v>
      </c>
      <c r="Y52" s="59" t="s">
        <v>684</v>
      </c>
      <c r="Z52" s="59" t="s">
        <v>677</v>
      </c>
      <c r="AA52" s="59" t="s">
        <v>685</v>
      </c>
      <c r="AB52" s="59" t="s">
        <v>706</v>
      </c>
      <c r="AC52" s="60" t="s">
        <v>537</v>
      </c>
      <c r="AD52" s="60">
        <v>1466773553.8</v>
      </c>
      <c r="AE52" s="111" t="s">
        <v>566</v>
      </c>
      <c r="AF52" s="60" t="s">
        <v>540</v>
      </c>
      <c r="AG52" s="60" t="s">
        <v>567</v>
      </c>
      <c r="AH52" s="60">
        <v>0</v>
      </c>
      <c r="AI52" s="183">
        <v>1466773553.8</v>
      </c>
      <c r="AJ52" s="323"/>
      <c r="AK52" s="323"/>
      <c r="AL52" s="329"/>
      <c r="AM52" s="329"/>
      <c r="AN52" s="81" t="s">
        <v>687</v>
      </c>
      <c r="AO52" s="79" t="s">
        <v>688</v>
      </c>
      <c r="AP52" s="346"/>
      <c r="AQ52" s="324"/>
      <c r="AR52" s="323"/>
      <c r="AS52" s="324"/>
      <c r="AT52" s="336"/>
      <c r="AU52" s="337"/>
      <c r="AV52" s="336"/>
      <c r="AW52" s="337"/>
      <c r="AX52" s="327"/>
      <c r="AY52" s="327"/>
      <c r="AZ52" s="327"/>
      <c r="BA52" s="327"/>
      <c r="BB52" s="327"/>
      <c r="BC52" s="327"/>
      <c r="BD52" s="327"/>
      <c r="BE52" s="327"/>
      <c r="BF52" s="60"/>
    </row>
    <row r="53" spans="1:58" ht="65.099999999999994" customHeight="1">
      <c r="A53" s="322" t="s">
        <v>710</v>
      </c>
      <c r="B53" s="322"/>
      <c r="C53" s="322"/>
      <c r="D53" s="322"/>
      <c r="E53" s="322"/>
      <c r="F53" s="322"/>
      <c r="G53" s="322"/>
      <c r="H53" s="322"/>
      <c r="I53" s="322"/>
      <c r="J53" s="322"/>
      <c r="K53" s="322"/>
      <c r="L53" s="322"/>
      <c r="M53" s="322"/>
      <c r="N53" s="322"/>
      <c r="O53" s="322"/>
      <c r="P53" s="322"/>
      <c r="Q53" s="322"/>
      <c r="R53" s="322"/>
      <c r="S53" s="322"/>
      <c r="T53" s="74">
        <f>+AVERAGE(T43:T52)</f>
        <v>0.1</v>
      </c>
      <c r="U53" s="60"/>
      <c r="V53" s="60"/>
      <c r="W53" s="60"/>
      <c r="X53" s="79"/>
      <c r="Y53" s="60"/>
      <c r="Z53" s="60"/>
      <c r="AA53" s="59"/>
      <c r="AB53" s="59"/>
      <c r="AC53" s="60"/>
      <c r="AD53" s="60"/>
      <c r="AE53" s="75"/>
      <c r="AF53" s="60"/>
      <c r="AG53" s="60"/>
      <c r="AH53" s="60"/>
      <c r="AI53" s="80">
        <f>SUM(AI43:AI52)</f>
        <v>35092222549.800003</v>
      </c>
      <c r="AJ53" s="80">
        <f>AJ44</f>
        <v>35092222549.800003</v>
      </c>
      <c r="AK53" s="80">
        <f>AK44</f>
        <v>35092222549.800003</v>
      </c>
      <c r="AL53" s="72"/>
      <c r="AM53" s="72"/>
      <c r="AN53" s="81" t="s">
        <v>711</v>
      </c>
      <c r="AO53" s="79" t="s">
        <v>688</v>
      </c>
      <c r="AP53" s="126">
        <f t="shared" ref="AP53:AW53" si="21">AP44</f>
        <v>831400000</v>
      </c>
      <c r="AQ53" s="125">
        <f t="shared" si="21"/>
        <v>2.3691859323533737E-2</v>
      </c>
      <c r="AR53" s="126">
        <f t="shared" si="21"/>
        <v>60700000</v>
      </c>
      <c r="AS53" s="125">
        <f t="shared" si="21"/>
        <v>1.7297280020910485E-3</v>
      </c>
      <c r="AT53" s="126">
        <f t="shared" si="21"/>
        <v>1795300000</v>
      </c>
      <c r="AU53" s="125">
        <f t="shared" si="21"/>
        <v>5.1159484055256332E-2</v>
      </c>
      <c r="AV53" s="126">
        <f t="shared" si="21"/>
        <v>569800000</v>
      </c>
      <c r="AW53" s="125">
        <f t="shared" si="21"/>
        <v>1.6237216072347273E-2</v>
      </c>
      <c r="AX53" s="60"/>
      <c r="AY53" s="60"/>
      <c r="AZ53" s="60"/>
      <c r="BA53" s="60"/>
      <c r="BB53" s="60"/>
      <c r="BC53" s="60"/>
      <c r="BD53" s="60"/>
      <c r="BE53" s="60"/>
      <c r="BF53" s="60"/>
    </row>
    <row r="54" spans="1:58" ht="65.099999999999994" customHeight="1">
      <c r="A54" s="112" t="s">
        <v>206</v>
      </c>
      <c r="B54" s="79" t="s">
        <v>207</v>
      </c>
      <c r="C54" s="81" t="s">
        <v>208</v>
      </c>
      <c r="D54" s="79" t="s">
        <v>211</v>
      </c>
      <c r="E54" s="113" t="s">
        <v>712</v>
      </c>
      <c r="F54" s="114">
        <v>2024130010179</v>
      </c>
      <c r="G54" s="79" t="s">
        <v>713</v>
      </c>
      <c r="H54" s="65" t="s">
        <v>714</v>
      </c>
      <c r="I54" s="79" t="s">
        <v>715</v>
      </c>
      <c r="J54" s="115"/>
      <c r="K54" s="84" t="s">
        <v>716</v>
      </c>
      <c r="L54" s="60" t="s">
        <v>528</v>
      </c>
      <c r="M54" s="81" t="s">
        <v>717</v>
      </c>
      <c r="N54" s="81">
        <v>1</v>
      </c>
      <c r="O54" s="81">
        <v>0</v>
      </c>
      <c r="P54" s="81">
        <v>1</v>
      </c>
      <c r="Q54" s="81"/>
      <c r="R54" s="81"/>
      <c r="S54" s="81"/>
      <c r="T54" s="85">
        <f>P54/N54</f>
        <v>1</v>
      </c>
      <c r="U54" s="60" t="s">
        <v>675</v>
      </c>
      <c r="V54" s="60" t="s">
        <v>531</v>
      </c>
      <c r="W54" s="60">
        <v>330</v>
      </c>
      <c r="X54" s="79" t="s">
        <v>532</v>
      </c>
      <c r="Y54" s="59" t="s">
        <v>684</v>
      </c>
      <c r="Z54" s="59" t="s">
        <v>534</v>
      </c>
      <c r="AA54" s="59" t="s">
        <v>718</v>
      </c>
      <c r="AB54" s="59" t="s">
        <v>719</v>
      </c>
      <c r="AC54" s="59" t="s">
        <v>537</v>
      </c>
      <c r="AD54" s="60" t="s">
        <v>720</v>
      </c>
      <c r="AE54" s="75">
        <v>1500000000</v>
      </c>
      <c r="AF54" s="60" t="s">
        <v>721</v>
      </c>
      <c r="AG54" s="60" t="s">
        <v>540</v>
      </c>
      <c r="AH54" s="60" t="s">
        <v>562</v>
      </c>
      <c r="AI54" s="80">
        <v>600000000</v>
      </c>
      <c r="AJ54" s="323">
        <v>2023636565.6199999</v>
      </c>
      <c r="AK54" s="323">
        <v>2923636565.6199999</v>
      </c>
      <c r="AL54" s="329"/>
      <c r="AM54" s="329"/>
      <c r="AN54" s="87" t="s">
        <v>542</v>
      </c>
      <c r="AO54" s="79" t="s">
        <v>722</v>
      </c>
      <c r="AP54" s="336">
        <v>499360000</v>
      </c>
      <c r="AQ54" s="337">
        <f>AP54/AJ54</f>
        <v>0.2467636770770677</v>
      </c>
      <c r="AR54" s="336">
        <v>19500000</v>
      </c>
      <c r="AS54" s="337">
        <f>AR54/AJ54</f>
        <v>9.6361176365804633E-3</v>
      </c>
      <c r="AT54" s="336">
        <v>1364237192</v>
      </c>
      <c r="AU54" s="337">
        <f>AT54/AK54</f>
        <v>0.46662338542434173</v>
      </c>
      <c r="AV54" s="336">
        <v>265509946</v>
      </c>
      <c r="AW54" s="337">
        <f>AV54/AK54</f>
        <v>9.0814962817957076E-2</v>
      </c>
      <c r="AX54" s="327"/>
      <c r="AY54" s="327"/>
      <c r="AZ54" s="327"/>
      <c r="BA54" s="327"/>
      <c r="BB54" s="327"/>
      <c r="BC54" s="327"/>
      <c r="BD54" s="327"/>
      <c r="BE54" s="327"/>
      <c r="BF54" s="60"/>
    </row>
    <row r="55" spans="1:58" ht="65.099999999999994" customHeight="1">
      <c r="A55" s="112" t="s">
        <v>206</v>
      </c>
      <c r="B55" s="79" t="s">
        <v>207</v>
      </c>
      <c r="C55" s="81" t="s">
        <v>723</v>
      </c>
      <c r="D55" s="79" t="s">
        <v>211</v>
      </c>
      <c r="E55" s="113" t="s">
        <v>712</v>
      </c>
      <c r="F55" s="114">
        <v>2024130010179</v>
      </c>
      <c r="G55" s="79" t="s">
        <v>713</v>
      </c>
      <c r="H55" s="65" t="s">
        <v>714</v>
      </c>
      <c r="I55" s="79" t="s">
        <v>715</v>
      </c>
      <c r="J55" s="115"/>
      <c r="K55" s="84" t="s">
        <v>724</v>
      </c>
      <c r="L55" s="60" t="s">
        <v>528</v>
      </c>
      <c r="M55" s="81" t="s">
        <v>725</v>
      </c>
      <c r="N55" s="81">
        <v>12</v>
      </c>
      <c r="O55" s="81">
        <v>0</v>
      </c>
      <c r="P55" s="81">
        <v>4</v>
      </c>
      <c r="Q55" s="81"/>
      <c r="R55" s="81"/>
      <c r="S55" s="81"/>
      <c r="T55" s="85">
        <f>P55/N55</f>
        <v>0.33333333333333331</v>
      </c>
      <c r="U55" s="60" t="s">
        <v>675</v>
      </c>
      <c r="V55" s="60" t="s">
        <v>531</v>
      </c>
      <c r="W55" s="60">
        <v>330</v>
      </c>
      <c r="X55" s="79" t="s">
        <v>726</v>
      </c>
      <c r="Y55" s="59" t="s">
        <v>684</v>
      </c>
      <c r="Z55" s="59" t="s">
        <v>534</v>
      </c>
      <c r="AA55" s="59" t="s">
        <v>718</v>
      </c>
      <c r="AB55" s="59" t="s">
        <v>719</v>
      </c>
      <c r="AC55" s="59" t="s">
        <v>537</v>
      </c>
      <c r="AD55" s="60" t="s">
        <v>727</v>
      </c>
      <c r="AE55" s="75">
        <v>60000000</v>
      </c>
      <c r="AF55" s="60" t="s">
        <v>313</v>
      </c>
      <c r="AG55" s="60" t="s">
        <v>540</v>
      </c>
      <c r="AH55" s="60" t="s">
        <v>562</v>
      </c>
      <c r="AI55" s="80">
        <v>50000000</v>
      </c>
      <c r="AJ55" s="323"/>
      <c r="AK55" s="323"/>
      <c r="AL55" s="329"/>
      <c r="AM55" s="329"/>
      <c r="AN55" s="87" t="s">
        <v>728</v>
      </c>
      <c r="AO55" s="79" t="s">
        <v>722</v>
      </c>
      <c r="AP55" s="336"/>
      <c r="AQ55" s="337"/>
      <c r="AR55" s="336"/>
      <c r="AS55" s="337"/>
      <c r="AT55" s="336"/>
      <c r="AU55" s="337"/>
      <c r="AV55" s="336"/>
      <c r="AW55" s="337"/>
      <c r="AX55" s="327"/>
      <c r="AY55" s="327"/>
      <c r="AZ55" s="327"/>
      <c r="BA55" s="327"/>
      <c r="BB55" s="327"/>
      <c r="BC55" s="327"/>
      <c r="BD55" s="327"/>
      <c r="BE55" s="327"/>
      <c r="BF55" s="60"/>
    </row>
    <row r="56" spans="1:58" ht="65.099999999999994" customHeight="1">
      <c r="A56" s="112" t="s">
        <v>206</v>
      </c>
      <c r="B56" s="79" t="s">
        <v>207</v>
      </c>
      <c r="C56" s="81" t="s">
        <v>224</v>
      </c>
      <c r="D56" s="79" t="s">
        <v>211</v>
      </c>
      <c r="E56" s="113" t="s">
        <v>712</v>
      </c>
      <c r="F56" s="114">
        <v>2024130010179</v>
      </c>
      <c r="G56" s="79" t="s">
        <v>713</v>
      </c>
      <c r="H56" s="65" t="s">
        <v>714</v>
      </c>
      <c r="I56" s="79" t="s">
        <v>715</v>
      </c>
      <c r="J56" s="115"/>
      <c r="K56" s="84" t="s">
        <v>729</v>
      </c>
      <c r="L56" s="60" t="s">
        <v>528</v>
      </c>
      <c r="M56" s="81" t="s">
        <v>725</v>
      </c>
      <c r="N56" s="81">
        <v>12</v>
      </c>
      <c r="O56" s="81">
        <v>0</v>
      </c>
      <c r="P56" s="81">
        <v>4</v>
      </c>
      <c r="Q56" s="81"/>
      <c r="R56" s="81"/>
      <c r="S56" s="81"/>
      <c r="T56" s="85">
        <f>P56/N56</f>
        <v>0.33333333333333331</v>
      </c>
      <c r="U56" s="60" t="s">
        <v>675</v>
      </c>
      <c r="V56" s="60" t="s">
        <v>531</v>
      </c>
      <c r="W56" s="60">
        <v>330</v>
      </c>
      <c r="X56" s="79" t="s">
        <v>726</v>
      </c>
      <c r="Y56" s="59" t="s">
        <v>684</v>
      </c>
      <c r="Z56" s="59" t="s">
        <v>534</v>
      </c>
      <c r="AA56" s="59" t="s">
        <v>718</v>
      </c>
      <c r="AB56" s="59" t="s">
        <v>719</v>
      </c>
      <c r="AC56" s="59" t="s">
        <v>537</v>
      </c>
      <c r="AD56" s="60" t="s">
        <v>730</v>
      </c>
      <c r="AE56" s="75">
        <v>60000000</v>
      </c>
      <c r="AF56" s="60" t="s">
        <v>313</v>
      </c>
      <c r="AG56" s="60" t="s">
        <v>540</v>
      </c>
      <c r="AH56" s="60" t="s">
        <v>562</v>
      </c>
      <c r="AI56" s="80">
        <v>50000000</v>
      </c>
      <c r="AJ56" s="323"/>
      <c r="AK56" s="323"/>
      <c r="AL56" s="329"/>
      <c r="AM56" s="329"/>
      <c r="AN56" s="87" t="s">
        <v>728</v>
      </c>
      <c r="AO56" s="79" t="s">
        <v>722</v>
      </c>
      <c r="AP56" s="336"/>
      <c r="AQ56" s="337"/>
      <c r="AR56" s="336"/>
      <c r="AS56" s="337"/>
      <c r="AT56" s="336"/>
      <c r="AU56" s="337"/>
      <c r="AV56" s="336"/>
      <c r="AW56" s="337"/>
      <c r="AX56" s="327"/>
      <c r="AY56" s="327"/>
      <c r="AZ56" s="327"/>
      <c r="BA56" s="327"/>
      <c r="BB56" s="327"/>
      <c r="BC56" s="327"/>
      <c r="BD56" s="327"/>
      <c r="BE56" s="327"/>
      <c r="BF56" s="60"/>
    </row>
    <row r="57" spans="1:58" ht="65.099999999999994" customHeight="1">
      <c r="A57" s="112" t="s">
        <v>206</v>
      </c>
      <c r="B57" s="79" t="s">
        <v>207</v>
      </c>
      <c r="C57" s="81" t="s">
        <v>228</v>
      </c>
      <c r="D57" s="79" t="s">
        <v>731</v>
      </c>
      <c r="E57" s="113" t="s">
        <v>712</v>
      </c>
      <c r="F57" s="114">
        <v>2024130010179</v>
      </c>
      <c r="G57" s="79" t="s">
        <v>713</v>
      </c>
      <c r="H57" s="79" t="s">
        <v>732</v>
      </c>
      <c r="I57" s="79" t="s">
        <v>733</v>
      </c>
      <c r="J57" s="115"/>
      <c r="K57" s="84" t="s">
        <v>734</v>
      </c>
      <c r="L57" s="60" t="s">
        <v>528</v>
      </c>
      <c r="M57" s="81" t="s">
        <v>735</v>
      </c>
      <c r="N57" s="81">
        <v>4</v>
      </c>
      <c r="O57" s="81">
        <v>0</v>
      </c>
      <c r="P57" s="81">
        <v>0</v>
      </c>
      <c r="Q57" s="81"/>
      <c r="R57" s="81"/>
      <c r="S57" s="81"/>
      <c r="T57" s="85">
        <f t="shared" si="17"/>
        <v>0</v>
      </c>
      <c r="U57" s="60" t="s">
        <v>675</v>
      </c>
      <c r="V57" s="60" t="s">
        <v>531</v>
      </c>
      <c r="W57" s="60">
        <v>330</v>
      </c>
      <c r="X57" s="79" t="s">
        <v>532</v>
      </c>
      <c r="Y57" s="59" t="s">
        <v>684</v>
      </c>
      <c r="Z57" s="59" t="s">
        <v>534</v>
      </c>
      <c r="AA57" s="59" t="s">
        <v>718</v>
      </c>
      <c r="AB57" s="59" t="s">
        <v>719</v>
      </c>
      <c r="AC57" s="59" t="s">
        <v>537</v>
      </c>
      <c r="AD57" s="60" t="s">
        <v>736</v>
      </c>
      <c r="AE57" s="75">
        <v>600000000</v>
      </c>
      <c r="AF57" s="60" t="s">
        <v>539</v>
      </c>
      <c r="AG57" s="60" t="s">
        <v>540</v>
      </c>
      <c r="AH57" s="60" t="s">
        <v>562</v>
      </c>
      <c r="AI57" s="80">
        <v>600000000</v>
      </c>
      <c r="AJ57" s="323"/>
      <c r="AK57" s="323"/>
      <c r="AL57" s="329"/>
      <c r="AM57" s="329"/>
      <c r="AN57" s="87" t="s">
        <v>542</v>
      </c>
      <c r="AO57" s="79" t="s">
        <v>722</v>
      </c>
      <c r="AP57" s="336"/>
      <c r="AQ57" s="337"/>
      <c r="AR57" s="336"/>
      <c r="AS57" s="337"/>
      <c r="AT57" s="336"/>
      <c r="AU57" s="337"/>
      <c r="AV57" s="336"/>
      <c r="AW57" s="337"/>
      <c r="AX57" s="327"/>
      <c r="AY57" s="327"/>
      <c r="AZ57" s="327"/>
      <c r="BA57" s="327"/>
      <c r="BB57" s="327"/>
      <c r="BC57" s="327"/>
      <c r="BD57" s="327"/>
      <c r="BE57" s="327"/>
      <c r="BF57" s="60"/>
    </row>
    <row r="58" spans="1:58" ht="65.099999999999994" customHeight="1">
      <c r="A58" s="112" t="s">
        <v>206</v>
      </c>
      <c r="B58" s="79" t="s">
        <v>207</v>
      </c>
      <c r="C58" s="81" t="s">
        <v>208</v>
      </c>
      <c r="D58" s="79" t="s">
        <v>731</v>
      </c>
      <c r="E58" s="113" t="s">
        <v>712</v>
      </c>
      <c r="F58" s="114">
        <v>2024130010179</v>
      </c>
      <c r="G58" s="79" t="s">
        <v>713</v>
      </c>
      <c r="H58" s="79" t="s">
        <v>732</v>
      </c>
      <c r="I58" s="79" t="s">
        <v>733</v>
      </c>
      <c r="J58" s="83"/>
      <c r="K58" s="84" t="s">
        <v>737</v>
      </c>
      <c r="L58" s="60" t="s">
        <v>528</v>
      </c>
      <c r="M58" s="81" t="s">
        <v>738</v>
      </c>
      <c r="N58" s="81">
        <v>4</v>
      </c>
      <c r="O58" s="81">
        <v>0</v>
      </c>
      <c r="P58" s="81">
        <v>2</v>
      </c>
      <c r="Q58" s="81"/>
      <c r="R58" s="81"/>
      <c r="S58" s="81"/>
      <c r="T58" s="85">
        <f>P58/N58</f>
        <v>0.5</v>
      </c>
      <c r="U58" s="60" t="s">
        <v>675</v>
      </c>
      <c r="V58" s="60" t="s">
        <v>531</v>
      </c>
      <c r="W58" s="60">
        <v>330</v>
      </c>
      <c r="X58" s="79" t="s">
        <v>739</v>
      </c>
      <c r="Y58" s="59" t="s">
        <v>684</v>
      </c>
      <c r="Z58" s="59" t="s">
        <v>534</v>
      </c>
      <c r="AA58" s="59" t="s">
        <v>740</v>
      </c>
      <c r="AB58" s="59" t="s">
        <v>741</v>
      </c>
      <c r="AC58" s="59" t="s">
        <v>537</v>
      </c>
      <c r="AD58" s="60" t="s">
        <v>742</v>
      </c>
      <c r="AE58" s="75">
        <v>308000001</v>
      </c>
      <c r="AF58" s="60" t="s">
        <v>573</v>
      </c>
      <c r="AG58" s="60" t="s">
        <v>540</v>
      </c>
      <c r="AH58" s="60" t="s">
        <v>562</v>
      </c>
      <c r="AI58" s="80">
        <v>308000001</v>
      </c>
      <c r="AJ58" s="323"/>
      <c r="AK58" s="323"/>
      <c r="AL58" s="329"/>
      <c r="AM58" s="329"/>
      <c r="AN58" s="81" t="s">
        <v>542</v>
      </c>
      <c r="AO58" s="79" t="s">
        <v>722</v>
      </c>
      <c r="AP58" s="336"/>
      <c r="AQ58" s="337"/>
      <c r="AR58" s="336"/>
      <c r="AS58" s="337"/>
      <c r="AT58" s="336"/>
      <c r="AU58" s="337"/>
      <c r="AV58" s="336"/>
      <c r="AW58" s="337"/>
      <c r="AX58" s="327"/>
      <c r="AY58" s="327"/>
      <c r="AZ58" s="327"/>
      <c r="BA58" s="327"/>
      <c r="BB58" s="327"/>
      <c r="BC58" s="327"/>
      <c r="BD58" s="327"/>
      <c r="BE58" s="327"/>
      <c r="BF58" s="60"/>
    </row>
    <row r="59" spans="1:58" ht="65.099999999999994" customHeight="1">
      <c r="A59" s="112" t="s">
        <v>206</v>
      </c>
      <c r="B59" s="79" t="s">
        <v>207</v>
      </c>
      <c r="C59" s="81" t="s">
        <v>208</v>
      </c>
      <c r="D59" s="79" t="s">
        <v>743</v>
      </c>
      <c r="E59" s="113" t="s">
        <v>712</v>
      </c>
      <c r="F59" s="114">
        <v>2024130010179</v>
      </c>
      <c r="G59" s="79" t="s">
        <v>713</v>
      </c>
      <c r="H59" s="79" t="s">
        <v>744</v>
      </c>
      <c r="I59" s="79" t="s">
        <v>745</v>
      </c>
      <c r="J59" s="83"/>
      <c r="K59" s="84" t="s">
        <v>746</v>
      </c>
      <c r="L59" s="60" t="s">
        <v>528</v>
      </c>
      <c r="M59" s="81" t="s">
        <v>738</v>
      </c>
      <c r="N59" s="81">
        <v>1</v>
      </c>
      <c r="O59" s="81">
        <v>0</v>
      </c>
      <c r="P59" s="81">
        <v>1</v>
      </c>
      <c r="Q59" s="81"/>
      <c r="R59" s="81"/>
      <c r="S59" s="81"/>
      <c r="T59" s="85">
        <f>P59/N59</f>
        <v>1</v>
      </c>
      <c r="U59" s="60" t="s">
        <v>675</v>
      </c>
      <c r="V59" s="60" t="s">
        <v>531</v>
      </c>
      <c r="W59" s="60">
        <v>330</v>
      </c>
      <c r="X59" s="79" t="s">
        <v>747</v>
      </c>
      <c r="Y59" s="59" t="s">
        <v>684</v>
      </c>
      <c r="Z59" s="59" t="s">
        <v>534</v>
      </c>
      <c r="AA59" s="59" t="s">
        <v>748</v>
      </c>
      <c r="AB59" s="59" t="s">
        <v>741</v>
      </c>
      <c r="AC59" s="59" t="s">
        <v>537</v>
      </c>
      <c r="AD59" s="60" t="s">
        <v>749</v>
      </c>
      <c r="AE59" s="75">
        <v>395636564.62</v>
      </c>
      <c r="AF59" s="60" t="s">
        <v>578</v>
      </c>
      <c r="AG59" s="60" t="s">
        <v>540</v>
      </c>
      <c r="AH59" s="60" t="s">
        <v>562</v>
      </c>
      <c r="AI59" s="80">
        <v>160098601</v>
      </c>
      <c r="AJ59" s="323"/>
      <c r="AK59" s="323"/>
      <c r="AL59" s="329"/>
      <c r="AM59" s="329"/>
      <c r="AN59" s="81" t="s">
        <v>728</v>
      </c>
      <c r="AO59" s="79" t="s">
        <v>722</v>
      </c>
      <c r="AP59" s="336"/>
      <c r="AQ59" s="337"/>
      <c r="AR59" s="336"/>
      <c r="AS59" s="337"/>
      <c r="AT59" s="336"/>
      <c r="AU59" s="337"/>
      <c r="AV59" s="336"/>
      <c r="AW59" s="337"/>
      <c r="AX59" s="327"/>
      <c r="AY59" s="327"/>
      <c r="AZ59" s="327"/>
      <c r="BA59" s="327"/>
      <c r="BB59" s="327"/>
      <c r="BC59" s="327"/>
      <c r="BD59" s="327"/>
      <c r="BE59" s="327"/>
      <c r="BF59" s="60"/>
    </row>
    <row r="60" spans="1:58" s="53" customFormat="1" ht="65.099999999999994" customHeight="1">
      <c r="A60" s="322" t="s">
        <v>750</v>
      </c>
      <c r="B60" s="322"/>
      <c r="C60" s="322"/>
      <c r="D60" s="322"/>
      <c r="E60" s="322"/>
      <c r="F60" s="322"/>
      <c r="G60" s="322"/>
      <c r="H60" s="322"/>
      <c r="I60" s="322"/>
      <c r="J60" s="322"/>
      <c r="K60" s="322"/>
      <c r="L60" s="322"/>
      <c r="M60" s="322"/>
      <c r="N60" s="322"/>
      <c r="O60" s="322"/>
      <c r="P60" s="322"/>
      <c r="Q60" s="322"/>
      <c r="R60" s="322"/>
      <c r="S60" s="322"/>
      <c r="T60" s="211">
        <f>+AVERAGE(T54:T59)</f>
        <v>0.52777777777777779</v>
      </c>
      <c r="U60" s="69"/>
      <c r="V60" s="69"/>
      <c r="W60" s="69"/>
      <c r="X60" s="68"/>
      <c r="Y60" s="69"/>
      <c r="Z60" s="55"/>
      <c r="AA60" s="55"/>
      <c r="AB60" s="55"/>
      <c r="AC60" s="55"/>
      <c r="AD60" s="69"/>
      <c r="AE60" s="75"/>
      <c r="AF60" s="69"/>
      <c r="AG60" s="69"/>
      <c r="AH60" s="69"/>
      <c r="AI60" s="80">
        <f>SUM(AI54:AI59)</f>
        <v>1768098602</v>
      </c>
      <c r="AJ60" s="80">
        <f>AJ54</f>
        <v>2023636565.6199999</v>
      </c>
      <c r="AK60" s="80">
        <f>AK54</f>
        <v>2923636565.6199999</v>
      </c>
      <c r="AL60" s="72"/>
      <c r="AM60" s="72"/>
      <c r="AN60" s="72"/>
      <c r="AO60" s="68"/>
      <c r="AP60" s="107">
        <f>AP54</f>
        <v>499360000</v>
      </c>
      <c r="AQ60" s="106">
        <f t="shared" ref="AQ60:AW60" si="22">AQ54</f>
        <v>0.2467636770770677</v>
      </c>
      <c r="AR60" s="107">
        <f t="shared" si="22"/>
        <v>19500000</v>
      </c>
      <c r="AS60" s="106">
        <f t="shared" si="22"/>
        <v>9.6361176365804633E-3</v>
      </c>
      <c r="AT60" s="107">
        <f t="shared" si="22"/>
        <v>1364237192</v>
      </c>
      <c r="AU60" s="106">
        <f t="shared" si="22"/>
        <v>0.46662338542434173</v>
      </c>
      <c r="AV60" s="107">
        <f t="shared" si="22"/>
        <v>265509946</v>
      </c>
      <c r="AW60" s="106">
        <f t="shared" si="22"/>
        <v>9.0814962817957076E-2</v>
      </c>
      <c r="AX60" s="69"/>
      <c r="AY60" s="69"/>
      <c r="AZ60" s="69"/>
      <c r="BA60" s="69"/>
      <c r="BB60" s="69"/>
      <c r="BC60" s="69"/>
      <c r="BD60" s="69"/>
      <c r="BE60" s="69"/>
      <c r="BF60" s="69"/>
    </row>
    <row r="61" spans="1:58" ht="65.099999999999994" customHeight="1">
      <c r="A61" s="79" t="s">
        <v>227</v>
      </c>
      <c r="B61" s="79" t="s">
        <v>218</v>
      </c>
      <c r="C61" s="81" t="s">
        <v>219</v>
      </c>
      <c r="D61" s="79" t="s">
        <v>751</v>
      </c>
      <c r="E61" s="116" t="s">
        <v>752</v>
      </c>
      <c r="F61" s="114">
        <v>2024130010041</v>
      </c>
      <c r="G61" s="79" t="s">
        <v>753</v>
      </c>
      <c r="H61" s="79" t="s">
        <v>754</v>
      </c>
      <c r="I61" s="79" t="s">
        <v>755</v>
      </c>
      <c r="J61" s="83">
        <v>0.5</v>
      </c>
      <c r="K61" s="84" t="s">
        <v>756</v>
      </c>
      <c r="L61" s="81" t="s">
        <v>553</v>
      </c>
      <c r="M61" s="81" t="s">
        <v>738</v>
      </c>
      <c r="N61" s="81">
        <v>1</v>
      </c>
      <c r="O61" s="81">
        <v>1</v>
      </c>
      <c r="P61" s="81">
        <v>0</v>
      </c>
      <c r="Q61" s="81"/>
      <c r="R61" s="81"/>
      <c r="S61" s="81">
        <f t="shared" si="20"/>
        <v>1</v>
      </c>
      <c r="T61" s="85">
        <f t="shared" si="17"/>
        <v>1</v>
      </c>
      <c r="U61" s="60" t="s">
        <v>675</v>
      </c>
      <c r="V61" s="60" t="s">
        <v>531</v>
      </c>
      <c r="W61" s="60">
        <v>330</v>
      </c>
      <c r="X61" s="79" t="s">
        <v>757</v>
      </c>
      <c r="Y61" s="60" t="s">
        <v>758</v>
      </c>
      <c r="Z61" s="59" t="s">
        <v>684</v>
      </c>
      <c r="AA61" s="59" t="s">
        <v>534</v>
      </c>
      <c r="AB61" s="59" t="s">
        <v>759</v>
      </c>
      <c r="AC61" s="59" t="s">
        <v>537</v>
      </c>
      <c r="AD61" s="60" t="s">
        <v>760</v>
      </c>
      <c r="AE61" s="75">
        <v>200996849</v>
      </c>
      <c r="AF61" s="60" t="s">
        <v>573</v>
      </c>
      <c r="AG61" s="60" t="s">
        <v>542</v>
      </c>
      <c r="AH61" s="60" t="s">
        <v>761</v>
      </c>
      <c r="AI61" s="183">
        <v>200996849</v>
      </c>
      <c r="AJ61" s="323">
        <v>590996849</v>
      </c>
      <c r="AK61" s="323">
        <v>1590996849</v>
      </c>
      <c r="AL61" s="329"/>
      <c r="AM61" s="329"/>
      <c r="AN61" s="329" t="s">
        <v>542</v>
      </c>
      <c r="AO61" s="342" t="s">
        <v>762</v>
      </c>
      <c r="AP61" s="331">
        <v>285000000</v>
      </c>
      <c r="AQ61" s="345">
        <f>AP61/AJ61</f>
        <v>0.48223607364783089</v>
      </c>
      <c r="AR61" s="331">
        <v>8500000</v>
      </c>
      <c r="AS61" s="345">
        <f>AR61/AJ61</f>
        <v>1.4382479389496711E-2</v>
      </c>
      <c r="AT61" s="336">
        <v>487350000</v>
      </c>
      <c r="AU61" s="337">
        <f>AT61/AK61</f>
        <v>0.30631738856448232</v>
      </c>
      <c r="AV61" s="336">
        <v>154500000</v>
      </c>
      <c r="AW61" s="337">
        <f>AV61/AK61</f>
        <v>9.7108928969349584E-2</v>
      </c>
      <c r="AX61" s="327"/>
      <c r="AY61" s="327"/>
      <c r="AZ61" s="327"/>
      <c r="BA61" s="327"/>
      <c r="BB61" s="327"/>
      <c r="BC61" s="327"/>
      <c r="BD61" s="327"/>
      <c r="BE61" s="327"/>
      <c r="BF61" s="60"/>
    </row>
    <row r="62" spans="1:58" s="53" customFormat="1" ht="65.099999999999994" customHeight="1">
      <c r="A62" s="68" t="s">
        <v>227</v>
      </c>
      <c r="B62" s="68" t="s">
        <v>218</v>
      </c>
      <c r="C62" s="72" t="s">
        <v>219</v>
      </c>
      <c r="D62" s="68" t="s">
        <v>763</v>
      </c>
      <c r="E62" s="116" t="s">
        <v>752</v>
      </c>
      <c r="F62" s="114">
        <v>2024130010041</v>
      </c>
      <c r="G62" s="68" t="s">
        <v>753</v>
      </c>
      <c r="H62" s="68" t="s">
        <v>764</v>
      </c>
      <c r="I62" s="68" t="s">
        <v>765</v>
      </c>
      <c r="J62" s="71">
        <v>0.5</v>
      </c>
      <c r="K62" s="57" t="s">
        <v>766</v>
      </c>
      <c r="L62" s="72" t="s">
        <v>553</v>
      </c>
      <c r="M62" s="72" t="s">
        <v>738</v>
      </c>
      <c r="N62" s="72">
        <v>3</v>
      </c>
      <c r="O62" s="72">
        <v>0</v>
      </c>
      <c r="P62" s="72">
        <v>0</v>
      </c>
      <c r="Q62" s="72"/>
      <c r="R62" s="72"/>
      <c r="S62" s="72">
        <f t="shared" si="20"/>
        <v>0</v>
      </c>
      <c r="T62" s="74">
        <f t="shared" si="17"/>
        <v>0</v>
      </c>
      <c r="U62" s="69" t="s">
        <v>675</v>
      </c>
      <c r="V62" s="69" t="s">
        <v>531</v>
      </c>
      <c r="W62" s="69">
        <v>330</v>
      </c>
      <c r="X62" s="68" t="s">
        <v>532</v>
      </c>
      <c r="Y62" s="69" t="s">
        <v>758</v>
      </c>
      <c r="Z62" s="55" t="s">
        <v>684</v>
      </c>
      <c r="AA62" s="55" t="s">
        <v>534</v>
      </c>
      <c r="AB62" s="55" t="s">
        <v>767</v>
      </c>
      <c r="AC62" s="55" t="s">
        <v>537</v>
      </c>
      <c r="AD62" s="69" t="s">
        <v>768</v>
      </c>
      <c r="AE62" s="75">
        <v>390000000</v>
      </c>
      <c r="AF62" s="69" t="s">
        <v>539</v>
      </c>
      <c r="AG62" s="69" t="s">
        <v>769</v>
      </c>
      <c r="AH62" s="69" t="s">
        <v>761</v>
      </c>
      <c r="AI62" s="80">
        <v>390000000</v>
      </c>
      <c r="AJ62" s="323"/>
      <c r="AK62" s="323"/>
      <c r="AL62" s="329"/>
      <c r="AM62" s="329"/>
      <c r="AN62" s="317"/>
      <c r="AO62" s="342"/>
      <c r="AP62" s="331"/>
      <c r="AQ62" s="345"/>
      <c r="AR62" s="331"/>
      <c r="AS62" s="345"/>
      <c r="AT62" s="336"/>
      <c r="AU62" s="337"/>
      <c r="AV62" s="336"/>
      <c r="AW62" s="337"/>
      <c r="AX62" s="327"/>
      <c r="AY62" s="327"/>
      <c r="AZ62" s="327"/>
      <c r="BA62" s="327"/>
      <c r="BB62" s="327"/>
      <c r="BC62" s="327"/>
      <c r="BD62" s="327"/>
      <c r="BE62" s="327"/>
      <c r="BF62" s="69"/>
    </row>
    <row r="63" spans="1:58" ht="65.099999999999994" customHeight="1">
      <c r="A63" s="322" t="s">
        <v>770</v>
      </c>
      <c r="B63" s="322"/>
      <c r="C63" s="322"/>
      <c r="D63" s="322"/>
      <c r="E63" s="322"/>
      <c r="F63" s="322"/>
      <c r="G63" s="322"/>
      <c r="H63" s="322"/>
      <c r="I63" s="322"/>
      <c r="J63" s="322"/>
      <c r="K63" s="322"/>
      <c r="L63" s="322"/>
      <c r="M63" s="322"/>
      <c r="N63" s="322"/>
      <c r="O63" s="322"/>
      <c r="P63" s="322"/>
      <c r="Q63" s="322"/>
      <c r="R63" s="322"/>
      <c r="S63" s="322"/>
      <c r="T63" s="74">
        <f>+AVERAGE(T61:T62)</f>
        <v>0.5</v>
      </c>
      <c r="U63" s="60"/>
      <c r="V63" s="60"/>
      <c r="W63" s="60"/>
      <c r="X63" s="79"/>
      <c r="Y63" s="60"/>
      <c r="Z63" s="59"/>
      <c r="AA63" s="59"/>
      <c r="AB63" s="59"/>
      <c r="AC63" s="59"/>
      <c r="AD63" s="60"/>
      <c r="AE63" s="75"/>
      <c r="AF63" s="60"/>
      <c r="AG63" s="60"/>
      <c r="AH63" s="60"/>
      <c r="AI63" s="80">
        <f>SUM(AI61:AI62)</f>
        <v>590996849</v>
      </c>
      <c r="AJ63" s="80">
        <f>AJ61</f>
        <v>590996849</v>
      </c>
      <c r="AK63" s="80">
        <f>AK61</f>
        <v>1590996849</v>
      </c>
      <c r="AL63" s="72"/>
      <c r="AM63" s="72"/>
      <c r="AN63" s="72"/>
      <c r="AO63" s="79"/>
      <c r="AP63" s="126">
        <f>AP61</f>
        <v>285000000</v>
      </c>
      <c r="AQ63" s="125">
        <f>AQ61</f>
        <v>0.48223607364783089</v>
      </c>
      <c r="AR63" s="126">
        <f>AR61</f>
        <v>8500000</v>
      </c>
      <c r="AS63" s="125">
        <f>AS61</f>
        <v>1.4382479389496711E-2</v>
      </c>
      <c r="AT63" s="126">
        <f t="shared" ref="AT63:AW63" si="23">AT61</f>
        <v>487350000</v>
      </c>
      <c r="AU63" s="125">
        <f t="shared" si="23"/>
        <v>0.30631738856448232</v>
      </c>
      <c r="AV63" s="126">
        <f t="shared" si="23"/>
        <v>154500000</v>
      </c>
      <c r="AW63" s="125">
        <f t="shared" si="23"/>
        <v>9.7108928969349584E-2</v>
      </c>
      <c r="AX63" s="60"/>
      <c r="AY63" s="60"/>
      <c r="AZ63" s="60"/>
      <c r="BA63" s="60"/>
      <c r="BB63" s="60"/>
      <c r="BC63" s="60"/>
      <c r="BD63" s="60"/>
      <c r="BE63" s="60"/>
      <c r="BF63" s="60"/>
    </row>
    <row r="64" spans="1:58" ht="65.099999999999994" customHeight="1">
      <c r="A64" s="59" t="s">
        <v>217</v>
      </c>
      <c r="B64" s="59" t="s">
        <v>218</v>
      </c>
      <c r="C64" s="60" t="s">
        <v>219</v>
      </c>
      <c r="D64" s="59" t="s">
        <v>222</v>
      </c>
      <c r="E64" s="117" t="s">
        <v>771</v>
      </c>
      <c r="F64" s="118">
        <v>2024130010042</v>
      </c>
      <c r="G64" s="59" t="s">
        <v>772</v>
      </c>
      <c r="H64" s="59" t="s">
        <v>773</v>
      </c>
      <c r="I64" s="59" t="s">
        <v>774</v>
      </c>
      <c r="J64" s="115">
        <v>0.5</v>
      </c>
      <c r="K64" s="59" t="s">
        <v>775</v>
      </c>
      <c r="L64" s="60" t="s">
        <v>553</v>
      </c>
      <c r="M64" s="81" t="s">
        <v>738</v>
      </c>
      <c r="N64" s="81">
        <v>3</v>
      </c>
      <c r="O64" s="81">
        <v>1</v>
      </c>
      <c r="P64" s="81">
        <v>1</v>
      </c>
      <c r="Q64" s="81"/>
      <c r="R64" s="81"/>
      <c r="S64" s="81">
        <f t="shared" si="20"/>
        <v>2</v>
      </c>
      <c r="T64" s="85">
        <f t="shared" si="17"/>
        <v>0.66666666666666663</v>
      </c>
      <c r="U64" s="60" t="s">
        <v>675</v>
      </c>
      <c r="V64" s="60" t="s">
        <v>531</v>
      </c>
      <c r="W64" s="60">
        <v>330</v>
      </c>
      <c r="X64" s="81" t="s">
        <v>532</v>
      </c>
      <c r="Y64" s="59" t="s">
        <v>684</v>
      </c>
      <c r="Z64" s="59" t="s">
        <v>534</v>
      </c>
      <c r="AA64" s="59" t="s">
        <v>776</v>
      </c>
      <c r="AB64" s="59" t="s">
        <v>777</v>
      </c>
      <c r="AC64" s="59" t="s">
        <v>537</v>
      </c>
      <c r="AD64" s="60" t="s">
        <v>778</v>
      </c>
      <c r="AE64" s="123">
        <v>7874940139.9099998</v>
      </c>
      <c r="AF64" s="60" t="s">
        <v>539</v>
      </c>
      <c r="AG64" s="60" t="s">
        <v>540</v>
      </c>
      <c r="AH64" s="60" t="s">
        <v>562</v>
      </c>
      <c r="AI64" s="126">
        <v>485633930</v>
      </c>
      <c r="AJ64" s="336">
        <v>10839940139.91</v>
      </c>
      <c r="AK64" s="336">
        <v>10839940139.91</v>
      </c>
      <c r="AL64" s="347"/>
      <c r="AM64" s="347"/>
      <c r="AN64" s="343" t="str">
        <f>AN61</f>
        <v>ICLD</v>
      </c>
      <c r="AO64" s="344" t="s">
        <v>779</v>
      </c>
      <c r="AP64" s="340">
        <v>457110000</v>
      </c>
      <c r="AQ64" s="341">
        <f>+AP64/AJ64</f>
        <v>4.2169052051960428E-2</v>
      </c>
      <c r="AR64" s="340">
        <v>65970000</v>
      </c>
      <c r="AS64" s="341">
        <f>+AR64/AJ64</f>
        <v>6.0858269647739698E-3</v>
      </c>
      <c r="AT64" s="336">
        <v>4355906463</v>
      </c>
      <c r="AU64" s="337">
        <f>AT64/AK64</f>
        <v>0.40183860858812503</v>
      </c>
      <c r="AV64" s="336">
        <v>575310000</v>
      </c>
      <c r="AW64" s="337">
        <f>AV64/AK64</f>
        <v>5.3073171306716883E-2</v>
      </c>
      <c r="AX64" s="327"/>
      <c r="AY64" s="327"/>
      <c r="AZ64" s="327"/>
      <c r="BA64" s="327"/>
      <c r="BB64" s="327"/>
      <c r="BC64" s="327"/>
      <c r="BD64" s="327"/>
      <c r="BE64" s="327"/>
      <c r="BF64" s="60"/>
    </row>
    <row r="65" spans="1:138" ht="65.099999999999994" customHeight="1">
      <c r="A65" s="59" t="s">
        <v>217</v>
      </c>
      <c r="B65" s="59" t="s">
        <v>218</v>
      </c>
      <c r="C65" s="60" t="s">
        <v>219</v>
      </c>
      <c r="D65" s="59" t="s">
        <v>222</v>
      </c>
      <c r="E65" s="117" t="s">
        <v>771</v>
      </c>
      <c r="F65" s="118">
        <v>2024130010042</v>
      </c>
      <c r="G65" s="59" t="s">
        <v>772</v>
      </c>
      <c r="H65" s="59" t="s">
        <v>773</v>
      </c>
      <c r="I65" s="59" t="s">
        <v>774</v>
      </c>
      <c r="J65" s="115">
        <v>0.5</v>
      </c>
      <c r="K65" s="59" t="s">
        <v>780</v>
      </c>
      <c r="L65" s="60" t="s">
        <v>553</v>
      </c>
      <c r="M65" s="81" t="s">
        <v>738</v>
      </c>
      <c r="N65" s="81">
        <v>1</v>
      </c>
      <c r="O65" s="81">
        <v>0</v>
      </c>
      <c r="P65" s="81">
        <v>1</v>
      </c>
      <c r="Q65" s="81"/>
      <c r="R65" s="81"/>
      <c r="S65" s="81">
        <f t="shared" si="20"/>
        <v>1</v>
      </c>
      <c r="T65" s="85">
        <f t="shared" si="17"/>
        <v>1</v>
      </c>
      <c r="U65" s="60" t="s">
        <v>567</v>
      </c>
      <c r="V65" s="60" t="s">
        <v>531</v>
      </c>
      <c r="W65" s="60">
        <v>300</v>
      </c>
      <c r="X65" s="81" t="s">
        <v>532</v>
      </c>
      <c r="Y65" s="59" t="s">
        <v>684</v>
      </c>
      <c r="Z65" s="59" t="s">
        <v>534</v>
      </c>
      <c r="AA65" s="59" t="s">
        <v>776</v>
      </c>
      <c r="AB65" s="60" t="s">
        <v>777</v>
      </c>
      <c r="AC65" s="59" t="s">
        <v>537</v>
      </c>
      <c r="AD65" s="60" t="s">
        <v>781</v>
      </c>
      <c r="AE65" s="123">
        <v>665000000</v>
      </c>
      <c r="AF65" s="60" t="s">
        <v>539</v>
      </c>
      <c r="AG65" s="60" t="s">
        <v>540</v>
      </c>
      <c r="AH65" s="60" t="s">
        <v>567</v>
      </c>
      <c r="AI65" s="126">
        <v>0</v>
      </c>
      <c r="AJ65" s="336"/>
      <c r="AK65" s="336"/>
      <c r="AL65" s="347"/>
      <c r="AM65" s="347"/>
      <c r="AN65" s="327"/>
      <c r="AO65" s="344"/>
      <c r="AP65" s="340"/>
      <c r="AQ65" s="341"/>
      <c r="AR65" s="340"/>
      <c r="AS65" s="341"/>
      <c r="AT65" s="336"/>
      <c r="AU65" s="337"/>
      <c r="AV65" s="336"/>
      <c r="AW65" s="337"/>
      <c r="AX65" s="327"/>
      <c r="AY65" s="327"/>
      <c r="AZ65" s="327"/>
      <c r="BA65" s="327"/>
      <c r="BB65" s="327"/>
      <c r="BC65" s="327"/>
      <c r="BD65" s="327"/>
      <c r="BE65" s="327"/>
      <c r="BF65" s="60"/>
    </row>
    <row r="66" spans="1:138" ht="65.099999999999994" customHeight="1">
      <c r="A66" s="59" t="s">
        <v>217</v>
      </c>
      <c r="B66" s="59" t="s">
        <v>218</v>
      </c>
      <c r="C66" s="60" t="s">
        <v>219</v>
      </c>
      <c r="D66" s="59" t="s">
        <v>226</v>
      </c>
      <c r="E66" s="117" t="s">
        <v>771</v>
      </c>
      <c r="F66" s="118">
        <v>2024130010042</v>
      </c>
      <c r="G66" s="59" t="s">
        <v>772</v>
      </c>
      <c r="H66" s="59" t="s">
        <v>773</v>
      </c>
      <c r="I66" s="59" t="s">
        <v>782</v>
      </c>
      <c r="J66" s="115">
        <v>1</v>
      </c>
      <c r="K66" s="59" t="s">
        <v>783</v>
      </c>
      <c r="L66" s="60" t="s">
        <v>553</v>
      </c>
      <c r="M66" s="81" t="s">
        <v>738</v>
      </c>
      <c r="N66" s="81">
        <v>1</v>
      </c>
      <c r="O66" s="81">
        <v>0</v>
      </c>
      <c r="P66" s="81">
        <v>0</v>
      </c>
      <c r="Q66" s="81"/>
      <c r="R66" s="81"/>
      <c r="S66" s="81">
        <f t="shared" si="20"/>
        <v>0</v>
      </c>
      <c r="T66" s="85">
        <f t="shared" si="17"/>
        <v>0</v>
      </c>
      <c r="U66" s="60" t="s">
        <v>567</v>
      </c>
      <c r="V66" s="60" t="s">
        <v>531</v>
      </c>
      <c r="W66" s="60">
        <v>300</v>
      </c>
      <c r="X66" s="81" t="s">
        <v>784</v>
      </c>
      <c r="Y66" s="59" t="s">
        <v>785</v>
      </c>
      <c r="Z66" s="59" t="s">
        <v>534</v>
      </c>
      <c r="AA66" s="59" t="s">
        <v>776</v>
      </c>
      <c r="AB66" s="60" t="s">
        <v>777</v>
      </c>
      <c r="AC66" s="59" t="s">
        <v>537</v>
      </c>
      <c r="AD66" s="60" t="s">
        <v>786</v>
      </c>
      <c r="AE66" s="123">
        <v>2300000000</v>
      </c>
      <c r="AF66" s="60" t="s">
        <v>566</v>
      </c>
      <c r="AG66" s="60" t="s">
        <v>540</v>
      </c>
      <c r="AH66" s="60" t="s">
        <v>567</v>
      </c>
      <c r="AI66" s="126">
        <v>0</v>
      </c>
      <c r="AJ66" s="336"/>
      <c r="AK66" s="336"/>
      <c r="AL66" s="347"/>
      <c r="AM66" s="347"/>
      <c r="AN66" s="327"/>
      <c r="AO66" s="344"/>
      <c r="AP66" s="340"/>
      <c r="AQ66" s="341"/>
      <c r="AR66" s="340"/>
      <c r="AS66" s="341"/>
      <c r="AT66" s="336"/>
      <c r="AU66" s="337"/>
      <c r="AV66" s="336"/>
      <c r="AW66" s="337"/>
      <c r="AX66" s="327"/>
      <c r="AY66" s="327"/>
      <c r="AZ66" s="327"/>
      <c r="BA66" s="327"/>
      <c r="BB66" s="327"/>
      <c r="BC66" s="327"/>
      <c r="BD66" s="327"/>
      <c r="BE66" s="327"/>
      <c r="BF66" s="60"/>
    </row>
    <row r="67" spans="1:138" s="53" customFormat="1" ht="65.099999999999994" customHeight="1">
      <c r="A67" s="322" t="s">
        <v>787</v>
      </c>
      <c r="B67" s="322"/>
      <c r="C67" s="322"/>
      <c r="D67" s="322"/>
      <c r="E67" s="322"/>
      <c r="F67" s="322"/>
      <c r="G67" s="322"/>
      <c r="H67" s="322"/>
      <c r="I67" s="322"/>
      <c r="J67" s="322"/>
      <c r="K67" s="322"/>
      <c r="L67" s="322"/>
      <c r="M67" s="322"/>
      <c r="N67" s="322"/>
      <c r="O67" s="322"/>
      <c r="P67" s="322"/>
      <c r="Q67" s="322"/>
      <c r="R67" s="322"/>
      <c r="S67" s="322"/>
      <c r="T67" s="78">
        <f>+AVERAGE(T64:T66)</f>
        <v>0.55555555555555547</v>
      </c>
      <c r="U67" s="69"/>
      <c r="V67" s="69"/>
      <c r="W67" s="69"/>
      <c r="X67" s="72"/>
      <c r="Y67" s="69"/>
      <c r="Z67" s="55"/>
      <c r="AA67" s="69"/>
      <c r="AB67" s="69"/>
      <c r="AC67" s="55"/>
      <c r="AD67" s="69"/>
      <c r="AE67" s="89"/>
      <c r="AF67" s="69"/>
      <c r="AG67" s="69"/>
      <c r="AH67" s="69"/>
      <c r="AI67" s="107">
        <f>SUM(AI64:AI66)</f>
        <v>485633930</v>
      </c>
      <c r="AJ67" s="107">
        <f t="shared" ref="AJ67:AK67" si="24">SUM(AJ64:AJ66)</f>
        <v>10839940139.91</v>
      </c>
      <c r="AK67" s="107">
        <f t="shared" si="24"/>
        <v>10839940139.91</v>
      </c>
      <c r="AL67" s="69"/>
      <c r="AM67" s="69"/>
      <c r="AN67" s="69"/>
      <c r="AO67" s="55"/>
      <c r="AP67" s="107">
        <f>AP64</f>
        <v>457110000</v>
      </c>
      <c r="AQ67" s="106">
        <f t="shared" ref="AQ67:AX67" si="25">AQ64</f>
        <v>4.2169052051960428E-2</v>
      </c>
      <c r="AR67" s="107">
        <f t="shared" si="25"/>
        <v>65970000</v>
      </c>
      <c r="AS67" s="106">
        <f t="shared" si="25"/>
        <v>6.0858269647739698E-3</v>
      </c>
      <c r="AT67" s="107">
        <f t="shared" si="25"/>
        <v>4355906463</v>
      </c>
      <c r="AU67" s="106">
        <f t="shared" si="25"/>
        <v>0.40183860858812503</v>
      </c>
      <c r="AV67" s="107">
        <f t="shared" si="25"/>
        <v>575310000</v>
      </c>
      <c r="AW67" s="106">
        <f t="shared" si="25"/>
        <v>5.3073171306716883E-2</v>
      </c>
      <c r="AX67" s="89">
        <f t="shared" si="25"/>
        <v>0</v>
      </c>
      <c r="AY67" s="69"/>
      <c r="AZ67" s="69"/>
      <c r="BA67" s="69"/>
      <c r="BB67" s="69"/>
      <c r="BC67" s="69"/>
      <c r="BD67" s="69"/>
      <c r="BE67" s="69"/>
      <c r="BF67" s="69"/>
    </row>
    <row r="68" spans="1:138" ht="64.5" customHeight="1">
      <c r="A68" s="79" t="s">
        <v>206</v>
      </c>
      <c r="B68" s="79" t="s">
        <v>218</v>
      </c>
      <c r="C68" s="60" t="s">
        <v>219</v>
      </c>
      <c r="D68" s="227" t="s">
        <v>242</v>
      </c>
      <c r="E68" s="61" t="s">
        <v>788</v>
      </c>
      <c r="F68" s="110">
        <v>2024130010048</v>
      </c>
      <c r="G68" s="79" t="s">
        <v>789</v>
      </c>
      <c r="H68" s="79" t="s">
        <v>790</v>
      </c>
      <c r="I68" s="79" t="s">
        <v>791</v>
      </c>
      <c r="J68" s="120">
        <v>0.5</v>
      </c>
      <c r="K68" s="64" t="s">
        <v>792</v>
      </c>
      <c r="L68" s="64" t="s">
        <v>528</v>
      </c>
      <c r="M68" s="121" t="s">
        <v>738</v>
      </c>
      <c r="N68" s="84">
        <v>1</v>
      </c>
      <c r="O68" s="59">
        <v>1</v>
      </c>
      <c r="P68" s="59">
        <v>1</v>
      </c>
      <c r="Q68" s="55"/>
      <c r="R68" s="55"/>
      <c r="S68" s="81">
        <f>+O68+P68+Q68+R68</f>
        <v>2</v>
      </c>
      <c r="T68" s="85">
        <f>+IF((S68/N68)&gt;100%,100%,(S68/N68))</f>
        <v>1</v>
      </c>
      <c r="U68" s="64" t="s">
        <v>675</v>
      </c>
      <c r="V68" s="64" t="s">
        <v>531</v>
      </c>
      <c r="W68" s="65">
        <v>330</v>
      </c>
      <c r="X68" s="84" t="s">
        <v>532</v>
      </c>
      <c r="Y68" s="65" t="s">
        <v>684</v>
      </c>
      <c r="Z68" s="65" t="s">
        <v>534</v>
      </c>
      <c r="AA68" s="65" t="s">
        <v>718</v>
      </c>
      <c r="AB68" s="65" t="s">
        <v>793</v>
      </c>
      <c r="AC68" s="59" t="s">
        <v>537</v>
      </c>
      <c r="AD68" s="59" t="s">
        <v>768</v>
      </c>
      <c r="AE68" s="66">
        <v>1800000000</v>
      </c>
      <c r="AF68" s="59" t="s">
        <v>539</v>
      </c>
      <c r="AG68" s="59" t="s">
        <v>540</v>
      </c>
      <c r="AH68" s="67" t="s">
        <v>562</v>
      </c>
      <c r="AI68" s="58">
        <v>600000000</v>
      </c>
      <c r="AJ68" s="305">
        <v>3823369221</v>
      </c>
      <c r="AK68" s="323">
        <v>2023369221</v>
      </c>
      <c r="AL68" s="54"/>
      <c r="AM68" s="54"/>
      <c r="AN68" s="54" t="s">
        <v>542</v>
      </c>
      <c r="AO68" s="65" t="s">
        <v>794</v>
      </c>
      <c r="AP68" s="305">
        <v>808569221</v>
      </c>
      <c r="AQ68" s="316">
        <f>AP68/AJ68</f>
        <v>0.21148081031748203</v>
      </c>
      <c r="AR68" s="305">
        <v>12500000</v>
      </c>
      <c r="AS68" s="306">
        <f>AR68/AJ68</f>
        <v>3.2693677428126161E-3</v>
      </c>
      <c r="AT68" s="305">
        <v>2007169221</v>
      </c>
      <c r="AU68" s="306">
        <f>(AT68/AK68)</f>
        <v>0.99199355222375407</v>
      </c>
      <c r="AV68" s="307">
        <v>554300000</v>
      </c>
      <c r="AW68" s="306">
        <f>AV68/AK68</f>
        <v>0.27394901249216935</v>
      </c>
      <c r="AX68" s="54"/>
      <c r="AY68" s="54"/>
      <c r="AZ68" s="54"/>
      <c r="BA68" s="54"/>
      <c r="BB68" s="54"/>
      <c r="BC68" s="54"/>
      <c r="BD68" s="54"/>
      <c r="BE68" s="54"/>
      <c r="BF68" s="54"/>
    </row>
    <row r="69" spans="1:138" ht="125.25" customHeight="1">
      <c r="A69" s="79" t="s">
        <v>206</v>
      </c>
      <c r="B69" s="79" t="s">
        <v>218</v>
      </c>
      <c r="C69" s="60" t="s">
        <v>219</v>
      </c>
      <c r="D69" s="227" t="s">
        <v>242</v>
      </c>
      <c r="E69" s="61" t="s">
        <v>788</v>
      </c>
      <c r="F69" s="110">
        <v>2024130010048</v>
      </c>
      <c r="G69" s="79" t="s">
        <v>789</v>
      </c>
      <c r="H69" s="79" t="s">
        <v>790</v>
      </c>
      <c r="I69" s="79" t="s">
        <v>791</v>
      </c>
      <c r="J69" s="83">
        <v>0.5</v>
      </c>
      <c r="K69" s="84" t="s">
        <v>795</v>
      </c>
      <c r="L69" s="59" t="s">
        <v>528</v>
      </c>
      <c r="M69" s="79" t="s">
        <v>738</v>
      </c>
      <c r="N69" s="112">
        <v>1</v>
      </c>
      <c r="O69" s="79">
        <v>1</v>
      </c>
      <c r="P69" s="81">
        <v>0</v>
      </c>
      <c r="Q69" s="81"/>
      <c r="R69" s="81"/>
      <c r="S69" s="81">
        <f>+O69+P69+Q69+R69</f>
        <v>1</v>
      </c>
      <c r="T69" s="85">
        <f>+IF((S69/N69)&gt;100%,100%,(S69/N69))</f>
        <v>1</v>
      </c>
      <c r="U69" s="60" t="s">
        <v>675</v>
      </c>
      <c r="V69" s="60" t="s">
        <v>531</v>
      </c>
      <c r="W69" s="60">
        <v>330</v>
      </c>
      <c r="X69" s="79" t="s">
        <v>532</v>
      </c>
      <c r="Y69" s="60" t="s">
        <v>684</v>
      </c>
      <c r="Z69" s="59" t="s">
        <v>534</v>
      </c>
      <c r="AA69" s="59" t="s">
        <v>718</v>
      </c>
      <c r="AB69" s="59" t="s">
        <v>793</v>
      </c>
      <c r="AC69" s="60" t="s">
        <v>537</v>
      </c>
      <c r="AD69" s="60" t="s">
        <v>796</v>
      </c>
      <c r="AE69" s="111">
        <v>223369221</v>
      </c>
      <c r="AF69" s="60" t="s">
        <v>573</v>
      </c>
      <c r="AG69" s="60" t="s">
        <v>540</v>
      </c>
      <c r="AH69" s="122" t="s">
        <v>562</v>
      </c>
      <c r="AI69" s="80">
        <v>223369221</v>
      </c>
      <c r="AJ69" s="305"/>
      <c r="AK69" s="323"/>
      <c r="AL69" s="77"/>
      <c r="AM69" s="77"/>
      <c r="AN69" s="62" t="s">
        <v>542</v>
      </c>
      <c r="AO69" s="79" t="s">
        <v>794</v>
      </c>
      <c r="AP69" s="305"/>
      <c r="AQ69" s="316"/>
      <c r="AR69" s="305"/>
      <c r="AS69" s="306"/>
      <c r="AT69" s="305"/>
      <c r="AU69" s="306"/>
      <c r="AV69" s="307"/>
      <c r="AW69" s="306"/>
      <c r="AX69" s="60"/>
      <c r="AY69" s="60"/>
      <c r="AZ69" s="60"/>
      <c r="BA69" s="60"/>
      <c r="BB69" s="60"/>
      <c r="BC69" s="60"/>
      <c r="BD69" s="60"/>
      <c r="BE69" s="60"/>
      <c r="BF69" s="60"/>
      <c r="BH69" s="52" t="s">
        <v>553</v>
      </c>
    </row>
    <row r="70" spans="1:138" ht="65.099999999999994" customHeight="1">
      <c r="A70" s="322" t="s">
        <v>797</v>
      </c>
      <c r="B70" s="322"/>
      <c r="C70" s="322"/>
      <c r="D70" s="322"/>
      <c r="E70" s="322"/>
      <c r="F70" s="322"/>
      <c r="G70" s="322"/>
      <c r="H70" s="322"/>
      <c r="I70" s="322"/>
      <c r="J70" s="322"/>
      <c r="K70" s="322"/>
      <c r="L70" s="322"/>
      <c r="M70" s="322"/>
      <c r="N70" s="322"/>
      <c r="O70" s="322"/>
      <c r="P70" s="322"/>
      <c r="Q70" s="322"/>
      <c r="R70" s="322"/>
      <c r="S70" s="322"/>
      <c r="T70" s="85">
        <f>+AVERAGE(T68:T69)</f>
        <v>1</v>
      </c>
      <c r="U70" s="60"/>
      <c r="V70" s="60"/>
      <c r="W70" s="60"/>
      <c r="X70" s="79"/>
      <c r="Y70" s="60"/>
      <c r="Z70" s="60"/>
      <c r="AA70" s="59"/>
      <c r="AB70" s="59"/>
      <c r="AC70" s="60"/>
      <c r="AD70" s="60"/>
      <c r="AE70" s="75"/>
      <c r="AF70" s="60"/>
      <c r="AG70" s="60"/>
      <c r="AH70" s="60"/>
      <c r="AI70" s="80">
        <f>+SUM(AI60:AI69)</f>
        <v>4744729381</v>
      </c>
      <c r="AJ70" s="80">
        <f>AJ68</f>
        <v>3823369221</v>
      </c>
      <c r="AK70" s="80">
        <f>AK68</f>
        <v>2023369221</v>
      </c>
      <c r="AL70" s="77"/>
      <c r="AM70" s="77"/>
      <c r="AN70" s="72"/>
      <c r="AO70" s="79"/>
      <c r="AP70" s="80">
        <f>AP68</f>
        <v>808569221</v>
      </c>
      <c r="AQ70" s="71">
        <f t="shared" ref="AQ70:AW70" si="26">AQ68</f>
        <v>0.21148081031748203</v>
      </c>
      <c r="AR70" s="80">
        <f t="shared" si="26"/>
        <v>12500000</v>
      </c>
      <c r="AS70" s="71">
        <f t="shared" si="26"/>
        <v>3.2693677428126161E-3</v>
      </c>
      <c r="AT70" s="210">
        <f t="shared" si="26"/>
        <v>2007169221</v>
      </c>
      <c r="AU70" s="91">
        <f t="shared" si="26"/>
        <v>0.99199355222375407</v>
      </c>
      <c r="AV70" s="210">
        <f t="shared" si="26"/>
        <v>554300000</v>
      </c>
      <c r="AW70" s="91">
        <f t="shared" si="26"/>
        <v>0.27394901249216935</v>
      </c>
      <c r="AX70" s="60"/>
      <c r="AY70" s="60"/>
      <c r="AZ70" s="60"/>
      <c r="BA70" s="60"/>
      <c r="BB70" s="60"/>
      <c r="BC70" s="60"/>
      <c r="BD70" s="60"/>
      <c r="BE70" s="60"/>
      <c r="BF70" s="60"/>
    </row>
    <row r="71" spans="1:138" s="60" customFormat="1" ht="65.099999999999994" customHeight="1">
      <c r="A71" s="59" t="s">
        <v>217</v>
      </c>
      <c r="B71" s="59" t="s">
        <v>244</v>
      </c>
      <c r="C71" s="59" t="s">
        <v>245</v>
      </c>
      <c r="D71" s="59" t="s">
        <v>798</v>
      </c>
      <c r="E71" s="59" t="s">
        <v>799</v>
      </c>
      <c r="F71" s="110">
        <v>2024130010065</v>
      </c>
      <c r="G71" s="59" t="s">
        <v>800</v>
      </c>
      <c r="H71" s="59" t="s">
        <v>801</v>
      </c>
      <c r="I71" s="59" t="s">
        <v>802</v>
      </c>
      <c r="J71" s="59">
        <v>35</v>
      </c>
      <c r="K71" s="59" t="s">
        <v>803</v>
      </c>
      <c r="L71" s="59" t="s">
        <v>528</v>
      </c>
      <c r="M71" s="59" t="s">
        <v>738</v>
      </c>
      <c r="N71" s="59">
        <v>5</v>
      </c>
      <c r="O71" s="59">
        <v>13</v>
      </c>
      <c r="P71" s="59">
        <v>17</v>
      </c>
      <c r="Q71" s="59"/>
      <c r="R71" s="59"/>
      <c r="S71" s="59">
        <f>+SUM(O71:R71)</f>
        <v>30</v>
      </c>
      <c r="T71" s="85">
        <f t="shared" ref="T71:T76" si="27">+IF((S71/N71)&gt;100%,100%,(S71/N71))</f>
        <v>1</v>
      </c>
      <c r="U71" s="60" t="s">
        <v>675</v>
      </c>
      <c r="V71" s="60" t="s">
        <v>531</v>
      </c>
      <c r="W71" s="60">
        <v>330</v>
      </c>
      <c r="X71" s="59" t="s">
        <v>804</v>
      </c>
      <c r="Y71" s="60" t="s">
        <v>684</v>
      </c>
      <c r="Z71" s="60" t="s">
        <v>534</v>
      </c>
      <c r="AA71" s="59" t="s">
        <v>805</v>
      </c>
      <c r="AB71" s="59" t="s">
        <v>806</v>
      </c>
      <c r="AC71" s="60" t="s">
        <v>537</v>
      </c>
      <c r="AD71" s="60" t="s">
        <v>807</v>
      </c>
      <c r="AE71" s="123">
        <v>670000000</v>
      </c>
      <c r="AF71" s="60" t="s">
        <v>539</v>
      </c>
      <c r="AG71" s="60" t="s">
        <v>540</v>
      </c>
      <c r="AH71" s="60" t="s">
        <v>562</v>
      </c>
      <c r="AI71" s="126">
        <v>270000000</v>
      </c>
      <c r="AJ71" s="307">
        <v>1400000000</v>
      </c>
      <c r="AK71" s="331">
        <v>1400000000</v>
      </c>
      <c r="AL71" s="124"/>
      <c r="AM71" s="124"/>
      <c r="AN71" s="65" t="s">
        <v>808</v>
      </c>
      <c r="AO71" s="86" t="s">
        <v>809</v>
      </c>
      <c r="AP71" s="307">
        <v>266600000</v>
      </c>
      <c r="AQ71" s="326">
        <f>AP71/AJ71</f>
        <v>0.19042857142857142</v>
      </c>
      <c r="AR71" s="307">
        <v>15300000</v>
      </c>
      <c r="AS71" s="326">
        <f>AR71/AK71</f>
        <v>1.0928571428571428E-2</v>
      </c>
      <c r="AT71" s="126"/>
      <c r="AU71" s="125"/>
      <c r="AV71" s="126"/>
      <c r="AW71" s="125"/>
      <c r="BG71" s="119"/>
      <c r="BI71" s="185"/>
      <c r="BJ71" s="52"/>
      <c r="BK71" s="52"/>
      <c r="BL71" s="52"/>
      <c r="BM71" s="52"/>
      <c r="BN71" s="52"/>
      <c r="BO71" s="52"/>
      <c r="BP71" s="52"/>
      <c r="BQ71" s="52"/>
      <c r="BR71" s="52"/>
      <c r="BS71" s="52"/>
      <c r="BT71" s="52"/>
      <c r="BU71" s="52"/>
      <c r="BV71" s="52"/>
      <c r="BW71" s="52"/>
      <c r="BX71" s="52"/>
      <c r="BY71" s="52"/>
      <c r="BZ71" s="52"/>
      <c r="CA71" s="52"/>
      <c r="CB71" s="52"/>
      <c r="CC71" s="52"/>
      <c r="CD71" s="52"/>
      <c r="CE71" s="52"/>
      <c r="CF71" s="52"/>
      <c r="CG71" s="52"/>
      <c r="CH71" s="52"/>
      <c r="CI71" s="52"/>
      <c r="CJ71" s="52"/>
      <c r="CK71" s="52"/>
      <c r="CL71" s="52"/>
      <c r="CM71" s="52"/>
      <c r="CN71" s="52"/>
      <c r="CO71" s="52"/>
      <c r="CP71" s="52"/>
      <c r="CQ71" s="52"/>
      <c r="CR71" s="52"/>
      <c r="CS71" s="52"/>
      <c r="CT71" s="52"/>
      <c r="CU71" s="52"/>
      <c r="CV71" s="52"/>
      <c r="CW71" s="52"/>
      <c r="CX71" s="52"/>
      <c r="CY71" s="52"/>
      <c r="CZ71" s="52"/>
      <c r="DA71" s="52"/>
      <c r="DB71" s="52"/>
      <c r="DC71" s="52"/>
      <c r="DD71" s="52"/>
      <c r="DE71" s="52"/>
      <c r="DF71" s="52"/>
      <c r="DG71" s="52"/>
      <c r="DH71" s="52"/>
      <c r="DI71" s="52"/>
      <c r="DJ71" s="52"/>
      <c r="DK71" s="52"/>
      <c r="DL71" s="52"/>
      <c r="DM71" s="52"/>
      <c r="DN71" s="52"/>
      <c r="DO71" s="52"/>
      <c r="DP71" s="52"/>
      <c r="DQ71" s="52"/>
      <c r="DR71" s="52"/>
      <c r="DS71" s="52"/>
      <c r="DT71" s="52"/>
      <c r="DU71" s="52"/>
      <c r="DV71" s="52"/>
      <c r="DW71" s="52"/>
      <c r="DX71" s="52"/>
      <c r="DY71" s="52"/>
      <c r="DZ71" s="52"/>
      <c r="EA71" s="52"/>
      <c r="EB71" s="52"/>
      <c r="EC71" s="52"/>
      <c r="ED71" s="52"/>
      <c r="EE71" s="52"/>
      <c r="EF71" s="52"/>
      <c r="EG71" s="52"/>
      <c r="EH71" s="119"/>
    </row>
    <row r="72" spans="1:138" ht="65.099999999999994" customHeight="1">
      <c r="A72" s="79" t="s">
        <v>217</v>
      </c>
      <c r="B72" s="79" t="s">
        <v>244</v>
      </c>
      <c r="C72" s="60" t="s">
        <v>245</v>
      </c>
      <c r="D72" s="227" t="s">
        <v>810</v>
      </c>
      <c r="E72" s="59" t="s">
        <v>799</v>
      </c>
      <c r="F72" s="110">
        <v>2024130010065</v>
      </c>
      <c r="G72" s="59" t="s">
        <v>800</v>
      </c>
      <c r="H72" s="59" t="s">
        <v>801</v>
      </c>
      <c r="I72" s="79" t="s">
        <v>802</v>
      </c>
      <c r="J72" s="83">
        <v>0.35</v>
      </c>
      <c r="K72" s="84" t="s">
        <v>811</v>
      </c>
      <c r="L72" s="59" t="s">
        <v>528</v>
      </c>
      <c r="M72" s="79" t="s">
        <v>738</v>
      </c>
      <c r="N72" s="81">
        <v>1</v>
      </c>
      <c r="O72" s="81">
        <v>0</v>
      </c>
      <c r="P72" s="81">
        <v>0</v>
      </c>
      <c r="Q72" s="81"/>
      <c r="R72" s="81"/>
      <c r="S72" s="59">
        <f t="shared" ref="S72:S73" si="28">+SUM(O72:R72)</f>
        <v>0</v>
      </c>
      <c r="T72" s="85">
        <f t="shared" si="27"/>
        <v>0</v>
      </c>
      <c r="U72" s="59" t="s">
        <v>675</v>
      </c>
      <c r="V72" s="59" t="s">
        <v>531</v>
      </c>
      <c r="W72" s="59">
        <v>330</v>
      </c>
      <c r="X72" s="59" t="s">
        <v>812</v>
      </c>
      <c r="Y72" s="60" t="s">
        <v>684</v>
      </c>
      <c r="Z72" s="60" t="s">
        <v>534</v>
      </c>
      <c r="AA72" s="59" t="s">
        <v>805</v>
      </c>
      <c r="AB72" s="59" t="s">
        <v>806</v>
      </c>
      <c r="AC72" s="59" t="s">
        <v>537</v>
      </c>
      <c r="AD72" s="59" t="s">
        <v>813</v>
      </c>
      <c r="AE72" s="111">
        <v>330000000</v>
      </c>
      <c r="AF72" s="60" t="s">
        <v>573</v>
      </c>
      <c r="AG72" s="60" t="s">
        <v>540</v>
      </c>
      <c r="AH72" s="60" t="s">
        <v>562</v>
      </c>
      <c r="AI72" s="183">
        <v>130000000</v>
      </c>
      <c r="AJ72" s="307"/>
      <c r="AK72" s="331"/>
      <c r="AL72" s="77"/>
      <c r="AM72" s="77"/>
      <c r="AN72" s="65" t="s">
        <v>808</v>
      </c>
      <c r="AO72" s="86" t="s">
        <v>809</v>
      </c>
      <c r="AP72" s="307"/>
      <c r="AQ72" s="326"/>
      <c r="AR72" s="307"/>
      <c r="AS72" s="326"/>
      <c r="AT72" s="336">
        <v>636300000</v>
      </c>
      <c r="AU72" s="337">
        <f>AT72/AK71</f>
        <v>0.45450000000000002</v>
      </c>
      <c r="AV72" s="336">
        <v>223300000</v>
      </c>
      <c r="AW72" s="337">
        <f>AV72/AK71</f>
        <v>0.1595</v>
      </c>
      <c r="AX72" s="60"/>
      <c r="AY72" s="60"/>
      <c r="AZ72" s="60"/>
      <c r="BA72" s="60"/>
      <c r="BB72" s="60"/>
      <c r="BC72" s="60"/>
      <c r="BD72" s="60"/>
      <c r="BE72" s="60"/>
      <c r="BF72" s="60"/>
      <c r="BH72" s="52" t="s">
        <v>814</v>
      </c>
    </row>
    <row r="73" spans="1:138" ht="65.099999999999994" customHeight="1">
      <c r="A73" s="79" t="s">
        <v>217</v>
      </c>
      <c r="B73" s="79" t="s">
        <v>244</v>
      </c>
      <c r="C73" s="60" t="s">
        <v>245</v>
      </c>
      <c r="D73" s="227" t="s">
        <v>815</v>
      </c>
      <c r="E73" s="59" t="s">
        <v>799</v>
      </c>
      <c r="F73" s="110">
        <v>2024130010065</v>
      </c>
      <c r="G73" s="59" t="s">
        <v>800</v>
      </c>
      <c r="H73" s="59" t="s">
        <v>801</v>
      </c>
      <c r="I73" s="79" t="s">
        <v>816</v>
      </c>
      <c r="J73" s="83">
        <v>0.3</v>
      </c>
      <c r="K73" s="84" t="s">
        <v>817</v>
      </c>
      <c r="L73" s="59" t="s">
        <v>528</v>
      </c>
      <c r="M73" s="79" t="s">
        <v>738</v>
      </c>
      <c r="N73" s="81">
        <v>2</v>
      </c>
      <c r="O73" s="81">
        <v>0</v>
      </c>
      <c r="P73" s="81">
        <v>0</v>
      </c>
      <c r="Q73" s="81"/>
      <c r="R73" s="81"/>
      <c r="S73" s="59">
        <f t="shared" si="28"/>
        <v>0</v>
      </c>
      <c r="T73" s="85">
        <f t="shared" si="27"/>
        <v>0</v>
      </c>
      <c r="U73" s="59" t="s">
        <v>675</v>
      </c>
      <c r="V73" s="59" t="s">
        <v>531</v>
      </c>
      <c r="W73" s="59">
        <v>330</v>
      </c>
      <c r="X73" s="79" t="s">
        <v>818</v>
      </c>
      <c r="Y73" s="60" t="s">
        <v>684</v>
      </c>
      <c r="Z73" s="60" t="s">
        <v>534</v>
      </c>
      <c r="AA73" s="59" t="s">
        <v>819</v>
      </c>
      <c r="AB73" s="59" t="s">
        <v>820</v>
      </c>
      <c r="AC73" s="59" t="s">
        <v>537</v>
      </c>
      <c r="AD73" s="59" t="s">
        <v>821</v>
      </c>
      <c r="AE73" s="111">
        <v>400000000</v>
      </c>
      <c r="AF73" s="60" t="s">
        <v>573</v>
      </c>
      <c r="AG73" s="60" t="s">
        <v>540</v>
      </c>
      <c r="AH73" s="60" t="s">
        <v>562</v>
      </c>
      <c r="AI73" s="183">
        <v>0</v>
      </c>
      <c r="AJ73" s="307"/>
      <c r="AK73" s="331"/>
      <c r="AL73" s="77"/>
      <c r="AM73" s="77"/>
      <c r="AN73" s="65" t="s">
        <v>808</v>
      </c>
      <c r="AO73" s="86" t="s">
        <v>809</v>
      </c>
      <c r="AP73" s="307"/>
      <c r="AQ73" s="326"/>
      <c r="AR73" s="307"/>
      <c r="AS73" s="326"/>
      <c r="AT73" s="336"/>
      <c r="AU73" s="337"/>
      <c r="AV73" s="336"/>
      <c r="AW73" s="337"/>
      <c r="AX73" s="60"/>
      <c r="AY73" s="60"/>
      <c r="AZ73" s="60"/>
      <c r="BA73" s="60"/>
      <c r="BB73" s="60"/>
      <c r="BC73" s="60"/>
      <c r="BD73" s="60"/>
      <c r="BE73" s="60"/>
      <c r="BF73" s="60"/>
      <c r="BH73" s="52" t="s">
        <v>822</v>
      </c>
    </row>
    <row r="74" spans="1:138" s="53" customFormat="1" ht="65.099999999999994" customHeight="1">
      <c r="A74" s="322" t="s">
        <v>823</v>
      </c>
      <c r="B74" s="322"/>
      <c r="C74" s="322"/>
      <c r="D74" s="322"/>
      <c r="E74" s="322"/>
      <c r="F74" s="322"/>
      <c r="G74" s="322"/>
      <c r="H74" s="322"/>
      <c r="I74" s="322"/>
      <c r="J74" s="322"/>
      <c r="K74" s="322"/>
      <c r="L74" s="322"/>
      <c r="M74" s="322"/>
      <c r="N74" s="322"/>
      <c r="O74" s="322"/>
      <c r="P74" s="322"/>
      <c r="Q74" s="322"/>
      <c r="R74" s="322"/>
      <c r="S74" s="322"/>
      <c r="T74" s="78">
        <f>+AVERAGE(T71:T73)</f>
        <v>0.33333333333333331</v>
      </c>
      <c r="U74" s="69"/>
      <c r="V74" s="69"/>
      <c r="W74" s="69"/>
      <c r="X74" s="68"/>
      <c r="Y74" s="69"/>
      <c r="Z74" s="69"/>
      <c r="AA74" s="55"/>
      <c r="AB74" s="55"/>
      <c r="AC74" s="69"/>
      <c r="AD74" s="69"/>
      <c r="AE74" s="75"/>
      <c r="AF74" s="69"/>
      <c r="AG74" s="69"/>
      <c r="AH74" s="69"/>
      <c r="AI74" s="80"/>
      <c r="AJ74" s="80">
        <f>AJ71</f>
        <v>1400000000</v>
      </c>
      <c r="AK74" s="80">
        <f t="shared" ref="AK74:AO74" si="29">AK71</f>
        <v>1400000000</v>
      </c>
      <c r="AL74" s="80">
        <f t="shared" si="29"/>
        <v>0</v>
      </c>
      <c r="AM74" s="80">
        <f t="shared" si="29"/>
        <v>0</v>
      </c>
      <c r="AN74" s="80" t="str">
        <f t="shared" si="29"/>
        <v>CLD</v>
      </c>
      <c r="AO74" s="80" t="str">
        <f t="shared" si="29"/>
        <v>2.3.4102.1500.2024130010065</v>
      </c>
      <c r="AP74" s="80">
        <f>AP71</f>
        <v>266600000</v>
      </c>
      <c r="AQ74" s="71">
        <f t="shared" ref="AQ74:AS74" si="30">AQ71</f>
        <v>0.19042857142857142</v>
      </c>
      <c r="AR74" s="80">
        <f t="shared" si="30"/>
        <v>15300000</v>
      </c>
      <c r="AS74" s="91">
        <f t="shared" si="30"/>
        <v>1.0928571428571428E-2</v>
      </c>
      <c r="AT74" s="210">
        <f>AT72</f>
        <v>636300000</v>
      </c>
      <c r="AU74" s="91">
        <f>AU72</f>
        <v>0.45450000000000002</v>
      </c>
      <c r="AV74" s="210">
        <f>AV72</f>
        <v>223300000</v>
      </c>
      <c r="AW74" s="91">
        <f>AW72</f>
        <v>0.1595</v>
      </c>
      <c r="AX74" s="90"/>
      <c r="AY74" s="69"/>
      <c r="AZ74" s="90"/>
      <c r="BA74" s="69"/>
      <c r="BB74" s="69"/>
      <c r="BC74" s="69"/>
      <c r="BD74" s="69"/>
      <c r="BE74" s="69"/>
      <c r="BF74" s="69"/>
    </row>
    <row r="75" spans="1:138" ht="65.099999999999994" customHeight="1">
      <c r="A75" s="79" t="s">
        <v>217</v>
      </c>
      <c r="B75" s="79" t="s">
        <v>244</v>
      </c>
      <c r="C75" s="60" t="s">
        <v>245</v>
      </c>
      <c r="D75" s="227" t="s">
        <v>824</v>
      </c>
      <c r="E75" s="59" t="s">
        <v>825</v>
      </c>
      <c r="F75" s="110">
        <v>2024130010173</v>
      </c>
      <c r="G75" s="59" t="s">
        <v>826</v>
      </c>
      <c r="H75" s="59" t="s">
        <v>827</v>
      </c>
      <c r="I75" s="79" t="s">
        <v>828</v>
      </c>
      <c r="J75" s="83">
        <v>0.8</v>
      </c>
      <c r="K75" s="84" t="s">
        <v>829</v>
      </c>
      <c r="L75" s="59" t="s">
        <v>528</v>
      </c>
      <c r="M75" s="79" t="s">
        <v>738</v>
      </c>
      <c r="N75" s="81">
        <v>1</v>
      </c>
      <c r="O75" s="81">
        <v>0</v>
      </c>
      <c r="P75" s="81">
        <v>0</v>
      </c>
      <c r="Q75" s="81"/>
      <c r="R75" s="81"/>
      <c r="S75" s="59">
        <f t="shared" ref="S75:S76" si="31">+SUM(O75:R75)</f>
        <v>0</v>
      </c>
      <c r="T75" s="85">
        <f t="shared" si="27"/>
        <v>0</v>
      </c>
      <c r="U75" s="59" t="s">
        <v>675</v>
      </c>
      <c r="V75" s="59" t="s">
        <v>531</v>
      </c>
      <c r="W75" s="59">
        <v>330</v>
      </c>
      <c r="X75" s="79" t="s">
        <v>830</v>
      </c>
      <c r="Y75" s="65" t="s">
        <v>684</v>
      </c>
      <c r="Z75" s="65" t="s">
        <v>534</v>
      </c>
      <c r="AA75" s="65" t="s">
        <v>831</v>
      </c>
      <c r="AB75" s="65" t="s">
        <v>832</v>
      </c>
      <c r="AC75" s="59" t="s">
        <v>537</v>
      </c>
      <c r="AD75" s="59" t="s">
        <v>833</v>
      </c>
      <c r="AE75" s="94">
        <v>200000000</v>
      </c>
      <c r="AF75" s="59" t="s">
        <v>539</v>
      </c>
      <c r="AG75" s="59" t="s">
        <v>540</v>
      </c>
      <c r="AH75" s="59" t="s">
        <v>562</v>
      </c>
      <c r="AI75" s="201">
        <v>200000000</v>
      </c>
      <c r="AJ75" s="330">
        <v>400000000</v>
      </c>
      <c r="AK75" s="331">
        <v>1300000000</v>
      </c>
      <c r="AL75" s="72"/>
      <c r="AM75" s="72"/>
      <c r="AN75" s="79"/>
      <c r="AO75" s="79"/>
      <c r="AP75" s="323">
        <v>0</v>
      </c>
      <c r="AQ75" s="337">
        <v>0</v>
      </c>
      <c r="AR75" s="323">
        <v>0</v>
      </c>
      <c r="AS75" s="337">
        <v>0</v>
      </c>
      <c r="AT75" s="323">
        <v>0</v>
      </c>
      <c r="AU75" s="337">
        <v>0</v>
      </c>
      <c r="AV75" s="323">
        <v>0</v>
      </c>
      <c r="AW75" s="337">
        <v>0</v>
      </c>
      <c r="AX75" s="77"/>
      <c r="AY75" s="60"/>
      <c r="AZ75" s="77"/>
      <c r="BA75" s="60"/>
      <c r="BB75" s="77"/>
      <c r="BC75" s="60"/>
      <c r="BD75" s="77"/>
      <c r="BE75" s="60"/>
      <c r="BF75" s="60"/>
    </row>
    <row r="76" spans="1:138" ht="55.5" customHeight="1">
      <c r="A76" s="79" t="s">
        <v>217</v>
      </c>
      <c r="B76" s="79" t="s">
        <v>244</v>
      </c>
      <c r="C76" s="60" t="s">
        <v>228</v>
      </c>
      <c r="D76" s="227" t="s">
        <v>824</v>
      </c>
      <c r="E76" s="59" t="s">
        <v>825</v>
      </c>
      <c r="F76" s="110">
        <v>2024130010173</v>
      </c>
      <c r="G76" s="59" t="s">
        <v>826</v>
      </c>
      <c r="H76" s="59" t="s">
        <v>827</v>
      </c>
      <c r="I76" s="79" t="s">
        <v>828</v>
      </c>
      <c r="J76" s="83">
        <v>0.2</v>
      </c>
      <c r="K76" s="84" t="s">
        <v>834</v>
      </c>
      <c r="L76" s="59" t="s">
        <v>528</v>
      </c>
      <c r="M76" s="79" t="s">
        <v>738</v>
      </c>
      <c r="N76" s="81">
        <v>1</v>
      </c>
      <c r="O76" s="81">
        <v>0</v>
      </c>
      <c r="P76" s="81">
        <v>0</v>
      </c>
      <c r="Q76" s="81"/>
      <c r="R76" s="81"/>
      <c r="S76" s="59">
        <f t="shared" si="31"/>
        <v>0</v>
      </c>
      <c r="T76" s="85">
        <f t="shared" si="27"/>
        <v>0</v>
      </c>
      <c r="U76" s="59" t="s">
        <v>675</v>
      </c>
      <c r="V76" s="59" t="s">
        <v>531</v>
      </c>
      <c r="W76" s="59">
        <v>330</v>
      </c>
      <c r="X76" s="79" t="s">
        <v>835</v>
      </c>
      <c r="Y76" s="65" t="s">
        <v>684</v>
      </c>
      <c r="Z76" s="65" t="s">
        <v>534</v>
      </c>
      <c r="AA76" s="65" t="s">
        <v>836</v>
      </c>
      <c r="AB76" s="65" t="s">
        <v>837</v>
      </c>
      <c r="AC76" s="59" t="s">
        <v>537</v>
      </c>
      <c r="AD76" s="59" t="s">
        <v>838</v>
      </c>
      <c r="AE76" s="59">
        <v>1100000000</v>
      </c>
      <c r="AF76" s="59" t="s">
        <v>539</v>
      </c>
      <c r="AG76" s="59" t="s">
        <v>540</v>
      </c>
      <c r="AH76" s="59" t="s">
        <v>562</v>
      </c>
      <c r="AI76" s="204">
        <v>200000000</v>
      </c>
      <c r="AJ76" s="330"/>
      <c r="AK76" s="331"/>
      <c r="AL76" s="90"/>
      <c r="AM76" s="90"/>
      <c r="AN76" s="60"/>
      <c r="AO76" s="60"/>
      <c r="AP76" s="323"/>
      <c r="AQ76" s="337"/>
      <c r="AR76" s="323"/>
      <c r="AS76" s="337"/>
      <c r="AT76" s="323"/>
      <c r="AU76" s="337"/>
      <c r="AV76" s="323"/>
      <c r="AW76" s="337"/>
      <c r="AX76" s="60"/>
      <c r="AY76" s="60"/>
      <c r="AZ76" s="60"/>
      <c r="BA76" s="60"/>
      <c r="BB76" s="60"/>
      <c r="BC76" s="60"/>
      <c r="BD76" s="60"/>
      <c r="BE76" s="60"/>
      <c r="BF76" s="60"/>
    </row>
    <row r="77" spans="1:138" ht="46.5" customHeight="1">
      <c r="A77" s="322" t="s">
        <v>839</v>
      </c>
      <c r="B77" s="322"/>
      <c r="C77" s="322"/>
      <c r="D77" s="322"/>
      <c r="E77" s="322"/>
      <c r="F77" s="322"/>
      <c r="G77" s="322"/>
      <c r="H77" s="322"/>
      <c r="I77" s="322"/>
      <c r="J77" s="322"/>
      <c r="K77" s="322"/>
      <c r="L77" s="322"/>
      <c r="M77" s="322"/>
      <c r="N77" s="322"/>
      <c r="O77" s="322"/>
      <c r="P77" s="322"/>
      <c r="Q77" s="322"/>
      <c r="R77" s="322"/>
      <c r="S77" s="322"/>
      <c r="T77" s="71">
        <f>+AVERAGE(T75:T76)</f>
        <v>0</v>
      </c>
      <c r="U77" s="60"/>
      <c r="V77" s="60"/>
      <c r="W77" s="60"/>
      <c r="X77" s="81"/>
      <c r="Y77" s="60"/>
      <c r="Z77" s="60"/>
      <c r="AA77" s="60"/>
      <c r="AB77" s="60"/>
      <c r="AC77" s="60"/>
      <c r="AD77" s="60"/>
      <c r="AE77" s="123"/>
      <c r="AF77" s="60"/>
      <c r="AG77" s="60"/>
      <c r="AH77" s="60"/>
      <c r="AI77" s="126">
        <f>SUM(AI75:AI76)</f>
        <v>400000000</v>
      </c>
      <c r="AJ77" s="126">
        <f t="shared" ref="AJ77:AK77" si="32">SUM(AJ75:AJ76)</f>
        <v>400000000</v>
      </c>
      <c r="AK77" s="126">
        <f t="shared" si="32"/>
        <v>1300000000</v>
      </c>
      <c r="AL77" s="60"/>
      <c r="AM77" s="60"/>
      <c r="AN77" s="60"/>
      <c r="AO77" s="60"/>
      <c r="AP77" s="126">
        <f>AP75</f>
        <v>0</v>
      </c>
      <c r="AQ77" s="125">
        <f t="shared" ref="AQ77:AW77" si="33">AQ75</f>
        <v>0</v>
      </c>
      <c r="AR77" s="126">
        <f t="shared" si="33"/>
        <v>0</v>
      </c>
      <c r="AS77" s="125">
        <f t="shared" si="33"/>
        <v>0</v>
      </c>
      <c r="AT77" s="126">
        <f t="shared" si="33"/>
        <v>0</v>
      </c>
      <c r="AU77" s="125">
        <f t="shared" si="33"/>
        <v>0</v>
      </c>
      <c r="AV77" s="126">
        <f t="shared" si="33"/>
        <v>0</v>
      </c>
      <c r="AW77" s="125">
        <f t="shared" si="33"/>
        <v>0</v>
      </c>
      <c r="AX77" s="60"/>
      <c r="AY77" s="60"/>
      <c r="AZ77" s="60"/>
      <c r="BA77" s="60"/>
      <c r="BB77" s="60"/>
      <c r="BC77" s="60"/>
      <c r="BD77" s="60"/>
      <c r="BE77" s="60"/>
      <c r="BF77" s="60"/>
    </row>
    <row r="78" spans="1:138" ht="65.099999999999994" customHeight="1">
      <c r="A78" s="79" t="s">
        <v>256</v>
      </c>
      <c r="B78" s="79" t="s">
        <v>257</v>
      </c>
      <c r="C78" s="60" t="s">
        <v>258</v>
      </c>
      <c r="D78" s="227" t="s">
        <v>840</v>
      </c>
      <c r="E78" s="59" t="s">
        <v>841</v>
      </c>
      <c r="F78" s="110">
        <v>2024130010215</v>
      </c>
      <c r="G78" s="59" t="s">
        <v>842</v>
      </c>
      <c r="H78" s="59" t="s">
        <v>843</v>
      </c>
      <c r="I78" s="79" t="s">
        <v>844</v>
      </c>
      <c r="J78" s="83">
        <v>1</v>
      </c>
      <c r="K78" s="84" t="s">
        <v>845</v>
      </c>
      <c r="L78" s="59" t="s">
        <v>846</v>
      </c>
      <c r="M78" s="79" t="s">
        <v>847</v>
      </c>
      <c r="N78" s="81">
        <v>10</v>
      </c>
      <c r="O78" s="81">
        <v>11</v>
      </c>
      <c r="P78" s="81">
        <v>1</v>
      </c>
      <c r="Q78" s="81"/>
      <c r="R78" s="81"/>
      <c r="S78" s="59">
        <f t="shared" ref="S78:S81" si="34">+SUM(O78:R78)</f>
        <v>12</v>
      </c>
      <c r="T78" s="85">
        <f t="shared" ref="T78:T91" si="35">+IF((S78/N78)&gt;100%,100%,(S78/N78))</f>
        <v>1</v>
      </c>
      <c r="U78" s="59" t="s">
        <v>675</v>
      </c>
      <c r="V78" s="59" t="s">
        <v>531</v>
      </c>
      <c r="W78" s="59">
        <v>330</v>
      </c>
      <c r="X78" s="79" t="s">
        <v>848</v>
      </c>
      <c r="Y78" s="65" t="s">
        <v>684</v>
      </c>
      <c r="Z78" s="65" t="s">
        <v>534</v>
      </c>
      <c r="AA78" s="65" t="s">
        <v>849</v>
      </c>
      <c r="AB78" s="65" t="s">
        <v>850</v>
      </c>
      <c r="AC78" s="59" t="s">
        <v>537</v>
      </c>
      <c r="AD78" s="59" t="s">
        <v>851</v>
      </c>
      <c r="AE78" s="94">
        <v>300000000</v>
      </c>
      <c r="AF78" s="59" t="s">
        <v>539</v>
      </c>
      <c r="AG78" s="59" t="s">
        <v>540</v>
      </c>
      <c r="AH78" s="59" t="s">
        <v>562</v>
      </c>
      <c r="AI78" s="201">
        <v>300000000</v>
      </c>
      <c r="AJ78" s="330">
        <v>1000000000</v>
      </c>
      <c r="AK78" s="330">
        <v>1000000000</v>
      </c>
      <c r="AL78" s="72"/>
      <c r="AM78" s="72"/>
      <c r="AN78" s="65" t="s">
        <v>808</v>
      </c>
      <c r="AO78" s="86" t="s">
        <v>852</v>
      </c>
      <c r="AP78" s="80"/>
      <c r="AQ78" s="125"/>
      <c r="AR78" s="323">
        <v>17300000</v>
      </c>
      <c r="AS78" s="337">
        <f>AR78/AJ78</f>
        <v>1.7299999999999999E-2</v>
      </c>
      <c r="AT78" s="323">
        <v>792671472</v>
      </c>
      <c r="AU78" s="337">
        <f>AT78/AK78</f>
        <v>0.79267147199999999</v>
      </c>
      <c r="AV78" s="323">
        <v>212113832</v>
      </c>
      <c r="AW78" s="337">
        <f>AV78/AK78</f>
        <v>0.212113832</v>
      </c>
      <c r="AX78" s="77"/>
      <c r="AY78" s="60"/>
      <c r="AZ78" s="77"/>
      <c r="BA78" s="60"/>
      <c r="BB78" s="77"/>
      <c r="BC78" s="60"/>
      <c r="BD78" s="77"/>
      <c r="BE78" s="60"/>
      <c r="BF78" s="60"/>
    </row>
    <row r="79" spans="1:138" ht="91.5" customHeight="1">
      <c r="A79" s="79" t="s">
        <v>265</v>
      </c>
      <c r="B79" s="79" t="s">
        <v>257</v>
      </c>
      <c r="C79" s="60" t="s">
        <v>258</v>
      </c>
      <c r="D79" s="227" t="s">
        <v>268</v>
      </c>
      <c r="E79" s="59" t="s">
        <v>841</v>
      </c>
      <c r="F79" s="110">
        <v>2024130010215</v>
      </c>
      <c r="G79" s="59" t="s">
        <v>842</v>
      </c>
      <c r="H79" s="59" t="s">
        <v>853</v>
      </c>
      <c r="I79" s="79" t="s">
        <v>854</v>
      </c>
      <c r="J79" s="83">
        <v>0.5</v>
      </c>
      <c r="K79" s="84" t="s">
        <v>855</v>
      </c>
      <c r="L79" s="59" t="s">
        <v>846</v>
      </c>
      <c r="M79" s="79" t="s">
        <v>856</v>
      </c>
      <c r="N79" s="81">
        <v>1</v>
      </c>
      <c r="O79" s="81">
        <v>1</v>
      </c>
      <c r="P79" s="81">
        <v>1</v>
      </c>
      <c r="Q79" s="81"/>
      <c r="R79" s="81"/>
      <c r="S79" s="59">
        <f t="shared" si="34"/>
        <v>2</v>
      </c>
      <c r="T79" s="85">
        <f t="shared" si="35"/>
        <v>1</v>
      </c>
      <c r="U79" s="59" t="s">
        <v>675</v>
      </c>
      <c r="V79" s="59" t="s">
        <v>531</v>
      </c>
      <c r="W79" s="59">
        <v>330</v>
      </c>
      <c r="X79" s="79" t="s">
        <v>857</v>
      </c>
      <c r="Y79" s="65" t="s">
        <v>684</v>
      </c>
      <c r="Z79" s="65" t="s">
        <v>534</v>
      </c>
      <c r="AA79" s="65" t="s">
        <v>858</v>
      </c>
      <c r="AB79" s="65" t="s">
        <v>859</v>
      </c>
      <c r="AC79" s="59" t="s">
        <v>665</v>
      </c>
      <c r="AD79" s="59" t="s">
        <v>730</v>
      </c>
      <c r="AE79" s="94">
        <v>150000000</v>
      </c>
      <c r="AF79" s="59" t="s">
        <v>313</v>
      </c>
      <c r="AG79" s="59" t="s">
        <v>540</v>
      </c>
      <c r="AH79" s="59" t="s">
        <v>562</v>
      </c>
      <c r="AI79" s="201">
        <v>150000000</v>
      </c>
      <c r="AJ79" s="330"/>
      <c r="AK79" s="330"/>
      <c r="AL79" s="72"/>
      <c r="AM79" s="72"/>
      <c r="AN79" s="65" t="s">
        <v>808</v>
      </c>
      <c r="AO79" s="86" t="s">
        <v>852</v>
      </c>
      <c r="AP79" s="80"/>
      <c r="AQ79" s="125"/>
      <c r="AR79" s="323"/>
      <c r="AS79" s="337"/>
      <c r="AT79" s="323"/>
      <c r="AU79" s="337"/>
      <c r="AV79" s="323"/>
      <c r="AW79" s="337"/>
      <c r="AX79" s="77"/>
      <c r="AY79" s="60"/>
      <c r="AZ79" s="77"/>
      <c r="BA79" s="60"/>
      <c r="BB79" s="77"/>
      <c r="BC79" s="60"/>
      <c r="BD79" s="77"/>
      <c r="BE79" s="60"/>
      <c r="BF79" s="60"/>
    </row>
    <row r="80" spans="1:138" ht="65.099999999999994" customHeight="1">
      <c r="A80" s="79" t="s">
        <v>265</v>
      </c>
      <c r="B80" s="79" t="s">
        <v>257</v>
      </c>
      <c r="C80" s="60" t="s">
        <v>258</v>
      </c>
      <c r="D80" s="227" t="s">
        <v>860</v>
      </c>
      <c r="E80" s="59" t="s">
        <v>841</v>
      </c>
      <c r="F80" s="110">
        <v>2024130010215</v>
      </c>
      <c r="G80" s="59" t="s">
        <v>842</v>
      </c>
      <c r="H80" s="59" t="s">
        <v>853</v>
      </c>
      <c r="I80" s="79" t="s">
        <v>854</v>
      </c>
      <c r="J80" s="83">
        <v>0.5</v>
      </c>
      <c r="K80" s="84" t="s">
        <v>861</v>
      </c>
      <c r="L80" s="59" t="s">
        <v>846</v>
      </c>
      <c r="M80" s="79" t="s">
        <v>862</v>
      </c>
      <c r="N80" s="81">
        <v>1</v>
      </c>
      <c r="O80" s="81">
        <v>0</v>
      </c>
      <c r="P80" s="81">
        <v>1</v>
      </c>
      <c r="Q80" s="81"/>
      <c r="R80" s="81"/>
      <c r="S80" s="59">
        <f t="shared" si="34"/>
        <v>1</v>
      </c>
      <c r="T80" s="85">
        <f t="shared" si="35"/>
        <v>1</v>
      </c>
      <c r="U80" s="59" t="s">
        <v>675</v>
      </c>
      <c r="V80" s="59" t="s">
        <v>531</v>
      </c>
      <c r="W80" s="59">
        <v>330</v>
      </c>
      <c r="X80" s="79" t="s">
        <v>857</v>
      </c>
      <c r="Y80" s="65" t="s">
        <v>684</v>
      </c>
      <c r="Z80" s="65" t="s">
        <v>534</v>
      </c>
      <c r="AA80" s="65" t="s">
        <v>858</v>
      </c>
      <c r="AB80" s="65" t="s">
        <v>859</v>
      </c>
      <c r="AC80" s="59" t="s">
        <v>537</v>
      </c>
      <c r="AD80" s="59" t="s">
        <v>863</v>
      </c>
      <c r="AE80" s="94">
        <v>400000000</v>
      </c>
      <c r="AF80" s="59" t="s">
        <v>573</v>
      </c>
      <c r="AG80" s="59" t="s">
        <v>540</v>
      </c>
      <c r="AH80" s="59" t="s">
        <v>562</v>
      </c>
      <c r="AI80" s="201">
        <v>400000000</v>
      </c>
      <c r="AJ80" s="330"/>
      <c r="AK80" s="330"/>
      <c r="AL80" s="72"/>
      <c r="AM80" s="72"/>
      <c r="AN80" s="65" t="s">
        <v>808</v>
      </c>
      <c r="AO80" s="86" t="s">
        <v>852</v>
      </c>
      <c r="AP80" s="331">
        <v>283934784</v>
      </c>
      <c r="AQ80" s="345">
        <f>AP80/AJ78</f>
        <v>0.283934784</v>
      </c>
      <c r="AR80" s="323"/>
      <c r="AS80" s="337"/>
      <c r="AT80" s="323"/>
      <c r="AU80" s="337"/>
      <c r="AV80" s="323"/>
      <c r="AW80" s="337"/>
      <c r="AX80" s="77"/>
      <c r="AY80" s="60"/>
      <c r="AZ80" s="77"/>
      <c r="BA80" s="60"/>
      <c r="BB80" s="77"/>
      <c r="BC80" s="60"/>
      <c r="BD80" s="77"/>
      <c r="BE80" s="60"/>
      <c r="BF80" s="60"/>
    </row>
    <row r="81" spans="1:138" ht="55.5" customHeight="1">
      <c r="A81" s="79" t="s">
        <v>256</v>
      </c>
      <c r="B81" s="79" t="s">
        <v>257</v>
      </c>
      <c r="C81" s="60" t="s">
        <v>258</v>
      </c>
      <c r="D81" s="227" t="s">
        <v>274</v>
      </c>
      <c r="E81" s="59" t="s">
        <v>841</v>
      </c>
      <c r="F81" s="110">
        <v>2024130010215</v>
      </c>
      <c r="G81" s="59" t="s">
        <v>842</v>
      </c>
      <c r="H81" s="59" t="s">
        <v>864</v>
      </c>
      <c r="I81" s="79" t="s">
        <v>865</v>
      </c>
      <c r="J81" s="83">
        <v>1</v>
      </c>
      <c r="K81" s="84" t="s">
        <v>866</v>
      </c>
      <c r="L81" s="59" t="s">
        <v>846</v>
      </c>
      <c r="M81" s="79" t="s">
        <v>867</v>
      </c>
      <c r="N81" s="81">
        <v>1</v>
      </c>
      <c r="O81" s="81">
        <v>0</v>
      </c>
      <c r="P81" s="81">
        <v>0</v>
      </c>
      <c r="Q81" s="81"/>
      <c r="R81" s="81"/>
      <c r="S81" s="59">
        <f t="shared" si="34"/>
        <v>0</v>
      </c>
      <c r="T81" s="85">
        <f t="shared" si="35"/>
        <v>0</v>
      </c>
      <c r="U81" s="59" t="s">
        <v>675</v>
      </c>
      <c r="V81" s="59" t="s">
        <v>531</v>
      </c>
      <c r="W81" s="59">
        <v>330</v>
      </c>
      <c r="X81" s="79" t="s">
        <v>868</v>
      </c>
      <c r="Y81" s="65" t="s">
        <v>684</v>
      </c>
      <c r="Z81" s="65" t="s">
        <v>534</v>
      </c>
      <c r="AA81" s="65" t="s">
        <v>858</v>
      </c>
      <c r="AB81" s="65" t="s">
        <v>859</v>
      </c>
      <c r="AC81" s="59" t="s">
        <v>665</v>
      </c>
      <c r="AD81" s="59" t="s">
        <v>730</v>
      </c>
      <c r="AE81" s="59">
        <v>150000000</v>
      </c>
      <c r="AF81" s="59" t="s">
        <v>313</v>
      </c>
      <c r="AG81" s="59" t="s">
        <v>540</v>
      </c>
      <c r="AH81" s="59" t="s">
        <v>562</v>
      </c>
      <c r="AI81" s="204">
        <v>150000000</v>
      </c>
      <c r="AJ81" s="330"/>
      <c r="AK81" s="330"/>
      <c r="AL81" s="90"/>
      <c r="AM81" s="90"/>
      <c r="AN81" s="65" t="s">
        <v>808</v>
      </c>
      <c r="AO81" s="86" t="s">
        <v>852</v>
      </c>
      <c r="AP81" s="331"/>
      <c r="AQ81" s="345"/>
      <c r="AR81" s="323"/>
      <c r="AS81" s="337"/>
      <c r="AT81" s="323"/>
      <c r="AU81" s="337"/>
      <c r="AV81" s="323"/>
      <c r="AW81" s="337"/>
      <c r="AX81" s="60"/>
      <c r="AY81" s="60"/>
      <c r="AZ81" s="60"/>
      <c r="BA81" s="60"/>
      <c r="BB81" s="60"/>
      <c r="BC81" s="60"/>
      <c r="BD81" s="60"/>
      <c r="BE81" s="60"/>
      <c r="BF81" s="60"/>
    </row>
    <row r="82" spans="1:138" ht="46.5" customHeight="1">
      <c r="A82" s="322" t="s">
        <v>869</v>
      </c>
      <c r="B82" s="322"/>
      <c r="C82" s="322"/>
      <c r="D82" s="322"/>
      <c r="E82" s="322"/>
      <c r="F82" s="322"/>
      <c r="G82" s="322"/>
      <c r="H82" s="322"/>
      <c r="I82" s="322"/>
      <c r="J82" s="322"/>
      <c r="K82" s="322"/>
      <c r="L82" s="322"/>
      <c r="M82" s="322"/>
      <c r="N82" s="322"/>
      <c r="O82" s="322"/>
      <c r="P82" s="322"/>
      <c r="Q82" s="322"/>
      <c r="R82" s="322"/>
      <c r="S82" s="322"/>
      <c r="T82" s="74">
        <f>+AVERAGE(T78:T81)</f>
        <v>0.75</v>
      </c>
      <c r="U82" s="60"/>
      <c r="V82" s="60"/>
      <c r="W82" s="60"/>
      <c r="X82" s="81"/>
      <c r="Y82" s="60"/>
      <c r="Z82" s="60"/>
      <c r="AA82" s="60"/>
      <c r="AB82" s="60"/>
      <c r="AC82" s="60"/>
      <c r="AD82" s="60"/>
      <c r="AE82" s="123"/>
      <c r="AF82" s="60"/>
      <c r="AG82" s="60"/>
      <c r="AH82" s="60"/>
      <c r="AI82" s="126"/>
      <c r="AJ82" s="107">
        <f>AJ78</f>
        <v>1000000000</v>
      </c>
      <c r="AK82" s="107">
        <f>AK78</f>
        <v>1000000000</v>
      </c>
      <c r="AL82" s="60"/>
      <c r="AM82" s="60"/>
      <c r="AN82" s="60"/>
      <c r="AO82" s="60"/>
      <c r="AP82" s="126">
        <f>AP80</f>
        <v>283934784</v>
      </c>
      <c r="AQ82" s="125">
        <f>AQ80</f>
        <v>0.283934784</v>
      </c>
      <c r="AR82" s="126">
        <f t="shared" ref="AR82:AW82" si="36">AR78</f>
        <v>17300000</v>
      </c>
      <c r="AS82" s="228">
        <f t="shared" si="36"/>
        <v>1.7299999999999999E-2</v>
      </c>
      <c r="AT82" s="230">
        <f t="shared" si="36"/>
        <v>792671472</v>
      </c>
      <c r="AU82" s="228">
        <f t="shared" si="36"/>
        <v>0.79267147199999999</v>
      </c>
      <c r="AV82" s="230">
        <f t="shared" si="36"/>
        <v>212113832</v>
      </c>
      <c r="AW82" s="228">
        <f t="shared" si="36"/>
        <v>0.212113832</v>
      </c>
      <c r="AX82" s="60"/>
      <c r="AY82" s="60"/>
      <c r="AZ82" s="60"/>
      <c r="BA82" s="60"/>
      <c r="BB82" s="60"/>
      <c r="BC82" s="60"/>
      <c r="BD82" s="60"/>
      <c r="BE82" s="60"/>
      <c r="BF82" s="60"/>
    </row>
    <row r="83" spans="1:138" ht="114">
      <c r="A83" s="79" t="s">
        <v>256</v>
      </c>
      <c r="B83" s="79" t="s">
        <v>257</v>
      </c>
      <c r="C83" s="60" t="s">
        <v>258</v>
      </c>
      <c r="D83" s="227" t="s">
        <v>870</v>
      </c>
      <c r="E83" s="65" t="s">
        <v>871</v>
      </c>
      <c r="F83" s="231">
        <v>2024130010210</v>
      </c>
      <c r="G83" s="65" t="s">
        <v>872</v>
      </c>
      <c r="H83" s="59" t="s">
        <v>873</v>
      </c>
      <c r="I83" s="79" t="s">
        <v>874</v>
      </c>
      <c r="J83" s="83">
        <v>1</v>
      </c>
      <c r="K83" s="84" t="s">
        <v>875</v>
      </c>
      <c r="L83" s="59" t="s">
        <v>846</v>
      </c>
      <c r="M83" s="79" t="s">
        <v>876</v>
      </c>
      <c r="N83" s="81">
        <v>2</v>
      </c>
      <c r="O83" s="81">
        <v>0</v>
      </c>
      <c r="P83" s="81">
        <v>3</v>
      </c>
      <c r="Q83" s="81"/>
      <c r="R83" s="81"/>
      <c r="S83" s="59">
        <f t="shared" ref="S83:S85" si="37">+SUM(O83:R83)</f>
        <v>3</v>
      </c>
      <c r="T83" s="85">
        <f t="shared" si="35"/>
        <v>1</v>
      </c>
      <c r="U83" s="59" t="s">
        <v>675</v>
      </c>
      <c r="V83" s="59" t="s">
        <v>531</v>
      </c>
      <c r="W83" s="59">
        <v>330</v>
      </c>
      <c r="X83" s="79" t="s">
        <v>877</v>
      </c>
      <c r="Y83" s="60" t="s">
        <v>684</v>
      </c>
      <c r="Z83" s="60" t="s">
        <v>534</v>
      </c>
      <c r="AA83" s="60" t="s">
        <v>878</v>
      </c>
      <c r="AB83" s="60" t="s">
        <v>879</v>
      </c>
      <c r="AC83" s="60" t="s">
        <v>537</v>
      </c>
      <c r="AD83" s="60" t="s">
        <v>880</v>
      </c>
      <c r="AE83" s="123">
        <v>100000000</v>
      </c>
      <c r="AF83" s="60" t="s">
        <v>539</v>
      </c>
      <c r="AG83" s="60" t="s">
        <v>540</v>
      </c>
      <c r="AH83" s="60" t="s">
        <v>562</v>
      </c>
      <c r="AI83" s="126">
        <v>100000000</v>
      </c>
      <c r="AJ83" s="336">
        <v>300000000</v>
      </c>
      <c r="AK83" s="336">
        <v>300000000</v>
      </c>
      <c r="AL83" s="60"/>
      <c r="AM83" s="60"/>
      <c r="AN83" s="65" t="s">
        <v>542</v>
      </c>
      <c r="AO83" s="86" t="s">
        <v>881</v>
      </c>
      <c r="AP83" s="336">
        <v>128000000</v>
      </c>
      <c r="AQ83" s="337">
        <f>AP83/AJ83</f>
        <v>0.42666666666666669</v>
      </c>
      <c r="AR83" s="336">
        <v>0</v>
      </c>
      <c r="AS83" s="337">
        <v>0</v>
      </c>
      <c r="AT83" s="336">
        <v>260077000</v>
      </c>
      <c r="AU83" s="337">
        <f>AT83/AK83</f>
        <v>0.86692333333333338</v>
      </c>
      <c r="AV83" s="336">
        <v>54100000</v>
      </c>
      <c r="AW83" s="337">
        <f>AV83/AK83</f>
        <v>0.18033333333333335</v>
      </c>
      <c r="AX83" s="60"/>
      <c r="AY83" s="60"/>
      <c r="AZ83" s="60"/>
      <c r="BA83" s="60"/>
      <c r="BB83" s="60"/>
      <c r="BC83" s="60"/>
      <c r="BD83" s="60"/>
      <c r="BE83" s="60"/>
      <c r="BF83" s="60"/>
    </row>
    <row r="84" spans="1:138" ht="85.5">
      <c r="A84" s="79" t="s">
        <v>256</v>
      </c>
      <c r="B84" s="79" t="s">
        <v>257</v>
      </c>
      <c r="C84" s="60" t="s">
        <v>258</v>
      </c>
      <c r="D84" s="227" t="s">
        <v>297</v>
      </c>
      <c r="E84" s="65" t="s">
        <v>871</v>
      </c>
      <c r="F84" s="231">
        <v>2024130010210</v>
      </c>
      <c r="G84" s="65" t="s">
        <v>872</v>
      </c>
      <c r="H84" s="59" t="s">
        <v>882</v>
      </c>
      <c r="I84" s="79" t="s">
        <v>883</v>
      </c>
      <c r="J84" s="83">
        <v>1</v>
      </c>
      <c r="K84" s="84" t="s">
        <v>884</v>
      </c>
      <c r="L84" s="59" t="s">
        <v>846</v>
      </c>
      <c r="M84" s="79" t="s">
        <v>885</v>
      </c>
      <c r="N84" s="81">
        <v>1</v>
      </c>
      <c r="O84" s="81">
        <v>0</v>
      </c>
      <c r="P84" s="81">
        <v>1</v>
      </c>
      <c r="Q84" s="81"/>
      <c r="R84" s="81"/>
      <c r="S84" s="59">
        <f t="shared" si="37"/>
        <v>1</v>
      </c>
      <c r="T84" s="85">
        <f t="shared" si="35"/>
        <v>1</v>
      </c>
      <c r="U84" s="59" t="s">
        <v>675</v>
      </c>
      <c r="V84" s="59" t="s">
        <v>531</v>
      </c>
      <c r="W84" s="59">
        <v>330</v>
      </c>
      <c r="X84" s="79" t="s">
        <v>886</v>
      </c>
      <c r="Y84" s="60" t="s">
        <v>886</v>
      </c>
      <c r="Z84" s="60" t="s">
        <v>534</v>
      </c>
      <c r="AA84" s="60" t="s">
        <v>887</v>
      </c>
      <c r="AB84" s="60" t="s">
        <v>888</v>
      </c>
      <c r="AC84" s="60" t="s">
        <v>537</v>
      </c>
      <c r="AD84" s="60" t="s">
        <v>880</v>
      </c>
      <c r="AE84" s="123">
        <v>50000000</v>
      </c>
      <c r="AF84" s="60" t="s">
        <v>539</v>
      </c>
      <c r="AG84" s="60" t="s">
        <v>540</v>
      </c>
      <c r="AH84" s="60" t="s">
        <v>562</v>
      </c>
      <c r="AI84" s="126">
        <v>50000000</v>
      </c>
      <c r="AJ84" s="336"/>
      <c r="AK84" s="336"/>
      <c r="AL84" s="60"/>
      <c r="AM84" s="60"/>
      <c r="AN84" s="65" t="s">
        <v>542</v>
      </c>
      <c r="AO84" s="86" t="s">
        <v>881</v>
      </c>
      <c r="AP84" s="336"/>
      <c r="AQ84" s="337"/>
      <c r="AR84" s="336"/>
      <c r="AS84" s="337"/>
      <c r="AT84" s="336"/>
      <c r="AU84" s="337"/>
      <c r="AV84" s="336"/>
      <c r="AW84" s="337"/>
      <c r="AX84" s="60"/>
      <c r="AY84" s="60"/>
      <c r="AZ84" s="60"/>
      <c r="BA84" s="60"/>
      <c r="BB84" s="60"/>
      <c r="BC84" s="60"/>
      <c r="BD84" s="60"/>
      <c r="BE84" s="60"/>
      <c r="BF84" s="60"/>
    </row>
    <row r="85" spans="1:138" ht="71.25">
      <c r="A85" s="79" t="s">
        <v>256</v>
      </c>
      <c r="B85" s="79" t="s">
        <v>257</v>
      </c>
      <c r="C85" s="60" t="s">
        <v>258</v>
      </c>
      <c r="D85" s="227" t="s">
        <v>889</v>
      </c>
      <c r="E85" s="65" t="s">
        <v>871</v>
      </c>
      <c r="F85" s="231">
        <v>2024130010210</v>
      </c>
      <c r="G85" s="65" t="s">
        <v>872</v>
      </c>
      <c r="H85" s="59" t="s">
        <v>890</v>
      </c>
      <c r="I85" s="79" t="s">
        <v>891</v>
      </c>
      <c r="J85" s="83">
        <v>1</v>
      </c>
      <c r="K85" s="84" t="s">
        <v>892</v>
      </c>
      <c r="L85" s="59" t="s">
        <v>846</v>
      </c>
      <c r="M85" s="79" t="s">
        <v>893</v>
      </c>
      <c r="N85" s="81">
        <v>2</v>
      </c>
      <c r="O85" s="81">
        <v>0</v>
      </c>
      <c r="P85" s="81">
        <v>1</v>
      </c>
      <c r="Q85" s="81"/>
      <c r="R85" s="81"/>
      <c r="S85" s="59">
        <f t="shared" si="37"/>
        <v>1</v>
      </c>
      <c r="T85" s="85">
        <f t="shared" si="35"/>
        <v>0.5</v>
      </c>
      <c r="U85" s="59" t="s">
        <v>675</v>
      </c>
      <c r="V85" s="59" t="s">
        <v>531</v>
      </c>
      <c r="W85" s="59">
        <v>330</v>
      </c>
      <c r="X85" s="79" t="s">
        <v>877</v>
      </c>
      <c r="Y85" s="60" t="s">
        <v>684</v>
      </c>
      <c r="Z85" s="60" t="s">
        <v>534</v>
      </c>
      <c r="AA85" s="60" t="s">
        <v>878</v>
      </c>
      <c r="AB85" s="60" t="s">
        <v>879</v>
      </c>
      <c r="AC85" s="60" t="s">
        <v>537</v>
      </c>
      <c r="AD85" s="60" t="s">
        <v>894</v>
      </c>
      <c r="AE85" s="123">
        <v>150000000</v>
      </c>
      <c r="AF85" s="60" t="s">
        <v>578</v>
      </c>
      <c r="AG85" s="60" t="s">
        <v>540</v>
      </c>
      <c r="AH85" s="60" t="s">
        <v>562</v>
      </c>
      <c r="AI85" s="126">
        <v>150000000</v>
      </c>
      <c r="AJ85" s="336"/>
      <c r="AK85" s="336"/>
      <c r="AL85" s="60"/>
      <c r="AM85" s="60"/>
      <c r="AN85" s="65" t="s">
        <v>542</v>
      </c>
      <c r="AO85" s="86" t="s">
        <v>881</v>
      </c>
      <c r="AP85" s="336"/>
      <c r="AQ85" s="337"/>
      <c r="AR85" s="336"/>
      <c r="AS85" s="337"/>
      <c r="AT85" s="336"/>
      <c r="AU85" s="337"/>
      <c r="AV85" s="336"/>
      <c r="AW85" s="337"/>
      <c r="AX85" s="60"/>
      <c r="AY85" s="60"/>
      <c r="AZ85" s="60"/>
      <c r="BA85" s="60"/>
      <c r="BB85" s="60"/>
      <c r="BC85" s="60"/>
      <c r="BD85" s="60"/>
      <c r="BE85" s="60"/>
      <c r="BF85" s="60"/>
    </row>
    <row r="86" spans="1:138" s="53" customFormat="1" ht="54" customHeight="1">
      <c r="A86" s="322" t="s">
        <v>895</v>
      </c>
      <c r="B86" s="322"/>
      <c r="C86" s="322"/>
      <c r="D86" s="322"/>
      <c r="E86" s="322"/>
      <c r="F86" s="322"/>
      <c r="G86" s="322"/>
      <c r="H86" s="322"/>
      <c r="I86" s="322"/>
      <c r="J86" s="322"/>
      <c r="K86" s="322"/>
      <c r="L86" s="322"/>
      <c r="M86" s="322"/>
      <c r="N86" s="322"/>
      <c r="O86" s="322"/>
      <c r="P86" s="322"/>
      <c r="Q86" s="322"/>
      <c r="R86" s="322"/>
      <c r="S86" s="322"/>
      <c r="T86" s="74">
        <f>+AVERAGE(T83:T85)</f>
        <v>0.83333333333333337</v>
      </c>
      <c r="U86" s="69"/>
      <c r="V86" s="69"/>
      <c r="W86" s="69"/>
      <c r="X86" s="72"/>
      <c r="Y86" s="69"/>
      <c r="Z86" s="69"/>
      <c r="AA86" s="69"/>
      <c r="AB86" s="69"/>
      <c r="AC86" s="69"/>
      <c r="AD86" s="69"/>
      <c r="AE86" s="89"/>
      <c r="AF86" s="69"/>
      <c r="AG86" s="69"/>
      <c r="AH86" s="69"/>
      <c r="AI86" s="107">
        <f>SUM(AI83:AI85)</f>
        <v>300000000</v>
      </c>
      <c r="AJ86" s="107">
        <f t="shared" ref="AJ86:AK86" si="38">SUM(AJ83:AJ85)</f>
        <v>300000000</v>
      </c>
      <c r="AK86" s="107">
        <f t="shared" si="38"/>
        <v>300000000</v>
      </c>
      <c r="AL86" s="69"/>
      <c r="AM86" s="69"/>
      <c r="AN86" s="69"/>
      <c r="AO86" s="69"/>
      <c r="AP86" s="107">
        <f>SUM(AP83)</f>
        <v>128000000</v>
      </c>
      <c r="AQ86" s="106">
        <f t="shared" ref="AQ86:AW86" si="39">SUM(AQ83)</f>
        <v>0.42666666666666669</v>
      </c>
      <c r="AR86" s="107">
        <f t="shared" si="39"/>
        <v>0</v>
      </c>
      <c r="AS86" s="106">
        <f t="shared" si="39"/>
        <v>0</v>
      </c>
      <c r="AT86" s="107">
        <f t="shared" si="39"/>
        <v>260077000</v>
      </c>
      <c r="AU86" s="106">
        <f t="shared" si="39"/>
        <v>0.86692333333333338</v>
      </c>
      <c r="AV86" s="107">
        <f t="shared" si="39"/>
        <v>54100000</v>
      </c>
      <c r="AW86" s="106">
        <f t="shared" si="39"/>
        <v>0.18033333333333335</v>
      </c>
      <c r="AX86" s="69"/>
      <c r="AY86" s="69"/>
      <c r="AZ86" s="69"/>
      <c r="BA86" s="69"/>
      <c r="BB86" s="69"/>
      <c r="BC86" s="69"/>
      <c r="BD86" s="69"/>
      <c r="BE86" s="69"/>
      <c r="BF86" s="69"/>
    </row>
    <row r="87" spans="1:138" ht="85.5">
      <c r="A87" s="79" t="s">
        <v>313</v>
      </c>
      <c r="B87" s="79" t="s">
        <v>314</v>
      </c>
      <c r="C87" s="60" t="s">
        <v>315</v>
      </c>
      <c r="D87" s="227" t="s">
        <v>329</v>
      </c>
      <c r="E87" s="84" t="s">
        <v>896</v>
      </c>
      <c r="F87" s="167">
        <v>2024130010209</v>
      </c>
      <c r="G87" s="65" t="s">
        <v>897</v>
      </c>
      <c r="H87" s="59" t="s">
        <v>898</v>
      </c>
      <c r="I87" s="79" t="s">
        <v>899</v>
      </c>
      <c r="J87" s="83">
        <v>1</v>
      </c>
      <c r="K87" s="84" t="s">
        <v>900</v>
      </c>
      <c r="L87" s="59" t="s">
        <v>528</v>
      </c>
      <c r="M87" s="79" t="s">
        <v>738</v>
      </c>
      <c r="N87" s="81">
        <v>1</v>
      </c>
      <c r="O87" s="81">
        <v>0</v>
      </c>
      <c r="P87" s="81">
        <v>0</v>
      </c>
      <c r="Q87" s="81"/>
      <c r="R87" s="81"/>
      <c r="S87" s="59">
        <f t="shared" ref="S87:S91" si="40">+SUM(O87:R87)</f>
        <v>0</v>
      </c>
      <c r="T87" s="85">
        <f t="shared" si="35"/>
        <v>0</v>
      </c>
      <c r="U87" s="86" t="s">
        <v>675</v>
      </c>
      <c r="V87" s="65" t="s">
        <v>531</v>
      </c>
      <c r="W87" s="65">
        <v>330</v>
      </c>
      <c r="X87" s="65" t="s">
        <v>901</v>
      </c>
      <c r="Y87" s="59" t="s">
        <v>684</v>
      </c>
      <c r="Z87" s="59" t="s">
        <v>534</v>
      </c>
      <c r="AA87" s="59" t="s">
        <v>902</v>
      </c>
      <c r="AB87" s="59" t="s">
        <v>903</v>
      </c>
      <c r="AC87" s="59" t="s">
        <v>537</v>
      </c>
      <c r="AD87" s="59" t="s">
        <v>904</v>
      </c>
      <c r="AE87" s="66">
        <v>100000000</v>
      </c>
      <c r="AF87" s="59" t="s">
        <v>578</v>
      </c>
      <c r="AG87" s="59" t="s">
        <v>540</v>
      </c>
      <c r="AH87" s="59" t="s">
        <v>562</v>
      </c>
      <c r="AI87" s="126">
        <v>100000000</v>
      </c>
      <c r="AJ87" s="336">
        <v>300000000</v>
      </c>
      <c r="AK87" s="336">
        <v>300000000</v>
      </c>
      <c r="AL87" s="327"/>
      <c r="AM87" s="327"/>
      <c r="AN87" s="65" t="s">
        <v>542</v>
      </c>
      <c r="AO87" s="86" t="s">
        <v>905</v>
      </c>
      <c r="AP87" s="336">
        <v>147900000</v>
      </c>
      <c r="AQ87" s="337">
        <f>AP87/AJ87</f>
        <v>0.49299999999999999</v>
      </c>
      <c r="AR87" s="336">
        <v>2400000</v>
      </c>
      <c r="AS87" s="232">
        <f>AR87/AJ87</f>
        <v>8.0000000000000002E-3</v>
      </c>
      <c r="AT87" s="336">
        <v>147900000</v>
      </c>
      <c r="AU87" s="337">
        <f>AT87/AK87</f>
        <v>0.49299999999999999</v>
      </c>
      <c r="AV87" s="336">
        <v>57150000</v>
      </c>
      <c r="AW87" s="337">
        <f>AV87/AK87</f>
        <v>0.1905</v>
      </c>
      <c r="AX87" s="60"/>
      <c r="AY87" s="60"/>
      <c r="AZ87" s="60"/>
      <c r="BA87" s="60"/>
      <c r="BB87" s="60"/>
      <c r="BC87" s="60"/>
      <c r="BD87" s="60"/>
      <c r="BE87" s="60"/>
      <c r="BF87" s="60"/>
    </row>
    <row r="88" spans="1:138" ht="85.5">
      <c r="A88" s="79" t="s">
        <v>313</v>
      </c>
      <c r="B88" s="79" t="s">
        <v>314</v>
      </c>
      <c r="C88" s="60" t="s">
        <v>315</v>
      </c>
      <c r="D88" s="227" t="s">
        <v>320</v>
      </c>
      <c r="E88" s="84" t="s">
        <v>896</v>
      </c>
      <c r="F88" s="167">
        <v>2024130010210</v>
      </c>
      <c r="G88" s="65" t="s">
        <v>897</v>
      </c>
      <c r="H88" s="59" t="s">
        <v>906</v>
      </c>
      <c r="I88" s="79" t="s">
        <v>907</v>
      </c>
      <c r="J88" s="83">
        <v>1</v>
      </c>
      <c r="K88" s="84" t="s">
        <v>908</v>
      </c>
      <c r="L88" s="59" t="s">
        <v>528</v>
      </c>
      <c r="M88" s="79" t="s">
        <v>909</v>
      </c>
      <c r="N88" s="81">
        <v>1</v>
      </c>
      <c r="O88" s="81">
        <v>0</v>
      </c>
      <c r="P88" s="81">
        <v>0</v>
      </c>
      <c r="Q88" s="81"/>
      <c r="R88" s="81"/>
      <c r="S88" s="59">
        <f t="shared" si="40"/>
        <v>0</v>
      </c>
      <c r="T88" s="85">
        <f t="shared" si="35"/>
        <v>0</v>
      </c>
      <c r="U88" s="353" t="s">
        <v>675</v>
      </c>
      <c r="V88" s="354" t="s">
        <v>531</v>
      </c>
      <c r="W88" s="354">
        <v>330</v>
      </c>
      <c r="X88" s="354" t="s">
        <v>857</v>
      </c>
      <c r="Y88" s="59" t="s">
        <v>684</v>
      </c>
      <c r="Z88" s="59" t="s">
        <v>534</v>
      </c>
      <c r="AA88" s="59" t="s">
        <v>910</v>
      </c>
      <c r="AB88" s="59" t="s">
        <v>911</v>
      </c>
      <c r="AC88" s="59" t="s">
        <v>537</v>
      </c>
      <c r="AD88" s="59" t="s">
        <v>912</v>
      </c>
      <c r="AE88" s="66">
        <v>100000000</v>
      </c>
      <c r="AF88" s="59" t="s">
        <v>539</v>
      </c>
      <c r="AG88" s="59" t="s">
        <v>540</v>
      </c>
      <c r="AH88" s="59" t="s">
        <v>562</v>
      </c>
      <c r="AI88" s="126">
        <v>100000000</v>
      </c>
      <c r="AJ88" s="336"/>
      <c r="AK88" s="336"/>
      <c r="AL88" s="327"/>
      <c r="AM88" s="327"/>
      <c r="AN88" s="353" t="s">
        <v>542</v>
      </c>
      <c r="AO88" s="353" t="s">
        <v>905</v>
      </c>
      <c r="AP88" s="336"/>
      <c r="AQ88" s="337"/>
      <c r="AR88" s="336"/>
      <c r="AS88" s="232"/>
      <c r="AT88" s="336"/>
      <c r="AU88" s="337"/>
      <c r="AV88" s="336"/>
      <c r="AW88" s="337"/>
      <c r="AX88" s="60"/>
      <c r="AY88" s="60"/>
      <c r="AZ88" s="60"/>
      <c r="BA88" s="60"/>
      <c r="BB88" s="60"/>
      <c r="BC88" s="60"/>
      <c r="BD88" s="60"/>
      <c r="BE88" s="60"/>
      <c r="BF88" s="60"/>
    </row>
    <row r="89" spans="1:138" ht="85.5">
      <c r="A89" s="79" t="s">
        <v>313</v>
      </c>
      <c r="B89" s="79" t="s">
        <v>314</v>
      </c>
      <c r="C89" s="60" t="s">
        <v>315</v>
      </c>
      <c r="D89" s="227" t="s">
        <v>336</v>
      </c>
      <c r="E89" s="84" t="s">
        <v>896</v>
      </c>
      <c r="F89" s="167">
        <v>2024130010211</v>
      </c>
      <c r="G89" s="65" t="s">
        <v>897</v>
      </c>
      <c r="H89" s="59" t="s">
        <v>906</v>
      </c>
      <c r="I89" s="79" t="s">
        <v>907</v>
      </c>
      <c r="J89" s="83">
        <v>1</v>
      </c>
      <c r="K89" s="84" t="s">
        <v>908</v>
      </c>
      <c r="L89" s="59" t="s">
        <v>528</v>
      </c>
      <c r="M89" s="79" t="s">
        <v>909</v>
      </c>
      <c r="N89" s="81">
        <v>1</v>
      </c>
      <c r="O89" s="81">
        <v>1</v>
      </c>
      <c r="P89" s="81">
        <v>1</v>
      </c>
      <c r="Q89" s="81"/>
      <c r="R89" s="81"/>
      <c r="S89" s="59">
        <f t="shared" si="40"/>
        <v>2</v>
      </c>
      <c r="T89" s="85">
        <f t="shared" si="35"/>
        <v>1</v>
      </c>
      <c r="U89" s="353"/>
      <c r="V89" s="354"/>
      <c r="W89" s="354"/>
      <c r="X89" s="354"/>
      <c r="Y89" s="59"/>
      <c r="Z89" s="59"/>
      <c r="AA89" s="59"/>
      <c r="AB89" s="59"/>
      <c r="AC89" s="59"/>
      <c r="AD89" s="59"/>
      <c r="AE89" s="66"/>
      <c r="AF89" s="59"/>
      <c r="AG89" s="59"/>
      <c r="AH89" s="59"/>
      <c r="AI89" s="126"/>
      <c r="AJ89" s="336"/>
      <c r="AK89" s="336"/>
      <c r="AL89" s="327"/>
      <c r="AM89" s="327"/>
      <c r="AN89" s="353"/>
      <c r="AO89" s="353"/>
      <c r="AP89" s="336"/>
      <c r="AQ89" s="337"/>
      <c r="AR89" s="336"/>
      <c r="AS89" s="232"/>
      <c r="AT89" s="336"/>
      <c r="AU89" s="337"/>
      <c r="AV89" s="336"/>
      <c r="AW89" s="337"/>
      <c r="AX89" s="60"/>
      <c r="AY89" s="60"/>
      <c r="AZ89" s="60"/>
      <c r="BA89" s="60"/>
      <c r="BB89" s="60"/>
      <c r="BC89" s="60"/>
      <c r="BD89" s="60"/>
      <c r="BE89" s="60"/>
      <c r="BF89" s="60"/>
    </row>
    <row r="90" spans="1:138" ht="85.5">
      <c r="A90" s="79" t="s">
        <v>313</v>
      </c>
      <c r="B90" s="79" t="s">
        <v>314</v>
      </c>
      <c r="C90" s="60" t="s">
        <v>315</v>
      </c>
      <c r="D90" s="227" t="s">
        <v>913</v>
      </c>
      <c r="E90" s="84" t="s">
        <v>896</v>
      </c>
      <c r="F90" s="167">
        <v>2024130010212</v>
      </c>
      <c r="G90" s="65" t="s">
        <v>897</v>
      </c>
      <c r="H90" s="59" t="s">
        <v>914</v>
      </c>
      <c r="I90" s="79" t="s">
        <v>915</v>
      </c>
      <c r="J90" s="83">
        <v>1</v>
      </c>
      <c r="K90" s="84" t="s">
        <v>916</v>
      </c>
      <c r="L90" s="59" t="s">
        <v>528</v>
      </c>
      <c r="M90" s="79" t="s">
        <v>738</v>
      </c>
      <c r="N90" s="81">
        <v>3</v>
      </c>
      <c r="O90" s="81">
        <v>0</v>
      </c>
      <c r="P90" s="81">
        <v>4</v>
      </c>
      <c r="Q90" s="81"/>
      <c r="R90" s="81"/>
      <c r="S90" s="59">
        <f t="shared" si="40"/>
        <v>4</v>
      </c>
      <c r="T90" s="85">
        <f t="shared" si="35"/>
        <v>1</v>
      </c>
      <c r="U90" s="86" t="s">
        <v>675</v>
      </c>
      <c r="V90" s="65" t="s">
        <v>531</v>
      </c>
      <c r="W90" s="65">
        <v>330</v>
      </c>
      <c r="X90" s="65" t="s">
        <v>901</v>
      </c>
      <c r="Y90" s="59" t="s">
        <v>684</v>
      </c>
      <c r="Z90" s="59" t="s">
        <v>534</v>
      </c>
      <c r="AA90" s="59" t="s">
        <v>917</v>
      </c>
      <c r="AB90" s="59" t="s">
        <v>918</v>
      </c>
      <c r="AC90" s="59" t="s">
        <v>537</v>
      </c>
      <c r="AD90" s="59" t="s">
        <v>912</v>
      </c>
      <c r="AE90" s="66">
        <v>50000000</v>
      </c>
      <c r="AF90" s="59" t="s">
        <v>539</v>
      </c>
      <c r="AG90" s="59" t="s">
        <v>540</v>
      </c>
      <c r="AH90" s="59" t="s">
        <v>562</v>
      </c>
      <c r="AI90" s="126">
        <v>50000000</v>
      </c>
      <c r="AJ90" s="336"/>
      <c r="AK90" s="336"/>
      <c r="AL90" s="327"/>
      <c r="AM90" s="327"/>
      <c r="AN90" s="65" t="s">
        <v>542</v>
      </c>
      <c r="AO90" s="86" t="s">
        <v>905</v>
      </c>
      <c r="AP90" s="336"/>
      <c r="AQ90" s="337"/>
      <c r="AR90" s="336"/>
      <c r="AS90" s="232"/>
      <c r="AT90" s="336"/>
      <c r="AU90" s="337"/>
      <c r="AV90" s="336"/>
      <c r="AW90" s="337"/>
      <c r="AX90" s="60"/>
      <c r="AY90" s="60"/>
      <c r="AZ90" s="60"/>
      <c r="BA90" s="60"/>
      <c r="BB90" s="60"/>
      <c r="BC90" s="60"/>
      <c r="BD90" s="60"/>
      <c r="BE90" s="60"/>
      <c r="BF90" s="60"/>
    </row>
    <row r="91" spans="1:138" ht="85.5">
      <c r="A91" s="79" t="s">
        <v>313</v>
      </c>
      <c r="B91" s="79" t="s">
        <v>314</v>
      </c>
      <c r="C91" s="60" t="s">
        <v>315</v>
      </c>
      <c r="D91" s="227" t="s">
        <v>919</v>
      </c>
      <c r="E91" s="84" t="s">
        <v>896</v>
      </c>
      <c r="F91" s="167">
        <v>2024130010213</v>
      </c>
      <c r="G91" s="65" t="s">
        <v>897</v>
      </c>
      <c r="H91" s="59" t="s">
        <v>920</v>
      </c>
      <c r="I91" s="79" t="s">
        <v>921</v>
      </c>
      <c r="J91" s="83">
        <v>1</v>
      </c>
      <c r="K91" s="84" t="s">
        <v>922</v>
      </c>
      <c r="L91" s="59" t="s">
        <v>528</v>
      </c>
      <c r="M91" s="79" t="s">
        <v>738</v>
      </c>
      <c r="N91" s="81">
        <v>1</v>
      </c>
      <c r="O91" s="81">
        <v>0</v>
      </c>
      <c r="P91" s="81">
        <v>0</v>
      </c>
      <c r="Q91" s="81"/>
      <c r="R91" s="81"/>
      <c r="S91" s="59">
        <f t="shared" si="40"/>
        <v>0</v>
      </c>
      <c r="T91" s="85">
        <f t="shared" si="35"/>
        <v>0</v>
      </c>
      <c r="U91" s="86" t="s">
        <v>675</v>
      </c>
      <c r="V91" s="65" t="s">
        <v>531</v>
      </c>
      <c r="W91" s="65">
        <v>330</v>
      </c>
      <c r="X91" s="65" t="s">
        <v>923</v>
      </c>
      <c r="Y91" s="59" t="s">
        <v>684</v>
      </c>
      <c r="Z91" s="59" t="s">
        <v>534</v>
      </c>
      <c r="AA91" s="59" t="s">
        <v>917</v>
      </c>
      <c r="AB91" s="59" t="s">
        <v>918</v>
      </c>
      <c r="AC91" s="59" t="s">
        <v>537</v>
      </c>
      <c r="AD91" s="59" t="s">
        <v>924</v>
      </c>
      <c r="AE91" s="66">
        <v>50000000</v>
      </c>
      <c r="AF91" s="59" t="s">
        <v>578</v>
      </c>
      <c r="AG91" s="59" t="s">
        <v>540</v>
      </c>
      <c r="AH91" s="59" t="s">
        <v>562</v>
      </c>
      <c r="AI91" s="126">
        <v>50000000</v>
      </c>
      <c r="AJ91" s="336"/>
      <c r="AK91" s="336"/>
      <c r="AL91" s="327"/>
      <c r="AM91" s="327"/>
      <c r="AN91" s="65" t="s">
        <v>542</v>
      </c>
      <c r="AO91" s="86" t="s">
        <v>905</v>
      </c>
      <c r="AP91" s="336"/>
      <c r="AQ91" s="337"/>
      <c r="AR91" s="336"/>
      <c r="AS91" s="232">
        <f>AR87/AJ87</f>
        <v>8.0000000000000002E-3</v>
      </c>
      <c r="AT91" s="336"/>
      <c r="AU91" s="337"/>
      <c r="AV91" s="336"/>
      <c r="AW91" s="337"/>
      <c r="AX91" s="60"/>
      <c r="AY91" s="60"/>
      <c r="AZ91" s="60"/>
      <c r="BA91" s="60"/>
      <c r="BB91" s="60"/>
      <c r="BC91" s="60"/>
      <c r="BD91" s="60"/>
      <c r="BE91" s="60"/>
      <c r="BF91" s="60"/>
    </row>
    <row r="92" spans="1:138" s="53" customFormat="1" ht="56.25" customHeight="1">
      <c r="A92" s="322" t="s">
        <v>925</v>
      </c>
      <c r="B92" s="322"/>
      <c r="C92" s="322"/>
      <c r="D92" s="322"/>
      <c r="E92" s="322"/>
      <c r="F92" s="322"/>
      <c r="G92" s="322"/>
      <c r="H92" s="322"/>
      <c r="I92" s="322"/>
      <c r="J92" s="322"/>
      <c r="K92" s="322"/>
      <c r="L92" s="322"/>
      <c r="M92" s="322"/>
      <c r="N92" s="322"/>
      <c r="O92" s="322"/>
      <c r="P92" s="322"/>
      <c r="Q92" s="322"/>
      <c r="R92" s="322"/>
      <c r="S92" s="322"/>
      <c r="T92" s="71">
        <f>+AVERAGE(T87:T91)</f>
        <v>0.4</v>
      </c>
      <c r="U92" s="69"/>
      <c r="V92" s="69"/>
      <c r="W92" s="69"/>
      <c r="X92" s="72"/>
      <c r="Y92" s="69"/>
      <c r="Z92" s="69"/>
      <c r="AA92" s="69"/>
      <c r="AB92" s="69"/>
      <c r="AC92" s="69"/>
      <c r="AD92" s="69"/>
      <c r="AE92" s="89"/>
      <c r="AF92" s="69"/>
      <c r="AG92" s="69"/>
      <c r="AH92" s="69"/>
      <c r="AI92" s="107">
        <f>SUM(AI87:AI91)</f>
        <v>300000000</v>
      </c>
      <c r="AJ92" s="107">
        <f t="shared" ref="AJ92:AK92" si="41">SUM(AJ87:AJ91)</f>
        <v>300000000</v>
      </c>
      <c r="AK92" s="107">
        <f t="shared" si="41"/>
        <v>300000000</v>
      </c>
      <c r="AL92" s="69"/>
      <c r="AM92" s="69"/>
      <c r="AN92" s="54"/>
      <c r="AO92" s="166"/>
      <c r="AP92" s="107">
        <f>AP87</f>
        <v>147900000</v>
      </c>
      <c r="AQ92" s="106">
        <f t="shared" ref="AQ92:AW92" si="42">AQ87</f>
        <v>0.49299999999999999</v>
      </c>
      <c r="AR92" s="107">
        <f t="shared" si="42"/>
        <v>2400000</v>
      </c>
      <c r="AS92" s="106">
        <f t="shared" si="42"/>
        <v>8.0000000000000002E-3</v>
      </c>
      <c r="AT92" s="107">
        <f t="shared" si="42"/>
        <v>147900000</v>
      </c>
      <c r="AU92" s="106">
        <f t="shared" si="42"/>
        <v>0.49299999999999999</v>
      </c>
      <c r="AV92" s="107">
        <f t="shared" si="42"/>
        <v>57150000</v>
      </c>
      <c r="AW92" s="106">
        <f t="shared" si="42"/>
        <v>0.1905</v>
      </c>
      <c r="AX92" s="69"/>
      <c r="AY92" s="69"/>
      <c r="AZ92" s="69"/>
      <c r="BA92" s="69"/>
      <c r="BB92" s="69"/>
      <c r="BC92" s="69"/>
      <c r="BD92" s="69"/>
      <c r="BE92" s="69"/>
      <c r="BF92" s="69"/>
    </row>
    <row r="93" spans="1:138" ht="92.25" customHeight="1">
      <c r="A93" s="59" t="s">
        <v>227</v>
      </c>
      <c r="B93" s="59" t="s">
        <v>314</v>
      </c>
      <c r="C93" s="60" t="s">
        <v>315</v>
      </c>
      <c r="D93" s="223" t="s">
        <v>926</v>
      </c>
      <c r="E93" s="59" t="s">
        <v>927</v>
      </c>
      <c r="F93" s="62">
        <v>2024130010195</v>
      </c>
      <c r="G93" s="59" t="s">
        <v>928</v>
      </c>
      <c r="H93" s="59" t="s">
        <v>929</v>
      </c>
      <c r="I93" s="59" t="s">
        <v>907</v>
      </c>
      <c r="J93" s="63">
        <v>0.5</v>
      </c>
      <c r="K93" s="64" t="s">
        <v>930</v>
      </c>
      <c r="L93" s="64" t="s">
        <v>553</v>
      </c>
      <c r="M93" s="64" t="s">
        <v>931</v>
      </c>
      <c r="N93" s="65">
        <v>1</v>
      </c>
      <c r="O93" s="59">
        <v>0</v>
      </c>
      <c r="P93" s="59">
        <v>1</v>
      </c>
      <c r="Q93" s="55"/>
      <c r="R93" s="55"/>
      <c r="S93" s="60">
        <f>+O93+P93+Q93+R93</f>
        <v>1</v>
      </c>
      <c r="T93" s="63">
        <f>+IF((S93/N93)&gt;100%,100%,(S93/N93))</f>
        <v>1</v>
      </c>
      <c r="U93" s="64" t="s">
        <v>675</v>
      </c>
      <c r="V93" s="64" t="s">
        <v>531</v>
      </c>
      <c r="W93" s="65">
        <v>330</v>
      </c>
      <c r="X93" s="65" t="s">
        <v>932</v>
      </c>
      <c r="Y93" s="65" t="s">
        <v>933</v>
      </c>
      <c r="Z93" s="65" t="s">
        <v>684</v>
      </c>
      <c r="AA93" s="65" t="s">
        <v>534</v>
      </c>
      <c r="AB93" s="65" t="s">
        <v>878</v>
      </c>
      <c r="AC93" s="59" t="s">
        <v>934</v>
      </c>
      <c r="AD93" s="59" t="s">
        <v>537</v>
      </c>
      <c r="AE93" s="66" t="s">
        <v>935</v>
      </c>
      <c r="AF93" s="59">
        <v>700000000</v>
      </c>
      <c r="AG93" s="59" t="s">
        <v>573</v>
      </c>
      <c r="AH93" s="67" t="s">
        <v>562</v>
      </c>
      <c r="AI93" s="234">
        <v>150000000</v>
      </c>
      <c r="AJ93" s="305">
        <v>1300000000</v>
      </c>
      <c r="AK93" s="305">
        <v>1300000000</v>
      </c>
      <c r="AL93" s="352"/>
      <c r="AM93" s="352"/>
      <c r="AN93" s="65" t="s">
        <v>542</v>
      </c>
      <c r="AO93" s="65" t="s">
        <v>936</v>
      </c>
      <c r="AP93" s="305">
        <v>92400000</v>
      </c>
      <c r="AQ93" s="316">
        <f>AP93/AJ93</f>
        <v>7.1076923076923079E-2</v>
      </c>
      <c r="AR93" s="305">
        <v>0</v>
      </c>
      <c r="AS93" s="306">
        <v>0</v>
      </c>
      <c r="AT93" s="305">
        <v>566100000</v>
      </c>
      <c r="AU93" s="306">
        <f>AT93/AK93</f>
        <v>0.43546153846153846</v>
      </c>
      <c r="AV93" s="307">
        <v>126200000</v>
      </c>
      <c r="AW93" s="306">
        <f>AV93/AK93</f>
        <v>9.7076923076923075E-2</v>
      </c>
      <c r="AX93" s="54"/>
      <c r="AY93" s="54"/>
      <c r="AZ93" s="54"/>
      <c r="BA93" s="54"/>
      <c r="BB93" s="54"/>
      <c r="BC93" s="54"/>
      <c r="BD93" s="54"/>
      <c r="BE93" s="54"/>
      <c r="BF93" s="54"/>
    </row>
    <row r="94" spans="1:138" ht="125.25" customHeight="1">
      <c r="A94" s="79" t="s">
        <v>227</v>
      </c>
      <c r="B94" s="79" t="s">
        <v>314</v>
      </c>
      <c r="C94" s="60" t="s">
        <v>315</v>
      </c>
      <c r="D94" s="227" t="s">
        <v>332</v>
      </c>
      <c r="E94" s="61" t="s">
        <v>927</v>
      </c>
      <c r="F94" s="110">
        <v>2024130010195</v>
      </c>
      <c r="G94" s="79" t="s">
        <v>928</v>
      </c>
      <c r="H94" s="79" t="s">
        <v>937</v>
      </c>
      <c r="I94" s="79" t="s">
        <v>915</v>
      </c>
      <c r="J94" s="83">
        <v>0.5</v>
      </c>
      <c r="K94" s="84" t="s">
        <v>938</v>
      </c>
      <c r="L94" s="59" t="s">
        <v>553</v>
      </c>
      <c r="M94" s="79" t="s">
        <v>738</v>
      </c>
      <c r="N94" s="112">
        <v>5</v>
      </c>
      <c r="O94" s="79">
        <v>3</v>
      </c>
      <c r="P94" s="81">
        <v>19</v>
      </c>
      <c r="Q94" s="81"/>
      <c r="R94" s="81"/>
      <c r="S94" s="81">
        <f>+O94+P94+Q94+R94</f>
        <v>22</v>
      </c>
      <c r="T94" s="85">
        <f>+IF((S94/N94)&gt;100%,100%,(S94/N94))</f>
        <v>1</v>
      </c>
      <c r="U94" s="60" t="s">
        <v>675</v>
      </c>
      <c r="V94" s="60" t="s">
        <v>531</v>
      </c>
      <c r="W94" s="60">
        <v>330</v>
      </c>
      <c r="X94" s="79" t="s">
        <v>857</v>
      </c>
      <c r="Y94" s="60" t="s">
        <v>939</v>
      </c>
      <c r="Z94" s="59" t="s">
        <v>684</v>
      </c>
      <c r="AA94" s="59" t="s">
        <v>534</v>
      </c>
      <c r="AB94" s="59" t="s">
        <v>940</v>
      </c>
      <c r="AC94" s="60" t="s">
        <v>941</v>
      </c>
      <c r="AD94" s="60" t="s">
        <v>537</v>
      </c>
      <c r="AE94" s="111" t="s">
        <v>942</v>
      </c>
      <c r="AF94" s="60">
        <v>600000000</v>
      </c>
      <c r="AG94" s="60" t="s">
        <v>539</v>
      </c>
      <c r="AH94" s="122" t="s">
        <v>562</v>
      </c>
      <c r="AI94" s="233">
        <v>150000000</v>
      </c>
      <c r="AJ94" s="305"/>
      <c r="AK94" s="305"/>
      <c r="AL94" s="352"/>
      <c r="AM94" s="352"/>
      <c r="AN94" s="65" t="s">
        <v>542</v>
      </c>
      <c r="AO94" s="65" t="s">
        <v>936</v>
      </c>
      <c r="AP94" s="305"/>
      <c r="AQ94" s="316"/>
      <c r="AR94" s="305"/>
      <c r="AS94" s="306"/>
      <c r="AT94" s="305"/>
      <c r="AU94" s="306"/>
      <c r="AV94" s="307"/>
      <c r="AW94" s="306"/>
      <c r="AX94" s="60"/>
      <c r="AY94" s="60"/>
      <c r="AZ94" s="60"/>
      <c r="BA94" s="60"/>
      <c r="BB94" s="60"/>
      <c r="BC94" s="60"/>
      <c r="BD94" s="60"/>
      <c r="BE94" s="60"/>
      <c r="BF94" s="60"/>
      <c r="BH94" s="52" t="s">
        <v>553</v>
      </c>
    </row>
    <row r="95" spans="1:138" ht="65.099999999999994" customHeight="1">
      <c r="A95" s="322" t="s">
        <v>943</v>
      </c>
      <c r="B95" s="322"/>
      <c r="C95" s="322"/>
      <c r="D95" s="322"/>
      <c r="E95" s="322"/>
      <c r="F95" s="322"/>
      <c r="G95" s="322"/>
      <c r="H95" s="322"/>
      <c r="I95" s="322"/>
      <c r="J95" s="322"/>
      <c r="K95" s="322"/>
      <c r="L95" s="322"/>
      <c r="M95" s="322"/>
      <c r="N95" s="322"/>
      <c r="O95" s="322"/>
      <c r="P95" s="322"/>
      <c r="Q95" s="322"/>
      <c r="R95" s="322"/>
      <c r="S95" s="322"/>
      <c r="T95" s="74">
        <f>+AVERAGE(T93:T94)</f>
        <v>1</v>
      </c>
      <c r="U95" s="60"/>
      <c r="V95" s="60"/>
      <c r="W95" s="60"/>
      <c r="X95" s="79"/>
      <c r="Y95" s="60"/>
      <c r="Z95" s="60"/>
      <c r="AA95" s="59"/>
      <c r="AB95" s="59"/>
      <c r="AC95" s="60"/>
      <c r="AD95" s="60"/>
      <c r="AE95" s="75"/>
      <c r="AF95" s="60"/>
      <c r="AG95" s="60"/>
      <c r="AH95" s="60"/>
      <c r="AI95" s="80">
        <f>+SUM(AI89:AI94)</f>
        <v>700000000</v>
      </c>
      <c r="AJ95" s="183">
        <f>AJ93</f>
        <v>1300000000</v>
      </c>
      <c r="AK95" s="183">
        <f t="shared" ref="AK95" si="43">AK93</f>
        <v>1300000000</v>
      </c>
      <c r="AL95" s="87"/>
      <c r="AM95" s="87"/>
      <c r="AN95" s="72"/>
      <c r="AO95" s="79"/>
      <c r="AP95" s="80">
        <f>AP93</f>
        <v>92400000</v>
      </c>
      <c r="AQ95" s="71">
        <f t="shared" ref="AQ95:AW95" si="44">AQ93</f>
        <v>7.1076923076923079E-2</v>
      </c>
      <c r="AR95" s="80">
        <f t="shared" si="44"/>
        <v>0</v>
      </c>
      <c r="AS95" s="71">
        <f t="shared" si="44"/>
        <v>0</v>
      </c>
      <c r="AT95" s="80">
        <f t="shared" si="44"/>
        <v>566100000</v>
      </c>
      <c r="AU95" s="71">
        <f t="shared" si="44"/>
        <v>0.43546153846153846</v>
      </c>
      <c r="AV95" s="80">
        <f t="shared" si="44"/>
        <v>126200000</v>
      </c>
      <c r="AW95" s="71">
        <f t="shared" si="44"/>
        <v>9.7076923076923075E-2</v>
      </c>
      <c r="AX95" s="60"/>
      <c r="AY95" s="60"/>
      <c r="AZ95" s="60"/>
      <c r="BA95" s="60"/>
      <c r="BB95" s="60"/>
      <c r="BC95" s="60"/>
      <c r="BD95" s="60"/>
      <c r="BE95" s="60"/>
      <c r="BF95" s="60"/>
    </row>
    <row r="96" spans="1:138" s="60" customFormat="1" ht="65.099999999999994" customHeight="1">
      <c r="A96" s="59" t="s">
        <v>313</v>
      </c>
      <c r="B96" s="59" t="s">
        <v>338</v>
      </c>
      <c r="C96" s="59" t="s">
        <v>339</v>
      </c>
      <c r="D96" s="59" t="s">
        <v>344</v>
      </c>
      <c r="E96" s="59" t="s">
        <v>944</v>
      </c>
      <c r="F96" s="110">
        <v>2024130010043</v>
      </c>
      <c r="G96" s="59" t="s">
        <v>945</v>
      </c>
      <c r="H96" s="59" t="s">
        <v>946</v>
      </c>
      <c r="I96" s="59" t="s">
        <v>947</v>
      </c>
      <c r="J96" s="129">
        <v>0.1666</v>
      </c>
      <c r="K96" s="59" t="s">
        <v>948</v>
      </c>
      <c r="L96" s="59" t="s">
        <v>528</v>
      </c>
      <c r="M96" s="59" t="s">
        <v>738</v>
      </c>
      <c r="N96" s="51">
        <v>10</v>
      </c>
      <c r="O96" s="51">
        <v>4</v>
      </c>
      <c r="P96" s="51">
        <v>19</v>
      </c>
      <c r="Q96" s="59"/>
      <c r="R96" s="59"/>
      <c r="S96" s="59">
        <f>+SUM(O96:R96)</f>
        <v>23</v>
      </c>
      <c r="T96" s="85">
        <f t="shared" ref="T96:T111" si="45">+IF((S96/N96)&gt;100%,100%,(S96/N96))</f>
        <v>1</v>
      </c>
      <c r="U96" s="50" t="s">
        <v>675</v>
      </c>
      <c r="V96" s="33" t="s">
        <v>531</v>
      </c>
      <c r="W96" s="33">
        <v>330</v>
      </c>
      <c r="X96" s="33" t="s">
        <v>949</v>
      </c>
      <c r="Y96" s="60" t="s">
        <v>684</v>
      </c>
      <c r="Z96" s="60" t="s">
        <v>950</v>
      </c>
      <c r="AA96" s="59" t="s">
        <v>951</v>
      </c>
      <c r="AB96" s="59" t="s">
        <v>952</v>
      </c>
      <c r="AC96" s="60" t="s">
        <v>537</v>
      </c>
      <c r="AD96" s="60" t="s">
        <v>953</v>
      </c>
      <c r="AE96" s="123">
        <v>600000000</v>
      </c>
      <c r="AF96" s="60" t="s">
        <v>539</v>
      </c>
      <c r="AG96" s="60" t="s">
        <v>540</v>
      </c>
      <c r="AH96" s="60" t="s">
        <v>562</v>
      </c>
      <c r="AI96" s="126">
        <v>640000000</v>
      </c>
      <c r="AJ96" s="307">
        <v>2050000000</v>
      </c>
      <c r="AK96" s="331">
        <v>2050000000</v>
      </c>
      <c r="AL96" s="343"/>
      <c r="AM96" s="124"/>
      <c r="AN96" s="65" t="s">
        <v>954</v>
      </c>
      <c r="AO96" s="65" t="s">
        <v>955</v>
      </c>
      <c r="AP96" s="307">
        <v>1196866666</v>
      </c>
      <c r="AQ96" s="326">
        <f>AP96/AJ96</f>
        <v>0.58383739804878054</v>
      </c>
      <c r="AR96" s="307">
        <v>734100300</v>
      </c>
      <c r="AS96" s="326">
        <f>AR96/AJ96</f>
        <v>0.35809770731707319</v>
      </c>
      <c r="AT96" s="307">
        <v>1196866666</v>
      </c>
      <c r="AU96" s="326">
        <f>AT96/AK96</f>
        <v>0.58383739804878054</v>
      </c>
      <c r="AV96" s="307">
        <v>734100300</v>
      </c>
      <c r="AW96" s="326">
        <f>AV96/AK96</f>
        <v>0.35809770731707319</v>
      </c>
      <c r="BG96" s="119"/>
      <c r="BI96" s="185"/>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2"/>
      <c r="CI96" s="52"/>
      <c r="CJ96" s="52"/>
      <c r="CK96" s="52"/>
      <c r="CL96" s="52"/>
      <c r="CM96" s="52"/>
      <c r="CN96" s="52"/>
      <c r="CO96" s="52"/>
      <c r="CP96" s="52"/>
      <c r="CQ96" s="52"/>
      <c r="CR96" s="52"/>
      <c r="CS96" s="52"/>
      <c r="CT96" s="52"/>
      <c r="CU96" s="52"/>
      <c r="CV96" s="52"/>
      <c r="CW96" s="52"/>
      <c r="CX96" s="52"/>
      <c r="CY96" s="52"/>
      <c r="CZ96" s="52"/>
      <c r="DA96" s="52"/>
      <c r="DB96" s="52"/>
      <c r="DC96" s="52"/>
      <c r="DD96" s="52"/>
      <c r="DE96" s="52"/>
      <c r="DF96" s="52"/>
      <c r="DG96" s="52"/>
      <c r="DH96" s="52"/>
      <c r="DI96" s="52"/>
      <c r="DJ96" s="52"/>
      <c r="DK96" s="52"/>
      <c r="DL96" s="52"/>
      <c r="DM96" s="52"/>
      <c r="DN96" s="52"/>
      <c r="DO96" s="52"/>
      <c r="DP96" s="52"/>
      <c r="DQ96" s="52"/>
      <c r="DR96" s="52"/>
      <c r="DS96" s="52"/>
      <c r="DT96" s="52"/>
      <c r="DU96" s="52"/>
      <c r="DV96" s="52"/>
      <c r="DW96" s="52"/>
      <c r="DX96" s="52"/>
      <c r="DY96" s="52"/>
      <c r="DZ96" s="52"/>
      <c r="EA96" s="52"/>
      <c r="EB96" s="52"/>
      <c r="EC96" s="52"/>
      <c r="ED96" s="52"/>
      <c r="EE96" s="52"/>
      <c r="EF96" s="52"/>
      <c r="EG96" s="52"/>
      <c r="EH96" s="119"/>
    </row>
    <row r="97" spans="1:60" ht="65.099999999999994" customHeight="1">
      <c r="A97" s="59" t="s">
        <v>313</v>
      </c>
      <c r="B97" s="59" t="s">
        <v>338</v>
      </c>
      <c r="C97" s="59" t="s">
        <v>956</v>
      </c>
      <c r="D97" s="59" t="s">
        <v>344</v>
      </c>
      <c r="E97" s="59" t="s">
        <v>944</v>
      </c>
      <c r="F97" s="110">
        <v>2024130010043</v>
      </c>
      <c r="G97" s="59" t="s">
        <v>945</v>
      </c>
      <c r="H97" s="59" t="s">
        <v>946</v>
      </c>
      <c r="I97" s="59" t="s">
        <v>947</v>
      </c>
      <c r="J97" s="129">
        <v>0.1666</v>
      </c>
      <c r="K97" s="59" t="s">
        <v>957</v>
      </c>
      <c r="L97" s="59" t="s">
        <v>528</v>
      </c>
      <c r="M97" s="59" t="s">
        <v>738</v>
      </c>
      <c r="N97" s="51">
        <v>1</v>
      </c>
      <c r="O97" s="51">
        <v>0</v>
      </c>
      <c r="P97" s="33">
        <v>0</v>
      </c>
      <c r="Q97" s="59"/>
      <c r="R97" s="59"/>
      <c r="S97" s="59">
        <f t="shared" ref="S97:S103" si="46">+SUM(O97:R97)</f>
        <v>0</v>
      </c>
      <c r="T97" s="85">
        <f t="shared" si="45"/>
        <v>0</v>
      </c>
      <c r="U97" s="50" t="s">
        <v>675</v>
      </c>
      <c r="V97" s="33" t="s">
        <v>531</v>
      </c>
      <c r="W97" s="33">
        <v>330</v>
      </c>
      <c r="X97" s="33" t="s">
        <v>949</v>
      </c>
      <c r="Y97" s="60" t="s">
        <v>684</v>
      </c>
      <c r="Z97" s="60" t="s">
        <v>950</v>
      </c>
      <c r="AA97" s="59" t="s">
        <v>951</v>
      </c>
      <c r="AB97" s="59" t="s">
        <v>952</v>
      </c>
      <c r="AC97" s="60" t="s">
        <v>537</v>
      </c>
      <c r="AD97" s="60" t="s">
        <v>957</v>
      </c>
      <c r="AE97" s="123">
        <v>10000000</v>
      </c>
      <c r="AF97" s="60" t="s">
        <v>578</v>
      </c>
      <c r="AG97" s="60" t="s">
        <v>540</v>
      </c>
      <c r="AH97" s="60" t="s">
        <v>562</v>
      </c>
      <c r="AI97" s="126">
        <v>10000000</v>
      </c>
      <c r="AJ97" s="307"/>
      <c r="AK97" s="331"/>
      <c r="AL97" s="343"/>
      <c r="AM97" s="124"/>
      <c r="AN97" s="65" t="s">
        <v>954</v>
      </c>
      <c r="AO97" s="65" t="s">
        <v>955</v>
      </c>
      <c r="AP97" s="307"/>
      <c r="AQ97" s="326"/>
      <c r="AR97" s="307"/>
      <c r="AS97" s="326"/>
      <c r="AT97" s="307"/>
      <c r="AU97" s="326"/>
      <c r="AV97" s="307"/>
      <c r="AW97" s="326"/>
      <c r="AX97" s="60"/>
      <c r="AY97" s="60"/>
      <c r="AZ97" s="60"/>
      <c r="BA97" s="60"/>
      <c r="BB97" s="60"/>
      <c r="BC97" s="60"/>
      <c r="BD97" s="60"/>
      <c r="BE97" s="60"/>
      <c r="BF97" s="60"/>
    </row>
    <row r="98" spans="1:60" ht="65.099999999999994" customHeight="1">
      <c r="A98" s="59" t="s">
        <v>313</v>
      </c>
      <c r="B98" s="59" t="s">
        <v>338</v>
      </c>
      <c r="C98" s="59" t="s">
        <v>958</v>
      </c>
      <c r="D98" s="59" t="s">
        <v>344</v>
      </c>
      <c r="E98" s="59" t="s">
        <v>944</v>
      </c>
      <c r="F98" s="110">
        <v>2024130010043</v>
      </c>
      <c r="G98" s="59" t="s">
        <v>945</v>
      </c>
      <c r="H98" s="59" t="s">
        <v>946</v>
      </c>
      <c r="I98" s="59" t="s">
        <v>947</v>
      </c>
      <c r="J98" s="129">
        <v>0.1666</v>
      </c>
      <c r="K98" s="59" t="s">
        <v>959</v>
      </c>
      <c r="L98" s="59" t="s">
        <v>528</v>
      </c>
      <c r="M98" s="59" t="s">
        <v>738</v>
      </c>
      <c r="N98" s="51">
        <v>1</v>
      </c>
      <c r="O98" s="51">
        <v>0</v>
      </c>
      <c r="P98" s="33">
        <v>0</v>
      </c>
      <c r="Q98" s="59"/>
      <c r="R98" s="59"/>
      <c r="S98" s="59">
        <f t="shared" si="46"/>
        <v>0</v>
      </c>
      <c r="T98" s="85">
        <f t="shared" si="45"/>
        <v>0</v>
      </c>
      <c r="U98" s="50" t="s">
        <v>675</v>
      </c>
      <c r="V98" s="33" t="s">
        <v>531</v>
      </c>
      <c r="W98" s="33">
        <v>330</v>
      </c>
      <c r="X98" s="33" t="s">
        <v>949</v>
      </c>
      <c r="Y98" s="60" t="s">
        <v>684</v>
      </c>
      <c r="Z98" s="60" t="s">
        <v>950</v>
      </c>
      <c r="AA98" s="59" t="s">
        <v>951</v>
      </c>
      <c r="AB98" s="59" t="s">
        <v>952</v>
      </c>
      <c r="AC98" s="60" t="s">
        <v>537</v>
      </c>
      <c r="AD98" s="60" t="s">
        <v>959</v>
      </c>
      <c r="AE98" s="123">
        <v>150000000</v>
      </c>
      <c r="AF98" s="60" t="s">
        <v>578</v>
      </c>
      <c r="AG98" s="60" t="s">
        <v>540</v>
      </c>
      <c r="AH98" s="60" t="s">
        <v>562</v>
      </c>
      <c r="AI98" s="126">
        <v>150000000</v>
      </c>
      <c r="AJ98" s="307"/>
      <c r="AK98" s="331"/>
      <c r="AL98" s="343"/>
      <c r="AM98" s="124"/>
      <c r="AN98" s="65" t="s">
        <v>954</v>
      </c>
      <c r="AO98" s="65" t="s">
        <v>955</v>
      </c>
      <c r="AP98" s="307"/>
      <c r="AQ98" s="326"/>
      <c r="AR98" s="307"/>
      <c r="AS98" s="326"/>
      <c r="AT98" s="307"/>
      <c r="AU98" s="326"/>
      <c r="AV98" s="307"/>
      <c r="AW98" s="326"/>
      <c r="AX98" s="60"/>
      <c r="AY98" s="60"/>
      <c r="AZ98" s="60"/>
      <c r="BA98" s="60"/>
      <c r="BB98" s="60"/>
      <c r="BC98" s="60"/>
      <c r="BD98" s="60"/>
      <c r="BE98" s="60"/>
      <c r="BF98" s="60"/>
    </row>
    <row r="99" spans="1:60" ht="65.099999999999994" customHeight="1">
      <c r="A99" s="59" t="s">
        <v>313</v>
      </c>
      <c r="B99" s="59" t="s">
        <v>338</v>
      </c>
      <c r="C99" s="59" t="s">
        <v>960</v>
      </c>
      <c r="D99" s="59" t="s">
        <v>344</v>
      </c>
      <c r="E99" s="59" t="s">
        <v>944</v>
      </c>
      <c r="F99" s="110">
        <v>2024130010043</v>
      </c>
      <c r="G99" s="59" t="s">
        <v>945</v>
      </c>
      <c r="H99" s="59" t="s">
        <v>946</v>
      </c>
      <c r="I99" s="59" t="s">
        <v>947</v>
      </c>
      <c r="J99" s="129">
        <v>0.1666</v>
      </c>
      <c r="K99" s="59" t="s">
        <v>961</v>
      </c>
      <c r="L99" s="59" t="s">
        <v>528</v>
      </c>
      <c r="M99" s="59" t="s">
        <v>738</v>
      </c>
      <c r="N99" s="51">
        <v>1</v>
      </c>
      <c r="O99" s="51">
        <v>0</v>
      </c>
      <c r="P99" s="33">
        <v>0</v>
      </c>
      <c r="Q99" s="59"/>
      <c r="R99" s="59"/>
      <c r="S99" s="59">
        <f t="shared" si="46"/>
        <v>0</v>
      </c>
      <c r="T99" s="85">
        <f t="shared" si="45"/>
        <v>0</v>
      </c>
      <c r="U99" s="50" t="s">
        <v>675</v>
      </c>
      <c r="V99" s="33" t="s">
        <v>531</v>
      </c>
      <c r="W99" s="33">
        <v>330</v>
      </c>
      <c r="X99" s="33" t="s">
        <v>949</v>
      </c>
      <c r="Y99" s="60" t="s">
        <v>684</v>
      </c>
      <c r="Z99" s="60" t="s">
        <v>950</v>
      </c>
      <c r="AA99" s="59" t="s">
        <v>951</v>
      </c>
      <c r="AB99" s="59" t="s">
        <v>952</v>
      </c>
      <c r="AC99" s="60" t="s">
        <v>537</v>
      </c>
      <c r="AD99" s="60" t="s">
        <v>961</v>
      </c>
      <c r="AE99" s="123">
        <v>77000000</v>
      </c>
      <c r="AF99" s="60" t="s">
        <v>573</v>
      </c>
      <c r="AG99" s="60" t="s">
        <v>962</v>
      </c>
      <c r="AH99" s="60" t="s">
        <v>562</v>
      </c>
      <c r="AI99" s="126">
        <v>200000000</v>
      </c>
      <c r="AJ99" s="307"/>
      <c r="AK99" s="331"/>
      <c r="AL99" s="343"/>
      <c r="AM99" s="124"/>
      <c r="AN99" s="65" t="s">
        <v>954</v>
      </c>
      <c r="AO99" s="65" t="s">
        <v>955</v>
      </c>
      <c r="AP99" s="307"/>
      <c r="AQ99" s="326"/>
      <c r="AR99" s="307"/>
      <c r="AS99" s="326"/>
      <c r="AT99" s="307"/>
      <c r="AU99" s="326"/>
      <c r="AV99" s="307"/>
      <c r="AW99" s="326"/>
      <c r="AX99" s="60"/>
      <c r="AY99" s="60"/>
      <c r="AZ99" s="60"/>
      <c r="BA99" s="60"/>
      <c r="BB99" s="60"/>
      <c r="BC99" s="60"/>
      <c r="BD99" s="60"/>
      <c r="BE99" s="60"/>
      <c r="BF99" s="60"/>
    </row>
    <row r="100" spans="1:60" ht="65.099999999999994" customHeight="1">
      <c r="A100" s="59" t="s">
        <v>313</v>
      </c>
      <c r="B100" s="59" t="s">
        <v>338</v>
      </c>
      <c r="C100" s="59" t="s">
        <v>963</v>
      </c>
      <c r="D100" s="59" t="s">
        <v>344</v>
      </c>
      <c r="E100" s="59" t="s">
        <v>944</v>
      </c>
      <c r="F100" s="110">
        <v>2024130010043</v>
      </c>
      <c r="G100" s="59" t="s">
        <v>945</v>
      </c>
      <c r="H100" s="59" t="s">
        <v>946</v>
      </c>
      <c r="I100" s="59" t="s">
        <v>947</v>
      </c>
      <c r="J100" s="129">
        <v>0.1666</v>
      </c>
      <c r="K100" s="59" t="s">
        <v>964</v>
      </c>
      <c r="L100" s="59" t="s">
        <v>528</v>
      </c>
      <c r="M100" s="59" t="s">
        <v>738</v>
      </c>
      <c r="N100" s="51">
        <v>1</v>
      </c>
      <c r="O100" s="51">
        <v>0</v>
      </c>
      <c r="P100" s="33">
        <v>0</v>
      </c>
      <c r="Q100" s="59"/>
      <c r="R100" s="59"/>
      <c r="S100" s="59">
        <f t="shared" si="46"/>
        <v>0</v>
      </c>
      <c r="T100" s="85">
        <f t="shared" si="45"/>
        <v>0</v>
      </c>
      <c r="U100" s="50" t="s">
        <v>675</v>
      </c>
      <c r="V100" s="33" t="s">
        <v>531</v>
      </c>
      <c r="W100" s="33">
        <v>330</v>
      </c>
      <c r="X100" s="33" t="s">
        <v>949</v>
      </c>
      <c r="Y100" s="60" t="s">
        <v>684</v>
      </c>
      <c r="Z100" s="60" t="s">
        <v>950</v>
      </c>
      <c r="AA100" s="59" t="s">
        <v>951</v>
      </c>
      <c r="AB100" s="59" t="s">
        <v>952</v>
      </c>
      <c r="AC100" s="60" t="s">
        <v>537</v>
      </c>
      <c r="AD100" s="60" t="s">
        <v>964</v>
      </c>
      <c r="AE100" s="123">
        <v>77000000</v>
      </c>
      <c r="AF100" s="60" t="s">
        <v>573</v>
      </c>
      <c r="AG100" s="60" t="s">
        <v>540</v>
      </c>
      <c r="AH100" s="60" t="s">
        <v>562</v>
      </c>
      <c r="AI100" s="126">
        <v>200000000</v>
      </c>
      <c r="AJ100" s="307"/>
      <c r="AK100" s="331"/>
      <c r="AL100" s="343"/>
      <c r="AM100" s="124"/>
      <c r="AN100" s="65" t="s">
        <v>954</v>
      </c>
      <c r="AO100" s="65" t="s">
        <v>955</v>
      </c>
      <c r="AP100" s="307"/>
      <c r="AQ100" s="326"/>
      <c r="AR100" s="307"/>
      <c r="AS100" s="326"/>
      <c r="AT100" s="307"/>
      <c r="AU100" s="326"/>
      <c r="AV100" s="307"/>
      <c r="AW100" s="326"/>
      <c r="AX100" s="60"/>
      <c r="AY100" s="60"/>
      <c r="AZ100" s="60"/>
      <c r="BA100" s="60"/>
      <c r="BB100" s="60"/>
      <c r="BC100" s="60"/>
      <c r="BD100" s="60"/>
      <c r="BE100" s="60"/>
      <c r="BF100" s="60"/>
    </row>
    <row r="101" spans="1:60" ht="65.099999999999994" customHeight="1">
      <c r="A101" s="59" t="s">
        <v>313</v>
      </c>
      <c r="B101" s="59" t="s">
        <v>338</v>
      </c>
      <c r="C101" s="59" t="s">
        <v>965</v>
      </c>
      <c r="D101" s="59" t="s">
        <v>344</v>
      </c>
      <c r="E101" s="59" t="s">
        <v>944</v>
      </c>
      <c r="F101" s="110">
        <v>2024130010043</v>
      </c>
      <c r="G101" s="59" t="s">
        <v>945</v>
      </c>
      <c r="H101" s="59" t="s">
        <v>946</v>
      </c>
      <c r="I101" s="59" t="s">
        <v>947</v>
      </c>
      <c r="J101" s="129">
        <v>0.1666</v>
      </c>
      <c r="K101" s="59" t="s">
        <v>966</v>
      </c>
      <c r="L101" s="59" t="s">
        <v>528</v>
      </c>
      <c r="M101" s="59" t="s">
        <v>967</v>
      </c>
      <c r="N101" s="51">
        <v>1</v>
      </c>
      <c r="O101" s="51">
        <v>0</v>
      </c>
      <c r="P101" s="33">
        <v>0</v>
      </c>
      <c r="Q101" s="59"/>
      <c r="R101" s="59"/>
      <c r="S101" s="59">
        <f t="shared" si="46"/>
        <v>0</v>
      </c>
      <c r="T101" s="85">
        <f t="shared" si="45"/>
        <v>0</v>
      </c>
      <c r="U101" s="50" t="s">
        <v>675</v>
      </c>
      <c r="V101" s="33" t="s">
        <v>531</v>
      </c>
      <c r="W101" s="33">
        <v>330</v>
      </c>
      <c r="X101" s="33" t="s">
        <v>949</v>
      </c>
      <c r="Y101" s="60" t="s">
        <v>684</v>
      </c>
      <c r="Z101" s="60" t="s">
        <v>950</v>
      </c>
      <c r="AA101" s="59" t="s">
        <v>951</v>
      </c>
      <c r="AB101" s="59" t="s">
        <v>952</v>
      </c>
      <c r="AC101" s="60" t="s">
        <v>537</v>
      </c>
      <c r="AD101" s="60" t="s">
        <v>966</v>
      </c>
      <c r="AE101" s="123">
        <v>77000000</v>
      </c>
      <c r="AF101" s="60" t="s">
        <v>573</v>
      </c>
      <c r="AG101" s="60" t="s">
        <v>540</v>
      </c>
      <c r="AH101" s="60" t="s">
        <v>562</v>
      </c>
      <c r="AI101" s="126">
        <v>200000000</v>
      </c>
      <c r="AJ101" s="307"/>
      <c r="AK101" s="331"/>
      <c r="AL101" s="343"/>
      <c r="AM101" s="124"/>
      <c r="AN101" s="65" t="s">
        <v>954</v>
      </c>
      <c r="AO101" s="65" t="s">
        <v>955</v>
      </c>
      <c r="AP101" s="307"/>
      <c r="AQ101" s="326"/>
      <c r="AR101" s="307"/>
      <c r="AS101" s="326"/>
      <c r="AT101" s="307"/>
      <c r="AU101" s="326"/>
      <c r="AV101" s="307"/>
      <c r="AW101" s="326"/>
      <c r="AX101" s="60"/>
      <c r="AY101" s="60"/>
      <c r="AZ101" s="60"/>
      <c r="BA101" s="60"/>
      <c r="BB101" s="60"/>
      <c r="BC101" s="60"/>
      <c r="BD101" s="60"/>
      <c r="BE101" s="60"/>
      <c r="BF101" s="60"/>
    </row>
    <row r="102" spans="1:60" ht="65.099999999999994" customHeight="1">
      <c r="A102" s="59" t="s">
        <v>313</v>
      </c>
      <c r="B102" s="59" t="s">
        <v>338</v>
      </c>
      <c r="C102" s="59" t="s">
        <v>968</v>
      </c>
      <c r="D102" s="59" t="s">
        <v>344</v>
      </c>
      <c r="E102" s="59" t="s">
        <v>944</v>
      </c>
      <c r="F102" s="110">
        <v>2024130010043</v>
      </c>
      <c r="G102" s="59" t="s">
        <v>945</v>
      </c>
      <c r="H102" s="59" t="s">
        <v>946</v>
      </c>
      <c r="I102" s="59" t="s">
        <v>947</v>
      </c>
      <c r="J102" s="129">
        <v>0.5</v>
      </c>
      <c r="K102" s="84" t="s">
        <v>969</v>
      </c>
      <c r="L102" s="59" t="s">
        <v>528</v>
      </c>
      <c r="M102" s="79" t="s">
        <v>738</v>
      </c>
      <c r="N102" s="51">
        <v>1</v>
      </c>
      <c r="O102" s="51">
        <v>0</v>
      </c>
      <c r="P102" s="51">
        <v>0</v>
      </c>
      <c r="Q102" s="81"/>
      <c r="R102" s="81"/>
      <c r="S102" s="59">
        <f t="shared" si="46"/>
        <v>0</v>
      </c>
      <c r="T102" s="85">
        <f t="shared" si="45"/>
        <v>0</v>
      </c>
      <c r="U102" s="50" t="s">
        <v>675</v>
      </c>
      <c r="V102" s="33" t="s">
        <v>531</v>
      </c>
      <c r="W102" s="33">
        <v>330</v>
      </c>
      <c r="X102" s="33" t="s">
        <v>970</v>
      </c>
      <c r="Y102" s="60" t="s">
        <v>684</v>
      </c>
      <c r="Z102" s="60" t="s">
        <v>950</v>
      </c>
      <c r="AA102" s="59" t="s">
        <v>971</v>
      </c>
      <c r="AB102" s="59" t="s">
        <v>972</v>
      </c>
      <c r="AC102" s="59" t="s">
        <v>537</v>
      </c>
      <c r="AD102" s="59" t="s">
        <v>973</v>
      </c>
      <c r="AE102" s="111">
        <v>459000000</v>
      </c>
      <c r="AF102" s="60" t="s">
        <v>539</v>
      </c>
      <c r="AG102" s="60" t="s">
        <v>540</v>
      </c>
      <c r="AH102" s="60" t="s">
        <v>562</v>
      </c>
      <c r="AI102" s="183">
        <v>650000000</v>
      </c>
      <c r="AJ102" s="307"/>
      <c r="AK102" s="331"/>
      <c r="AL102" s="343"/>
      <c r="AM102" s="77"/>
      <c r="AN102" s="65" t="s">
        <v>954</v>
      </c>
      <c r="AO102" s="65" t="s">
        <v>955</v>
      </c>
      <c r="AP102" s="307"/>
      <c r="AQ102" s="326"/>
      <c r="AR102" s="307"/>
      <c r="AS102" s="326"/>
      <c r="AT102" s="307"/>
      <c r="AU102" s="326"/>
      <c r="AV102" s="307"/>
      <c r="AW102" s="326"/>
      <c r="AX102" s="60"/>
      <c r="AY102" s="60"/>
      <c r="AZ102" s="60"/>
      <c r="BA102" s="60"/>
      <c r="BB102" s="60"/>
      <c r="BC102" s="60"/>
      <c r="BD102" s="60"/>
      <c r="BE102" s="60"/>
      <c r="BF102" s="60"/>
      <c r="BH102" s="52" t="s">
        <v>814</v>
      </c>
    </row>
    <row r="103" spans="1:60" ht="65.099999999999994" customHeight="1">
      <c r="A103" s="59" t="s">
        <v>313</v>
      </c>
      <c r="B103" s="59" t="s">
        <v>338</v>
      </c>
      <c r="C103" s="59" t="s">
        <v>974</v>
      </c>
      <c r="D103" s="59" t="s">
        <v>344</v>
      </c>
      <c r="E103" s="59" t="s">
        <v>944</v>
      </c>
      <c r="F103" s="110">
        <v>2024130010043</v>
      </c>
      <c r="G103" s="59" t="s">
        <v>945</v>
      </c>
      <c r="H103" s="59" t="s">
        <v>946</v>
      </c>
      <c r="I103" s="59" t="s">
        <v>947</v>
      </c>
      <c r="J103" s="129">
        <v>0.5</v>
      </c>
      <c r="K103" s="84" t="s">
        <v>975</v>
      </c>
      <c r="L103" s="59" t="s">
        <v>528</v>
      </c>
      <c r="M103" s="79" t="s">
        <v>738</v>
      </c>
      <c r="N103" s="51">
        <v>1</v>
      </c>
      <c r="O103" s="51">
        <v>1</v>
      </c>
      <c r="P103" s="51">
        <v>0</v>
      </c>
      <c r="Q103" s="81"/>
      <c r="R103" s="81"/>
      <c r="S103" s="59">
        <f t="shared" si="46"/>
        <v>1</v>
      </c>
      <c r="T103" s="85">
        <f t="shared" si="45"/>
        <v>1</v>
      </c>
      <c r="U103" s="50" t="s">
        <v>675</v>
      </c>
      <c r="V103" s="33" t="s">
        <v>531</v>
      </c>
      <c r="W103" s="33">
        <v>330</v>
      </c>
      <c r="X103" s="33" t="s">
        <v>976</v>
      </c>
      <c r="Y103" s="60" t="s">
        <v>684</v>
      </c>
      <c r="Z103" s="60" t="s">
        <v>950</v>
      </c>
      <c r="AA103" s="59" t="s">
        <v>951</v>
      </c>
      <c r="AB103" s="59" t="s">
        <v>952</v>
      </c>
      <c r="AC103" s="59" t="s">
        <v>537</v>
      </c>
      <c r="AD103" s="59" t="s">
        <v>975</v>
      </c>
      <c r="AE103" s="111">
        <v>600000000</v>
      </c>
      <c r="AF103" s="60" t="s">
        <v>539</v>
      </c>
      <c r="AG103" s="60" t="s">
        <v>540</v>
      </c>
      <c r="AH103" s="60" t="s">
        <v>562</v>
      </c>
      <c r="AI103" s="183">
        <v>0</v>
      </c>
      <c r="AJ103" s="307"/>
      <c r="AK103" s="331"/>
      <c r="AL103" s="343"/>
      <c r="AM103" s="77"/>
      <c r="AN103" s="65" t="s">
        <v>954</v>
      </c>
      <c r="AO103" s="65" t="s">
        <v>955</v>
      </c>
      <c r="AP103" s="307"/>
      <c r="AQ103" s="326"/>
      <c r="AR103" s="307"/>
      <c r="AS103" s="326"/>
      <c r="AT103" s="307"/>
      <c r="AU103" s="326"/>
      <c r="AV103" s="307"/>
      <c r="AW103" s="326"/>
      <c r="AX103" s="60"/>
      <c r="AY103" s="60"/>
      <c r="AZ103" s="60"/>
      <c r="BA103" s="60"/>
      <c r="BB103" s="60"/>
      <c r="BC103" s="60"/>
      <c r="BD103" s="60"/>
      <c r="BE103" s="60"/>
      <c r="BF103" s="60"/>
      <c r="BH103" s="52" t="s">
        <v>822</v>
      </c>
    </row>
    <row r="104" spans="1:60" ht="65.099999999999994" customHeight="1">
      <c r="A104" s="322" t="s">
        <v>977</v>
      </c>
      <c r="B104" s="322"/>
      <c r="C104" s="322"/>
      <c r="D104" s="322"/>
      <c r="E104" s="322"/>
      <c r="F104" s="322"/>
      <c r="G104" s="322"/>
      <c r="H104" s="322"/>
      <c r="I104" s="322"/>
      <c r="J104" s="322"/>
      <c r="K104" s="322"/>
      <c r="L104" s="322"/>
      <c r="M104" s="322"/>
      <c r="N104" s="322"/>
      <c r="O104" s="322"/>
      <c r="P104" s="322"/>
      <c r="Q104" s="322"/>
      <c r="R104" s="322"/>
      <c r="S104" s="322"/>
      <c r="T104" s="74">
        <f>+AVERAGE(T96:T103)</f>
        <v>0.25</v>
      </c>
      <c r="U104" s="60"/>
      <c r="V104" s="60"/>
      <c r="W104" s="60"/>
      <c r="X104" s="79"/>
      <c r="Y104" s="60"/>
      <c r="Z104" s="60"/>
      <c r="AA104" s="59"/>
      <c r="AB104" s="59"/>
      <c r="AC104" s="60"/>
      <c r="AD104" s="60"/>
      <c r="AE104" s="75"/>
      <c r="AF104" s="60"/>
      <c r="AG104" s="60"/>
      <c r="AH104" s="60"/>
      <c r="AI104" s="183"/>
      <c r="AJ104" s="183">
        <f>AJ96</f>
        <v>2050000000</v>
      </c>
      <c r="AK104" s="183">
        <f t="shared" ref="AK104" si="47">AK96</f>
        <v>2050000000</v>
      </c>
      <c r="AL104" s="200"/>
      <c r="AM104" s="72"/>
      <c r="AN104" s="79"/>
      <c r="AO104" s="79"/>
      <c r="AP104" s="80">
        <f>AP96</f>
        <v>1196866666</v>
      </c>
      <c r="AQ104" s="71">
        <f t="shared" ref="AQ104:AW104" si="48">AQ96</f>
        <v>0.58383739804878054</v>
      </c>
      <c r="AR104" s="80">
        <f t="shared" si="48"/>
        <v>734100300</v>
      </c>
      <c r="AS104" s="71">
        <f t="shared" si="48"/>
        <v>0.35809770731707319</v>
      </c>
      <c r="AT104" s="80">
        <f t="shared" si="48"/>
        <v>1196866666</v>
      </c>
      <c r="AU104" s="71">
        <f t="shared" si="48"/>
        <v>0.58383739804878054</v>
      </c>
      <c r="AV104" s="80">
        <f t="shared" si="48"/>
        <v>734100300</v>
      </c>
      <c r="AW104" s="71">
        <f t="shared" si="48"/>
        <v>0.35809770731707319</v>
      </c>
      <c r="AX104" s="77"/>
      <c r="AY104" s="60"/>
      <c r="AZ104" s="77"/>
      <c r="BA104" s="60"/>
      <c r="BB104" s="60"/>
      <c r="BC104" s="60"/>
      <c r="BD104" s="60"/>
      <c r="BE104" s="60"/>
      <c r="BF104" s="60"/>
    </row>
    <row r="105" spans="1:60" ht="65.099999999999994" customHeight="1">
      <c r="A105" s="33" t="s">
        <v>350</v>
      </c>
      <c r="B105" s="33" t="s">
        <v>351</v>
      </c>
      <c r="C105" s="33" t="s">
        <v>352</v>
      </c>
      <c r="D105" s="33" t="s">
        <v>355</v>
      </c>
      <c r="E105" s="59" t="s">
        <v>978</v>
      </c>
      <c r="F105" s="110">
        <v>2024130010067</v>
      </c>
      <c r="G105" s="59" t="s">
        <v>979</v>
      </c>
      <c r="H105" s="59" t="s">
        <v>980</v>
      </c>
      <c r="I105" s="59" t="s">
        <v>981</v>
      </c>
      <c r="J105" s="129">
        <v>0.5</v>
      </c>
      <c r="K105" s="84" t="s">
        <v>982</v>
      </c>
      <c r="L105" s="59" t="s">
        <v>553</v>
      </c>
      <c r="M105" s="79" t="s">
        <v>738</v>
      </c>
      <c r="N105" s="51">
        <v>5</v>
      </c>
      <c r="O105" s="51">
        <v>5</v>
      </c>
      <c r="P105" s="51">
        <v>0</v>
      </c>
      <c r="Q105" s="81"/>
      <c r="R105" s="81"/>
      <c r="S105" s="59">
        <f t="shared" ref="S105:S106" si="49">+SUM(O105:R105)</f>
        <v>5</v>
      </c>
      <c r="T105" s="85">
        <f t="shared" ref="T105:T106" si="50">+IF((S105/N105)&gt;100%,100%,(S105/N105))</f>
        <v>1</v>
      </c>
      <c r="U105" s="50" t="s">
        <v>675</v>
      </c>
      <c r="V105" s="33" t="s">
        <v>531</v>
      </c>
      <c r="W105" s="33">
        <v>330</v>
      </c>
      <c r="X105" s="33" t="s">
        <v>983</v>
      </c>
      <c r="Y105" s="60" t="s">
        <v>684</v>
      </c>
      <c r="Z105" s="60" t="s">
        <v>534</v>
      </c>
      <c r="AA105" s="59" t="s">
        <v>984</v>
      </c>
      <c r="AB105" s="59" t="s">
        <v>985</v>
      </c>
      <c r="AC105" s="59" t="s">
        <v>537</v>
      </c>
      <c r="AD105" s="59" t="s">
        <v>953</v>
      </c>
      <c r="AE105" s="111">
        <v>150000000</v>
      </c>
      <c r="AF105" s="60" t="s">
        <v>539</v>
      </c>
      <c r="AG105" s="60" t="s">
        <v>540</v>
      </c>
      <c r="AH105" s="60" t="s">
        <v>562</v>
      </c>
      <c r="AI105" s="235">
        <v>150000000</v>
      </c>
      <c r="AJ105" s="331">
        <v>400000000</v>
      </c>
      <c r="AK105" s="331">
        <v>400000000</v>
      </c>
      <c r="AL105" s="72"/>
      <c r="AM105" s="77"/>
      <c r="AN105" s="35" t="s">
        <v>954</v>
      </c>
      <c r="AO105" s="50" t="s">
        <v>986</v>
      </c>
      <c r="AP105" s="331">
        <v>120000000</v>
      </c>
      <c r="AQ105" s="345">
        <f>AP105/AJ105</f>
        <v>0.3</v>
      </c>
      <c r="AR105" s="331">
        <v>6000000</v>
      </c>
      <c r="AS105" s="345">
        <f>AR105/AJ105</f>
        <v>1.4999999999999999E-2</v>
      </c>
      <c r="AT105" s="331">
        <v>256545600</v>
      </c>
      <c r="AU105" s="345">
        <f>AT105/AK105</f>
        <v>0.64136400000000005</v>
      </c>
      <c r="AV105" s="331">
        <v>61500000</v>
      </c>
      <c r="AW105" s="324">
        <f>AV105/AK105</f>
        <v>0.15375</v>
      </c>
      <c r="AX105" s="60"/>
      <c r="AY105" s="60"/>
      <c r="AZ105" s="60"/>
      <c r="BA105" s="60"/>
      <c r="BB105" s="60"/>
      <c r="BC105" s="60"/>
      <c r="BD105" s="60"/>
      <c r="BE105" s="60"/>
      <c r="BF105" s="60"/>
      <c r="BH105" s="52" t="s">
        <v>814</v>
      </c>
    </row>
    <row r="106" spans="1:60" ht="65.099999999999994" customHeight="1">
      <c r="A106" s="33" t="s">
        <v>350</v>
      </c>
      <c r="B106" s="33" t="s">
        <v>351</v>
      </c>
      <c r="C106" s="33" t="s">
        <v>352</v>
      </c>
      <c r="D106" s="33" t="s">
        <v>358</v>
      </c>
      <c r="E106" s="59" t="s">
        <v>978</v>
      </c>
      <c r="F106" s="110">
        <v>2024130010067</v>
      </c>
      <c r="G106" s="59" t="s">
        <v>979</v>
      </c>
      <c r="H106" s="59" t="s">
        <v>987</v>
      </c>
      <c r="I106" s="59" t="s">
        <v>988</v>
      </c>
      <c r="J106" s="129">
        <v>1</v>
      </c>
      <c r="K106" s="84" t="s">
        <v>989</v>
      </c>
      <c r="L106" s="59" t="s">
        <v>553</v>
      </c>
      <c r="M106" s="79" t="s">
        <v>738</v>
      </c>
      <c r="N106" s="51">
        <v>2</v>
      </c>
      <c r="O106" s="51">
        <v>0</v>
      </c>
      <c r="P106" s="51">
        <v>2</v>
      </c>
      <c r="Q106" s="81"/>
      <c r="R106" s="81"/>
      <c r="S106" s="59">
        <f t="shared" si="49"/>
        <v>2</v>
      </c>
      <c r="T106" s="85">
        <f t="shared" si="50"/>
        <v>1</v>
      </c>
      <c r="U106" s="50" t="s">
        <v>675</v>
      </c>
      <c r="V106" s="33" t="s">
        <v>531</v>
      </c>
      <c r="W106" s="33">
        <v>330</v>
      </c>
      <c r="X106" s="33" t="s">
        <v>990</v>
      </c>
      <c r="Y106" s="60" t="s">
        <v>684</v>
      </c>
      <c r="Z106" s="60" t="s">
        <v>534</v>
      </c>
      <c r="AA106" s="59" t="s">
        <v>991</v>
      </c>
      <c r="AB106" s="59" t="s">
        <v>992</v>
      </c>
      <c r="AC106" s="59" t="s">
        <v>537</v>
      </c>
      <c r="AD106" s="59" t="s">
        <v>993</v>
      </c>
      <c r="AE106" s="111">
        <v>250000000</v>
      </c>
      <c r="AF106" s="60" t="s">
        <v>578</v>
      </c>
      <c r="AG106" s="60" t="s">
        <v>540</v>
      </c>
      <c r="AH106" s="60" t="s">
        <v>562</v>
      </c>
      <c r="AI106" s="235">
        <v>250000000</v>
      </c>
      <c r="AJ106" s="331"/>
      <c r="AK106" s="331"/>
      <c r="AL106" s="72"/>
      <c r="AM106" s="77"/>
      <c r="AN106" s="50" t="s">
        <v>542</v>
      </c>
      <c r="AO106" s="50" t="s">
        <v>986</v>
      </c>
      <c r="AP106" s="331"/>
      <c r="AQ106" s="345"/>
      <c r="AR106" s="331"/>
      <c r="AS106" s="345"/>
      <c r="AT106" s="331"/>
      <c r="AU106" s="345"/>
      <c r="AV106" s="331"/>
      <c r="AW106" s="324"/>
      <c r="AX106" s="60"/>
      <c r="AY106" s="60"/>
      <c r="AZ106" s="60"/>
      <c r="BA106" s="60"/>
      <c r="BB106" s="60"/>
      <c r="BC106" s="60"/>
      <c r="BD106" s="60"/>
      <c r="BE106" s="60"/>
      <c r="BF106" s="60"/>
      <c r="BH106" s="52" t="s">
        <v>822</v>
      </c>
    </row>
    <row r="107" spans="1:60" ht="65.099999999999994" customHeight="1">
      <c r="A107" s="322" t="s">
        <v>994</v>
      </c>
      <c r="B107" s="322"/>
      <c r="C107" s="322"/>
      <c r="D107" s="322"/>
      <c r="E107" s="322"/>
      <c r="F107" s="322"/>
      <c r="G107" s="322"/>
      <c r="H107" s="322"/>
      <c r="I107" s="322"/>
      <c r="J107" s="322"/>
      <c r="K107" s="322"/>
      <c r="L107" s="322"/>
      <c r="M107" s="322"/>
      <c r="N107" s="322"/>
      <c r="O107" s="322"/>
      <c r="P107" s="322"/>
      <c r="Q107" s="322"/>
      <c r="R107" s="322"/>
      <c r="S107" s="322"/>
      <c r="T107" s="74">
        <f>+AVERAGE(T99:T106)</f>
        <v>0.40625</v>
      </c>
      <c r="U107" s="60"/>
      <c r="V107" s="60"/>
      <c r="W107" s="60"/>
      <c r="X107" s="79"/>
      <c r="Y107" s="60"/>
      <c r="Z107" s="60"/>
      <c r="AA107" s="59"/>
      <c r="AB107" s="59"/>
      <c r="AC107" s="60"/>
      <c r="AD107" s="60"/>
      <c r="AE107" s="75"/>
      <c r="AF107" s="60"/>
      <c r="AG107" s="60"/>
      <c r="AH107" s="60"/>
      <c r="AI107" s="183"/>
      <c r="AJ107" s="183">
        <f>AJ105</f>
        <v>400000000</v>
      </c>
      <c r="AK107" s="183">
        <f>AK105</f>
        <v>400000000</v>
      </c>
      <c r="AL107" s="72"/>
      <c r="AM107" s="72"/>
      <c r="AN107" s="79"/>
      <c r="AO107" s="79"/>
      <c r="AP107" s="80">
        <f>AP105</f>
        <v>120000000</v>
      </c>
      <c r="AQ107" s="71">
        <f t="shared" ref="AQ107:AW107" si="51">AQ105</f>
        <v>0.3</v>
      </c>
      <c r="AR107" s="80">
        <f t="shared" si="51"/>
        <v>6000000</v>
      </c>
      <c r="AS107" s="71">
        <f t="shared" si="51"/>
        <v>1.4999999999999999E-2</v>
      </c>
      <c r="AT107" s="80">
        <f t="shared" si="51"/>
        <v>256545600</v>
      </c>
      <c r="AU107" s="71">
        <f t="shared" si="51"/>
        <v>0.64136400000000005</v>
      </c>
      <c r="AV107" s="80">
        <f t="shared" si="51"/>
        <v>61500000</v>
      </c>
      <c r="AW107" s="71">
        <f t="shared" si="51"/>
        <v>0.15375</v>
      </c>
      <c r="AX107" s="77"/>
      <c r="AY107" s="60"/>
      <c r="AZ107" s="77"/>
      <c r="BA107" s="60"/>
      <c r="BB107" s="60"/>
      <c r="BC107" s="60"/>
      <c r="BD107" s="60"/>
      <c r="BE107" s="60"/>
      <c r="BF107" s="60"/>
    </row>
    <row r="108" spans="1:60" ht="65.099999999999994" customHeight="1">
      <c r="A108" s="79" t="s">
        <v>364</v>
      </c>
      <c r="B108" s="79" t="s">
        <v>365</v>
      </c>
      <c r="C108" s="60" t="s">
        <v>366</v>
      </c>
      <c r="D108" s="227" t="s">
        <v>995</v>
      </c>
      <c r="E108" s="59" t="s">
        <v>996</v>
      </c>
      <c r="F108" s="110">
        <v>2024130010096</v>
      </c>
      <c r="G108" s="59" t="s">
        <v>997</v>
      </c>
      <c r="H108" s="59" t="s">
        <v>915</v>
      </c>
      <c r="I108" s="79" t="s">
        <v>998</v>
      </c>
      <c r="J108" s="83">
        <v>0.25</v>
      </c>
      <c r="K108" s="84" t="s">
        <v>999</v>
      </c>
      <c r="L108" s="59" t="s">
        <v>822</v>
      </c>
      <c r="M108" s="79" t="s">
        <v>1000</v>
      </c>
      <c r="N108" s="81">
        <v>1</v>
      </c>
      <c r="O108" s="81">
        <v>1</v>
      </c>
      <c r="P108" s="81">
        <v>1</v>
      </c>
      <c r="Q108" s="81"/>
      <c r="R108" s="81"/>
      <c r="S108" s="59">
        <f t="shared" ref="S108:S111" si="52">+SUM(O108:R108)</f>
        <v>2</v>
      </c>
      <c r="T108" s="85">
        <f t="shared" si="45"/>
        <v>1</v>
      </c>
      <c r="U108" s="59" t="s">
        <v>675</v>
      </c>
      <c r="V108" s="59" t="s">
        <v>531</v>
      </c>
      <c r="W108" s="59">
        <v>330</v>
      </c>
      <c r="X108" s="79" t="s">
        <v>1001</v>
      </c>
      <c r="Y108" s="65" t="s">
        <v>684</v>
      </c>
      <c r="Z108" s="65" t="s">
        <v>1002</v>
      </c>
      <c r="AA108" s="65" t="s">
        <v>718</v>
      </c>
      <c r="AB108" s="59" t="s">
        <v>1003</v>
      </c>
      <c r="AC108" s="94" t="s">
        <v>537</v>
      </c>
      <c r="AD108" s="94" t="s">
        <v>1004</v>
      </c>
      <c r="AE108" s="59">
        <v>150000000</v>
      </c>
      <c r="AF108" s="59" t="s">
        <v>578</v>
      </c>
      <c r="AG108" s="59" t="s">
        <v>540</v>
      </c>
      <c r="AH108" s="59" t="s">
        <v>562</v>
      </c>
      <c r="AI108" s="201">
        <v>150000000</v>
      </c>
      <c r="AJ108" s="331">
        <v>300000000</v>
      </c>
      <c r="AK108" s="331">
        <v>300000000</v>
      </c>
      <c r="AL108" s="317"/>
      <c r="AM108" s="317"/>
      <c r="AN108" s="86" t="s">
        <v>542</v>
      </c>
      <c r="AO108" s="86" t="s">
        <v>1005</v>
      </c>
      <c r="AP108" s="323">
        <v>0</v>
      </c>
      <c r="AQ108" s="324">
        <v>0</v>
      </c>
      <c r="AR108" s="323">
        <v>0</v>
      </c>
      <c r="AS108" s="337">
        <v>0</v>
      </c>
      <c r="AT108" s="323">
        <v>129600000</v>
      </c>
      <c r="AU108" s="337">
        <f>AT108/AK108</f>
        <v>0.432</v>
      </c>
      <c r="AV108" s="323">
        <v>43200000</v>
      </c>
      <c r="AW108" s="337">
        <f>AV108/AK108</f>
        <v>0.14399999999999999</v>
      </c>
      <c r="AX108" s="77"/>
      <c r="AY108" s="60"/>
      <c r="AZ108" s="77"/>
      <c r="BA108" s="60"/>
      <c r="BB108" s="77"/>
      <c r="BC108" s="60"/>
      <c r="BD108" s="77"/>
      <c r="BE108" s="60"/>
      <c r="BF108" s="60"/>
    </row>
    <row r="109" spans="1:60" ht="65.099999999999994" customHeight="1">
      <c r="A109" s="79" t="s">
        <v>364</v>
      </c>
      <c r="B109" s="79" t="s">
        <v>365</v>
      </c>
      <c r="C109" s="60" t="s">
        <v>366</v>
      </c>
      <c r="D109" s="227" t="s">
        <v>1006</v>
      </c>
      <c r="E109" s="59" t="s">
        <v>996</v>
      </c>
      <c r="F109" s="110">
        <v>2024130010096</v>
      </c>
      <c r="G109" s="59" t="s">
        <v>1007</v>
      </c>
      <c r="H109" s="59" t="s">
        <v>907</v>
      </c>
      <c r="I109" s="79" t="s">
        <v>998</v>
      </c>
      <c r="J109" s="83">
        <v>0.25</v>
      </c>
      <c r="K109" s="84" t="s">
        <v>1008</v>
      </c>
      <c r="L109" s="59" t="s">
        <v>822</v>
      </c>
      <c r="M109" s="79" t="s">
        <v>1000</v>
      </c>
      <c r="N109" s="81">
        <v>1</v>
      </c>
      <c r="O109" s="81">
        <v>1</v>
      </c>
      <c r="P109" s="81">
        <v>1</v>
      </c>
      <c r="Q109" s="81"/>
      <c r="R109" s="81"/>
      <c r="S109" s="59">
        <f t="shared" si="52"/>
        <v>2</v>
      </c>
      <c r="T109" s="85">
        <f t="shared" si="45"/>
        <v>1</v>
      </c>
      <c r="U109" s="59" t="s">
        <v>675</v>
      </c>
      <c r="V109" s="59" t="s">
        <v>531</v>
      </c>
      <c r="W109" s="59">
        <v>330</v>
      </c>
      <c r="X109" s="79" t="s">
        <v>1009</v>
      </c>
      <c r="Y109" s="65" t="s">
        <v>684</v>
      </c>
      <c r="Z109" s="65" t="s">
        <v>1002</v>
      </c>
      <c r="AA109" s="65" t="s">
        <v>718</v>
      </c>
      <c r="AB109" s="59" t="s">
        <v>1003</v>
      </c>
      <c r="AC109" s="94" t="s">
        <v>537</v>
      </c>
      <c r="AD109" s="94" t="s">
        <v>1010</v>
      </c>
      <c r="AE109" s="59">
        <v>50000000</v>
      </c>
      <c r="AF109" s="59" t="s">
        <v>539</v>
      </c>
      <c r="AG109" s="59" t="s">
        <v>540</v>
      </c>
      <c r="AH109" s="59" t="s">
        <v>562</v>
      </c>
      <c r="AI109" s="201">
        <v>50000000</v>
      </c>
      <c r="AJ109" s="331"/>
      <c r="AK109" s="331"/>
      <c r="AL109" s="317"/>
      <c r="AM109" s="317"/>
      <c r="AN109" s="86" t="s">
        <v>542</v>
      </c>
      <c r="AO109" s="86" t="s">
        <v>1005</v>
      </c>
      <c r="AP109" s="323"/>
      <c r="AQ109" s="324"/>
      <c r="AR109" s="323"/>
      <c r="AS109" s="337"/>
      <c r="AT109" s="323"/>
      <c r="AU109" s="337"/>
      <c r="AV109" s="323"/>
      <c r="AW109" s="337"/>
      <c r="AX109" s="77"/>
      <c r="AY109" s="60"/>
      <c r="AZ109" s="77"/>
      <c r="BA109" s="60"/>
      <c r="BB109" s="77"/>
      <c r="BC109" s="60"/>
      <c r="BD109" s="77"/>
      <c r="BE109" s="60"/>
      <c r="BF109" s="60"/>
    </row>
    <row r="110" spans="1:60" ht="89.25" customHeight="1">
      <c r="A110" s="79" t="s">
        <v>364</v>
      </c>
      <c r="B110" s="79" t="s">
        <v>365</v>
      </c>
      <c r="C110" s="60" t="s">
        <v>366</v>
      </c>
      <c r="D110" s="227" t="s">
        <v>378</v>
      </c>
      <c r="E110" s="59" t="s">
        <v>996</v>
      </c>
      <c r="F110" s="110">
        <v>2024130010096</v>
      </c>
      <c r="G110" s="59" t="s">
        <v>1011</v>
      </c>
      <c r="H110" s="59" t="s">
        <v>1012</v>
      </c>
      <c r="I110" s="79" t="s">
        <v>998</v>
      </c>
      <c r="J110" s="83">
        <v>0.25</v>
      </c>
      <c r="K110" s="84" t="s">
        <v>1013</v>
      </c>
      <c r="L110" s="59" t="s">
        <v>822</v>
      </c>
      <c r="M110" s="79" t="s">
        <v>1000</v>
      </c>
      <c r="N110" s="81">
        <v>1</v>
      </c>
      <c r="O110" s="81">
        <v>0</v>
      </c>
      <c r="P110" s="81">
        <v>1</v>
      </c>
      <c r="Q110" s="81"/>
      <c r="R110" s="81"/>
      <c r="S110" s="59">
        <f t="shared" si="52"/>
        <v>1</v>
      </c>
      <c r="T110" s="85">
        <f t="shared" si="45"/>
        <v>1</v>
      </c>
      <c r="U110" s="59" t="s">
        <v>675</v>
      </c>
      <c r="V110" s="59" t="s">
        <v>531</v>
      </c>
      <c r="W110" s="59">
        <v>330</v>
      </c>
      <c r="X110" s="79" t="s">
        <v>532</v>
      </c>
      <c r="Y110" s="65" t="s">
        <v>684</v>
      </c>
      <c r="Z110" s="65" t="s">
        <v>1002</v>
      </c>
      <c r="AA110" s="65" t="s">
        <v>718</v>
      </c>
      <c r="AB110" s="59" t="s">
        <v>1003</v>
      </c>
      <c r="AC110" s="94" t="s">
        <v>537</v>
      </c>
      <c r="AD110" s="94" t="s">
        <v>1010</v>
      </c>
      <c r="AE110" s="59">
        <v>50000000</v>
      </c>
      <c r="AF110" s="59" t="s">
        <v>539</v>
      </c>
      <c r="AG110" s="59" t="s">
        <v>540</v>
      </c>
      <c r="AH110" s="59" t="s">
        <v>562</v>
      </c>
      <c r="AI110" s="201">
        <v>50000000</v>
      </c>
      <c r="AJ110" s="331"/>
      <c r="AK110" s="331"/>
      <c r="AL110" s="317"/>
      <c r="AM110" s="317"/>
      <c r="AN110" s="86" t="s">
        <v>542</v>
      </c>
      <c r="AO110" s="86" t="s">
        <v>1005</v>
      </c>
      <c r="AP110" s="323"/>
      <c r="AQ110" s="324"/>
      <c r="AR110" s="323"/>
      <c r="AS110" s="337"/>
      <c r="AT110" s="323"/>
      <c r="AU110" s="337"/>
      <c r="AV110" s="323"/>
      <c r="AW110" s="337"/>
      <c r="AX110" s="77"/>
      <c r="AY110" s="60"/>
      <c r="AZ110" s="77"/>
      <c r="BA110" s="60"/>
      <c r="BB110" s="77"/>
      <c r="BC110" s="60"/>
      <c r="BD110" s="77"/>
      <c r="BE110" s="60"/>
      <c r="BF110" s="60"/>
    </row>
    <row r="111" spans="1:60" ht="80.25" customHeight="1">
      <c r="A111" s="79" t="s">
        <v>364</v>
      </c>
      <c r="B111" s="79" t="s">
        <v>365</v>
      </c>
      <c r="C111" s="60" t="s">
        <v>366</v>
      </c>
      <c r="D111" s="227" t="s">
        <v>390</v>
      </c>
      <c r="E111" s="59" t="s">
        <v>996</v>
      </c>
      <c r="F111" s="110">
        <v>2024130010096</v>
      </c>
      <c r="G111" s="59" t="s">
        <v>1011</v>
      </c>
      <c r="H111" s="59" t="s">
        <v>1012</v>
      </c>
      <c r="I111" s="79" t="s">
        <v>998</v>
      </c>
      <c r="J111" s="83">
        <v>0.25</v>
      </c>
      <c r="K111" s="84" t="s">
        <v>1014</v>
      </c>
      <c r="L111" s="59" t="s">
        <v>822</v>
      </c>
      <c r="M111" s="79" t="s">
        <v>1000</v>
      </c>
      <c r="N111" s="81">
        <v>1</v>
      </c>
      <c r="O111" s="81">
        <v>0</v>
      </c>
      <c r="P111" s="81">
        <v>1</v>
      </c>
      <c r="Q111" s="81"/>
      <c r="R111" s="81"/>
      <c r="S111" s="59">
        <f t="shared" si="52"/>
        <v>1</v>
      </c>
      <c r="T111" s="85">
        <f t="shared" si="45"/>
        <v>1</v>
      </c>
      <c r="U111" s="59" t="s">
        <v>675</v>
      </c>
      <c r="V111" s="59" t="s">
        <v>531</v>
      </c>
      <c r="W111" s="59">
        <v>330</v>
      </c>
      <c r="X111" s="79" t="s">
        <v>1015</v>
      </c>
      <c r="Y111" s="65" t="s">
        <v>1016</v>
      </c>
      <c r="Z111" s="65" t="s">
        <v>1002</v>
      </c>
      <c r="AA111" s="65" t="s">
        <v>718</v>
      </c>
      <c r="AB111" s="59" t="s">
        <v>1003</v>
      </c>
      <c r="AC111" s="94" t="s">
        <v>537</v>
      </c>
      <c r="AD111" s="59" t="s">
        <v>1010</v>
      </c>
      <c r="AE111" s="59">
        <v>50000000</v>
      </c>
      <c r="AF111" s="59" t="s">
        <v>539</v>
      </c>
      <c r="AG111" s="59" t="s">
        <v>540</v>
      </c>
      <c r="AH111" s="59" t="s">
        <v>562</v>
      </c>
      <c r="AI111" s="204">
        <v>50000000</v>
      </c>
      <c r="AJ111" s="331"/>
      <c r="AK111" s="331"/>
      <c r="AL111" s="317"/>
      <c r="AM111" s="317"/>
      <c r="AN111" s="86" t="s">
        <v>542</v>
      </c>
      <c r="AO111" s="86" t="s">
        <v>1005</v>
      </c>
      <c r="AP111" s="323"/>
      <c r="AQ111" s="324"/>
      <c r="AR111" s="323"/>
      <c r="AS111" s="337"/>
      <c r="AT111" s="323"/>
      <c r="AU111" s="337"/>
      <c r="AV111" s="323"/>
      <c r="AW111" s="337"/>
      <c r="AX111" s="60"/>
      <c r="AY111" s="60"/>
      <c r="AZ111" s="60"/>
      <c r="BA111" s="60"/>
      <c r="BB111" s="60"/>
      <c r="BC111" s="60"/>
      <c r="BD111" s="60"/>
      <c r="BE111" s="60"/>
      <c r="BF111" s="60"/>
    </row>
    <row r="112" spans="1:60" ht="46.5" customHeight="1">
      <c r="A112" s="322" t="s">
        <v>1017</v>
      </c>
      <c r="B112" s="322"/>
      <c r="C112" s="322"/>
      <c r="D112" s="322"/>
      <c r="E112" s="322"/>
      <c r="F112" s="322"/>
      <c r="G112" s="322"/>
      <c r="H112" s="322"/>
      <c r="I112" s="322"/>
      <c r="J112" s="322"/>
      <c r="K112" s="322"/>
      <c r="L112" s="322"/>
      <c r="M112" s="322"/>
      <c r="N112" s="322"/>
      <c r="O112" s="322"/>
      <c r="P112" s="322"/>
      <c r="Q112" s="322"/>
      <c r="R112" s="322"/>
      <c r="S112" s="322"/>
      <c r="T112" s="71">
        <f>+AVERAGE(T108:T111)</f>
        <v>1</v>
      </c>
      <c r="U112" s="60"/>
      <c r="V112" s="60"/>
      <c r="W112" s="60"/>
      <c r="X112" s="81"/>
      <c r="Y112" s="60"/>
      <c r="Z112" s="60"/>
      <c r="AA112" s="60"/>
      <c r="AB112" s="60"/>
      <c r="AC112" s="60"/>
      <c r="AD112" s="60"/>
      <c r="AE112" s="123"/>
      <c r="AF112" s="60"/>
      <c r="AG112" s="60"/>
      <c r="AH112" s="60"/>
      <c r="AI112" s="126">
        <f>SUM(AI108:AI111)</f>
        <v>300000000</v>
      </c>
      <c r="AJ112" s="126">
        <f t="shared" ref="AJ112:AK112" si="53">SUM(AJ108:AJ111)</f>
        <v>300000000</v>
      </c>
      <c r="AK112" s="126">
        <f t="shared" si="53"/>
        <v>300000000</v>
      </c>
      <c r="AL112" s="60"/>
      <c r="AM112" s="60"/>
      <c r="AN112" s="60"/>
      <c r="AO112" s="60"/>
      <c r="AP112" s="126">
        <f>AP108</f>
        <v>0</v>
      </c>
      <c r="AQ112" s="125">
        <f t="shared" ref="AQ112:AW112" si="54">AQ108</f>
        <v>0</v>
      </c>
      <c r="AR112" s="126">
        <f t="shared" si="54"/>
        <v>0</v>
      </c>
      <c r="AS112" s="125">
        <f t="shared" si="54"/>
        <v>0</v>
      </c>
      <c r="AT112" s="126">
        <f t="shared" si="54"/>
        <v>129600000</v>
      </c>
      <c r="AU112" s="125">
        <f t="shared" si="54"/>
        <v>0.432</v>
      </c>
      <c r="AV112" s="126">
        <f t="shared" si="54"/>
        <v>43200000</v>
      </c>
      <c r="AW112" s="125">
        <f t="shared" si="54"/>
        <v>0.14399999999999999</v>
      </c>
      <c r="AX112" s="60"/>
      <c r="AY112" s="60"/>
      <c r="AZ112" s="60"/>
      <c r="BA112" s="60"/>
      <c r="BB112" s="60"/>
      <c r="BC112" s="60"/>
      <c r="BD112" s="60"/>
      <c r="BE112" s="60"/>
      <c r="BF112" s="60"/>
    </row>
    <row r="113" spans="1:58" ht="65.099999999999994" customHeight="1">
      <c r="A113" s="79" t="s">
        <v>393</v>
      </c>
      <c r="B113" s="79" t="s">
        <v>394</v>
      </c>
      <c r="C113" s="60" t="s">
        <v>395</v>
      </c>
      <c r="D113" s="227" t="s">
        <v>400</v>
      </c>
      <c r="E113" s="59" t="s">
        <v>1018</v>
      </c>
      <c r="F113" s="110">
        <v>2024130010080</v>
      </c>
      <c r="G113" s="59" t="s">
        <v>1019</v>
      </c>
      <c r="H113" s="59" t="s">
        <v>997</v>
      </c>
      <c r="I113" s="79" t="s">
        <v>915</v>
      </c>
      <c r="J113" s="83">
        <v>0.25</v>
      </c>
      <c r="K113" s="84" t="s">
        <v>1020</v>
      </c>
      <c r="L113" s="59" t="s">
        <v>822</v>
      </c>
      <c r="M113" s="79" t="s">
        <v>1000</v>
      </c>
      <c r="N113" s="81">
        <v>1</v>
      </c>
      <c r="O113" s="81">
        <v>0</v>
      </c>
      <c r="P113" s="81">
        <v>1</v>
      </c>
      <c r="Q113" s="81"/>
      <c r="R113" s="81"/>
      <c r="S113" s="59">
        <f t="shared" ref="S113:S117" si="55">+SUM(O113:R113)</f>
        <v>1</v>
      </c>
      <c r="T113" s="85">
        <f t="shared" ref="T113:T117" si="56">+IF((S113/N113)&gt;100%,100%,(S113/N113))</f>
        <v>1</v>
      </c>
      <c r="U113" s="59" t="s">
        <v>675</v>
      </c>
      <c r="V113" s="59" t="s">
        <v>531</v>
      </c>
      <c r="W113" s="59">
        <v>330</v>
      </c>
      <c r="X113" s="79" t="s">
        <v>1021</v>
      </c>
      <c r="Y113" s="65" t="s">
        <v>1021</v>
      </c>
      <c r="Z113" s="65" t="s">
        <v>1022</v>
      </c>
      <c r="AA113" s="65" t="s">
        <v>1002</v>
      </c>
      <c r="AB113" s="59" t="s">
        <v>1023</v>
      </c>
      <c r="AC113" s="94" t="s">
        <v>1024</v>
      </c>
      <c r="AD113" s="94" t="s">
        <v>537</v>
      </c>
      <c r="AE113" s="59" t="s">
        <v>1025</v>
      </c>
      <c r="AF113" s="59">
        <v>10000000</v>
      </c>
      <c r="AG113" s="59" t="s">
        <v>539</v>
      </c>
      <c r="AH113" s="59" t="s">
        <v>540</v>
      </c>
      <c r="AI113" s="201">
        <v>10000000</v>
      </c>
      <c r="AJ113" s="331">
        <v>1937856733.01</v>
      </c>
      <c r="AK113" s="331">
        <v>1937856733.01</v>
      </c>
      <c r="AL113" s="317"/>
      <c r="AM113" s="317"/>
      <c r="AN113" s="86" t="s">
        <v>542</v>
      </c>
      <c r="AO113" s="86" t="s">
        <v>1026</v>
      </c>
      <c r="AP113" s="323">
        <v>0</v>
      </c>
      <c r="AQ113" s="324">
        <v>0</v>
      </c>
      <c r="AR113" s="323">
        <v>0</v>
      </c>
      <c r="AS113" s="337">
        <v>0</v>
      </c>
      <c r="AT113" s="323">
        <v>171400000</v>
      </c>
      <c r="AU113" s="337">
        <f>AT113/AK113</f>
        <v>8.844823101745547E-2</v>
      </c>
      <c r="AV113" s="323">
        <v>31100000</v>
      </c>
      <c r="AW113" s="337">
        <f>AV113/AK113</f>
        <v>1.6048658020086728E-2</v>
      </c>
      <c r="AX113" s="77"/>
      <c r="AY113" s="60"/>
      <c r="AZ113" s="77"/>
      <c r="BA113" s="60"/>
      <c r="BB113" s="77"/>
      <c r="BC113" s="60"/>
      <c r="BD113" s="77"/>
      <c r="BE113" s="60"/>
      <c r="BF113" s="60"/>
    </row>
    <row r="114" spans="1:58" ht="65.099999999999994" customHeight="1">
      <c r="A114" s="79" t="s">
        <v>393</v>
      </c>
      <c r="B114" s="79" t="s">
        <v>394</v>
      </c>
      <c r="C114" s="60" t="s">
        <v>395</v>
      </c>
      <c r="D114" s="227" t="s">
        <v>400</v>
      </c>
      <c r="E114" s="59" t="s">
        <v>1018</v>
      </c>
      <c r="F114" s="110">
        <v>2024130010080</v>
      </c>
      <c r="G114" s="59" t="s">
        <v>1019</v>
      </c>
      <c r="H114" s="59" t="s">
        <v>1007</v>
      </c>
      <c r="I114" s="79" t="s">
        <v>907</v>
      </c>
      <c r="J114" s="83">
        <v>0.25</v>
      </c>
      <c r="K114" s="84" t="s">
        <v>1027</v>
      </c>
      <c r="L114" s="59" t="s">
        <v>822</v>
      </c>
      <c r="M114" s="79" t="s">
        <v>1000</v>
      </c>
      <c r="N114" s="81">
        <v>1</v>
      </c>
      <c r="O114" s="81">
        <v>0</v>
      </c>
      <c r="P114" s="81">
        <v>0</v>
      </c>
      <c r="Q114" s="81"/>
      <c r="R114" s="81"/>
      <c r="S114" s="59">
        <f t="shared" si="55"/>
        <v>0</v>
      </c>
      <c r="T114" s="85">
        <f t="shared" si="56"/>
        <v>0</v>
      </c>
      <c r="U114" s="59" t="s">
        <v>567</v>
      </c>
      <c r="V114" s="59" t="s">
        <v>531</v>
      </c>
      <c r="W114" s="59">
        <v>300</v>
      </c>
      <c r="X114" s="79" t="s">
        <v>1021</v>
      </c>
      <c r="Y114" s="65">
        <v>0</v>
      </c>
      <c r="Z114" s="65" t="s">
        <v>1022</v>
      </c>
      <c r="AA114" s="65" t="s">
        <v>1002</v>
      </c>
      <c r="AB114" s="59" t="s">
        <v>1023</v>
      </c>
      <c r="AC114" s="94" t="s">
        <v>1024</v>
      </c>
      <c r="AD114" s="94" t="s">
        <v>537</v>
      </c>
      <c r="AE114" s="59" t="s">
        <v>1028</v>
      </c>
      <c r="AF114" s="59">
        <v>1487856733.01</v>
      </c>
      <c r="AG114" s="59" t="s">
        <v>539</v>
      </c>
      <c r="AH114" s="59" t="s">
        <v>540</v>
      </c>
      <c r="AI114" s="201">
        <v>0</v>
      </c>
      <c r="AJ114" s="331"/>
      <c r="AK114" s="331"/>
      <c r="AL114" s="317"/>
      <c r="AM114" s="317"/>
      <c r="AN114" s="86" t="s">
        <v>1029</v>
      </c>
      <c r="AO114" s="86" t="s">
        <v>1026</v>
      </c>
      <c r="AP114" s="323"/>
      <c r="AQ114" s="324"/>
      <c r="AR114" s="323"/>
      <c r="AS114" s="337"/>
      <c r="AT114" s="323"/>
      <c r="AU114" s="337"/>
      <c r="AV114" s="323"/>
      <c r="AW114" s="337"/>
      <c r="AX114" s="77"/>
      <c r="AY114" s="60"/>
      <c r="AZ114" s="77"/>
      <c r="BA114" s="60"/>
      <c r="BB114" s="77"/>
      <c r="BC114" s="60"/>
      <c r="BD114" s="77"/>
      <c r="BE114" s="60"/>
      <c r="BF114" s="60"/>
    </row>
    <row r="115" spans="1:58" ht="65.099999999999994" customHeight="1">
      <c r="A115" s="79" t="s">
        <v>393</v>
      </c>
      <c r="B115" s="79" t="s">
        <v>394</v>
      </c>
      <c r="C115" s="60" t="s">
        <v>395</v>
      </c>
      <c r="D115" s="227" t="s">
        <v>1030</v>
      </c>
      <c r="E115" s="59" t="s">
        <v>1018</v>
      </c>
      <c r="F115" s="110">
        <v>2024130010080</v>
      </c>
      <c r="G115" s="59" t="s">
        <v>1019</v>
      </c>
      <c r="H115" s="59" t="s">
        <v>1011</v>
      </c>
      <c r="I115" s="79" t="s">
        <v>1012</v>
      </c>
      <c r="J115" s="83">
        <v>0.25</v>
      </c>
      <c r="K115" s="84" t="s">
        <v>1031</v>
      </c>
      <c r="L115" s="59" t="s">
        <v>822</v>
      </c>
      <c r="M115" s="79" t="s">
        <v>1000</v>
      </c>
      <c r="N115" s="81">
        <v>1</v>
      </c>
      <c r="O115" s="81">
        <v>0</v>
      </c>
      <c r="P115" s="81">
        <v>0</v>
      </c>
      <c r="Q115" s="81"/>
      <c r="R115" s="81"/>
      <c r="S115" s="59">
        <f t="shared" si="55"/>
        <v>0</v>
      </c>
      <c r="T115" s="85">
        <f t="shared" si="56"/>
        <v>0</v>
      </c>
      <c r="U115" s="59" t="s">
        <v>675</v>
      </c>
      <c r="V115" s="59" t="s">
        <v>531</v>
      </c>
      <c r="W115" s="59">
        <v>330</v>
      </c>
      <c r="X115" s="79" t="s">
        <v>1032</v>
      </c>
      <c r="Y115" s="65">
        <v>0</v>
      </c>
      <c r="Z115" s="65" t="s">
        <v>1022</v>
      </c>
      <c r="AA115" s="65" t="s">
        <v>1002</v>
      </c>
      <c r="AB115" s="59" t="s">
        <v>718</v>
      </c>
      <c r="AC115" s="94" t="s">
        <v>1033</v>
      </c>
      <c r="AD115" s="94" t="s">
        <v>537</v>
      </c>
      <c r="AE115" s="59" t="s">
        <v>1034</v>
      </c>
      <c r="AF115" s="59">
        <v>230000000</v>
      </c>
      <c r="AG115" s="59" t="s">
        <v>539</v>
      </c>
      <c r="AH115" s="59" t="s">
        <v>540</v>
      </c>
      <c r="AI115" s="201">
        <v>230000000</v>
      </c>
      <c r="AJ115" s="331"/>
      <c r="AK115" s="331"/>
      <c r="AL115" s="317"/>
      <c r="AM115" s="317"/>
      <c r="AN115" s="86" t="s">
        <v>542</v>
      </c>
      <c r="AO115" s="86" t="s">
        <v>1026</v>
      </c>
      <c r="AP115" s="323"/>
      <c r="AQ115" s="324"/>
      <c r="AR115" s="323"/>
      <c r="AS115" s="337"/>
      <c r="AT115" s="323"/>
      <c r="AU115" s="337"/>
      <c r="AV115" s="323"/>
      <c r="AW115" s="337"/>
      <c r="AX115" s="77"/>
      <c r="AY115" s="60"/>
      <c r="AZ115" s="77"/>
      <c r="BA115" s="60"/>
      <c r="BB115" s="77"/>
      <c r="BC115" s="60"/>
      <c r="BD115" s="77"/>
      <c r="BE115" s="60"/>
      <c r="BF115" s="60"/>
    </row>
    <row r="116" spans="1:58" ht="89.25" customHeight="1">
      <c r="A116" s="79" t="s">
        <v>393</v>
      </c>
      <c r="B116" s="79" t="s">
        <v>394</v>
      </c>
      <c r="C116" s="60" t="s">
        <v>395</v>
      </c>
      <c r="D116" s="227" t="s">
        <v>1035</v>
      </c>
      <c r="E116" s="59" t="s">
        <v>1018</v>
      </c>
      <c r="F116" s="110">
        <v>2024130010080</v>
      </c>
      <c r="G116" s="59" t="s">
        <v>1019</v>
      </c>
      <c r="H116" s="59" t="s">
        <v>1011</v>
      </c>
      <c r="I116" s="79" t="s">
        <v>1012</v>
      </c>
      <c r="J116" s="83">
        <v>0.25</v>
      </c>
      <c r="K116" s="84" t="s">
        <v>1036</v>
      </c>
      <c r="L116" s="59" t="s">
        <v>822</v>
      </c>
      <c r="M116" s="79" t="s">
        <v>1000</v>
      </c>
      <c r="N116" s="81">
        <v>2</v>
      </c>
      <c r="O116" s="81">
        <v>0</v>
      </c>
      <c r="P116" s="81">
        <v>0</v>
      </c>
      <c r="Q116" s="81"/>
      <c r="R116" s="81"/>
      <c r="S116" s="59">
        <f t="shared" si="55"/>
        <v>0</v>
      </c>
      <c r="T116" s="85">
        <f t="shared" si="56"/>
        <v>0</v>
      </c>
      <c r="U116" s="59" t="s">
        <v>675</v>
      </c>
      <c r="V116" s="59" t="s">
        <v>531</v>
      </c>
      <c r="W116" s="59">
        <v>330</v>
      </c>
      <c r="X116" s="79" t="s">
        <v>1032</v>
      </c>
      <c r="Y116" s="65">
        <v>0</v>
      </c>
      <c r="Z116" s="65" t="s">
        <v>1022</v>
      </c>
      <c r="AA116" s="65" t="s">
        <v>1002</v>
      </c>
      <c r="AB116" s="59" t="s">
        <v>718</v>
      </c>
      <c r="AC116" s="94" t="s">
        <v>1033</v>
      </c>
      <c r="AD116" s="94" t="s">
        <v>537</v>
      </c>
      <c r="AE116" s="59" t="s">
        <v>1037</v>
      </c>
      <c r="AF116" s="59">
        <v>130000000</v>
      </c>
      <c r="AG116" s="59" t="s">
        <v>578</v>
      </c>
      <c r="AH116" s="59" t="s">
        <v>540</v>
      </c>
      <c r="AI116" s="201">
        <v>130000000</v>
      </c>
      <c r="AJ116" s="331"/>
      <c r="AK116" s="331"/>
      <c r="AL116" s="317"/>
      <c r="AM116" s="317"/>
      <c r="AN116" s="86" t="s">
        <v>542</v>
      </c>
      <c r="AO116" s="86" t="s">
        <v>1026</v>
      </c>
      <c r="AP116" s="323"/>
      <c r="AQ116" s="324"/>
      <c r="AR116" s="323"/>
      <c r="AS116" s="337"/>
      <c r="AT116" s="323"/>
      <c r="AU116" s="337"/>
      <c r="AV116" s="323"/>
      <c r="AW116" s="337"/>
      <c r="AX116" s="77"/>
      <c r="AY116" s="60"/>
      <c r="AZ116" s="77"/>
      <c r="BA116" s="60"/>
      <c r="BB116" s="77"/>
      <c r="BC116" s="60"/>
      <c r="BD116" s="77"/>
      <c r="BE116" s="60"/>
      <c r="BF116" s="60"/>
    </row>
    <row r="117" spans="1:58" ht="80.25" customHeight="1">
      <c r="A117" s="79" t="s">
        <v>393</v>
      </c>
      <c r="B117" s="79" t="s">
        <v>394</v>
      </c>
      <c r="C117" s="60" t="s">
        <v>395</v>
      </c>
      <c r="D117" s="227" t="s">
        <v>1038</v>
      </c>
      <c r="E117" s="59" t="s">
        <v>1018</v>
      </c>
      <c r="F117" s="110">
        <v>2024130010080</v>
      </c>
      <c r="G117" s="59" t="s">
        <v>1019</v>
      </c>
      <c r="H117" s="59" t="s">
        <v>1011</v>
      </c>
      <c r="I117" s="79" t="s">
        <v>1012</v>
      </c>
      <c r="J117" s="83">
        <v>1</v>
      </c>
      <c r="K117" s="84" t="s">
        <v>1039</v>
      </c>
      <c r="L117" s="59" t="s">
        <v>822</v>
      </c>
      <c r="M117" s="79" t="s">
        <v>1000</v>
      </c>
      <c r="N117" s="81">
        <v>1</v>
      </c>
      <c r="O117" s="81">
        <v>0</v>
      </c>
      <c r="P117" s="81">
        <v>0</v>
      </c>
      <c r="Q117" s="81"/>
      <c r="R117" s="81"/>
      <c r="S117" s="59">
        <f t="shared" si="55"/>
        <v>0</v>
      </c>
      <c r="T117" s="85">
        <f t="shared" si="56"/>
        <v>0</v>
      </c>
      <c r="U117" s="59" t="s">
        <v>675</v>
      </c>
      <c r="V117" s="59" t="s">
        <v>531</v>
      </c>
      <c r="W117" s="59">
        <v>330</v>
      </c>
      <c r="X117" s="79" t="s">
        <v>1032</v>
      </c>
      <c r="Y117" s="65">
        <v>0</v>
      </c>
      <c r="Z117" s="65" t="s">
        <v>1022</v>
      </c>
      <c r="AA117" s="65" t="s">
        <v>1002</v>
      </c>
      <c r="AB117" s="59" t="s">
        <v>718</v>
      </c>
      <c r="AC117" s="94" t="s">
        <v>1033</v>
      </c>
      <c r="AD117" s="59" t="s">
        <v>537</v>
      </c>
      <c r="AE117" s="59" t="s">
        <v>1040</v>
      </c>
      <c r="AF117" s="59">
        <v>80000000</v>
      </c>
      <c r="AG117" s="59" t="s">
        <v>578</v>
      </c>
      <c r="AH117" s="59" t="s">
        <v>540</v>
      </c>
      <c r="AI117" s="204">
        <v>80000000</v>
      </c>
      <c r="AJ117" s="331"/>
      <c r="AK117" s="331"/>
      <c r="AL117" s="317"/>
      <c r="AM117" s="317"/>
      <c r="AN117" s="86" t="s">
        <v>542</v>
      </c>
      <c r="AO117" s="86" t="s">
        <v>1026</v>
      </c>
      <c r="AP117" s="323"/>
      <c r="AQ117" s="324"/>
      <c r="AR117" s="323"/>
      <c r="AS117" s="337"/>
      <c r="AT117" s="323"/>
      <c r="AU117" s="337"/>
      <c r="AV117" s="323"/>
      <c r="AW117" s="337"/>
      <c r="AX117" s="60"/>
      <c r="AY117" s="60"/>
      <c r="AZ117" s="60"/>
      <c r="BA117" s="60"/>
      <c r="BB117" s="60"/>
      <c r="BC117" s="60"/>
      <c r="BD117" s="60"/>
      <c r="BE117" s="60"/>
      <c r="BF117" s="60"/>
    </row>
    <row r="118" spans="1:58" ht="46.5" customHeight="1">
      <c r="A118" s="322" t="s">
        <v>1017</v>
      </c>
      <c r="B118" s="322"/>
      <c r="C118" s="322"/>
      <c r="D118" s="322"/>
      <c r="E118" s="322"/>
      <c r="F118" s="322"/>
      <c r="G118" s="322"/>
      <c r="H118" s="322"/>
      <c r="I118" s="322"/>
      <c r="J118" s="322"/>
      <c r="K118" s="322"/>
      <c r="L118" s="322"/>
      <c r="M118" s="322"/>
      <c r="N118" s="322"/>
      <c r="O118" s="322"/>
      <c r="P118" s="322"/>
      <c r="Q118" s="322"/>
      <c r="R118" s="322"/>
      <c r="S118" s="322"/>
      <c r="T118" s="184">
        <f>+AVERAGE(T113)</f>
        <v>1</v>
      </c>
      <c r="U118" s="184"/>
      <c r="V118" s="184"/>
      <c r="W118" s="184"/>
      <c r="X118" s="184"/>
      <c r="Y118" s="184"/>
      <c r="Z118" s="184"/>
      <c r="AA118" s="184"/>
      <c r="AB118" s="184"/>
      <c r="AC118" s="184"/>
      <c r="AD118" s="184"/>
      <c r="AE118" s="184"/>
      <c r="AF118" s="184"/>
      <c r="AG118" s="184"/>
      <c r="AH118" s="184"/>
      <c r="AI118" s="205">
        <f>AI117</f>
        <v>80000000</v>
      </c>
      <c r="AJ118" s="205">
        <v>1937856733.01</v>
      </c>
      <c r="AK118" s="236">
        <v>1937856733.01</v>
      </c>
      <c r="AL118" s="184">
        <f t="shared" ref="AL118:AS118" si="57">AL117</f>
        <v>0</v>
      </c>
      <c r="AM118" s="184">
        <f t="shared" si="57"/>
        <v>0</v>
      </c>
      <c r="AN118" s="184" t="str">
        <f t="shared" si="57"/>
        <v>ICLD</v>
      </c>
      <c r="AO118" s="184" t="str">
        <f t="shared" si="57"/>
        <v>2.3.4502.1000.2024130010080</v>
      </c>
      <c r="AP118" s="205">
        <f t="shared" si="57"/>
        <v>0</v>
      </c>
      <c r="AQ118" s="184">
        <f t="shared" si="57"/>
        <v>0</v>
      </c>
      <c r="AR118" s="205">
        <f t="shared" si="57"/>
        <v>0</v>
      </c>
      <c r="AS118" s="184">
        <f t="shared" si="57"/>
        <v>0</v>
      </c>
      <c r="AT118" s="205">
        <f>AT113</f>
        <v>171400000</v>
      </c>
      <c r="AU118" s="184">
        <f>AU113</f>
        <v>8.844823101745547E-2</v>
      </c>
      <c r="AV118" s="205">
        <f>AV113</f>
        <v>31100000</v>
      </c>
      <c r="AW118" s="184">
        <f>AW113</f>
        <v>1.6048658020086728E-2</v>
      </c>
      <c r="AX118" s="184"/>
      <c r="AY118" s="184"/>
      <c r="AZ118" s="184"/>
      <c r="BA118" s="184"/>
      <c r="BB118" s="184"/>
      <c r="BC118" s="184"/>
      <c r="BD118" s="184"/>
      <c r="BE118" s="184"/>
      <c r="BF118" s="184"/>
    </row>
    <row r="121" spans="1:58" s="193" customFormat="1" ht="60" customHeight="1" thickBot="1">
      <c r="A121" s="191"/>
      <c r="B121" s="191"/>
      <c r="C121" s="191"/>
      <c r="D121" s="191"/>
      <c r="E121" s="191"/>
      <c r="F121" s="191"/>
      <c r="G121" s="191"/>
      <c r="H121" s="191"/>
      <c r="I121" s="191"/>
      <c r="J121" s="191"/>
      <c r="K121" s="191"/>
      <c r="L121" s="191"/>
      <c r="M121" s="191"/>
      <c r="N121" s="191"/>
      <c r="O121" s="191"/>
      <c r="P121" s="191"/>
      <c r="Q121" s="191"/>
      <c r="R121" s="191"/>
      <c r="S121" s="191"/>
      <c r="T121" s="192"/>
      <c r="X121" s="194"/>
      <c r="AE121" s="195"/>
      <c r="AH121" s="196"/>
      <c r="AI121" s="206"/>
      <c r="AJ121" s="206"/>
      <c r="AK121" s="206"/>
      <c r="AP121" s="209" t="s">
        <v>1041</v>
      </c>
      <c r="AQ121" s="197" t="s">
        <v>1042</v>
      </c>
      <c r="AR121" s="209" t="s">
        <v>1043</v>
      </c>
      <c r="AS121" s="197" t="s">
        <v>1044</v>
      </c>
      <c r="AT121" s="209" t="s">
        <v>1045</v>
      </c>
      <c r="AU121" s="197" t="s">
        <v>1046</v>
      </c>
      <c r="AV121" s="209" t="s">
        <v>1047</v>
      </c>
      <c r="AW121" s="197" t="s">
        <v>1048</v>
      </c>
    </row>
    <row r="122" spans="1:58" s="193" customFormat="1" ht="55.5" customHeight="1" thickBot="1">
      <c r="A122" s="349" t="s">
        <v>1049</v>
      </c>
      <c r="B122" s="350"/>
      <c r="C122" s="350"/>
      <c r="D122" s="350"/>
      <c r="E122" s="350"/>
      <c r="F122" s="350"/>
      <c r="G122" s="350"/>
      <c r="H122" s="350"/>
      <c r="I122" s="350"/>
      <c r="J122" s="350"/>
      <c r="K122" s="350"/>
      <c r="L122" s="350"/>
      <c r="M122" s="350"/>
      <c r="N122" s="350"/>
      <c r="O122" s="350"/>
      <c r="P122" s="350"/>
      <c r="Q122" s="350"/>
      <c r="R122" s="350"/>
      <c r="S122" s="351"/>
      <c r="T122" s="198">
        <f>+(T11+T19+T25+T28+T30+T35+T42+T53+T60+T63+T67+T70+T74+T77+T82+T86+T92+T95+T104+T107+T112+T118)/22</f>
        <v>0.51619318181818175</v>
      </c>
      <c r="X122" s="194"/>
      <c r="AE122" s="349" t="s">
        <v>1050</v>
      </c>
      <c r="AF122" s="350"/>
      <c r="AG122" s="350"/>
      <c r="AH122" s="350"/>
      <c r="AI122" s="351"/>
      <c r="AJ122" s="214">
        <f>SUM(AJ9+AJ12+AJ20+AJ26+AJ29+AJ31+AJ36+AJ44+AJ54+AJ61+AJ64+AJ68+AJ71+AJ75+AJ78+AJ83+AJ87+AJ93+AJ96+AJ105+AJ108+AJ113)</f>
        <v>80262044619.179993</v>
      </c>
      <c r="AK122" s="214">
        <f>SUM(AK9+AK12+AK20+AK26+AK29+AK31+AK36+AK44+AK54+AK61+AK64+AK68+AK71+AK75+AK78+AK83+AK87+AK93+AK96+AK105+AK108+AK113)</f>
        <v>97295852022.149994</v>
      </c>
      <c r="AL122" s="214">
        <f>SUM(AL9+AL12+AL20+AL26+AL29+AL31+AL36+AL44+AL54+AL61+AL64+AL68+AL71+AL75+AL78+AL83+AL87+AL93+AL96+AL105+AL108+AL113)</f>
        <v>0</v>
      </c>
      <c r="AM122" s="214">
        <f>SUM(AM9+AM12+AM20+AM26+AM29+AM31+AM36+AM44+AM54+AM61+AM64+AM68+AM71+AM75+AM78+AM83+AM87+AM93+AM96+AM105+AM108+AM113)</f>
        <v>0</v>
      </c>
      <c r="AN122" s="214" t="e">
        <f>SUM(AN9+AN12+AN20+AN26+AN29+AN31+AN36+AN44+AN54+AN61+AN64+AN68+AN71+AN75+AN78+AN83+AN87+AN93+AN96+AN105+AN108+AN113)</f>
        <v>#VALUE!</v>
      </c>
      <c r="AO122" s="214"/>
      <c r="AP122" s="214">
        <f>SUM(AP9+AP12+AP20+AP26+AP29+AP31+AP36+AP44+AP54+AP61+AP64+AP68+AP71+AP75+AP78+AP83+AP87+AP93+AP96+AP105+AP108+AP113)</f>
        <v>5149205887</v>
      </c>
      <c r="AQ122" s="237">
        <f>AP122/AJ122</f>
        <v>6.4154930408656802E-2</v>
      </c>
      <c r="AR122" s="214">
        <f>SUM(AR9+AR12+AR20+AR26+AR29+AR31+AR36+AR44+AR54+AR61+AR64+AR68+AR71+AR75+AR78+AR83+AR87+AR93+AR96+AR105+AR108+AR113)</f>
        <v>1544470300</v>
      </c>
      <c r="AS122" s="237">
        <f>AR122/AJ122</f>
        <v>1.9242847691309902E-2</v>
      </c>
      <c r="AT122" s="214">
        <f>SUM(AT9+AT12+AT20+AT26+AT29+AT31+AT36+AT44+AT54+AT61+AT64+AT68+AT72+AT75+AT78+AT83+AT87+AT93+AT96+AT105+AT108+AT113)</f>
        <v>17232116127.849998</v>
      </c>
      <c r="AU122" s="237">
        <f>AT122/AK122</f>
        <v>0.17711049104053278</v>
      </c>
      <c r="AV122" s="214">
        <f t="shared" ref="AV122" si="58">SUM(AV9+AV12+AV20+AV26+AV29+AV31+AV36+AV44+AV54+AV61+AV64+AV68+AV72+AV75+AV78+AV83+AV87+AV93+AV96+AV105+AV108+AV113)</f>
        <v>5300638675.54</v>
      </c>
      <c r="AW122" s="237">
        <f>AV122/AK122</f>
        <v>5.4479595639218795E-2</v>
      </c>
    </row>
  </sheetData>
  <mergeCells count="320">
    <mergeCell ref="AU113:AU117"/>
    <mergeCell ref="AV113:AV117"/>
    <mergeCell ref="A118:S118"/>
    <mergeCell ref="AV96:AV103"/>
    <mergeCell ref="A86:S86"/>
    <mergeCell ref="A92:S92"/>
    <mergeCell ref="U88:U89"/>
    <mergeCell ref="V88:V89"/>
    <mergeCell ref="W88:W89"/>
    <mergeCell ref="X88:X89"/>
    <mergeCell ref="AL87:AL91"/>
    <mergeCell ref="AM87:AM91"/>
    <mergeCell ref="AP87:AP91"/>
    <mergeCell ref="AQ87:AQ91"/>
    <mergeCell ref="AR87:AR91"/>
    <mergeCell ref="AJ105:AJ106"/>
    <mergeCell ref="AK105:AK106"/>
    <mergeCell ref="AJ96:AJ103"/>
    <mergeCell ref="AK96:AK103"/>
    <mergeCell ref="A104:S104"/>
    <mergeCell ref="AJ108:AJ111"/>
    <mergeCell ref="AK108:AK111"/>
    <mergeCell ref="AN88:AN89"/>
    <mergeCell ref="AO88:AO89"/>
    <mergeCell ref="AJ83:AJ85"/>
    <mergeCell ref="AP83:AP85"/>
    <mergeCell ref="AQ83:AQ85"/>
    <mergeCell ref="AR83:AR85"/>
    <mergeCell ref="AJ87:AJ91"/>
    <mergeCell ref="AK87:AK91"/>
    <mergeCell ref="A122:S122"/>
    <mergeCell ref="AE122:AI122"/>
    <mergeCell ref="AJ71:AJ73"/>
    <mergeCell ref="AK71:AK73"/>
    <mergeCell ref="AR93:AR94"/>
    <mergeCell ref="AJ113:AJ117"/>
    <mergeCell ref="AK113:AK117"/>
    <mergeCell ref="AL113:AL117"/>
    <mergeCell ref="AM113:AM117"/>
    <mergeCell ref="A112:S112"/>
    <mergeCell ref="AJ93:AJ94"/>
    <mergeCell ref="AK93:AK94"/>
    <mergeCell ref="AL93:AL94"/>
    <mergeCell ref="AM93:AM94"/>
    <mergeCell ref="AL96:AL103"/>
    <mergeCell ref="AL108:AL111"/>
    <mergeCell ref="AM108:AM111"/>
    <mergeCell ref="A107:S107"/>
    <mergeCell ref="AA37:AA38"/>
    <mergeCell ref="A42:S42"/>
    <mergeCell ref="A53:S53"/>
    <mergeCell ref="A30:S30"/>
    <mergeCell ref="A35:S35"/>
    <mergeCell ref="AJ31:AJ34"/>
    <mergeCell ref="AW93:AW94"/>
    <mergeCell ref="AJ78:AJ81"/>
    <mergeCell ref="AT78:AT81"/>
    <mergeCell ref="AU78:AU81"/>
    <mergeCell ref="AV78:AV81"/>
    <mergeCell ref="AW78:AW81"/>
    <mergeCell ref="AT87:AT91"/>
    <mergeCell ref="AU87:AU91"/>
    <mergeCell ref="AV87:AV91"/>
    <mergeCell ref="AW87:AW91"/>
    <mergeCell ref="AU83:AU85"/>
    <mergeCell ref="AK83:AK85"/>
    <mergeCell ref="A70:S70"/>
    <mergeCell ref="AV83:AV85"/>
    <mergeCell ref="AW83:AW85"/>
    <mergeCell ref="AS83:AS85"/>
    <mergeCell ref="AT83:AT85"/>
    <mergeCell ref="A77:S77"/>
    <mergeCell ref="AP26:AP27"/>
    <mergeCell ref="AQ26:AQ27"/>
    <mergeCell ref="AR26:AR27"/>
    <mergeCell ref="AS26:AS27"/>
    <mergeCell ref="AK68:AK69"/>
    <mergeCell ref="AJ68:AJ69"/>
    <mergeCell ref="AP44:AP52"/>
    <mergeCell ref="AQ44:AQ52"/>
    <mergeCell ref="AR44:AR52"/>
    <mergeCell ref="AL64:AL66"/>
    <mergeCell ref="AM64:AM66"/>
    <mergeCell ref="AJ54:AJ59"/>
    <mergeCell ref="AS61:AS62"/>
    <mergeCell ref="AS54:AS59"/>
    <mergeCell ref="AP61:AP62"/>
    <mergeCell ref="AQ61:AQ62"/>
    <mergeCell ref="AK31:AK34"/>
    <mergeCell ref="AP31:AP34"/>
    <mergeCell ref="AQ31:AQ34"/>
    <mergeCell ref="AR31:AR34"/>
    <mergeCell ref="AL61:AL62"/>
    <mergeCell ref="AM61:AM62"/>
    <mergeCell ref="AR61:AR62"/>
    <mergeCell ref="AP54:AP59"/>
    <mergeCell ref="AW113:AW117"/>
    <mergeCell ref="AP113:AP117"/>
    <mergeCell ref="AQ113:AQ117"/>
    <mergeCell ref="AR113:AR117"/>
    <mergeCell ref="AS113:AS117"/>
    <mergeCell ref="AT113:AT117"/>
    <mergeCell ref="AP96:AP103"/>
    <mergeCell ref="AQ96:AQ103"/>
    <mergeCell ref="AR96:AR103"/>
    <mergeCell ref="AP108:AP111"/>
    <mergeCell ref="AQ108:AQ111"/>
    <mergeCell ref="AP105:AP106"/>
    <mergeCell ref="AQ105:AQ106"/>
    <mergeCell ref="AR105:AR106"/>
    <mergeCell ref="AW105:AW106"/>
    <mergeCell ref="AR108:AR111"/>
    <mergeCell ref="AS108:AS111"/>
    <mergeCell ref="AT108:AT111"/>
    <mergeCell ref="AU108:AU111"/>
    <mergeCell ref="AV108:AV111"/>
    <mergeCell ref="AW108:AW111"/>
    <mergeCell ref="AS96:AS103"/>
    <mergeCell ref="AT96:AT103"/>
    <mergeCell ref="AU96:AU103"/>
    <mergeCell ref="AW96:AW103"/>
    <mergeCell ref="AS105:AS106"/>
    <mergeCell ref="AT105:AT106"/>
    <mergeCell ref="AU105:AU106"/>
    <mergeCell ref="AV105:AV106"/>
    <mergeCell ref="A95:S95"/>
    <mergeCell ref="AP93:AP94"/>
    <mergeCell ref="AQ93:AQ94"/>
    <mergeCell ref="AS93:AS94"/>
    <mergeCell ref="AT93:AT94"/>
    <mergeCell ref="AU93:AU94"/>
    <mergeCell ref="AV93:AV94"/>
    <mergeCell ref="AJ75:AJ76"/>
    <mergeCell ref="AK75:AK76"/>
    <mergeCell ref="AR75:AR76"/>
    <mergeCell ref="AS75:AS76"/>
    <mergeCell ref="AT75:AT76"/>
    <mergeCell ref="AU75:AU76"/>
    <mergeCell ref="A82:S82"/>
    <mergeCell ref="AP71:AP73"/>
    <mergeCell ref="AQ71:AQ73"/>
    <mergeCell ref="AR71:AR73"/>
    <mergeCell ref="AS71:AS73"/>
    <mergeCell ref="AP75:AP76"/>
    <mergeCell ref="AQ75:AQ76"/>
    <mergeCell ref="AP80:AP81"/>
    <mergeCell ref="AQ80:AQ81"/>
    <mergeCell ref="AK78:AK81"/>
    <mergeCell ref="AR78:AR81"/>
    <mergeCell ref="AS78:AS81"/>
    <mergeCell ref="AT72:AT73"/>
    <mergeCell ref="AU72:AU73"/>
    <mergeCell ref="AV72:AV73"/>
    <mergeCell ref="AW72:AW73"/>
    <mergeCell ref="A74:S74"/>
    <mergeCell ref="AV75:AV76"/>
    <mergeCell ref="AW75:AW76"/>
    <mergeCell ref="BB54:BB59"/>
    <mergeCell ref="AO61:AO62"/>
    <mergeCell ref="A63:S63"/>
    <mergeCell ref="AP68:AP69"/>
    <mergeCell ref="AQ68:AQ69"/>
    <mergeCell ref="AR68:AR69"/>
    <mergeCell ref="AS68:AS69"/>
    <mergeCell ref="AT68:AT69"/>
    <mergeCell ref="A60:S60"/>
    <mergeCell ref="A67:S67"/>
    <mergeCell ref="AU68:AU69"/>
    <mergeCell ref="AV68:AV69"/>
    <mergeCell ref="AW68:AW69"/>
    <mergeCell ref="AJ64:AJ66"/>
    <mergeCell ref="AN64:AN66"/>
    <mergeCell ref="AO64:AO66"/>
    <mergeCell ref="AK64:AK66"/>
    <mergeCell ref="AQ54:AQ59"/>
    <mergeCell ref="AR54:AR59"/>
    <mergeCell ref="BE64:BE66"/>
    <mergeCell ref="AU64:AU66"/>
    <mergeCell ref="AV64:AV66"/>
    <mergeCell ref="AW64:AW66"/>
    <mergeCell ref="BC64:BC66"/>
    <mergeCell ref="AT64:AT66"/>
    <mergeCell ref="AP64:AP66"/>
    <mergeCell ref="AQ64:AQ66"/>
    <mergeCell ref="AR64:AR66"/>
    <mergeCell ref="AX64:AX66"/>
    <mergeCell ref="AY64:AY66"/>
    <mergeCell ref="AZ64:AZ66"/>
    <mergeCell ref="BA64:BA66"/>
    <mergeCell ref="BB64:BB66"/>
    <mergeCell ref="AS64:AS66"/>
    <mergeCell ref="BD64:BD66"/>
    <mergeCell ref="AY44:AY52"/>
    <mergeCell ref="BD54:BD59"/>
    <mergeCell ref="BE54:BE59"/>
    <mergeCell ref="AT61:AT62"/>
    <mergeCell ref="AU61:AU62"/>
    <mergeCell ref="AV61:AV62"/>
    <mergeCell ref="AW61:AW62"/>
    <mergeCell ref="AX61:AX62"/>
    <mergeCell ref="AY61:AY62"/>
    <mergeCell ref="AZ61:AZ62"/>
    <mergeCell ref="BA61:BA62"/>
    <mergeCell ref="BB61:BB62"/>
    <mergeCell ref="BC61:BC62"/>
    <mergeCell ref="BD61:BD62"/>
    <mergeCell ref="BE61:BE62"/>
    <mergeCell ref="AU54:AU59"/>
    <mergeCell ref="AV54:AV59"/>
    <mergeCell ref="AW54:AW59"/>
    <mergeCell ref="AX54:AX59"/>
    <mergeCell ref="BC54:BC59"/>
    <mergeCell ref="AT54:AT59"/>
    <mergeCell ref="AY54:AY59"/>
    <mergeCell ref="AZ54:AZ59"/>
    <mergeCell ref="BA54:BA59"/>
    <mergeCell ref="BD10:BD14"/>
    <mergeCell ref="BE10:BE14"/>
    <mergeCell ref="AX10:AX14"/>
    <mergeCell ref="AY10:AY14"/>
    <mergeCell ref="AZ10:AZ14"/>
    <mergeCell ref="BA10:BA14"/>
    <mergeCell ref="BB10:BB14"/>
    <mergeCell ref="BD25:BD41"/>
    <mergeCell ref="BE25:BE41"/>
    <mergeCell ref="AZ25:AZ41"/>
    <mergeCell ref="BA25:BA41"/>
    <mergeCell ref="BB25:BB41"/>
    <mergeCell ref="AW12:AW18"/>
    <mergeCell ref="AT44:AT52"/>
    <mergeCell ref="AU44:AU52"/>
    <mergeCell ref="AV44:AV52"/>
    <mergeCell ref="AW44:AW52"/>
    <mergeCell ref="AS20:AS24"/>
    <mergeCell ref="AT20:AT24"/>
    <mergeCell ref="AU20:AU24"/>
    <mergeCell ref="AV20:AV24"/>
    <mergeCell ref="AW20:AW24"/>
    <mergeCell ref="AT26:AT27"/>
    <mergeCell ref="AU26:AU27"/>
    <mergeCell ref="AV26:AV27"/>
    <mergeCell ref="AW26:AW27"/>
    <mergeCell ref="AS31:AS34"/>
    <mergeCell ref="AU12:AU18"/>
    <mergeCell ref="AV12:AV18"/>
    <mergeCell ref="AW36:AW40"/>
    <mergeCell ref="AW31:AW34"/>
    <mergeCell ref="AJ61:AJ62"/>
    <mergeCell ref="AN61:AN62"/>
    <mergeCell ref="AK61:AK62"/>
    <mergeCell ref="AK44:AK52"/>
    <mergeCell ref="AL44:AL52"/>
    <mergeCell ref="AM44:AM52"/>
    <mergeCell ref="AK54:AK59"/>
    <mergeCell ref="A19:S19"/>
    <mergeCell ref="AJ12:AJ18"/>
    <mergeCell ref="AK12:AK18"/>
    <mergeCell ref="A25:S25"/>
    <mergeCell ref="AJ20:AJ24"/>
    <mergeCell ref="AK20:AK24"/>
    <mergeCell ref="AL54:AL59"/>
    <mergeCell ref="AM54:AM59"/>
    <mergeCell ref="AJ44:AJ52"/>
    <mergeCell ref="AB37:AB38"/>
    <mergeCell ref="AJ36:AJ40"/>
    <mergeCell ref="AK36:AK40"/>
    <mergeCell ref="AL12:AL18"/>
    <mergeCell ref="AM12:AM18"/>
    <mergeCell ref="A28:S28"/>
    <mergeCell ref="AJ26:AJ27"/>
    <mergeCell ref="AK26:AK27"/>
    <mergeCell ref="AW9:AW10"/>
    <mergeCell ref="C1:BD1"/>
    <mergeCell ref="C2:BD2"/>
    <mergeCell ref="C3:BD3"/>
    <mergeCell ref="C4:BD4"/>
    <mergeCell ref="C5:BE5"/>
    <mergeCell ref="AI6:BE7"/>
    <mergeCell ref="AS44:AS52"/>
    <mergeCell ref="AP12:AP18"/>
    <mergeCell ref="AQ12:AQ18"/>
    <mergeCell ref="AR12:AR18"/>
    <mergeCell ref="AS12:AS18"/>
    <mergeCell ref="AT12:AT18"/>
    <mergeCell ref="AZ44:AZ52"/>
    <mergeCell ref="BA44:BA52"/>
    <mergeCell ref="BB44:BB52"/>
    <mergeCell ref="BC44:BC52"/>
    <mergeCell ref="BD44:BD52"/>
    <mergeCell ref="BE44:BE52"/>
    <mergeCell ref="AX25:AX41"/>
    <mergeCell ref="AY25:AY41"/>
    <mergeCell ref="BC25:BC41"/>
    <mergeCell ref="AX44:AX52"/>
    <mergeCell ref="BC10:BC14"/>
    <mergeCell ref="A5:B5"/>
    <mergeCell ref="A1:B4"/>
    <mergeCell ref="AC6:AH7"/>
    <mergeCell ref="AS9:AS10"/>
    <mergeCell ref="AP9:AP10"/>
    <mergeCell ref="AQ9:AQ10"/>
    <mergeCell ref="AR9:AR10"/>
    <mergeCell ref="AL20:AL24"/>
    <mergeCell ref="AM20:AM24"/>
    <mergeCell ref="A6:AB7"/>
    <mergeCell ref="A11:S11"/>
    <mergeCell ref="AP20:AP24"/>
    <mergeCell ref="AQ20:AQ24"/>
    <mergeCell ref="AR20:AR24"/>
    <mergeCell ref="AJ9:AJ10"/>
    <mergeCell ref="AK9:AK10"/>
    <mergeCell ref="AT9:AT10"/>
    <mergeCell ref="AU9:AU10"/>
    <mergeCell ref="AV9:AV10"/>
    <mergeCell ref="AT31:AT34"/>
    <mergeCell ref="AU31:AU34"/>
    <mergeCell ref="AV31:AV34"/>
    <mergeCell ref="AT36:AT40"/>
    <mergeCell ref="AU36:AU40"/>
    <mergeCell ref="AV36:AV40"/>
  </mergeCells>
  <phoneticPr fontId="10" type="noConversion"/>
  <dataValidations count="1">
    <dataValidation type="list" allowBlank="1" showInputMessage="1" showErrorMessage="1" sqref="L69 L113:L117 L105:L106 L102:L103 L31:L34 L94 L108:L111 L87:L91 L83:L85 L78:L81 L75:L76 L72:L73 L43:L52 L64:L66 L10 L12:L18 L61:L62 L54:L59 L36:L41 L20:L24 L26:L27 L29 L119:L120 L123:L157" xr:uid="{00000000-0002-0000-0300-000000000000}">
      <formula1>$BH$10:$BH$14</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AF69:AF75 AE113:AE116 AF77:AF80 AF35:AF67 AF112 AE108:AE110 AF94:AF107 AF10:AF11 AF19 AE20:AE23 AF25 AE29 AF28 AF30 AE31:AE34 AF82:AF92</xm:sqref>
        </x14:dataValidation>
        <x14:dataValidation type="list" allowBlank="1" showInputMessage="1" showErrorMessage="1" xr:uid="{00000000-0002-0000-0300-000002000000}">
          <x14:formula1>
            <xm:f>ANEXO1!$F$2:$F$7</xm:f>
          </x14:formula1>
          <xm:sqref>AG69:AG75 AF113:AF116 AG77:AG80 AG28:AG64 AF108:AF110 AG112:AG116 AG94:AG110 AG10:AG11 AG19:AG23 AF20:AF23 AG25 AF29 AF31:AF34 AG82:AG92 AG119:AG120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75" defaultRowHeight="14.25"/>
  <cols>
    <col min="1" max="1" width="20.625" customWidth="1"/>
    <col min="2" max="2" width="25" customWidth="1"/>
    <col min="3" max="3" width="19.625" customWidth="1"/>
    <col min="4" max="4" width="20.375" customWidth="1"/>
    <col min="5" max="6" width="22.875" customWidth="1"/>
    <col min="7" max="7" width="25.125" customWidth="1"/>
  </cols>
  <sheetData>
    <row r="2" spans="1:7">
      <c r="A2" s="356" t="s">
        <v>1051</v>
      </c>
      <c r="B2" s="357"/>
      <c r="C2" s="357"/>
      <c r="D2" s="357"/>
      <c r="E2" s="357"/>
      <c r="F2" s="357"/>
      <c r="G2" s="358"/>
    </row>
    <row r="3" spans="1:7" s="1" customFormat="1">
      <c r="A3" s="20" t="s">
        <v>1052</v>
      </c>
      <c r="B3" s="359" t="s">
        <v>1053</v>
      </c>
      <c r="C3" s="359"/>
      <c r="D3" s="359"/>
      <c r="E3" s="359"/>
      <c r="F3" s="359"/>
      <c r="G3" s="22" t="s">
        <v>1054</v>
      </c>
    </row>
    <row r="4" spans="1:7" ht="12.75" customHeight="1">
      <c r="A4" s="23">
        <v>45489</v>
      </c>
      <c r="B4" s="360" t="s">
        <v>1055</v>
      </c>
      <c r="C4" s="360"/>
      <c r="D4" s="360"/>
      <c r="E4" s="360"/>
      <c r="F4" s="360"/>
      <c r="G4" s="24" t="s">
        <v>1056</v>
      </c>
    </row>
    <row r="5" spans="1:7" ht="12.75" customHeight="1">
      <c r="A5" s="25"/>
      <c r="B5" s="360"/>
      <c r="C5" s="360"/>
      <c r="D5" s="360"/>
      <c r="E5" s="360"/>
      <c r="F5" s="360"/>
      <c r="G5" s="24"/>
    </row>
    <row r="6" spans="1:7">
      <c r="A6" s="25"/>
      <c r="B6" s="355"/>
      <c r="C6" s="355"/>
      <c r="D6" s="355"/>
      <c r="E6" s="355"/>
      <c r="F6" s="355"/>
      <c r="G6" s="27"/>
    </row>
    <row r="7" spans="1:7">
      <c r="A7" s="25"/>
      <c r="B7" s="355"/>
      <c r="C7" s="355"/>
      <c r="D7" s="355"/>
      <c r="E7" s="355"/>
      <c r="F7" s="355"/>
      <c r="G7" s="27"/>
    </row>
    <row r="8" spans="1:7">
      <c r="A8" s="25"/>
      <c r="B8" s="26"/>
      <c r="C8" s="26"/>
      <c r="D8" s="26"/>
      <c r="E8" s="26"/>
      <c r="F8" s="26"/>
      <c r="G8" s="27"/>
    </row>
    <row r="9" spans="1:7">
      <c r="A9" s="361" t="s">
        <v>1057</v>
      </c>
      <c r="B9" s="362"/>
      <c r="C9" s="362"/>
      <c r="D9" s="362"/>
      <c r="E9" s="362"/>
      <c r="F9" s="362"/>
      <c r="G9" s="363"/>
    </row>
    <row r="10" spans="1:7" s="1" customFormat="1">
      <c r="A10" s="21"/>
      <c r="B10" s="359" t="s">
        <v>1058</v>
      </c>
      <c r="C10" s="359"/>
      <c r="D10" s="359" t="s">
        <v>1059</v>
      </c>
      <c r="E10" s="359"/>
      <c r="F10" s="21" t="s">
        <v>1052</v>
      </c>
      <c r="G10" s="21" t="s">
        <v>1060</v>
      </c>
    </row>
    <row r="11" spans="1:7">
      <c r="A11" s="28" t="s">
        <v>1061</v>
      </c>
      <c r="B11" s="360" t="s">
        <v>1062</v>
      </c>
      <c r="C11" s="360"/>
      <c r="D11" s="364" t="s">
        <v>1063</v>
      </c>
      <c r="E11" s="364"/>
      <c r="F11" s="25" t="s">
        <v>1064</v>
      </c>
      <c r="G11" s="27"/>
    </row>
    <row r="12" spans="1:7">
      <c r="A12" s="28" t="s">
        <v>1065</v>
      </c>
      <c r="B12" s="364" t="s">
        <v>1066</v>
      </c>
      <c r="C12" s="364"/>
      <c r="D12" s="364" t="s">
        <v>1067</v>
      </c>
      <c r="E12" s="364"/>
      <c r="F12" s="25" t="s">
        <v>1064</v>
      </c>
      <c r="G12" s="27"/>
    </row>
    <row r="13" spans="1:7">
      <c r="A13" s="28" t="s">
        <v>1068</v>
      </c>
      <c r="B13" s="364" t="s">
        <v>1066</v>
      </c>
      <c r="C13" s="364"/>
      <c r="D13" s="364" t="s">
        <v>1067</v>
      </c>
      <c r="E13" s="364"/>
      <c r="F13" s="25" t="s">
        <v>1064</v>
      </c>
      <c r="G13" s="27"/>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D1" sqref="D1"/>
    </sheetView>
  </sheetViews>
  <sheetFormatPr baseColWidth="10" defaultColWidth="10.875" defaultRowHeight="14.25"/>
  <cols>
    <col min="1" max="1" width="55.375" customWidth="1"/>
    <col min="5" max="5" width="20.125" customWidth="1"/>
    <col min="6" max="6" width="34.625" customWidth="1"/>
  </cols>
  <sheetData>
    <row r="1" spans="1:6" ht="52.5" customHeight="1">
      <c r="A1" s="19" t="s">
        <v>1069</v>
      </c>
      <c r="E1" s="2" t="s">
        <v>1070</v>
      </c>
      <c r="F1" s="2" t="s">
        <v>1071</v>
      </c>
    </row>
    <row r="2" spans="1:6" ht="25.5" customHeight="1">
      <c r="A2" s="18" t="s">
        <v>1072</v>
      </c>
      <c r="E2" s="3">
        <v>0</v>
      </c>
      <c r="F2" s="4" t="s">
        <v>540</v>
      </c>
    </row>
    <row r="3" spans="1:6" ht="45" customHeight="1">
      <c r="A3" s="18" t="s">
        <v>566</v>
      </c>
      <c r="E3" s="3">
        <v>1</v>
      </c>
      <c r="F3" s="4" t="s">
        <v>962</v>
      </c>
    </row>
    <row r="4" spans="1:6" ht="45" customHeight="1">
      <c r="A4" s="18" t="s">
        <v>615</v>
      </c>
      <c r="E4" s="3">
        <v>2</v>
      </c>
      <c r="F4" s="4" t="s">
        <v>1073</v>
      </c>
    </row>
    <row r="5" spans="1:6" ht="45" customHeight="1">
      <c r="A5" s="18" t="s">
        <v>1074</v>
      </c>
      <c r="E5" s="3">
        <v>3</v>
      </c>
      <c r="F5" s="4" t="s">
        <v>1075</v>
      </c>
    </row>
    <row r="6" spans="1:6" ht="45" customHeight="1">
      <c r="A6" s="18" t="s">
        <v>1076</v>
      </c>
      <c r="E6" s="3">
        <v>4</v>
      </c>
      <c r="F6" s="4" t="s">
        <v>552</v>
      </c>
    </row>
    <row r="7" spans="1:6" ht="45" customHeight="1">
      <c r="A7" s="18" t="s">
        <v>721</v>
      </c>
      <c r="E7" s="3">
        <v>5</v>
      </c>
      <c r="F7" s="4" t="s">
        <v>1077</v>
      </c>
    </row>
    <row r="8" spans="1:6" ht="45" customHeight="1">
      <c r="A8" s="18" t="s">
        <v>573</v>
      </c>
    </row>
    <row r="9" spans="1:6" ht="45" customHeight="1">
      <c r="A9" s="18" t="s">
        <v>1078</v>
      </c>
    </row>
    <row r="10" spans="1:6" ht="45" customHeight="1">
      <c r="A10" s="18" t="s">
        <v>551</v>
      </c>
    </row>
    <row r="11" spans="1:6" ht="45" customHeight="1">
      <c r="A11" s="18" t="s">
        <v>578</v>
      </c>
    </row>
    <row r="12" spans="1:6" ht="45" customHeight="1">
      <c r="A12" s="18" t="s">
        <v>1079</v>
      </c>
    </row>
    <row r="13" spans="1:6" ht="45" customHeight="1">
      <c r="A13" s="18" t="s">
        <v>1080</v>
      </c>
    </row>
    <row r="14" spans="1:6" ht="45" customHeight="1">
      <c r="A14" s="18" t="s">
        <v>1081</v>
      </c>
    </row>
    <row r="15" spans="1:6" ht="45" customHeight="1">
      <c r="A15" s="18" t="s">
        <v>1082</v>
      </c>
    </row>
    <row r="16" spans="1:6" ht="45" customHeight="1">
      <c r="A16" s="18" t="s">
        <v>1083</v>
      </c>
    </row>
    <row r="17" spans="1:1" ht="45" customHeight="1">
      <c r="A17" s="18" t="s">
        <v>1084</v>
      </c>
    </row>
    <row r="18" spans="1:1" ht="45" customHeight="1">
      <c r="A18" s="18" t="s">
        <v>1085</v>
      </c>
    </row>
    <row r="19" spans="1:1" ht="45" customHeight="1">
      <c r="A19" s="18" t="s">
        <v>1086</v>
      </c>
    </row>
    <row r="20" spans="1:1" ht="45" customHeight="1">
      <c r="A20" s="18" t="s">
        <v>539</v>
      </c>
    </row>
    <row r="21" spans="1:1" ht="45" customHeight="1">
      <c r="A21" s="18" t="s">
        <v>660</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Alexander Parga</cp:lastModifiedBy>
  <cp:revision/>
  <dcterms:created xsi:type="dcterms:W3CDTF">2024-07-04T17:50:33Z</dcterms:created>
  <dcterms:modified xsi:type="dcterms:W3CDTF">2025-08-19T15:36:20Z</dcterms:modified>
  <cp:category/>
  <cp:contentStatus/>
</cp:coreProperties>
</file>