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17FE3C9A-B360-4A19-81BC-0BD0AC580CC9}" xr6:coauthVersionLast="47" xr6:coauthVersionMax="47" xr10:uidLastSave="{00000000-0000-0000-0000-000000000000}"/>
  <bookViews>
    <workbookView xWindow="-120" yWindow="-120" windowWidth="20730" windowHeight="11040" tabRatio="757" firstSheet="3" activeTab="3" xr2:uid="{00000000-000D-0000-FFFF-FFFF00000000}"/>
  </bookViews>
  <sheets>
    <sheet name="INSTRUCTIVO" sheetId="2" r:id="rId1"/>
    <sheet name="1. ESTRATEGICO " sheetId="12" r:id="rId2"/>
    <sheet name="2.GESTIÓN-MIPG" sheetId="13" r:id="rId3"/>
    <sheet name="3.INVERSION" sheetId="14" r:id="rId4"/>
    <sheet name="CONTROL DE CAMBIOS" sheetId="15" r:id="rId5"/>
    <sheet name="ANEXO 1" sheetId="16" r:id="rId6"/>
    <sheet name="2. GESTIÓN-MIPG" sheetId="5" state="hidden" r:id="rId7"/>
    <sheet name="3.INVERSIÓN" sheetId="11" state="hidden" r:id="rId8"/>
    <sheet name="CONTROL DE CAMBIOS " sheetId="3" state="hidden" r:id="rId9"/>
  </sheets>
  <externalReferences>
    <externalReference r:id="rId10"/>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45" i="14" l="1"/>
  <c r="AT145" i="14"/>
  <c r="AW143" i="14"/>
  <c r="AW145" i="14" s="1"/>
  <c r="AU143" i="14"/>
  <c r="AU145" i="14" s="1"/>
  <c r="AK145" i="14"/>
  <c r="AW139" i="14"/>
  <c r="AW142" i="14" s="1"/>
  <c r="AV142" i="14"/>
  <c r="AT142" i="14"/>
  <c r="AU139" i="14"/>
  <c r="AU142" i="14" s="1"/>
  <c r="AM142" i="14"/>
  <c r="AL142" i="14"/>
  <c r="AK142" i="14"/>
  <c r="AV138" i="14"/>
  <c r="AT138" i="14"/>
  <c r="AW133" i="14"/>
  <c r="AW138" i="14" s="1"/>
  <c r="AU133" i="14"/>
  <c r="AU138" i="14" s="1"/>
  <c r="AK138" i="14"/>
  <c r="AW118" i="14"/>
  <c r="AW132" i="14" s="1"/>
  <c r="AU118" i="14"/>
  <c r="AU132" i="14" s="1"/>
  <c r="AV132" i="14"/>
  <c r="AT132" i="14"/>
  <c r="AK132" i="14"/>
  <c r="AW101" i="14"/>
  <c r="AW117" i="14" s="1"/>
  <c r="AU101" i="14"/>
  <c r="AU117" i="14" s="1"/>
  <c r="AV117" i="14"/>
  <c r="AT117" i="14"/>
  <c r="AK117" i="14"/>
  <c r="AV100" i="14"/>
  <c r="AT100" i="14"/>
  <c r="AW88" i="14"/>
  <c r="AW100" i="14" s="1"/>
  <c r="AU88" i="14"/>
  <c r="AU100" i="14" s="1"/>
  <c r="AK100" i="14"/>
  <c r="AV87" i="14"/>
  <c r="AT87" i="14"/>
  <c r="AW75" i="14"/>
  <c r="AW87" i="14" s="1"/>
  <c r="AU75" i="14"/>
  <c r="AU87" i="14" s="1"/>
  <c r="AK87" i="14"/>
  <c r="AV74" i="14"/>
  <c r="AT74" i="14"/>
  <c r="AW61" i="14"/>
  <c r="AW74" i="14" s="1"/>
  <c r="AU61" i="14"/>
  <c r="AU74" i="14" s="1"/>
  <c r="AK74" i="14"/>
  <c r="AW60" i="14"/>
  <c r="AV60" i="14"/>
  <c r="AU60" i="14"/>
  <c r="AT60" i="14"/>
  <c r="AK60" i="14"/>
  <c r="AW40" i="14"/>
  <c r="AW47" i="14" s="1"/>
  <c r="AU40" i="14"/>
  <c r="AU47" i="14" s="1"/>
  <c r="AV47" i="14"/>
  <c r="AT47" i="14"/>
  <c r="AK47" i="14"/>
  <c r="AV39" i="14"/>
  <c r="AT39" i="14"/>
  <c r="AW9" i="14"/>
  <c r="AW39" i="14" s="1"/>
  <c r="AU9" i="14"/>
  <c r="AU39" i="14" s="1"/>
  <c r="AK39" i="14"/>
  <c r="AJ60" i="14"/>
  <c r="AI60" i="14"/>
  <c r="AJ47" i="14"/>
  <c r="AI47" i="14"/>
  <c r="AJ39" i="14"/>
  <c r="AI39" i="14"/>
  <c r="AS117" i="14"/>
  <c r="AR117" i="14"/>
  <c r="AQ117" i="14"/>
  <c r="AP117" i="14"/>
  <c r="AJ117" i="14"/>
  <c r="AI117" i="14"/>
  <c r="AR138" i="14"/>
  <c r="AS133" i="14"/>
  <c r="AS138" i="14" s="1"/>
  <c r="AP138" i="14"/>
  <c r="AQ133" i="14"/>
  <c r="AQ138" i="14" s="1"/>
  <c r="AJ138" i="14"/>
  <c r="AS142" i="14"/>
  <c r="AR142" i="14"/>
  <c r="AQ142" i="14"/>
  <c r="AP142" i="14"/>
  <c r="AJ142" i="14"/>
  <c r="AS145" i="14"/>
  <c r="AR145" i="14"/>
  <c r="AQ145" i="14"/>
  <c r="AP145" i="14"/>
  <c r="AJ145" i="14"/>
  <c r="AI145" i="14"/>
  <c r="AI142" i="14"/>
  <c r="AI138" i="14"/>
  <c r="AS132" i="14"/>
  <c r="AR132" i="14"/>
  <c r="AQ132" i="14"/>
  <c r="AP132" i="14"/>
  <c r="AJ132" i="14"/>
  <c r="AI132" i="14"/>
  <c r="AS100" i="14"/>
  <c r="AR100" i="14"/>
  <c r="AQ100" i="14"/>
  <c r="AP100" i="14"/>
  <c r="AJ100" i="14"/>
  <c r="AI100" i="14"/>
  <c r="AS87" i="14"/>
  <c r="AR87" i="14"/>
  <c r="AQ87" i="14"/>
  <c r="AP87" i="14"/>
  <c r="AJ87" i="14"/>
  <c r="AI87" i="14"/>
  <c r="AS74" i="14"/>
  <c r="AR74" i="14"/>
  <c r="AQ74" i="14"/>
  <c r="AP74" i="14"/>
  <c r="AQ61" i="14"/>
  <c r="AJ74" i="14"/>
  <c r="AI74" i="14"/>
  <c r="AS60" i="14"/>
  <c r="AR60" i="14"/>
  <c r="AQ60" i="14"/>
  <c r="AP60" i="14"/>
  <c r="AS47" i="14"/>
  <c r="AR47" i="14"/>
  <c r="AQ47" i="14"/>
  <c r="AP47" i="14"/>
  <c r="AR39" i="14"/>
  <c r="AP39" i="14"/>
  <c r="AS9" i="14"/>
  <c r="AS39" i="14" s="1"/>
  <c r="AQ9" i="14"/>
  <c r="AQ39" i="14" s="1"/>
  <c r="AE25" i="12"/>
  <c r="AC24" i="12"/>
  <c r="AC22" i="12"/>
  <c r="Q21" i="12"/>
  <c r="AC21" i="12" s="1"/>
  <c r="AD21" i="12"/>
  <c r="Y21" i="12"/>
  <c r="Z35" i="12"/>
  <c r="Z34" i="12"/>
  <c r="Z33" i="12"/>
  <c r="Z32" i="12"/>
  <c r="Z30" i="12"/>
  <c r="Z29" i="12"/>
  <c r="Z27" i="12"/>
  <c r="Z24" i="12"/>
  <c r="Z20" i="12"/>
  <c r="Z18" i="12"/>
  <c r="Z17" i="12"/>
  <c r="Z15" i="12"/>
  <c r="Z14" i="12"/>
  <c r="Z12" i="12"/>
  <c r="Z10" i="12"/>
  <c r="AP147" i="14" l="1"/>
  <c r="AK147" i="14"/>
  <c r="AR147" i="14"/>
  <c r="AW147" i="14"/>
  <c r="AT147" i="14"/>
  <c r="AV147" i="14"/>
  <c r="AI147" i="14"/>
  <c r="AJ147" i="14"/>
  <c r="U38" i="12"/>
  <c r="U35" i="12"/>
  <c r="U34" i="12"/>
  <c r="U32" i="12"/>
  <c r="U30" i="12"/>
  <c r="U29" i="12"/>
  <c r="U25" i="12"/>
  <c r="U24" i="12"/>
  <c r="U23" i="12"/>
  <c r="U20" i="12"/>
  <c r="U18" i="12"/>
  <c r="U17" i="12"/>
  <c r="U15" i="12"/>
  <c r="U14" i="12"/>
  <c r="U12" i="12"/>
  <c r="U11" i="12"/>
  <c r="U10" i="12"/>
  <c r="U9" i="12"/>
  <c r="Y33" i="12"/>
  <c r="U33" i="12" s="1"/>
  <c r="Y27" i="12"/>
  <c r="U27" i="12" s="1"/>
  <c r="AU147" i="14" l="1"/>
  <c r="AQ147" i="14"/>
  <c r="AS147" i="14"/>
  <c r="AF9" i="12"/>
  <c r="AE9" i="12"/>
  <c r="AC9" i="12"/>
  <c r="X9" i="12"/>
  <c r="AD9" i="12" s="1"/>
  <c r="AF23" i="12"/>
  <c r="AE23" i="12"/>
  <c r="AC23" i="12"/>
  <c r="X23" i="12"/>
  <c r="AD23" i="12" s="1"/>
  <c r="AF25" i="12"/>
  <c r="AD25" i="12"/>
  <c r="X25" i="12"/>
  <c r="AE38" i="12"/>
  <c r="AF38" i="12"/>
  <c r="AC38" i="12"/>
  <c r="X38" i="12"/>
  <c r="AD38" i="12" s="1"/>
  <c r="AC35" i="12"/>
  <c r="X35" i="12"/>
  <c r="AE34" i="12"/>
  <c r="AC34" i="12"/>
  <c r="X34" i="12"/>
  <c r="X33" i="12"/>
  <c r="AD33" i="12" s="1"/>
  <c r="AE32" i="12"/>
  <c r="AC32" i="12"/>
  <c r="X32" i="12"/>
  <c r="AE30" i="12"/>
  <c r="AC30" i="12"/>
  <c r="X30" i="12"/>
  <c r="AE29" i="12"/>
  <c r="AC29" i="12"/>
  <c r="X29" i="12"/>
  <c r="AE27" i="12"/>
  <c r="AC27" i="12"/>
  <c r="X27" i="12"/>
  <c r="X24" i="12"/>
  <c r="AE20" i="12"/>
  <c r="AC20" i="12"/>
  <c r="X20" i="12"/>
  <c r="AE18" i="12"/>
  <c r="AC18" i="12"/>
  <c r="X18" i="12"/>
  <c r="AE17" i="12"/>
  <c r="AC17" i="12"/>
  <c r="X17" i="12"/>
  <c r="AE15" i="12"/>
  <c r="AC15" i="12"/>
  <c r="X15" i="12"/>
  <c r="AE14" i="12"/>
  <c r="AC14" i="12"/>
  <c r="X14" i="12"/>
  <c r="AE12" i="12"/>
  <c r="AC12" i="12"/>
  <c r="X12" i="12"/>
  <c r="AD12" i="12" s="1"/>
  <c r="AE11" i="12"/>
  <c r="AC11" i="12"/>
  <c r="X11" i="12"/>
  <c r="AE10" i="12"/>
  <c r="AC10" i="12"/>
  <c r="X10" i="12"/>
  <c r="Z21" i="12"/>
  <c r="U21" i="12" s="1"/>
  <c r="X21" i="12" s="1"/>
  <c r="Z22" i="12"/>
  <c r="U22" i="12" s="1"/>
  <c r="Z37" i="12"/>
  <c r="U37" i="12" s="1"/>
  <c r="Z40" i="12"/>
  <c r="U40" i="12" s="1"/>
  <c r="S33" i="12"/>
  <c r="R33" i="12"/>
  <c r="AE40" i="12" l="1"/>
  <c r="AE41" i="12" s="1"/>
  <c r="AC40" i="12"/>
  <c r="X40" i="12"/>
  <c r="AE37" i="12"/>
  <c r="AC37" i="12"/>
  <c r="X37" i="12"/>
  <c r="AF22" i="12"/>
  <c r="AD22" i="12"/>
  <c r="X22" i="12"/>
  <c r="AD10" i="12"/>
  <c r="AF10" i="12"/>
  <c r="AD11" i="12"/>
  <c r="AF11" i="12"/>
  <c r="AD14" i="12"/>
  <c r="AF14" i="12"/>
  <c r="AD15" i="12"/>
  <c r="AF15" i="12"/>
  <c r="AD17" i="12"/>
  <c r="AF17" i="12"/>
  <c r="AD18" i="12"/>
  <c r="AF18" i="12"/>
  <c r="AD20" i="12"/>
  <c r="AF20" i="12"/>
  <c r="AD24" i="12"/>
  <c r="AF24" i="12"/>
  <c r="AD27" i="12"/>
  <c r="AF27" i="12"/>
  <c r="AD29" i="12"/>
  <c r="AF29" i="12"/>
  <c r="AD30" i="12"/>
  <c r="AF30" i="12"/>
  <c r="AD32" i="12"/>
  <c r="AF32" i="12"/>
  <c r="AD34" i="12"/>
  <c r="AF34" i="12"/>
  <c r="AD35" i="12"/>
  <c r="AF35" i="12"/>
  <c r="AF21" i="12"/>
  <c r="AF12" i="12"/>
  <c r="AF37" i="12" l="1"/>
  <c r="AD37" i="12"/>
  <c r="AF40" i="12"/>
  <c r="AD40" i="12"/>
  <c r="W69" i="14" l="1"/>
  <c r="T69" i="14"/>
  <c r="W76" i="14" l="1"/>
  <c r="T144" i="14"/>
  <c r="T143" i="14"/>
  <c r="T139" i="14"/>
  <c r="T142" i="14" s="1"/>
  <c r="T82" i="14"/>
  <c r="T62" i="14"/>
  <c r="T56" i="14"/>
  <c r="T55" i="14"/>
  <c r="T53" i="14"/>
  <c r="T52" i="14"/>
  <c r="T54" i="14"/>
  <c r="T137" i="14"/>
  <c r="T136" i="14"/>
  <c r="T133" i="14"/>
  <c r="T131" i="14"/>
  <c r="T130" i="14"/>
  <c r="T129" i="14"/>
  <c r="T128" i="14"/>
  <c r="T127" i="14"/>
  <c r="T126" i="14"/>
  <c r="T125" i="14"/>
  <c r="T124" i="14"/>
  <c r="T123" i="14"/>
  <c r="T122" i="14"/>
  <c r="T121" i="14"/>
  <c r="T120" i="14"/>
  <c r="T119" i="14"/>
  <c r="T118" i="14"/>
  <c r="T116" i="14"/>
  <c r="T115" i="14"/>
  <c r="T114" i="14"/>
  <c r="T113" i="14"/>
  <c r="T112" i="14"/>
  <c r="T111" i="14"/>
  <c r="T110" i="14"/>
  <c r="T109" i="14"/>
  <c r="T108" i="14"/>
  <c r="T107" i="14"/>
  <c r="T106" i="14"/>
  <c r="T105" i="14"/>
  <c r="T104" i="14"/>
  <c r="T103" i="14"/>
  <c r="T102" i="14"/>
  <c r="T101" i="14"/>
  <c r="T99" i="14"/>
  <c r="T98" i="14"/>
  <c r="T97" i="14"/>
  <c r="T96" i="14"/>
  <c r="T95" i="14"/>
  <c r="T94" i="14"/>
  <c r="T93" i="14"/>
  <c r="T92" i="14"/>
  <c r="T91" i="14"/>
  <c r="T90" i="14"/>
  <c r="T89" i="14"/>
  <c r="T88" i="14"/>
  <c r="T86" i="14"/>
  <c r="T85" i="14"/>
  <c r="T84" i="14"/>
  <c r="T83" i="14"/>
  <c r="T80" i="14"/>
  <c r="T73" i="14"/>
  <c r="T72" i="14"/>
  <c r="T71" i="14"/>
  <c r="T70" i="14"/>
  <c r="T68" i="14"/>
  <c r="T67" i="14"/>
  <c r="T66" i="14"/>
  <c r="T65" i="14"/>
  <c r="T64" i="14"/>
  <c r="T63" i="14"/>
  <c r="T61" i="14"/>
  <c r="T59" i="14"/>
  <c r="T58" i="14"/>
  <c r="T57" i="14"/>
  <c r="T51" i="14"/>
  <c r="T50" i="14"/>
  <c r="T49" i="14"/>
  <c r="T48" i="14"/>
  <c r="T46" i="14"/>
  <c r="T45" i="14"/>
  <c r="T44" i="14"/>
  <c r="T43" i="14"/>
  <c r="T42" i="14"/>
  <c r="T38" i="14"/>
  <c r="T37" i="14"/>
  <c r="T36" i="14"/>
  <c r="T35" i="14"/>
  <c r="T34" i="14"/>
  <c r="T33" i="14"/>
  <c r="T32" i="14"/>
  <c r="T31" i="14"/>
  <c r="T30" i="14"/>
  <c r="T29" i="14"/>
  <c r="T28" i="14"/>
  <c r="T27" i="14"/>
  <c r="T26" i="14"/>
  <c r="T25" i="14"/>
  <c r="T24" i="14"/>
  <c r="T23" i="14"/>
  <c r="T22" i="14"/>
  <c r="T21" i="14"/>
  <c r="T20" i="14"/>
  <c r="T19" i="14"/>
  <c r="T18" i="14"/>
  <c r="T17" i="14"/>
  <c r="T16" i="14"/>
  <c r="T15" i="14"/>
  <c r="T14" i="14"/>
  <c r="T13" i="14"/>
  <c r="T12" i="14"/>
  <c r="T47" i="14" l="1"/>
  <c r="T74" i="14"/>
  <c r="T100" i="14"/>
  <c r="T117" i="14"/>
  <c r="T145" i="14"/>
  <c r="T132" i="14"/>
  <c r="T60" i="14"/>
  <c r="T138" i="14"/>
  <c r="T39" i="14"/>
  <c r="T87" i="14"/>
  <c r="W144" i="14"/>
  <c r="W143" i="14"/>
  <c r="W141" i="14"/>
  <c r="X140" i="14"/>
  <c r="W140" i="14"/>
  <c r="X139" i="14"/>
  <c r="W139" i="14"/>
  <c r="X137" i="14"/>
  <c r="W137" i="14"/>
  <c r="W136" i="14"/>
  <c r="W135" i="14"/>
  <c r="W134" i="14"/>
  <c r="W133" i="14"/>
  <c r="W131" i="14"/>
  <c r="W130" i="14"/>
  <c r="W129" i="14"/>
  <c r="W128" i="14"/>
  <c r="W127" i="14"/>
  <c r="W126" i="14"/>
  <c r="W125" i="14"/>
  <c r="W124" i="14"/>
  <c r="W123" i="14"/>
  <c r="W122" i="14"/>
  <c r="W121" i="14"/>
  <c r="W120" i="14"/>
  <c r="W119" i="14"/>
  <c r="W118" i="14"/>
  <c r="W116" i="14"/>
  <c r="W115" i="14"/>
  <c r="W114" i="14"/>
  <c r="W113" i="14"/>
  <c r="W112" i="14"/>
  <c r="W111" i="14"/>
  <c r="W110" i="14"/>
  <c r="W109" i="14"/>
  <c r="W108" i="14"/>
  <c r="W107" i="14"/>
  <c r="W106" i="14"/>
  <c r="W105" i="14"/>
  <c r="W104" i="14"/>
  <c r="W103" i="14"/>
  <c r="W102" i="14"/>
  <c r="W101" i="14"/>
  <c r="W99" i="14"/>
  <c r="W98" i="14"/>
  <c r="W97" i="14"/>
  <c r="W96" i="14"/>
  <c r="W95" i="14"/>
  <c r="W94" i="14"/>
  <c r="W93" i="14"/>
  <c r="W92" i="14"/>
  <c r="W91" i="14"/>
  <c r="W90" i="14"/>
  <c r="W89" i="14"/>
  <c r="W88" i="14"/>
  <c r="W86" i="14"/>
  <c r="W85" i="14"/>
  <c r="W84" i="14"/>
  <c r="W83" i="14"/>
  <c r="W82" i="14"/>
  <c r="W81" i="14"/>
  <c r="W80" i="14"/>
  <c r="W79" i="14"/>
  <c r="W78" i="14"/>
  <c r="W77" i="14"/>
  <c r="W75" i="14"/>
  <c r="W73" i="14"/>
  <c r="W72" i="14"/>
  <c r="W71" i="14"/>
  <c r="W70" i="14"/>
  <c r="W68" i="14"/>
  <c r="W67" i="14"/>
  <c r="W66" i="14"/>
  <c r="W65" i="14"/>
  <c r="W64" i="14"/>
  <c r="W63" i="14"/>
  <c r="W62" i="14"/>
  <c r="W61" i="14"/>
  <c r="W59" i="14"/>
  <c r="W58" i="14"/>
  <c r="W57" i="14"/>
  <c r="W56" i="14"/>
  <c r="W55" i="14"/>
  <c r="W54" i="14"/>
  <c r="W53" i="14"/>
  <c r="W52" i="14"/>
  <c r="W51" i="14"/>
  <c r="W50" i="14"/>
  <c r="W49" i="14"/>
  <c r="W48" i="14"/>
  <c r="W46" i="14"/>
  <c r="W45" i="14"/>
  <c r="W44" i="14"/>
  <c r="W43" i="14"/>
  <c r="W42" i="14"/>
  <c r="W41" i="14"/>
  <c r="W40" i="14"/>
  <c r="W3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W10" i="14"/>
  <c r="W9" i="14"/>
  <c r="T147" i="14" l="1"/>
  <c r="Q33" i="12"/>
  <c r="AC33" i="12" s="1"/>
  <c r="P33" i="12"/>
  <c r="AE13" i="12" l="1"/>
  <c r="AE28" i="12"/>
  <c r="AE39" i="12"/>
  <c r="AC41" i="12" l="1"/>
  <c r="AC39" i="12"/>
  <c r="AC28" i="12"/>
  <c r="AC13" i="12"/>
  <c r="AC26" i="12"/>
  <c r="AE26" i="12"/>
  <c r="AF13" i="12"/>
  <c r="AC31" i="12"/>
  <c r="AE31" i="12"/>
  <c r="AE19" i="12"/>
  <c r="AD13" i="12"/>
  <c r="AC19" i="12"/>
  <c r="AF28" i="12"/>
  <c r="AE36" i="12"/>
  <c r="AC36" i="12"/>
  <c r="AC16" i="12"/>
  <c r="AF41" i="12"/>
  <c r="AE16" i="12"/>
  <c r="AF26" i="12"/>
  <c r="AD26" i="12" l="1"/>
  <c r="AD41" i="12"/>
  <c r="AD31" i="12"/>
  <c r="AD28" i="12"/>
  <c r="AF19" i="12"/>
  <c r="AF31" i="12"/>
  <c r="AF16" i="12"/>
  <c r="AD16" i="12"/>
  <c r="AD19" i="12"/>
  <c r="AD36" i="12"/>
  <c r="AE42" i="12"/>
  <c r="AF36" i="12"/>
  <c r="AF39" i="12"/>
  <c r="AD39" i="12"/>
  <c r="AC42" i="12"/>
  <c r="AF42" i="12" l="1"/>
  <c r="AD42" i="12"/>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R60" i="11" s="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73" i="11" l="1"/>
  <c r="AP144" i="11"/>
  <c r="R47" i="11"/>
  <c r="R39" i="11"/>
  <c r="AS144" i="11"/>
  <c r="R85" i="11"/>
  <c r="AT144" i="11"/>
  <c r="AV144" i="11" s="1"/>
  <c r="AU39" i="11"/>
  <c r="AQ144" i="11"/>
  <c r="AV39" i="11"/>
  <c r="R144" i="11" l="1"/>
  <c r="AR144" i="11"/>
  <c r="AU14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68AC57F1-FEB0-4A48-A732-3AF0B436867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96E40BC2-993B-4671-B40A-581E6E60007D}">
      <text>
        <r>
          <rPr>
            <sz val="9"/>
            <color indexed="81"/>
            <rFont val="Tahoma"/>
            <family val="2"/>
          </rPr>
          <t xml:space="preserve">VER ANEXO 1
</t>
        </r>
      </text>
    </comment>
    <comment ref="AG8" authorId="1" shapeId="0" xr:uid="{B689ABD5-F6C2-4C2F-968E-6C5E202C7082}">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44CC863F-29C5-444F-AC14-26366E145D1E}">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E38A994E-BDC5-4D4F-8509-E651AB8C401F}">
      <text>
        <r>
          <rPr>
            <sz val="9"/>
            <color indexed="81"/>
            <rFont val="Tahoma"/>
            <family val="2"/>
          </rPr>
          <t xml:space="preserve">VER ANEXO 1
</t>
        </r>
      </text>
    </comment>
    <comment ref="AE8" authorId="1" shapeId="0" xr:uid="{4D7DF714-BAF5-4C25-A196-68A2AE0B458E}">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<sst xmlns="http://schemas.openxmlformats.org/spreadsheetml/2006/main" count="6794" uniqueCount="987">
  <si>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</si>
  <si>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</si>
  <si>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</si>
  <si>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</si>
  <si>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</si>
  <si>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</si>
  <si>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</si>
  <si>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</si>
  <si>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</si>
  <si>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</si>
  <si>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</si>
  <si>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</si>
  <si>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</si>
  <si>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</si>
  <si>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</si>
  <si>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</si>
  <si>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</si>
  <si>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</si>
  <si>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</si>
  <si>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</si>
  <si>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</si>
  <si>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</si>
  <si>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</si>
  <si>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</si>
  <si>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</si>
  <si>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</si>
  <si>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</si>
  <si>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</si>
  <si>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</si>
  <si>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</si>
  <si>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</si>
  <si>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</si>
  <si>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</si>
  <si>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</si>
  <si>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</si>
  <si>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</si>
  <si>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</si>
  <si>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</si>
  <si>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</si>
  <si>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</si>
  <si>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</si>
  <si>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</si>
  <si>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</si>
  <si>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</si>
  <si>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</si>
  <si>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</si>
  <si>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</si>
  <si>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</si>
  <si>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</si>
  <si>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</si>
  <si>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</si>
  <si>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</si>
  <si>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</si>
  <si>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</si>
  <si>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</si>
  <si>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</si>
  <si>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</si>
  <si>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</si>
  <si>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</si>
  <si>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</si>
  <si>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</si>
  <si>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</si>
  <si>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</si>
  <si>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</si>
  <si>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</si>
  <si>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</si>
  <si>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</si>
  <si>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</si>
  <si>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</si>
  <si>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</si>
  <si>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</si>
  <si>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</si>
  <si>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</si>
  <si>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</si>
  <si>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</si>
  <si>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</si>
  <si>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</si>
  <si>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</si>
  <si>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</si>
  <si>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</si>
  <si>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</si>
  <si>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</si>
  <si>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</si>
  <si>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</si>
  <si>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</si>
  <si>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</si>
  <si>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</si>
  <si>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</si>
  <si>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</si>
  <si>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</si>
  <si>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</si>
  <si>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</si>
  <si>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</si>
  <si>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</si>
  <si>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</si>
  <si>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</si>
  <si>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</si>
  <si>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</si>
  <si>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</si>
  <si>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</si>
  <si>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</si>
  <si>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</si>
  <si>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</si>
  <si>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</si>
  <si>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</si>
  <si>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</si>
  <si>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</si>
  <si>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</si>
  <si>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</si>
  <si>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</si>
  <si>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</si>
  <si>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</si>
  <si>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</si>
  <si>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</si>
  <si>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</si>
  <si>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</si>
  <si>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</si>
  <si>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</si>
  <si>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</si>
  <si>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</si>
  <si>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</si>
  <si>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</si>
  <si>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</si>
  <si>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</si>
  <si>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</si>
  <si>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</si>
  <si>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</si>
  <si>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</si>
  <si>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</si>
  <si>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</si>
  <si>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</si>
  <si>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</si>
  <si>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3 de 3</t>
  </si>
  <si>
    <t>DEPENDENCIA:</t>
  </si>
  <si>
    <t>INSTITUTO DISTRITAL DE DEPORTE Y RECREACIÓN</t>
  </si>
  <si>
    <t xml:space="preserve">                                                                                                  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</si>
  <si>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</si>
  <si>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</si>
  <si>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</si>
  <si>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</si>
  <si>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</si>
  <si>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</si>
  <si>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</si>
  <si>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</si>
  <si>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</si>
  <si>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</si>
  <si>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</si>
  <si>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</si>
  <si>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</si>
  <si>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</si>
  <si>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</si>
  <si>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</si>
  <si>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</si>
  <si>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</si>
  <si>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</si>
  <si>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</si>
  <si>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</si>
  <si>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</si>
  <si>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</si>
  <si>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</si>
  <si>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</si>
  <si>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</si>
  <si>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</si>
  <si>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</si>
  <si>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</si>
  <si>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</si>
  <si>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3. SALUD Y BIENESTAR </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</si>
  <si>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</si>
  <si>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 xml:space="preserve">VIDA DIGNA </t>
  </si>
  <si>
    <t>DEPORTE Y RECREACIÓN</t>
  </si>
  <si>
    <t xml:space="preserve">Incrementar a 37,8% el porcentaje de la población del Distrito de Indias que hace uso y disfrute de los escenarios deportivos y recreativos </t>
  </si>
  <si>
    <t>FORTALECIMIENTO Y MANTENIMIENTO DE LA RED DE INFRAESTRUCTURA DEPORTIVA DEL DISTRITO</t>
  </si>
  <si>
    <t>02-06-01</t>
  </si>
  <si>
    <t>Número de escenarios deportivos nuevos construidos</t>
  </si>
  <si>
    <t xml:space="preserve">Número </t>
  </si>
  <si>
    <t>5 escenarios construidos en 2023 Fuente: Instituto de Deporte y Recreación, 2023</t>
  </si>
  <si>
    <t>Construir doce (12) nuevos escenarios deportivos</t>
  </si>
  <si>
    <t>Bien</t>
  </si>
  <si>
    <t>Cancha construida y dotada</t>
  </si>
  <si>
    <t>Complejo Deportivo Nuevo Chambacú construido</t>
  </si>
  <si>
    <t>0
Fuente: Instituto de Deporte y Recreación, 2023</t>
  </si>
  <si>
    <t>Construir un (1) Complejo Deportivo Nuevo Chambacú</t>
  </si>
  <si>
    <t>Parque recreo-deportivo construido y dotado</t>
  </si>
  <si>
    <t>Número de escenarios deportivos reconstruidos</t>
  </si>
  <si>
    <t>12 escenarios
deportivos reconstruidos a corte 2023
Fuente: Instituto de Deporte y Recreación, 2023</t>
  </si>
  <si>
    <t>Reconstruir dieciséis (16) escenarios deportivos</t>
  </si>
  <si>
    <t>Cancha mejorada</t>
  </si>
  <si>
    <t>Incrementar a 73% el porcentaje de los escenarios deportivos mantenidos, adecuados y/o mejorados</t>
  </si>
  <si>
    <t>Número de escenarios deportivos mantenidos, adecuados, y/o mejorados en el distrito de Cartagena de Indias</t>
  </si>
  <si>
    <t>268                                                   escenarios deportivos mantenidos,
adecuados y/o mejorados a corte 2023
Fuente: Instituto de Deporte y Recreación, 2023</t>
  </si>
  <si>
    <t>Mantener, adecuar y/o mejorar trescientos  (300) escenarios deportivos</t>
  </si>
  <si>
    <t>Cancha mantenidas</t>
  </si>
  <si>
    <t>Avance Programa Fortalecimiento y Mantenimiento de la red de infraestructura deportiva del Distrito</t>
  </si>
  <si>
    <t>Incrementar a 19,2% el porcentaje de la población cartagenera vinculada a las actividades y eventos deportivos, predeportivos y paralímpicos</t>
  </si>
  <si>
    <t>FOMENTO AL DEPORTE DE ALTO RENDIMIENTO</t>
  </si>
  <si>
    <t>02-06-02</t>
  </si>
  <si>
    <t>Número de incentivos y/o apoyos otorgados a deportistas de alto rendimiento, convencionales y paralímpicos</t>
  </si>
  <si>
    <t>1.113
incentivos otorgados a deportistas en el cuatrienio 2020-2023
Fuente: IDER</t>
  </si>
  <si>
    <t>Entregar mil ciento treinta y dos (1.132) incentivos y/o apoyos para deportistas convencionales y paralímpicos</t>
  </si>
  <si>
    <t>Servicio</t>
  </si>
  <si>
    <t>Estímulos entregados</t>
  </si>
  <si>
    <t>Número de incentivos y/o apoyos otorgados a ligas, clubes, federaciones y otras organizaciones deportivas</t>
  </si>
  <si>
    <t>283
incentivos otorgados a ligas, clubes, federaciones y otras organizaciones en el cuatrienio
2020-2023
Fuente: IDER</t>
  </si>
  <si>
    <t>Otorgar trescientos veinte (320) incentivos y/o apoyos para ligas, clubes, federaciones y otras organizaciones deportivas</t>
  </si>
  <si>
    <t xml:space="preserve">Organismos deportivos asistidos </t>
  </si>
  <si>
    <t>Avance Programa Fomento al deporte de alto rendimiento</t>
  </si>
  <si>
    <t>Incrementar a 2% el porcentaje de la población del Distrito vinculada en procesos de apropiación social del conocimiento del sector deportivo</t>
  </si>
  <si>
    <t>FORTALECIMIENTO DEL CAPITAL HUMANO A TRAVÉS DE LAS CIENCIAS APLICADAS AL DEPORTE Y LA RECREACIÓN.</t>
  </si>
  <si>
    <t>02-06-03</t>
  </si>
  <si>
    <t>Número de personas participantes de procesos de apropiación social del conocimiento del sector deportivo</t>
  </si>
  <si>
    <t xml:space="preserve">19.231
personas participantes de procesos de apropiación
social del conocimiento del sector deportivo en el
cuatrienio 2020-2023
Fuente: Instituto de Deporte y Recreación,
2023 </t>
  </si>
  <si>
    <t>Vincular a veintiún mil quinientas (21.500) personas en procesos de apropiación social del conocimiento del sector deportivo</t>
  </si>
  <si>
    <t>Capacitaciones realizadas</t>
  </si>
  <si>
    <t>Número de documentos de investigación en memoria histórica del deporte cartagenero y bolivarense publicados</t>
  </si>
  <si>
    <t xml:space="preserve">10
documentos de investigación de memoria histórica del
deporte cartagenero y bolivarense  publicadas en el cuatrienio
2020-2023                               Fuente: Instituto de Deporte y Recreación,
2023                               </t>
  </si>
  <si>
    <t>Publicar doce (12) documentos de investigación en memoria histórica del deporte cartagenero y bolivarense</t>
  </si>
  <si>
    <t>Documentos de investigación realizados</t>
  </si>
  <si>
    <t>Avance Programa Fortalecimiento del capital humano a atraves de las ciencias aplicadas al deporte y la recreacion</t>
  </si>
  <si>
    <t>FORTALECIMIENTO DEL DEPORTE FORMATIVO, ESTUDIANTIL Y LA EDUCACIÓN FÍSICA EXTRAESCOLAR</t>
  </si>
  <si>
    <t>02-06-04</t>
  </si>
  <si>
    <t>Número de niños, niñas, adolescentes y jóvenes inscritos en la escuela de iniciación y formación deportiva</t>
  </si>
  <si>
    <t>6.613
niños, niñas, adolescentes y jóvenes  inscritos
en la escuela de iniciación y formación deportiva en 2023
Fuente: Instituto de Deporte y Recreación
, 2023</t>
  </si>
  <si>
    <t>Vincular a veintiséis mil ochocientos (26.800) niños, niñas, adolescentes y jóvenes en la escuela de iniciación y formación deportiva</t>
  </si>
  <si>
    <t>Niños, niñas, adolescentes y jóvenes inscritos en Escuelas Deportivas</t>
  </si>
  <si>
    <t>Número de núcleos de la escuela iniciativa y formación deportiva mantenidas y creados</t>
  </si>
  <si>
    <t>55                                                                                                                                                                                                                                                    núcleos de la escuela iniciativa y formación deportiva creados en el cuatrienio 2020-2023
Fuente: Instituto de Deporte y Recreación
, 2023</t>
  </si>
  <si>
    <t xml:space="preserve">Mantener cincuenta y cinco (55) </t>
  </si>
  <si>
    <t>Escuelas deportivas implementadas</t>
  </si>
  <si>
    <t>Crear seis (6) núcleos de la escuela iniciativa y formación deportiva</t>
  </si>
  <si>
    <t>Número de núcleos de educación física extraescolar creados</t>
  </si>
  <si>
    <t>N.D.</t>
  </si>
  <si>
    <t>Crear cuatro (4) núcleos de educación física extraescolar </t>
  </si>
  <si>
    <t>núcleos de educación física extraescolar creados</t>
  </si>
  <si>
    <t xml:space="preserve">Número de participantes en los diferentes eventos y/o torneos de las instituciones educativas y las universidades
</t>
  </si>
  <si>
    <t>24.893
participantes vinculados en los eventos y/o torneos de las instituciónes educativas y las universidades en el
cuatrienio 2020-2023
Fuente: Instituto de Deporte y Recreación
, 2023</t>
  </si>
  <si>
    <t>Vincular a veintiocho mil (28.000) participantes en los eventos y/o torneos de las instituciones educativas y las universidades</t>
  </si>
  <si>
    <t>Personas que acceden a servicios deportivos, recreativos y de actividad física</t>
  </si>
  <si>
    <t xml:space="preserve">Número de instituciones
educativas participantes en
los Juegos Intercolegiado
</t>
  </si>
  <si>
    <t>162
instituciónes educativas participantes en los Juegos Intercolegiados en el año 2023
Fuente: Instituto de Deporte y Recreación , 2023</t>
  </si>
  <si>
    <t>Vincular a doscientas (200) Instituciones Educativas en los Juegos Intercolegiados</t>
  </si>
  <si>
    <t>Instituciones educativas vinculadas al programa Supérate-Intercolegiados</t>
  </si>
  <si>
    <t>Avance Programa Fortalecimiento del deporte formativo estudiantil y la educacion fisica extraescolar</t>
  </si>
  <si>
    <t>FORTALECIMIENTO DEL DEPORTE SOCIAL COMUNITARIO,  AVANZAR EN NUESTRO TERRITORIO</t>
  </si>
  <si>
    <t>02-06-05</t>
  </si>
  <si>
    <t>Número de personas participantes vinculadas en los eventos y/o torneos del deporte social comunitario</t>
  </si>
  <si>
    <t>60.489                                                                                                                                                                                                           participantes en eventos y torneos deportivos en promedio a corte 2023
Fuente: Instituto de Deporte y Recreación, 2023</t>
  </si>
  <si>
    <t>Vincular a sesenta y un mil (61.000) personas en los eventos y/o torneos del deporte social comunitario</t>
  </si>
  <si>
    <t>Avance Programa Fortalecimiento del deporte social comunitario,avanzar en nuestro territorio</t>
  </si>
  <si>
    <t>Incrementar a 34,5% el porcentaje de la población del Distrito vinculada a la actividad física y eventos recreativos</t>
  </si>
  <si>
    <t>PROMOCIÓN DE HÁBITOS Y ESTILOS DE VIDA SALUDABLE, RECREACIÓN, ACTIVIDAD FÍSICA Y EL APROVECHAMIENTO DEL TIEMPO LIBRE EN EL DISTRITO DE CARTAGENA</t>
  </si>
  <si>
    <t>02-06-06</t>
  </si>
  <si>
    <t>Número de participantes vinculados en las estrategias y/o actividades de recreación comunitaria.</t>
  </si>
  <si>
    <t xml:space="preserve">169.148
participantes en las estrategias y/o actividades de recreación comunitaria en el cuatrienio 2020-2023
Fuente: Instituo de Depore y Recreación, 2023 </t>
  </si>
  <si>
    <t>Vincular a ciento ochenta mil (180.000) participantes en las estrategias y/o actividades de recreación comunitaria</t>
  </si>
  <si>
    <t>Número de participantes vinculados a las estrategias de actividad física</t>
  </si>
  <si>
    <t xml:space="preserve">115.231
participantes vinculadas a las estrategias de actividad física en el
cuatrienio 2020-2023
Fuente: Instituo de Depore y Recreación, 2023 </t>
  </si>
  <si>
    <t>Vincular a ciento veinte mil (120.000) participantes a las estrategias de actividad física</t>
  </si>
  <si>
    <t>Avance Programa promocion de habitos y estilos de vida saludable,recreacion,actividad fisica y el aprovechamiento del tiempo libre en el distrito de cartagena</t>
  </si>
  <si>
    <t>CARTAGENA CIUDAD DESTINO DE TURISMO DEPORTIVO</t>
  </si>
  <si>
    <t>02-06-07</t>
  </si>
  <si>
    <t>Número de eventos deportivos de carácter regional, nacional e internacional impulsados</t>
  </si>
  <si>
    <t>116                                                                                                                                                                                                                                                                       eventos deportivos carácter regional, nacional e internacional
impulsados en el cuatrienio 2020-2023
Fuente: Instituto de Deporte y Recreación, 2023</t>
  </si>
  <si>
    <t>Impulsar doscientos (200) eventos deportivos de carácter regional, nacional e internacional</t>
  </si>
  <si>
    <t>Eventos deportivos comunitarios realizados</t>
  </si>
  <si>
    <t>Número de personas vinculadas a los eventos deportivos de carácter regional, nacional e internacional</t>
  </si>
  <si>
    <t>50.000
personas vinculadas a los eventos deportivos de carácter regional, 
nacional e internacional en el cuatrienio 2020-2023 .                                                                                                                                                          Fuente: Instituto de Deporte y Recreación, 2023</t>
  </si>
  <si>
    <t>Vincular a sesenta mil (60.000) personas a los eventos deportivos de carácter regional, nacional e internacional</t>
  </si>
  <si>
    <t>Número de eventos recreativos de carácter regional, nacional e internacional impulsados</t>
  </si>
  <si>
    <t>87                                                                                                                                                                                                                                           eventos recreativos de carácter regional, nacional e internacional
impulsados en  el cuatrienio 2020-2023                                                                                                                                                                               Fuente: Instituto de Deporte y Recreación, 2023</t>
  </si>
  <si>
    <t>Impulsar noventa y seis (96) eventos recreativos de carácter regional, nacional e internacional</t>
  </si>
  <si>
    <t>Número de personas vinculadas a los eventos recreativos de carácter regional, nacional e internacional</t>
  </si>
  <si>
    <t>59.467
personas vinculadas a los eventos recreativos de carácter regional, nacional e internacional en el cuatrienio 2020-2023
Fuente:Instituto de Deporte y Recreación,2023</t>
  </si>
  <si>
    <t>Vincular a sesenta y cinco mil (65.000) personas a los eventos recreativos de carácter regional, nacional e internacional</t>
  </si>
  <si>
    <t>Personas beneficiadas</t>
  </si>
  <si>
    <t xml:space="preserve">Avance Programa Cartagena ciudad destino de turismo deportivo </t>
  </si>
  <si>
    <t>DESARROLLO HUMANO Y BIENESTAR SOCIAL DE LAS COMUNIDADES NEGRAS, AFROCOLOMBIANAS, RAIZALES Y PALENQUERAS</t>
  </si>
  <si>
    <t>06-01-02</t>
  </si>
  <si>
    <t>Torneos Intercomunitarios de Juegos Tradicionales desarrollados</t>
  </si>
  <si>
    <t>Desarrollar cuatro (4) torneos intercomunitarios de juegos tradicionales, concertado con los Consejos Comunitarios (bate de tapita, bola de trapo, trompo, dominó, entre otros)</t>
  </si>
  <si>
    <t>06-01-03</t>
  </si>
  <si>
    <t xml:space="preserve">Torneos Competencias del Mar desarrollados con los Consejos Comunitarios </t>
  </si>
  <si>
    <t>Desarrollar cuatro (4) torneos de competencias del mar concertado con los Consejos Comunitarios (canotaje, competencia de atarrayas, pesca, tejidos, entre otros)</t>
  </si>
  <si>
    <t>Avance Programa desarrollo humano bienestar social de las comunidades negras,afrocolombianas,raizales y palenqueras</t>
  </si>
  <si>
    <t>ATENCIÓN INTEGRAL PARA LAS COMUNIDADES INDÍGENAS</t>
  </si>
  <si>
    <t xml:space="preserve">Torneos de Juegos ancentrales y convencionales indígenas realizados en los seis cabildos indígenas asentados en el Distrito desarrollados  </t>
  </si>
  <si>
    <t>1                                                                                                                                                                                                                                                torneo de juegos ancestrales desarrollado en 2023
Fuente:Instituto de Deporte y Recreación, 2023</t>
  </si>
  <si>
    <t>Desarrollar cuatro (4) torneos de juegos ancestrales y convencionales indígenas en los seis Cabildos Indígenas asentados en el Distrito</t>
  </si>
  <si>
    <t>Avance Programa atencion integral para las comunidades indigenas</t>
  </si>
  <si>
    <t>AVANCE ESTRATEGICO DEL IDER  A 30 DE JUNIO DE 2025</t>
  </si>
  <si>
    <t>Página: 2 de 3</t>
  </si>
  <si>
    <t xml:space="preserve">DEPENDENCIA : </t>
  </si>
  <si>
    <t xml:space="preserve">INSTITUTO DISTRITAL DE DEPORTE Y RECREACIÓN-IDER </t>
  </si>
  <si>
    <t>GESTIÓN ADMINISTRATIVA - MIPG</t>
  </si>
  <si>
    <t>ADMINISTRACIÓN DE RIESGOS</t>
  </si>
  <si>
    <t>DIMENSIÓN (ES) DE MIPG</t>
  </si>
  <si>
    <t xml:space="preserve"> POLÍTICA DE GESTIÓN Y DESEMPEÑO INSTITUCIONAL</t>
  </si>
  <si>
    <t>PROCESO ASOCIADO</t>
  </si>
  <si>
    <t>GRUPO DE VALOR</t>
  </si>
  <si>
    <t xml:space="preserve">Gestión de Valores para Resultados </t>
  </si>
  <si>
    <t xml:space="preserve">Política de Servicio al Ciudadano </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</si>
  <si>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</si>
  <si>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</si>
  <si>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</si>
  <si>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</si>
  <si>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</si>
  <si>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Trimestral</t>
  </si>
  <si>
    <t xml:space="preserve"> Eficacia</t>
  </si>
  <si>
    <t xml:space="preserve">Población del Distrito de Cartagena de Indias </t>
  </si>
  <si>
    <t xml:space="preserve">Plan Anual de Adquisciones </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</si>
  <si>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</si>
  <si>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</si>
  <si>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</si>
  <si>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</si>
  <si>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</si>
  <si>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</si>
  <si>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ENTIDADES</t>
  </si>
  <si>
    <t xml:space="preserve">Probablemente se haga una contratación que no cumpla con la que se esta solicitando en el pliego.        </t>
  </si>
  <si>
    <t>Supervisor de Infraestructura y supervisor de obra  cada que se presente una factura el contratista debe presentar un informe de ejecución y  dejara constancia en físico y digital</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</si>
  <si>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</si>
  <si>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</si>
  <si>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</si>
  <si>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</si>
  <si>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SERVIDORES</t>
  </si>
  <si>
    <t>Priorización errónea de escenarios que no se encuentran contenidos en la ruta de trabajo.</t>
  </si>
  <si>
    <t>Creación del documento diagnóstico o ruta diagnóstica y fichas de los escenarios deportivos</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</si>
  <si>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</si>
  <si>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</si>
  <si>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Obras no entregadas como fueron planeadas y presupuestadas.</t>
  </si>
  <si>
    <t>Controles técnicos (presupuesto, diseño, cantidades, formato de medición, formato de liberación de obra) desde la planeación hasta la ejecución del proyecto.</t>
  </si>
  <si>
    <t>CIUDADANÍA</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</si>
  <si>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</si>
  <si>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</si>
  <si>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</si>
  <si>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</si>
  <si>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</si>
  <si>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Atletas Convencionales y Paralimpicos, Organismos Deportivos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</si>
  <si>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</si>
  <si>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</si>
  <si>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INTERNO</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</si>
  <si>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</si>
  <si>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</si>
  <si>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</si>
  <si>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</si>
  <si>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</si>
  <si>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</si>
  <si>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</si>
  <si>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</si>
  <si>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</si>
  <si>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</si>
  <si>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Universidades, deportistas, entrenadores y otros miembros del sector deportivo y recreativo </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</si>
  <si>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</si>
  <si>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</si>
  <si>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</si>
  <si>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</si>
  <si>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</si>
  <si>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</si>
  <si>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Población de 6 a 17 años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</si>
  <si>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</si>
  <si>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</si>
  <si>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</si>
  <si>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</si>
  <si>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</si>
  <si>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</si>
  <si>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</si>
  <si>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Infancia , adolescencia y jóvenes</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</si>
  <si>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</si>
  <si>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</si>
  <si>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</si>
  <si>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</si>
  <si>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</si>
  <si>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</si>
  <si>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</si>
  <si>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</si>
  <si>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</si>
  <si>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</si>
  <si>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 xml:space="preserve">Adolescentes, jóvenes y adultos </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</si>
  <si>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</si>
  <si>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</si>
  <si>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</si>
  <si>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</si>
  <si>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</si>
  <si>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</si>
  <si>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 xml:space="preserve">Todos los ciclos vitales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</si>
  <si>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</si>
  <si>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</si>
  <si>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</si>
  <si>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</si>
  <si>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</si>
  <si>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Desde los adolescentes hasta adulto mayor.</t>
  </si>
  <si>
    <t>1. Uso ilegitimo de la información en los procesos de inscripción.</t>
  </si>
  <si>
    <t>1. Definir criterios y procedimientos  de inscripción y selección de participantes</t>
  </si>
  <si>
    <t>Gestión de Valores para Resultados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</si>
  <si>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</si>
  <si>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</si>
  <si>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 xml:space="preserve">Población del Distrito de Cartagena de Indias y turistas </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</si>
  <si>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</si>
  <si>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</si>
  <si>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</si>
  <si>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</si>
  <si>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</si>
  <si>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</si>
  <si>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Soborno y tráfico de influencias.</t>
  </si>
  <si>
    <t>Privilegiar el tráfico de influencias para la selección de sede para eventos</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</si>
  <si>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</si>
  <si>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</si>
  <si>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</si>
  <si>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</si>
  <si>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 xml:space="preserve">Población Afro </t>
  </si>
  <si>
    <t>10.	Falsedad de los documentos presentados</t>
  </si>
  <si>
    <t>1. Verificar los procesos, 2. Contar con bases de datos de las ligas</t>
  </si>
  <si>
    <t xml:space="preserve">Indígenas </t>
  </si>
  <si>
    <t>11.	Tráfico de influencias para la decisión de apoyo de un evento en particular</t>
  </si>
  <si>
    <t>1. Definir criterios de selección, 2. Verificación con los organismos del deporte,3. Crear procedimientos para la escogencia de eventos</t>
  </si>
  <si>
    <t>INSTITUTO DISTRITAL DE RECREACIÓN Y DEPORTE IDER</t>
  </si>
  <si>
    <t>PROYECTOS DE INVERSIÓN</t>
  </si>
  <si>
    <t>PLAN ANUAL DE ADQUISICIONES</t>
  </si>
  <si>
    <t>PROGRAMACIÓN PRESUPUESTAL</t>
  </si>
  <si>
    <t xml:space="preserve"> META PRODUCTO PDD 2024-2027</t>
  </si>
  <si>
    <t>OBJETIVO ESPECIFICO DEL PROYECTO</t>
  </si>
  <si>
    <t>PONDERACIÓN DE  PRODUCTO</t>
  </si>
  <si>
    <t>ACTIVIDADES DE PROYECTO DE INVERSIÓN 
( HITOS )</t>
  </si>
  <si>
    <t>PROGRAMACIÓN NUMÉRICA DE LA ACTIVIDAD PROYECTO (VIGENCIA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</si>
  <si>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</si>
  <si>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</si>
  <si>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</si>
  <si>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</si>
  <si>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</si>
  <si>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</si>
  <si>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</si>
  <si>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</si>
  <si>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</si>
  <si>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</si>
  <si>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</si>
  <si>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</si>
  <si>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</si>
  <si>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</si>
  <si>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</si>
  <si>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</si>
  <si>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</si>
  <si>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</si>
  <si>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</si>
  <si>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</si>
  <si>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</si>
  <si>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</si>
  <si>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</si>
  <si>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</si>
  <si>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</si>
  <si>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</si>
  <si>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</si>
  <si>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</si>
  <si>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</si>
  <si>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JUNIO  2025 https://idergov-my.sharepoint.com/:f:/g/personal/planeacion_ider_gov_co/EnG2Fni-CFhNuzwDT2FC2l0BvEUNcZM0Ryf5tVBcyYoBtw?e=FaO0SE. </t>
  </si>
  <si>
    <t>REPORTE (ENLACE DE SECOP)</t>
  </si>
  <si>
    <t>Fortalecimiento de la red de Infraestructura Deportiva del Distrito de  Cartagena de Indias</t>
  </si>
  <si>
    <t>Fortalecer la red de Infraestructura Deportiva del Distrito de Cartagena de Indias</t>
  </si>
  <si>
    <t xml:space="preserve">Aumentar las acciones de conservación y renovación de los escenarios deportivos en el distrito. </t>
  </si>
  <si>
    <t>Realizar todas las gestiones y trámites requeridos para la verificación y legalización de lotes</t>
  </si>
  <si>
    <t xml:space="preserve">Escenario deportivo nuevo construido </t>
  </si>
  <si>
    <t xml:space="preserve"> NA</t>
  </si>
  <si>
    <t>Localidad Histórica y del Caribe Norte, Localidad de la Virgen y Turismo, Localidad Industrial de la Bahía.</t>
  </si>
  <si>
    <t xml:space="preserve">KAREN VELASQUEZ ROJANO </t>
  </si>
  <si>
    <t>Cambio de rol en la administración de los escenarios</t>
  </si>
  <si>
    <t>Revisión y monitoreo de la normatividad asociada al rol de administración de escenarios.</t>
  </si>
  <si>
    <t xml:space="preserve">SI </t>
  </si>
  <si>
    <t>Contratación de prestación de servicios profesionales y/o de apoyo a la gestión del equipo de trabajo que ejecutará las actividades del proyecto</t>
  </si>
  <si>
    <t>Contratación directa.</t>
  </si>
  <si>
    <t xml:space="preserve">Recursos propios </t>
  </si>
  <si>
    <t>ICA 3%, TASA PRODEPORTE, SGP -DEPORTE,RF SGP- DEPORTE, RF SGP-DEPORTE IDER</t>
  </si>
  <si>
    <t>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</si>
  <si>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https://community.secop.gov.co/Public/Tendering/OpportunityDetail/Index?noticeUID=CO1.NTC.7595948&amp;isFromPublicArea=True&amp;isModal=true&amp;asPopupView=true</t>
  </si>
  <si>
    <t>Ejecutar obras de construcción de escenarios deportivos</t>
  </si>
  <si>
    <t>https://community.secop.gov.co/Public/Tendering/OpportunityDetail/Index?noticeUID=CO1.NTC.7599354&amp;isFromPublicArea=True&amp;isModal=true&amp;asPopupView=true</t>
  </si>
  <si>
    <t>Ejecucion obras de construcción de escenarios deportivos</t>
  </si>
  <si>
    <t>Licitación pública</t>
  </si>
  <si>
    <t>https://community.secop.gov.co/Public/Tendering/OpportunityDetail/Index?noticeUID=CO1.NTC.7572789&amp;isFromPublicArea=True&amp;isModal=true&amp;asPopupView=true</t>
  </si>
  <si>
    <t>Construir el complejo deportivo nuevo Chambacú</t>
  </si>
  <si>
    <t>Complejo deportivo nuevo Chambacú construido</t>
  </si>
  <si>
    <t xml:space="preserve">No tener los recursos monetarios en el tiempo de la programación </t>
  </si>
  <si>
    <t xml:space="preserve">Plan financiero realizado y controlado </t>
  </si>
  <si>
    <t>A corte de junio de 2025: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ENERO A MAYO DE 2025: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</si>
  <si>
    <t>https://community.secop.gov.co/Public/Tendering/OpportunityDetail/Index?noticeUID=CO1.NTC.7907791&amp;isFromPublicArea=True&amp;isModal=true&amp;asPopupView=true</t>
  </si>
  <si>
    <t xml:space="preserve">Reconstruir escenarios deportivos deteriorados </t>
  </si>
  <si>
    <t xml:space="preserve">Escenarios deportivos reconstruidos </t>
  </si>
  <si>
    <t>Ejecucion obras de reconstrucción de escenarios deportivos deteriorados</t>
  </si>
  <si>
    <t xml:space="preserve">o	CONTRATO DE OBRA 936-2024.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o	CONTRATO INTERVENTORÍA 937-2024.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o	CONTRATO DE OBRA 1026-2024
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o	CONTRATO INTERVENTORÍA No. 1027-2024
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o	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</si>
  <si>
    <t xml:space="preserve">Fomentar el uso adecuado de los escenarios deportivos. 
</t>
  </si>
  <si>
    <t>Número de escenarios deportivos mantenidos, adecuados, y/o mejorados en el Distrito</t>
  </si>
  <si>
    <t>Actualizar los manuales operativos y administrativos para el uso de los escenarios deportivos</t>
  </si>
  <si>
    <t>Manuales operativos y administrativos actualizados para el uso adecuado y mantenimiento de los escenarios deportivos.</t>
  </si>
  <si>
    <t>Incumplimiento de las actividades de seguimiento y verificación en los escenarios</t>
  </si>
  <si>
    <t xml:space="preserve">Contar con el personal idóneo para el seguimiento y verificación del estado de los escenarios. </t>
  </si>
  <si>
    <t xml:space="preserve">A la fecha de este informe, se han realizado 200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635 permisos expedidos y así impactar a 39.254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t>
  </si>
  <si>
    <t>https://community.secop.gov.co/Public/Tendering/OpportunityDetail/Index?noticeUID=CO1.NTC.7837720&amp;isFromPublicArea=True&amp;isModal=true&amp;asPopupView=true</t>
  </si>
  <si>
    <t>Divulgar las acciones desarrolladas desde el proyecto</t>
  </si>
  <si>
    <t>Acciones desarrolladas para el mantenimiento, adecuación y mejoramiento de los escenarios deportivos.</t>
  </si>
  <si>
    <t>https://community.secop.gov.co/Public/Tendering/OpportunityDetail/Index?noticeUID=CO1.NTC.7677913&amp;isFromPublicArea=True&amp;isModal=true&amp;asPopupView=true</t>
  </si>
  <si>
    <t xml:space="preserve">Realizar jornadas de sensibilización sobre el uso adecuado de los escenarios deportivos </t>
  </si>
  <si>
    <t>Escenarios deportivos intervenidos mediante acciones de mantenimiento, adecuación y mejoramiento, con usuarios sensibilizados para su uso adecuado y conservación.</t>
  </si>
  <si>
    <t>https://community.secop.gov.co/Public/Tendering/OpportunityDetail/Index?noticeUID=CO1.NTC.7758767&amp;isFromPublicArea=True&amp;isModal=true&amp;asPopupView=true</t>
  </si>
  <si>
    <t>Administrar el uso y préstamo de escenarios deportivos a la comunidad</t>
  </si>
  <si>
    <t>Escenarios deportivos mantenidos, adecuados y mejorados dispuestos a la comunidad .</t>
  </si>
  <si>
    <t>https://community.secop.gov.co/Public/Tendering/OpportunityDetail/Index?noticeUID=CO1.NTC.7771839&amp;isFromPublicArea=True&amp;isModal=true&amp;asPopupView=true</t>
  </si>
  <si>
    <t>Escenarios deportivos mantenidos, adecuados y mejorados  dispuestos a la comunidad .</t>
  </si>
  <si>
    <t>Adquisicion de polizas</t>
  </si>
  <si>
    <t>Selección abreviada menor cuantía</t>
  </si>
  <si>
    <t>https://community.secop.gov.co/Public/Tendering/OpportunityDetail/Index?noticeUID=CO1.NTC.7854563&amp;isFromPublicArea=True&amp;isModal=true&amp;asPopupView=true</t>
  </si>
  <si>
    <t>Escenarios deportivos mantenidos, adecuados y mejorados  dispuestos a la comunidad.</t>
  </si>
  <si>
    <t>Servicios publicos</t>
  </si>
  <si>
    <t>Vigilancia</t>
  </si>
  <si>
    <t>https://community.secop.gov.co/Public/Tendering/OpportunityDetail/Index?noticeUID=CO1.NTC.7905866&amp;isFromPublicArea=True&amp;isModal=true&amp;asPopupView=true</t>
  </si>
  <si>
    <t>Realizar verificación del funcionamiento, servicios y estado de los escenarios deportivos</t>
  </si>
  <si>
    <t>Escenarios deportivos mantenidos, adecuados y mejorados .</t>
  </si>
  <si>
    <t>https://community.secop.gov.co/Public/Tendering/OpportunityDetail/Index?noticeUID=CO1.NTC.7778370&amp;isFromPublicArea=True&amp;isModal=true&amp;asPopupView=true</t>
  </si>
  <si>
    <t>Realizar mantenimiento de los escenarios deportivos existentes</t>
  </si>
  <si>
    <t>https://community.secop.gov.co/Public/Tendering/OpportunityDetail/Index?noticeUID=CO1.NTC.7911166&amp;isFromPublicArea=True&amp;isModal=true&amp;asPopupView=true</t>
  </si>
  <si>
    <t>Adquisición de Agroquimicos</t>
  </si>
  <si>
    <t>Seléccion abreviada - acuerdo marco</t>
  </si>
  <si>
    <t>Adquisicion de equipos para mantenimiento</t>
  </si>
  <si>
    <t>Adquisicion de equipos para trabajo en altura</t>
  </si>
  <si>
    <t>Adquisición de insumos para Aseo</t>
  </si>
  <si>
    <t>Adquisición de Químicos</t>
  </si>
  <si>
    <t>https://community.secop.gov.co/Public/Tendering/OpportunityDetail/Index?noticeUID=CO1.NTC.8011822&amp;isFromPublicArea=True&amp;isModal=true&amp;asPopupView=true</t>
  </si>
  <si>
    <t>Adquisición de Materiales de Ferreteria</t>
  </si>
  <si>
    <t>Mantenimiento electrico de Escenarios Deportivos</t>
  </si>
  <si>
    <t xml:space="preserve">Servicios para mantenimiento de equipos electricos y mecanicos </t>
  </si>
  <si>
    <t>Obras de mantenimiento de los escenarios deportivos</t>
  </si>
  <si>
    <t>SGP
Recursos Propios</t>
  </si>
  <si>
    <t>Mantenimiento, suministro y fabricación de protecciones de seguridad en zonas de competencia para escenarios deportivos.</t>
  </si>
  <si>
    <t>Servicio de transporte terrestre</t>
  </si>
  <si>
    <t>Servicios de conservacion, mejoramientos locativos</t>
  </si>
  <si>
    <t>Sevicios para mantenimientos de equipos de corte</t>
  </si>
  <si>
    <t>Suministro de Lubricantes</t>
  </si>
  <si>
    <t>Suministro de Combustible</t>
  </si>
  <si>
    <t>https://community.secop.gov.co/Public/Tendering/OpportunityDetail/Index?noticeUID=CO1.NTC.8011810&amp;isFromPublicArea=True&amp;isModal=true&amp;asPopupView=true</t>
  </si>
  <si>
    <t>Mobiliario deportivo</t>
  </si>
  <si>
    <t>Avance del proyecto Fortalecimiento de la red de Infraestructura Deportiva del Distrito de  Cartagena de Indias</t>
  </si>
  <si>
    <t>Avance pptal del Proyecto</t>
  </si>
  <si>
    <t xml:space="preserve">Entregar mil ciento treinta y dos (1.132) incentivos y/o apoyos para deportistas convencionales y paralímpicos
</t>
  </si>
  <si>
    <t>Fortalecimiento del Sistema Deportivo Distrital mediante apoyos y/o estímulos a Deportistas y Organismos Deportivos para el fomento al Deporte de Alto Rendimiento en   Cartagena de Indias</t>
  </si>
  <si>
    <t>Fortalecer el Sistema Deportivo Distrital orientado al fomento del Alto Rendimiento</t>
  </si>
  <si>
    <t xml:space="preserve">	Implementar acciones para el desarrollo de talentos deportivos locales 
</t>
  </si>
  <si>
    <t>Diseñar e implementar una estrategia para la articulación entre las distintas etapas del desarrollo deportivo con miras al alto rendimiento.</t>
  </si>
  <si>
    <t>Estrategia diseñada</t>
  </si>
  <si>
    <t xml:space="preserve">GUSTAVO  GONZALEZ TARRA </t>
  </si>
  <si>
    <t>Poca participación de los beneficiados</t>
  </si>
  <si>
    <t>Realizar sesiones informativas sobre la actividad y mostrar beneficios de la misma; Incluir a otros participantes.</t>
  </si>
  <si>
    <t>Contratatación de prestación de servicios profesionales y/o de apoyo a la gestión del equipo de trabajo que ejecutará las actividades del proyecto</t>
  </si>
  <si>
    <t>ICA 3%, SGP-DEPORTES</t>
  </si>
  <si>
    <t xml:space="preserve">Se entregaron estímulos e incentivos a  doscientos nueve (209) deportitas a través de la Resoluciones No. 005. 007, 017, 086, 095, 123, 204 y 213 del 2025, además de convenios de asociación. </t>
  </si>
  <si>
    <t>https://community.secop.gov.co/Public/Tendering/OpportunityDetail/Index?noticeUID=CO1.NTC.7681685&amp;isFromPublicArea=True&amp;isModal=true&amp;asPopupView=true</t>
  </si>
  <si>
    <t>Organización, logística, y ejecución de encuentros deportivos entre los organismos deportivos y deportistas para la promocion del deporte</t>
  </si>
  <si>
    <t>Contratación régimen especial - Régimen especial</t>
  </si>
  <si>
    <t>Entregar estímulos a deportistas convencionales y no convencionales</t>
  </si>
  <si>
    <t>Estímulos a deportistas convencionales y no convencionales entregados.</t>
  </si>
  <si>
    <t>https://community.secop.gov.co/Public/Tendering/OpportunityDetail/Index?noticeUID=CO1.NTC.7415554&amp;isFromPublicArea=True&amp;isModal=true&amp;asPopupView=true</t>
  </si>
  <si>
    <t xml:space="preserve">GUSTAVO GONZALEZ TARRA </t>
  </si>
  <si>
    <t>Cambio de normatividad</t>
  </si>
  <si>
    <t>Verificación de nuevas formas de incentivar al sistema de deporte asociado y competitivo</t>
  </si>
  <si>
    <t>Apoyo a Deportistas</t>
  </si>
  <si>
    <t>Resolución</t>
  </si>
  <si>
    <t>Potenciar las capacidades de los organismos deportivos locales</t>
  </si>
  <si>
    <t>Acompañar y asesorar a los organismos deportivos en el proceso de reconocimiento y estructuración</t>
  </si>
  <si>
    <t>Asesorías y acompañamientos registrados</t>
  </si>
  <si>
    <t>De enero a 30 de junio de 2025 :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t>
  </si>
  <si>
    <t>https://community.secop.gov.co/Public/Tendering/OpportunityDetail/Index?noticeUID=CO1.NTC.7819911&amp;isFromPublicArea=True&amp;isModal=true&amp;asPopupView=true</t>
  </si>
  <si>
    <t>Entregar estímulos a organismos deportivos</t>
  </si>
  <si>
    <t>Incentivos y/o apoyos para ligas, clubes, federaciones y otras organizaciones deportivas entregados.</t>
  </si>
  <si>
    <t>https://community.secop.gov.co/Public/Tendering/OpportunityDetail/Index?noticeUID=CO1.NTC.7896836&amp;isFromPublicArea=True&amp;isModal=true&amp;asPopupView=true</t>
  </si>
  <si>
    <t xml:space="preserve">No verificación de las actividades de los organismos deportivos </t>
  </si>
  <si>
    <t>Bajo fortalecimiento del sistema de deporte asociado</t>
  </si>
  <si>
    <t>Apoyo a Organismos deportivos</t>
  </si>
  <si>
    <t>https://community.secop.gov.co/Public/Tendering/OpportunityDetail/Index?noticeUID=CO1.NTC.8045446&amp;isFromPublicArea=True&amp;isModal=true&amp;asPopupView=true</t>
  </si>
  <si>
    <t>Avance del proyecto Fortalecer el Sistema Deportivo Distrital orientado al fomento del Alto Rendimiento</t>
  </si>
  <si>
    <t>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</si>
  <si>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</si>
  <si>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Aumentar la apropiación social de conocimiento sobre el sector deporte</t>
  </si>
  <si>
    <t>Número de personas vinculadas a procesos de apropiación social del conocimiento del sector deportivo</t>
  </si>
  <si>
    <t xml:space="preserve">Realizar acompañamiento y seguimiento en la formulación e implementación de la Política Pública del Sector Deporte y Recreación. </t>
  </si>
  <si>
    <t>Política Publica formulada e implementada.</t>
  </si>
  <si>
    <t>GIOVANNI CARRASQUILLA GUARDO</t>
  </si>
  <si>
    <t>Poca participación de los actores del sector deporte en la investigación</t>
  </si>
  <si>
    <t>Realizar campañas de socialización y concientización de la importancia del conocimiento científico - técnico en el sector deporte</t>
  </si>
  <si>
    <t xml:space="preserve">ICA 3%,  TASA PRODEPORTE, PARTICIPACIONES DISTITNTAS DEL SGP(IMPUESTO AL CONSUMO DE CIGARILLOS Y TABACO), SGP-DEPORTE, RF IDER </t>
  </si>
  <si>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De enero a mayo de 2025: Generar alianzas para la producción de conocimiento científico sobre el sector deporte: Se elabora minuta sobre la propuesta del convenio marco con la Universidad Los Libertadores y se envía a la oficina jurídica del IDER para su estudio y posterior aprobación. Desarrollar encuentros científicos :Se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</si>
  <si>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t>https://community.secop.gov.co/Public/Tendering/OpportunityDetail/Index?noticeUID=CO1.NTC.7569536&amp;isFromPublicArea=True&amp;isModal=true&amp;asPopupView=true</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</si>
  <si>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</si>
  <si>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</si>
  <si>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Producir y publicar documentos de investigación en memoria histórica asociados al sector deporte y recreación</t>
  </si>
  <si>
    <t xml:space="preserve">Documentos de investigación en memoria histórica asociados al sector deporte y recreación publicados </t>
  </si>
  <si>
    <t xml:space="preserve">No cumplir con plazos en procesos de contratación </t>
  </si>
  <si>
    <t xml:space="preserve">Verificación de las diferentes formas de contratación y plan completo de
trabajo </t>
  </si>
  <si>
    <r>
      <rPr>
        <b/>
        <u/>
        <sz val="11"/>
        <color theme="1"/>
        <rFont val="Arial"/>
        <family val="2"/>
      </rPr>
      <t>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t>
    </r>
    <r>
      <rPr>
        <sz val="11"/>
        <color theme="1"/>
        <rFont val="Arial"/>
        <family val="2"/>
      </rPr>
      <t xml:space="preserve"> </t>
    </r>
    <r>
      <rPr>
        <b/>
        <u/>
        <sz val="11"/>
        <color theme="1"/>
        <rFont val="Arial"/>
        <family val="2"/>
      </rPr>
      <t xml:space="preserve">ENERO A 10 DE JUNIO DE 2025 : </t>
    </r>
    <r>
      <rPr>
        <sz val="11"/>
        <color theme="1"/>
        <rFont val="Arial"/>
        <family val="2"/>
      </rPr>
      <t>Se concluyo la crónica y se público “ EL CAMINO DE LA CIENCIA EN EL DEPORTE Y LA RECREACIÓN EN CARTAGENA ”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</si>
  <si>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t>https://community.secop.gov.co/Public/Tendering/OpportunityDetail/Index?noticeUID=CO1.NTC.7569689&amp;isFromPublicArea=True&amp;isModal=true&amp;asPopupView=true</t>
  </si>
  <si>
    <t>Prestacion de servicio de impresión y proceso editorial de cartilla</t>
  </si>
  <si>
    <t>Logistica para trabajo de campo</t>
  </si>
  <si>
    <t xml:space="preserve">Implementar el sistema de información distrital del sector deporte. </t>
  </si>
  <si>
    <t>Sistema de Información con documentos de investigación en memoria histórica Distrital del Deporte implementado.</t>
  </si>
  <si>
    <t>https://community.secop.gov.co/Public/Tendering/OpportunityDetail/Index?noticeUID=CO1.NTC.7720675&amp;isFromPublicArea=True&amp;isModal=true&amp;asPopupView=true</t>
  </si>
  <si>
    <t>Adquisición de equipos</t>
  </si>
  <si>
    <t>Gestionar articulaciones y/o alianzas orientadas a la producción de conocimiento científico y fortalecimiento de la formación técnica, tecnóloga y profesional sobre deporte y recreación</t>
  </si>
  <si>
    <t>Alianzas estratégicas generadas para la producción de conocimiento científico y el fortalecimiento de la formación en deporte y recreación, con resultados documentados.</t>
  </si>
  <si>
    <t>Dificultad para la recolección de la información requerida para la investigación</t>
  </si>
  <si>
    <t>Establecer alternativas de recolección de información acorde con los temas de investigación. Incluir el acceso a bases de datos de información sobre el sector deporte.</t>
  </si>
  <si>
    <t>Implementar el semillero de investigación sobre el sector deporte</t>
  </si>
  <si>
    <t>Semillero de investigación de investigación sobre el sector deporte implementado</t>
  </si>
  <si>
    <t>https://community.secop.gov.co/Public/Tendering/OpportunityDetail/Index?noticeUID=CO1.NTC.7602955&amp;isFromPublicArea=True&amp;isModal=true&amp;asPopupView=true</t>
  </si>
  <si>
    <t>Semillero de investigaciónde investigación sobre el sector deporte implementado</t>
  </si>
  <si>
    <t>Logística para el desarrollo del semillero de investigacion</t>
  </si>
  <si>
    <t>Desarrollar espacios de intercambio de conocimiento sobre deporte, recreación, actividad física y aprovechamiento del
tiempo libre.</t>
  </si>
  <si>
    <t>Informe sobre la asistencia y nivel de participación de los participantes en los espacios de intercambio de conocimiento sobre deporte, recreación y actividad física.</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</si>
  <si>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</si>
  <si>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</si>
  <si>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https://community.secop.gov.co/Public/Tendering/OpportunityDetail/Index?noticeUID=CO1.NTC.7728964&amp;isFromPublicArea=True&amp;isModal=true&amp;asPopupView=true</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</si>
  <si>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</si>
  <si>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</si>
  <si>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Divulgar las acciones y actividades desarrolladas en el proyecto</t>
  </si>
  <si>
    <t>Material de divulgación generado</t>
  </si>
  <si>
    <t>Implementación de estrategias de comunicación para la divulgación institucional, mediante la promoción y difusión de los planes, programas y contenidos de las actividades desarrolladas en el marco de los proyectos de inversión 2025</t>
  </si>
  <si>
    <t>Avance del proyecto Fortalecimiento del conocimiento y ciencias aplicadas al sector Deporte y Recreación en Bolívar y  Cartagena de Indias</t>
  </si>
  <si>
    <t>Implementación de la Escuela de Iniciación y Formación Deportiva - EIFD en  Cartagena de Indias</t>
  </si>
  <si>
    <t>Fortalecer el desarrollo del deportivo formativo en los niños, niñas y adolescentes en el Distrito de Cartagena de Indias</t>
  </si>
  <si>
    <t>Aumentar la oferta institucional en las etapas de formación deportiva</t>
  </si>
  <si>
    <t>Adquirir los implementos e insumos requeridos para el desarrollo de la Escuela de Iniciación y Formación Deportiva</t>
  </si>
  <si>
    <t>PRIMERA INFANCIA, INFANCIA Y ADOLESCENCIA</t>
  </si>
  <si>
    <t>Niños, niñas, adolescentes y jóvenes inscristos en la EIFD</t>
  </si>
  <si>
    <t>Poco compromiso de los padres en llevar a los niños, niñas y adolescentes a las actividades programadas del proyecto	Improbable</t>
  </si>
  <si>
    <t>Realizar campañas de socialización del proyecto y jornadas de inscripción en los barrios focalizados</t>
  </si>
  <si>
    <t xml:space="preserve">Adquisición de uniformes e implementación deportiva </t>
  </si>
  <si>
    <t>ICA 3%, TASA PRODEPORTE, SGP DEPORTE</t>
  </si>
  <si>
    <t>|</t>
  </si>
  <si>
    <r>
      <rPr>
        <b/>
        <u/>
        <sz val="11"/>
        <color theme="1"/>
        <rFont val="Arial"/>
        <family val="2"/>
      </rPr>
      <t xml:space="preserve">A corte 30 de junio se reporta: </t>
    </r>
    <r>
      <rPr>
        <sz val="11"/>
        <color theme="1"/>
        <rFont val="Arial"/>
        <family val="2"/>
      </rPr>
      <t xml:space="preserve">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r>
  </si>
  <si>
    <t>Divulgar las actividades y eventos desarrollados en el proyecto</t>
  </si>
  <si>
    <t>Material de divulgación generado de  las actividades y eventos desarrollados en el proyecto</t>
  </si>
  <si>
    <t>https://community.secop.gov.co/Public/Tendering/OpportunityDetail/Index?noticeUID=CO1.NTC.7779139&amp;isFromPublicArea=True&amp;isModal=true&amp;asPopupView=true</t>
  </si>
  <si>
    <t>Implementar los niveles 1 y 2 de la Escuela: Iniciación y Formación Deportiva</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</si>
  <si>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</si>
  <si>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</si>
  <si>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https://community.secop.gov.co/Public/Tendering/OpportunityDetail/Index?noticeUID=CO1.NTC.7806231&amp;isFromPublicArea=True&amp;isModal=true&amp;asPopupView=true</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</si>
  <si>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</si>
  <si>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</si>
  <si>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Afectación de los espacios para el desarrollo de las actividades del proyecto dadas las lluvias o altas temperaturas</t>
  </si>
  <si>
    <t>Reprogramación de la actividad, siguiendo con el currículo de la escuela.</t>
  </si>
  <si>
    <t>https://community.secop.gov.co/Public/Tendering/OpportunityDetail/Index?noticeUID=CO1.NTC.7829976&amp;isFromPublicArea=True&amp;isModal=true&amp;asPopupView=true</t>
  </si>
  <si>
    <t>Realizar acompañamiento interdisciplinar a los niños, niñas, adolescentes y padres pertenecientes a la Escuela.</t>
  </si>
  <si>
    <t xml:space="preserve"> Niños, niñas, jóvenes y padres inscritos y acompañados interdisciplinariamente en la Escuela de Iniciación y Formación Deportiva - EIFD.</t>
  </si>
  <si>
    <t>Dificultad para trasladar los elementos deportivos requeridos (balones, conos, etc.) para el desarrollo de las actividades</t>
  </si>
  <si>
    <t>Realizar alianzas con la comunidad para el almacenamiento y cuidado de los elementos deportivos.</t>
  </si>
  <si>
    <t>https://community.secop.gov.co/Public/Tendering/OpportunityDetail/Index?noticeUID=CO1.NTC.7834124&amp;isFromPublicArea=True&amp;isModal=true&amp;asPopupView=true</t>
  </si>
  <si>
    <t>No contar con el personal idóneo para el desarrollo de las actividades	Improbable</t>
  </si>
  <si>
    <t>Realización de entrevistas y pruebas técnicas. Verificación de requisitos por cada perfil.</t>
  </si>
  <si>
    <t>Servicio de Transporte</t>
  </si>
  <si>
    <t>Generar espacios de intercambio e integración alrededor del deporte formativo.</t>
  </si>
  <si>
    <t>Número de núcleos de la escuela iniciativa y formación deportiva mantenidos y creados</t>
  </si>
  <si>
    <t>Realizar actividades de integración deportivas y culturales para la participación de los integrantes de la Escuela.</t>
  </si>
  <si>
    <t>Actividades de integración deportivas y culturales realizadas</t>
  </si>
  <si>
    <t>NA</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</si>
  <si>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</si>
  <si>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</si>
  <si>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t>
    </r>
  </si>
  <si>
    <t>https://community.secop.gov.co/Public/Tendering/OpportunityDetail/Index?noticeUID=CO1.NTC.7856222&amp;isFromPublicArea=True&amp;isModal=true&amp;asPopupView=true</t>
  </si>
  <si>
    <r>
      <rPr>
        <b/>
        <u/>
        <sz val="11"/>
        <color theme="1"/>
        <rFont val="Arial"/>
        <family val="2"/>
      </rPr>
      <t>A corte este periodo :</t>
    </r>
    <r>
      <rPr>
        <sz val="11"/>
        <color theme="1"/>
        <rFont val="Arial"/>
        <family val="2"/>
      </rPr>
      <t xml:space="preserve"> Se encuentran mantenidos 55 núcleos de Iniciación y Formación Deportiva, en las tres localidades del Distrito de Cartagena.</t>
    </r>
  </si>
  <si>
    <t>Mantener cincuenta y cinco (55) y crear seis (6) núcleos de la escuela iniciativa y formación deportiva</t>
  </si>
  <si>
    <t>Tráfico de influencias para la inscripción de niños sin  tener en cuenta los niveles de formación</t>
  </si>
  <si>
    <t>1.Evaluaciones periódicas a los profesores. 2.Capacitación en el proceso a los padres.
3.Seguimiento a los proceso"</t>
  </si>
  <si>
    <t>Realizacion de actividades de integración deportivas y culturales para la participación de los integrantes de la Escuela.</t>
  </si>
  <si>
    <t>Realizar actividades de intercambios, festivales y/o olimpiadas.</t>
  </si>
  <si>
    <t>Actividades de intercambio, Festivales y/o olimpiadas realizadas</t>
  </si>
  <si>
    <t>https://community.secop.gov.co/Public/Tendering/OpportunityDetail/Index?noticeUID=CO1.NTC.7714588&amp;isFromPublicArea=True&amp;isModal=true&amp;asPopupView=true</t>
  </si>
  <si>
    <t>SI</t>
  </si>
  <si>
    <t>Realizacion de intercambios, festivales y/o olimpiadas.</t>
  </si>
  <si>
    <t>https://community.secop.gov.co/Public/Tendering/OpportunityDetail/Index?noticeUID=CO1.NTC.7834834&amp;isFromPublicArea=True&amp;isModal=true&amp;asPopupView=true</t>
  </si>
  <si>
    <t>Avance del proyecto Implementación de la Escuela de Iniciación y Formación Deportiva - EIFD en  Cartagena de Indias</t>
  </si>
  <si>
    <t>Desarrollo de una estrategia para el fortalecimiento del deporte estudiantil, universitario y la educación física extraescolar en  Cartagena de Indias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</si>
  <si>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</si>
  <si>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</si>
  <si>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</si>
  <si>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Núcleos de educación física extraescolar creados.</t>
  </si>
  <si>
    <t>Los beneficiarios no quieran participar de las actividades del proyecto</t>
  </si>
  <si>
    <t xml:space="preserve">Realizar socialización y campañas de inscripción. </t>
  </si>
  <si>
    <t xml:space="preserve">SI SI </t>
  </si>
  <si>
    <t xml:space="preserve">ICA 3%, TASA PRODEPORTE, SGP DEPORTE </t>
  </si>
  <si>
    <t>Se estableció el cronograma de trabajo con las intituciones educativas donde se desarrollaran los dos (2) núcleos de Educación Física Extraescolar.en el Distrito de Cartagena de Indias, los cuales se esperan que entren en funcionaiento en el segundo semestre del 2025.</t>
  </si>
  <si>
    <t>https://community.secop.gov.co/Public/Tendering/OpportunityDetail/Index?noticeUID=CO1.NTC.7779256&amp;isFromPublicArea=True&amp;isModal=true&amp;asPopupView=true</t>
  </si>
  <si>
    <t>Mantener cincuenta y cinco (55) núcleos de educación física extraescolar </t>
  </si>
  <si>
    <t>Núcleos de educación física extraescolar mantenidos.</t>
  </si>
  <si>
    <t>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</si>
  <si>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t>Adquirir insumos e implementación para el funcionamiento de los núcleos de educación física extraescolar</t>
  </si>
  <si>
    <t>Insumos adquiridos e implementación para el funcionamiento de los núcleos de educación física extraescolar.</t>
  </si>
  <si>
    <t>https://community.secop.gov.co/Public/Tendering/OpportunityDetail/Index?noticeUID=CO1.NTC.7763138&amp;isFromPublicArea=True&amp;isModal=true&amp;asPopupView=true</t>
  </si>
  <si>
    <t>Suministrar los materiales implementación para el funcionamiento de los núcleos de educación física extraescolar</t>
  </si>
  <si>
    <t xml:space="preserve">Vincular a veintiocho mil (28.000) participantes en los eventos y/o torneos de las instituciones educativas y las universidades
</t>
  </si>
  <si>
    <t>Incrementar la oferta institucional de programas relacionados con el deporte estudiantil y universitario</t>
  </si>
  <si>
    <t>Número de participantes vinculados en los eventos y/o torneos de las instituciones educativas y las universidades</t>
  </si>
  <si>
    <t>Realizar inscripción de las Instituciones Educativas en los Juegos Intercolegiados - Fase Distrital</t>
  </si>
  <si>
    <t>Participates de Instituciones Educativas inscritas en los Juegos Intercolegiados - Fase Distrital.</t>
  </si>
  <si>
    <t>Cambio en la directriz nacional para el desarrollo de las competencias estudiantiles</t>
  </si>
  <si>
    <t xml:space="preserve">Ajuste de la metodología del desarrollo y actualización del proyecto. </t>
  </si>
  <si>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 xml:space="preserve">A corte de 30 de junio se reporta: </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</si>
  <si>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t>https://community.secop.gov.co/Public/Tendering/OpportunityDetail/Index?noticeUID=CO1.NTC.7744533&amp;isFromPublicArea=True&amp;isModal=true&amp;asPopupView=true</t>
  </si>
  <si>
    <t>Realizar las competencias deportivas de los Juegos Intercolegiados - Fase Distrital</t>
  </si>
  <si>
    <t>Informe de ejecución de las competencias deportivas de los Juegos Intercolegiados - Fase Distrital, con resultados y participantes.</t>
  </si>
  <si>
    <t>Baja inscripción de en los núcleos de educación física extraescolar.</t>
  </si>
  <si>
    <t xml:space="preserve">Realizar socialización para motivar la participación. </t>
  </si>
  <si>
    <t>https://community.secop.gov.co/Public/Tendering/OpportunityDetail/Index?noticeUID=CO1.NTC.7754226&amp;isFromPublicArea=True&amp;isModal=true&amp;asPopupView=true</t>
  </si>
  <si>
    <t>Organización, logística, y ejecución de los juegos intercolegiados 2025 a desarrollarse en el distrito Turístico y Cultural de Cartagena</t>
  </si>
  <si>
    <t>Servicio de transporte</t>
  </si>
  <si>
    <t>Suministrar los materiales e insumos, implementación deportiva y uniforme requeridos para el desarrollo de los juegos intercolegiados</t>
  </si>
  <si>
    <t>Acompañar la participación de equipos campeones en fases departamentales, regionales y/o nacionales</t>
  </si>
  <si>
    <t xml:space="preserve">Reporte y seguimiento de la participación de equipos campeones en fases departamentales, regionales y/o nacionales implementadas. </t>
  </si>
  <si>
    <t>No contar con la autorización y contraseña del sistema de inscripción nacional en el tiempo requerido</t>
  </si>
  <si>
    <t xml:space="preserve">Coordinar con tiempo de antelación con el ministerio nacional. Realizar preinscripciones con las instituciones educativas </t>
  </si>
  <si>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A corte de 30 de junio se report</t>
    </r>
    <r>
      <rPr>
        <sz val="11"/>
        <color theme="1"/>
        <rFont val="Arial"/>
        <family val="2"/>
      </rPr>
      <t xml:space="preserve">a: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</si>
  <si>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t>https://community.secop.gov.co/Public/Tendering/OpportunityDetail/Index?noticeUID=CO1.NTC.7864819&amp;isFromPublicArea=True&amp;isModal=true&amp;asPopupView=true</t>
  </si>
  <si>
    <t>Número de Instituciones Educativas vinculadas en los Juegos Intercolegiados</t>
  </si>
  <si>
    <t>Acompañar el desarrollo de las competencias de los juegos interuniversitarios</t>
  </si>
  <si>
    <t>Reporte y seguimiento de la participación en el desarrollo de las competencias de los juegos interuniversitarios.</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</si>
  <si>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</si>
  <si>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</si>
  <si>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r>
      <rPr>
        <b/>
        <u/>
        <sz val="11"/>
        <color theme="1"/>
        <rFont val="Arial"/>
        <family val="2"/>
      </rPr>
      <t xml:space="preserve">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</si>
  <si>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t>https://community.secop.gov.co/Public/Tendering/OpportunityDetail/Index?noticeUID=CO1.NTC.7854412&amp;isFromPublicArea=True&amp;isModal=true&amp;asPopupView=true</t>
  </si>
  <si>
    <t>https://community.secop.gov.co/Public/Tendering/OpportunityDetail/Index?noticeUID=CO1.NTC.7826289&amp;isFromPublicArea=True&amp;isModal=true&amp;asPopupView=true</t>
  </si>
  <si>
    <t>Avance del proyecto Desarrollo de una estrategia para el fortalecimiento del deporte estudiantil, universitario y la educación física extraescolar en  Cartagena de Indias</t>
  </si>
  <si>
    <t>Fortalecimiento del Deporte Social Comunitario con enfoque diferencial en el Distrito de   Cartagena de Indias</t>
  </si>
  <si>
    <t>Incrementar la oferta de actividades deportivas comunitarias con enfoque diferencial en Cartagena de Indias</t>
  </si>
  <si>
    <t>Incentivar la práctica del deporte social comunitario</t>
  </si>
  <si>
    <t>Número de personas participantes vinculadas en los eventos y/o torneos de deporte social comunitario</t>
  </si>
  <si>
    <t xml:space="preserve">	Desarrollar la estrategia de juegos de discapacidad </t>
  </si>
  <si>
    <t>Personas participantes en los eventos y/o torneos del deporte social comunitario</t>
  </si>
  <si>
    <t xml:space="preserve">Poca participación de la comunidad en las actividades deportivas </t>
  </si>
  <si>
    <t xml:space="preserve">Socialización del proyecto ante la comunidad. Convocatorias y campañas informativas. </t>
  </si>
  <si>
    <t>SGP</t>
  </si>
  <si>
    <t>ICA 3%, TASA PRODEPORTE, SGP-DEPORTE</t>
  </si>
  <si>
    <r>
      <rPr>
        <b/>
        <u/>
        <sz val="11"/>
        <color theme="1"/>
        <rFont val="Arial"/>
        <family val="2"/>
      </rPr>
      <t>A corte de 30 de junio se reporta</t>
    </r>
    <r>
      <rPr>
        <sz val="11"/>
        <color theme="1"/>
        <rFont val="Arial"/>
        <family val="2"/>
      </rPr>
      <t xml:space="preserve">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t>
    </r>
    <r>
      <rPr>
        <b/>
        <u/>
        <sz val="11"/>
        <color theme="1"/>
        <rFont val="Arial"/>
        <family val="2"/>
      </rPr>
      <t xml:space="preserve"> A corte de mayo de 2025: </t>
    </r>
    <r>
      <rPr>
        <sz val="11"/>
        <color theme="1"/>
        <rFont val="Arial"/>
        <family val="2"/>
      </rPr>
      <t>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</si>
  <si>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t>https://community.secop.gov.co/Public/Tendering/OpportunityDetail/Index?noticeUID=CO1.NTC.7936674&amp;isFromPublicArea=True&amp;isModal=true&amp;asPopupView=true</t>
  </si>
  <si>
    <t>Organización, logística, y ejecución de los juegos de discapacidad</t>
  </si>
  <si>
    <t>https://community.secop.gov.co/Public/Tendering/OpportunityDetail/Index?noticeUID=CO1.NTC.7934320&amp;isFromPublicArea=True&amp;isModal=true&amp;asPopupView=true</t>
  </si>
  <si>
    <t xml:space="preserve">	Realizar jornadas de activación deportiva </t>
  </si>
  <si>
    <t>Personas participantes en los eventos y/o torneos del deporte social comunitario de las jornadas realizadas.</t>
  </si>
  <si>
    <t>https://community.secop.gov.co/Public/Tendering/OpportunityDetail/Index?noticeUID=CO1.NTC.7602809&amp;isFromPublicArea=True&amp;isModal=true&amp;asPopupView=true</t>
  </si>
  <si>
    <t xml:space="preserve">Desarrollar la estrategia de juegos carcelarios y del sistema de responsabilidad penal para adolescentes </t>
  </si>
  <si>
    <t>Personas participantes en los eventos y/o torneos del deporte social comunitario de las estrategias realizadas.</t>
  </si>
  <si>
    <t>Incremento de las riñas por los resultados en las competencias</t>
  </si>
  <si>
    <t xml:space="preserve">Charlas y talleres motivacionales. Acompañamiento de la policía nacional en caso de requerirse. </t>
  </si>
  <si>
    <t>https://community.secop.gov.co/Public/Tendering/OpportunityDetail/Index?noticeUID=CO1.NTC.7765391&amp;isFromPublicArea=True&amp;isModal=true&amp;asPopupView=true</t>
  </si>
  <si>
    <t>Que la implementación no sea de la calidad requerida para el correcto desarrollo de las competencias</t>
  </si>
  <si>
    <t xml:space="preserve">Verificación de los requerimientos al momento de la contratación para la adquisición de la dotación e implementación. </t>
  </si>
  <si>
    <t xml:space="preserve">Organización, logística, y ejecución de los juegos carcelarios y del sistema de responsabilidad penal para adolescentes </t>
  </si>
  <si>
    <t xml:space="preserve">Desarrollar la estrategia de juegos comunales </t>
  </si>
  <si>
    <t>No disposición a trabajar en equipo por parte de las entidades de enlace</t>
  </si>
  <si>
    <t xml:space="preserve">Socializar el proyecto con las entidades y la comunidad. </t>
  </si>
  <si>
    <t>https://community.secop.gov.co/Public/Tendering/OpportunityDetail/Index?noticeUID=CO1.NTC.7765569&amp;isFromPublicArea=True&amp;isModal=true&amp;asPopupView=true</t>
  </si>
  <si>
    <t>Reducir las barreras para la participación en actividades deportivas con enfoque diferencial</t>
  </si>
  <si>
    <t>No contar con los recursos económicos a tiempos para la adquisición de los bienes y servicios requeridos</t>
  </si>
  <si>
    <t>Buena programación. Seguimiento y verificación del cronograma. Realizar las contrataciones en el tiempo Requerido</t>
  </si>
  <si>
    <t>Organización, logística, y ejecución de los juegos deportivos distritales comunales 2025</t>
  </si>
  <si>
    <t xml:space="preserve">Desarrollar la estrategia de juegos corregimentales </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</si>
  <si>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</si>
  <si>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</si>
  <si>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Organización, logística, y ejecución de los juegos corregimentales 2025</t>
  </si>
  <si>
    <t>Realizar torneos de integración con enfoque barrial y comunitario</t>
  </si>
  <si>
    <t>Personas participantes en los eventos y/o torneos del deporte social comunitario realizados.</t>
  </si>
  <si>
    <t>Organización, logística, y ejecución de torneos y/o festivales deportivos</t>
  </si>
  <si>
    <t>https://community.secop.gov.co/Public/Tendering/OpportunityDetail/Index?noticeUID=CO1.NTC.7423801&amp;isFromPublicArea=True&amp;isModal=true&amp;asPopupView=true</t>
  </si>
  <si>
    <t>Avance del proyecto Fortalecimiento del Deporte Social Comunitario con enfoque diferencial en el Distrito de   Cartagena de Indias</t>
  </si>
  <si>
    <t>Aprovechamiento del tiempo libre y Recreación Comunitaria para la inclusión social en  Cartagena de Indias</t>
  </si>
  <si>
    <t>Incrementar los niveles de acceso a actividades recreativas y de aprovechamiento del tiempo libre con enfoque diferencial y comunitario en Cartagena de Indias.</t>
  </si>
  <si>
    <t>Ampliar el conocimiento de los beneficios de la recreación con enfoque diferencial y comunitario</t>
  </si>
  <si>
    <t>Número de participantes vinculados en las estrategias y/o actividades de recreación comunitaria</t>
  </si>
  <si>
    <t>Desarrollar campañas y talleres en técnicas de recreación en articulación con Instituciones Educativas</t>
  </si>
  <si>
    <t>Personas participantes en las estrategias y/o actividades de recreación comunitaria desarrolladas.</t>
  </si>
  <si>
    <t xml:space="preserve">ALBERTO OSORIO LEAL </t>
  </si>
  <si>
    <t xml:space="preserve">Baja motivación de los beneficiarios en participar de las actividades, estrategias y programas ofertados </t>
  </si>
  <si>
    <t xml:space="preserve">Realización de actividades de promoción y divulgación de actividades </t>
  </si>
  <si>
    <r>
      <rPr>
        <b/>
        <u/>
        <sz val="11"/>
        <color theme="1"/>
        <rFont val="Arial"/>
        <family val="2"/>
      </rPr>
      <t xml:space="preserve">A corte 20 de junio de 2025:-	</t>
    </r>
    <r>
      <rPr>
        <sz val="11"/>
        <color theme="1"/>
        <rFont val="Arial"/>
        <family val="2"/>
      </rPr>
      <t xml:space="preserve">34.493 personas participantes 18.632 Mujeres y 15.861 Hombre en las estrategias y/o actividades de Aprovechamiento del Tiempo Libre y la Recreación Comunitaria para la Inclusión Social en el Distrito de Cartagena. </t>
    </r>
    <r>
      <rPr>
        <b/>
        <u/>
        <sz val="11"/>
        <color theme="1"/>
        <rFont val="Arial"/>
        <family val="2"/>
      </rPr>
      <t>CARTAGENA RECREATIVA</t>
    </r>
    <r>
      <rPr>
        <sz val="11"/>
        <color theme="1"/>
        <rFont val="Arial"/>
        <family val="2"/>
      </rPr>
      <t xml:space="preserve">: Se da cumplimento a la estrategia en este periodo, adelantando (4) acciones. 
Magnitud Ejecutada Acumulada en este periodo (293) Pasamos de (926) personas beneficiadas a (1219) , </t>
    </r>
    <r>
      <rPr>
        <b/>
        <u/>
        <sz val="11"/>
        <color theme="1"/>
        <rFont val="Arial"/>
        <family val="2"/>
      </rPr>
      <t>RECREACIÓN INCLUYENTE:</t>
    </r>
    <r>
      <rPr>
        <sz val="11"/>
        <color theme="1"/>
        <rFont val="Arial"/>
        <family val="2"/>
      </rPr>
      <t xml:space="preserve"> Se da cumplimento a la estrategia en este periodo, adelantando (3) acciones.
Magnitud Ejecutada Acumulada en este periodo (281) Beneficiados
Pasamos de (584) personas beneficiadas a (865)</t>
    </r>
    <r>
      <rPr>
        <b/>
        <u/>
        <sz val="11"/>
        <color theme="1"/>
        <rFont val="Arial"/>
        <family val="2"/>
      </rPr>
      <t xml:space="preserve"> ,  INSTITUCIONES ACTIVAS: </t>
    </r>
    <r>
      <rPr>
        <sz val="11"/>
        <color theme="1"/>
        <rFont val="Arial"/>
        <family val="2"/>
      </rPr>
      <t xml:space="preserve">Se da cumplimento a la estrategia en este periodo, adelantando (9) acciones.
Magnitud Ejecutada Acumulada en este periodo (1839) 
Pasamos de (14.239) personas beneficiadas a (16078),, </t>
    </r>
    <r>
      <rPr>
        <b/>
        <u/>
        <sz val="11"/>
        <color theme="1"/>
        <rFont val="Arial"/>
        <family val="2"/>
      </rPr>
      <t>CAMPAMENTOS JUVENILES :</t>
    </r>
    <r>
      <rPr>
        <sz val="11"/>
        <color theme="1"/>
        <rFont val="Arial"/>
        <family val="2"/>
      </rPr>
      <t>Se da cumplimento a la estrategia en este periodo, adelantando (2) acciones.
Magnitud Ejecutada Acumulada en este periodo (639) Pasamos de (1400) personas beneficiadas a (2039),</t>
    </r>
    <r>
      <rPr>
        <b/>
        <u/>
        <sz val="11"/>
        <color theme="1"/>
        <rFont val="Arial"/>
        <family val="2"/>
      </rPr>
      <t xml:space="preserve"> ACTIVATE MAYOR : </t>
    </r>
    <r>
      <rPr>
        <sz val="11"/>
        <color theme="1"/>
        <rFont val="Arial"/>
        <family val="2"/>
      </rPr>
      <t xml:space="preserve">Se da cumplimento a la estrategia en este periodo, adelantando (13) acciones.Magnitud Ejecutada Acumulada en este periodo (696) Pasamos de (291) personas beneficiadas a (987), </t>
    </r>
    <r>
      <rPr>
        <b/>
        <u/>
        <sz val="11"/>
        <color theme="1"/>
        <rFont val="Arial"/>
        <family val="2"/>
      </rPr>
      <t>ESCUELA RECREATIVA.S</t>
    </r>
    <r>
      <rPr>
        <sz val="11"/>
        <color theme="1"/>
        <rFont val="Arial"/>
        <family val="2"/>
      </rPr>
      <t>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u/>
        <sz val="11"/>
        <color theme="1"/>
        <rFont val="Arial"/>
        <family val="2"/>
      </rPr>
      <t xml:space="preserve">ACTIVIDADES DE RECREACIÓN PARA EL GOCE Y APROVECHAMINETO DEL ESPACIO PUBLICO:Se da </t>
    </r>
    <r>
      <rPr>
        <sz val="11"/>
        <color theme="1"/>
        <rFont val="Arial"/>
        <family val="2"/>
      </rPr>
      <t>cumplimento a la estrategia en este periodo, adelantando (18) acciones.Magnitud Ejecutada Acumulada en este periodo (2221) Beneficiados Pasamos de (5045) personas beneficiadas a (7.266).</t>
    </r>
    <r>
      <rPr>
        <b/>
        <u/>
        <sz val="11"/>
        <color theme="1"/>
        <rFont val="Arial"/>
        <family val="2"/>
      </rPr>
      <t xml:space="preserve">
A corte 10 de junio de 2025: </t>
    </r>
    <r>
      <rPr>
        <b/>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t>
    </r>
    <r>
      <rPr>
        <sz val="11"/>
        <color theme="1"/>
        <rFont val="Arial"/>
        <family val="2"/>
      </rPr>
      <t xml:space="preserve">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
acumulada de 5.079 personas beneficiadas, Mujeres (3.161) Hombres (1.918)
8- “Recreación apara el aprovechamiento del espacio Público” las acciones desarrolladas desde
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
cifras de Aprovechamiento del Espacio Público.</t>
    </r>
  </si>
  <si>
    <t>https://community.secop.gov.co/Public/Tendering/OpportunityDetail/Index?noticeUID=CO1.NTC.7429755&amp;isFromPublicArea=True&amp;isModal=true&amp;asPopupView=true</t>
  </si>
  <si>
    <t>La asignación presupuestada no esté disponible en su totalidad</t>
  </si>
  <si>
    <t xml:space="preserve">Realizar planeación. Verificación de metas. Seguimiento y control del cronograma y de los recursos. </t>
  </si>
  <si>
    <t>Suministro de Carpas y Materiales para la Implementación del Aprovechamiento del Tiempo Libre y Recreación Comunitaria para la Inclusión en el Distrito de Cartagena.</t>
  </si>
  <si>
    <t>https://community.secop.gov.co/Public/Tendering/OpportunityDetail/Index?noticeUID=CO1.NTC.8086171&amp;isFromPublicArea=True&amp;isModal=true&amp;asPopupView=true</t>
  </si>
  <si>
    <t>Uso ilegitimo de la información en los procesos de seguimiento y evaluación</t>
  </si>
  <si>
    <t>Definir criterios y procedimientos  de inscripción y selección de participantes.</t>
  </si>
  <si>
    <t>https://community.secop.gov.co/Public/Tendering/OpportunityDetail/Index?noticeUID=CO1.NTC.7432495&amp;isFromPublicArea=True&amp;isModal=true&amp;asPopupView=true</t>
  </si>
  <si>
    <t>Aumentar la oferta de actividades de recreación y aprovechamiento del tiempo libre con enfoque diferencial</t>
  </si>
  <si>
    <t>Implementar la estrategia "Cartagena Recreativa"</t>
  </si>
  <si>
    <t>Personas participantes en las estrategias y/o actividades de recreación comunitaria implementadas.</t>
  </si>
  <si>
    <t>Presencia de grupos ilegales que defienden fronteras invisibles. Poco acompañamiento policial</t>
  </si>
  <si>
    <t xml:space="preserve">Desplazamiento de toda la comunidad. Acompañamiento permanente de la policía/autoridad civil. </t>
  </si>
  <si>
    <t>https://community.secop.gov.co/Public/Tendering/OpportunityDetail/Index?noticeUID=CO1.NTC.7433131&amp;isFromPublicArea=True&amp;isModal=true&amp;asPopupView=true</t>
  </si>
  <si>
    <t>Personas participantes en las estrategias y/o actividades de recreación comunitaria implementadas</t>
  </si>
  <si>
    <t>Implementar la estrategia "Recreación incluyente"</t>
  </si>
  <si>
    <t>https://community.secop.gov.co/Public/Tendering/OpportunityDetail/Index?noticeUID=CO1.NTC.7439694&amp;isFromPublicArea=True&amp;isModal=true&amp;asPopupView=true</t>
  </si>
  <si>
    <t>Implementar la estrategia “Instituciones Activas”</t>
  </si>
  <si>
    <t>https://community.secop.gov.co/Public/Tendering/OpportunityDetail/Index?noticeUID=CO1.NTC.7454765&amp;isFromPublicArea=True&amp;isModal=true&amp;asPopupView=true</t>
  </si>
  <si>
    <t>Implementar la estrategia dirigida a adolescentes y jóvenes "Campamentos Juveniles"</t>
  </si>
  <si>
    <t>Difícil acceso a las zonas rurales por falta de vías	probable</t>
  </si>
  <si>
    <t>Programación y solicitud de mayor recurso para el desarrollo de actividades en las zonas rurales</t>
  </si>
  <si>
    <t>https://community.secop.gov.co/Public/Tendering/OpportunityDetail/Index?noticeUID=CO1.NTC.7455014&amp;isFromPublicArea=True&amp;isModal=true&amp;asPopupView=true</t>
  </si>
  <si>
    <t>Implementar la estrategia dirigida a Persona Mayor "Actívate Mayor"</t>
  </si>
  <si>
    <t>https://community.secop.gov.co/Public/Tendering/OpportunityDetail/Index?noticeUID=CO1.NTC.7455244&amp;isFromPublicArea=True&amp;isModal=true&amp;asPopupView=true</t>
  </si>
  <si>
    <t>Implementar la estrategia dirigida a primera infancia "Escuela Recreativa"</t>
  </si>
  <si>
    <t>https://community.secop.gov.co/Public/Tendering/OpportunityDetail/Index?noticeUID=CO1.NTC.7439136&amp;isFromPublicArea=True&amp;isModal=true&amp;asPopupView=true</t>
  </si>
  <si>
    <t>Realizar actividades de recreación para el aprovechamiento del espacio público</t>
  </si>
  <si>
    <t>Personas participantes en las estrategias y/o actividades de recreación comunitaria realizadas</t>
  </si>
  <si>
    <t>Uso ilegitimo de la información en los procesos de inscripción.</t>
  </si>
  <si>
    <t>https://community.secop.gov.co/Public/Tendering/OpportunityDetail/Index?noticeUID=CO1.NTC.7439601&amp;isFromPublicArea=True&amp;isModal=true&amp;asPopupView=true</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</si>
  <si>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</si>
  <si>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</si>
  <si>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 xml:space="preserve">Personas participantes en las estrategias y/o actividades de recreación comunitaria realizadas </t>
  </si>
  <si>
    <t>Definir criterios y procedimientos  de inscripción y selección de participantes</t>
  </si>
  <si>
    <t>Avance del proyecto Aprovechamiento del tiempo libre y Recreación Comunitaria para la inclusión social en  Cartagena de Indias</t>
  </si>
  <si>
    <t>Transformación de hábitos a través del fomento de la actividad física y estilos de vida saludable en  Cartagena de Indias</t>
  </si>
  <si>
    <t>Disminuir el riesgo de enfermedades no transmisibles en la población de Cartagena de Indias</t>
  </si>
  <si>
    <t>Incrementar la práctica de la actividad física</t>
  </si>
  <si>
    <t>Implementar acciones en el marco de la estrategia "Pasos Saludables"</t>
  </si>
  <si>
    <t>Personas participantes a las estrategias de actividad física implementadas.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</si>
  <si>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</si>
  <si>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</si>
  <si>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ICA 3%, TASA PRODEPORTE, SGP-DEPORTES</t>
  </si>
  <si>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</si>
  <si>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t>https://community.secop.gov.co/Public/Tendering/OpportunityDetail/Index?noticeUID=CO1.NTC.7455516&amp;isFromPublicArea=True&amp;isModal=true&amp;asPopupView=true</t>
  </si>
  <si>
    <t>Realizar eventos de concentración y promoción de actividad física</t>
  </si>
  <si>
    <t>Personas participantes a las estrategias de actividad física realizadas.</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</si>
  <si>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</si>
  <si>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</si>
  <si>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Servicio de Logística para la Implementación de la Transformación de Hábitos a Través del Fomento de la Actividad Física y estilos de Vida Saludable en el Distrito de Cartagena.</t>
  </si>
  <si>
    <t>Atraso en la contratación de bienes y servicios</t>
  </si>
  <si>
    <t xml:space="preserve">Realizar seguimiento y control al cronograma. Preparación y planeación de la disponibilidad de recursos para realizar la contratación. </t>
  </si>
  <si>
    <t>Suministro de Servicio de Transporte Terrestre para la Implementación de la Transformación de Hábitos a Través del Fomento de la Actividad Física y estilos de Vida Saludable en el Distrito de Cartagena.</t>
  </si>
  <si>
    <t>Suministro de Vallas, Planta Electrica y Materiales para la Implementación de la Transformación de Hábitos a Través del Fomento de la Actividad Física y estilos de Vida Saludable en el Distrito de Cartagena.</t>
  </si>
  <si>
    <t>Implementar acciones en el marco de la estrategia "Vida Activa"</t>
  </si>
  <si>
    <t>Personas participantes a las estrategias de actividad física implementadas</t>
  </si>
  <si>
    <t>https://community.secop.gov.co/Public/Tendering/OpportunityDetail/Index?noticeUID=CO1.NTC.7455662&amp;isFromPublicArea=True&amp;isModal=true&amp;asPopupView=true</t>
  </si>
  <si>
    <t>No contar con el personal idóneo para el desarrollo de las actividades</t>
  </si>
  <si>
    <t xml:space="preserve">Realización de audiciones, entrevistas y pruebas técnicas. Verificación de requisitos por cada perfil. </t>
  </si>
  <si>
    <t>Implementar acciones en el marco de la estrategia "Entornos Saludables"</t>
  </si>
  <si>
    <t>https://community.secop.gov.co/Public/Tendering/OpportunityDetail/Index?noticeUID=CO1.NTC.7456808&amp;isFromPublicArea=True&amp;isModal=true&amp;asPopupView=true</t>
  </si>
  <si>
    <t>Implementar acciones en el marco de la estrategia "Intégrate por tu salud"</t>
  </si>
  <si>
    <t>https://community.secop.gov.co/Public/Tendering/OpportunityDetail/Index?noticeUID=CO1.NTC.7456846&amp;isFromPublicArea=True&amp;isModal=true&amp;asPopupView=true</t>
  </si>
  <si>
    <t>Generar espacios de socialización sobre temas relacionados con enfermedades no transmisibles y sus factores de riesgo</t>
  </si>
  <si>
    <t xml:space="preserve">Desarrollar campañas de sensibilización sobre temas relacionados con enfermedades no transmisibles y sus factores de riesgo. </t>
  </si>
  <si>
    <t>Personas participantes a las estrategias de actividad física desarrolladas.</t>
  </si>
  <si>
    <t>https://community.secop.gov.co/Public/Tendering/OpportunityDetail/Index?noticeUID=CO1.NTC.7861037&amp;isFromPublicArea=True&amp;isModal=true&amp;asPopupView=true</t>
  </si>
  <si>
    <t>Cartagena es violeta</t>
  </si>
  <si>
    <t>Caminata Rosa</t>
  </si>
  <si>
    <t>Contratación régimen especial (con ofertas)  - Régimen especial</t>
  </si>
  <si>
    <t xml:space="preserve">Divulgar las acciones de las estrategias y eventos realizadas </t>
  </si>
  <si>
    <t>https://community.secop.gov.co/Public/Tendering/OpportunityDetail/Index?noticeUID=CO1.NTC.7470998&amp;isFromPublicArea=True&amp;isModal=true&amp;asPopupView=true</t>
  </si>
  <si>
    <t>Avance del proyecto Transformación de hábitos a través del fomento de la actividad física y estilos de vida saludable en  Cartagena de Indias</t>
  </si>
  <si>
    <t>Consolidación del Deporte y la Recreación como impulsores de turismo en el Distrito de  Cartagena de Indias</t>
  </si>
  <si>
    <t>Incrementar la valoración de Cartagena como destino de turismo deportivo y recreativo</t>
  </si>
  <si>
    <t xml:space="preserve">Aumentar la oferta de eventos deportivos y recreativos de carácter regional, nacional e internacional con sede en la ciudad
	</t>
  </si>
  <si>
    <t>Realizar eventos deportivos de carácter regional, nacional e internacional en la ciudad</t>
  </si>
  <si>
    <t>Eventos deportivos y recreativos de carácter regional, nacional e internaciona impulsados.</t>
  </si>
  <si>
    <t xml:space="preserve"> GIOVANNI CARASQUILLA GUARDO</t>
  </si>
  <si>
    <t>Negativa de las federaciones o ligas en realizar actividades en Cartagena</t>
  </si>
  <si>
    <t xml:space="preserve">Realizar socializaciones, visitas, reuniones y espacios de divulgación del proyecto y su impacto. </t>
  </si>
  <si>
    <t xml:space="preserve">Organización, logística, y ejecución de eventos deportivos en la ciudad que impulsen el turismo deportivo. </t>
  </si>
  <si>
    <t>ICLD, RF IDER</t>
  </si>
  <si>
    <t xml:space="preserve">.De enero a  junio de 2025, se impulsaron  quince (15) eventos deportivos, los cuales fueron: Media Maraton del Mar Kids, Media , Maraton del Mar, Torneo Fedecoltenis Nacional, Torneo Acismabol, Suramericano de Fútbol Sub-17, TRAVESIA TIERRA BOMBA,  CAMPEONATO NACIONAL DE VOLEIBOL PLAYA, HOLYWEEK FUTBOL, Del Castillo a la Popa , I Clásica integrada del Caribe, Torneo Internacional  Super Titanes, UTB 60,  Evento de Atletismo-Cumpleaños de Cartagena, Campeonato Departamental de Ciclismo y Medal Store Mujer Maravilla (Atletismo)  Estos eventos beneficaron a 53.477  personas. </t>
  </si>
  <si>
    <t>https://community.secop.gov.co/Public/Tendering/OpportunityDetail/Index?noticeUID=CO1.NTC.7629313&amp;isFromPublicArea=True&amp;isModal=true&amp;asPopupView=true</t>
  </si>
  <si>
    <t>Incentivar la participación, asistencia y/o disfrute de las personas en los eventos deportivos</t>
  </si>
  <si>
    <t xml:space="preserve">Personas vinculadas  a los eventos deportivos de carácter regional, nacional e internacional </t>
  </si>
  <si>
    <t>Poco interés y no aceptación de patrocinar las actividades por parte de la empresa privada, gremios o entes relacionados con el turismo</t>
  </si>
  <si>
    <t xml:space="preserve">Realizar socializaciones, visitas, reuniones y espacios de divulgación del proyecto y su impacto </t>
  </si>
  <si>
    <t>Incentivar la participación, asistencia y/o disfrute de las personas en los eventos recreativos</t>
  </si>
  <si>
    <t xml:space="preserve">Personas vinculados  a los eventos recreativos de carácter regional, nacional e internacional </t>
  </si>
  <si>
    <t>Realizar seguimiento y control al cronograma. Preparación y planeación de la disponibilidad de recursos para realizar la
contratación.</t>
  </si>
  <si>
    <t xml:space="preserve">De enero a  junio de 2025: Se impulsaron y apoyaron  cuatro(4)  eventos recreativos y de hábitos , los cuales son los siguientes:  Se impusaron un (1) evento recreativo , el cual fue: Open Latino de Kangoo,celebración del mes de la Mujer y de las Madres.De enero a  junio de 2025: De los cuatro eventos recreativos y de hábitos se beneficiaron a 17.493 personas aproximadamente. </t>
  </si>
  <si>
    <t xml:space="preserve">	Promocionar a nivel nacional e internacional las capacidades deportivas de Cartagena</t>
  </si>
  <si>
    <t>Generar articulaciones y/o alianzas con entidades de enfoque turístico</t>
  </si>
  <si>
    <t>Documentos de alianzas generadas con entidades de enfoque turístico, orientadas a la promoción y vinculación de personas a eventos recreativos regionales, nacionales e internacionales.</t>
  </si>
  <si>
    <t>Generacion de convenios y/o alianzas con entidades de enfoque turístico</t>
  </si>
  <si>
    <t>Divulgar las acciones desarrolladas en el proyecto</t>
  </si>
  <si>
    <t>Avance del proyecto Consolidación del Deporte y la Recreación como impulsores de turismo en el Distrito de  Cartagena de Indias</t>
  </si>
  <si>
    <t>Desarrollo de prácticas deportivas y recreativas dirigidas a las comunidades negras, afrocolombiana, raizales y palenquera en  Cartagena de Indias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</si>
  <si>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</si>
  <si>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</si>
  <si>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</si>
  <si>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Desarrollar torneos intercomunitarios de juegos tradicionales, concertado con los consejos comunitarios</t>
  </si>
  <si>
    <t>Torneos  intercomunitarios de juegos tradicionales, concertado con los Consejos Comunitarios (bate de tapita, bola de trapo, trompo, dominó, entre otros) desarrollado.</t>
  </si>
  <si>
    <t>Organización, logística, y ejecución de los juegos tendiente a la promoción, desarrollo y participación de la comunidad afrocolombiana</t>
  </si>
  <si>
    <t xml:space="preserve"> ICLD</t>
  </si>
  <si>
    <r>
      <rPr>
        <b/>
        <u/>
        <sz val="11"/>
        <color theme="1"/>
        <rFont val="Arial"/>
        <family val="2"/>
      </rPr>
      <t>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</si>
  <si>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t>Desarrollar torneos de competencias del mar concertado con los consejos comunitarios</t>
  </si>
  <si>
    <t>Torneos de competencias del mar concertado con los Consejos Comunitarios (canotaje, competencia de atarrayas, pesca, tejidos, entre otros)desarrollados.</t>
  </si>
  <si>
    <t xml:space="preserve"> Se realizarán en el segundo trimestre de 2025 y de acuerdo a lo estipulado en la adicional del contrato de los Juegos de Inclusión </t>
  </si>
  <si>
    <t>Garantizar la logística para el desarrollo y participación de la comunidad en los juegos tradicionales y de mar</t>
  </si>
  <si>
    <t>Compilado de torneos desarrollados</t>
  </si>
  <si>
    <t xml:space="preserve"> Se realizarán en el segundo trimestre de 2025 y  de acuerdo a lo estipulado en la adicional del contrato de los Juegos de Inclusión </t>
  </si>
  <si>
    <t>Avance del proyecto Desarrollo de prácticas deportivas y recreativas dirigidas a las comunidades negras, afrocolombiana, raizales y palenquera en  Cartagena de Indias</t>
  </si>
  <si>
    <t>06-02-01</t>
  </si>
  <si>
    <t>Integración de los cabildos indígenas a través de prácticas deportivas y recreativas en  Cartagena de Indias</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</si>
  <si>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</si>
  <si>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</si>
  <si>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</si>
  <si>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Desarrollar torneos de juegos ancestrales y convencionales</t>
  </si>
  <si>
    <t>Torneos de juegos ancestrales y convencionales indígenas en los seis Cabildos Indígenas asentados en el Distrito desarrollados</t>
  </si>
  <si>
    <t>Localidad Industrial de la Bahía.</t>
  </si>
  <si>
    <t>Organización, logística, y ejecución de los juegos tendiente a la promoción, desarrollo y participación de la comunidad indigena</t>
  </si>
  <si>
    <r>
      <rPr>
        <b/>
        <u/>
        <sz val="11"/>
        <color theme="1"/>
        <rFont val="Arial"/>
        <family val="2"/>
      </rPr>
      <t>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</si>
  <si>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t>Vincular a los participantes en actividades de práctica deportiva y recreativa</t>
  </si>
  <si>
    <t>Avance del proyecto Integración de los cabildos indígenas a través de prácticas deportivas y recreativas en  Cartagena de Indias</t>
  </si>
  <si>
    <t>REPORTE EJECUCION PRESUPUESTAL (COMPROMISOS)</t>
  </si>
  <si>
    <t xml:space="preserve">% EJECUCION COMPROMISOS </t>
  </si>
  <si>
    <t>REPORTE EJECUCION PRESUPUESTAL (OBLIGACIONES)</t>
  </si>
  <si>
    <t xml:space="preserve">% EJECUCION OBLIGACIONES </t>
  </si>
  <si>
    <t>AVANCE PLAN DE ACCION IDER JUNIO 30 2025</t>
  </si>
  <si>
    <t xml:space="preserve">Avance presupuestal del IDER JUNIO DE 2025 </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</si>
  <si>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</si>
  <si>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</si>
  <si>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</si>
  <si>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</si>
  <si>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</si>
  <si>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</si>
  <si>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</si>
  <si>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</si>
  <si>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</si>
  <si>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</si>
  <si>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</si>
  <si>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</si>
  <si>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</si>
  <si>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</si>
  <si>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</si>
  <si>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</si>
  <si>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</si>
  <si>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</si>
  <si>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</si>
  <si>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</si>
  <si>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</si>
  <si>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</si>
  <si>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</si>
  <si>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</si>
  <si>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</si>
  <si>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</si>
  <si>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</si>
  <si>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</si>
  <si>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</si>
  <si>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</si>
  <si>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</si>
  <si>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</si>
  <si>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</si>
  <si>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</si>
  <si>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</si>
  <si>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</si>
  <si>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</si>
  <si>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</si>
  <si>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Banco multilateral y organismos multilaterales</t>
  </si>
  <si>
    <t>REPORTE PRODUCTO DE ENERO -MARZO DE 2025</t>
  </si>
  <si>
    <t>REPORTE ACTIVIDAD DEL PROYECTO EJECUTADO AÑO 2024</t>
  </si>
  <si>
    <t>REPORTE ACTIVIDAD DE PROYECTO
EJECUTADO DE ENERO A MARZO DE 2025</t>
  </si>
  <si>
    <t>%AVANCE DE EJECUCION ACTIVIDADES DEL PROYECTO MARZO 2025</t>
  </si>
  <si>
    <t>APROPACIÓN DEFINITIVA POR PROYECTO</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</si>
  <si>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</si>
  <si>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</si>
  <si>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</si>
  <si>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OBSERVACIONES MARZO  2025 https://idergov-my.sharepoint.com/:f:/g/personal/planeacion_ider_gov_co/EnG2Fni-CFhNuzwDT2FC2l0BvEUNcZM0Ryf5tVBcyYoBtw?e=FaO0SE. </t>
  </si>
  <si>
    <t xml:space="preserve">APROPIACIÓN DEFINITIVA </t>
  </si>
  <si>
    <t>PRESUPUESTO EJECUTADO SEGÚN  IDER</t>
  </si>
  <si>
    <t>EJECUCIÓN PRESUPUESTAL</t>
  </si>
  <si>
    <t>EJECUCION DE COMPROMISOS SEGÚN POAI SEC PLANEACION</t>
  </si>
  <si>
    <t>EJECUCION DE OBLIGACIONES SEGÚN POAI SEC PLANEACION</t>
  </si>
  <si>
    <t>% DE EJECUCIÓN PRESUPUESTAL DE LOS COMPROMISOS</t>
  </si>
  <si>
    <t>% DE EJECUCIÓN PRESUPUESTAL DE LAS OBLIGACIONES</t>
  </si>
  <si>
    <t xml:space="preserve">Se iniciarán  la construcción de nuevos escenarios deportivos en el segundo semestre del año 2025.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</si>
  <si>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</si>
  <si>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</si>
  <si>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</si>
  <si>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Avance presupuestal del proyecto </t>
  </si>
  <si>
    <t xml:space="preserve">Se entregaron estímulos e incentivos a cinco (5) deportitas a través de la Resoluciones No. 005. 007, 017, 086, 090 del 2025 </t>
  </si>
  <si>
    <t>Se entregaron estímulos e incentivos a diecises  (16) organismos deportivos a través de las Resoluciones No. 045, 046,047,048, 050, 051, 052, 079,080,081,082, 083,084, 085, 103 y 104  del 2025.</t>
  </si>
  <si>
    <t>0.5</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</si>
  <si>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</si>
  <si>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</si>
  <si>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</si>
  <si>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</si>
  <si>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</si>
  <si>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</si>
  <si>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</si>
  <si>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</si>
  <si>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</si>
  <si>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</si>
  <si>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</si>
  <si>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</si>
  <si>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</si>
  <si>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</si>
  <si>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AVANCE PLAN DE ACCION IDER MARZO 31 2025</t>
  </si>
  <si>
    <t>Avance presupuestal del IDER Marzo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</si>
</sst>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 numFmtId="168" formatCode="_-[$$-240A]\ * #,##0.00_-;\-[$$-240A]\ * #,##0.00_-;_-[$$-240A]\ * &quot;-&quot;??_-;_-@_-"/>
    <numFmt numFmtId="169" formatCode="_-* #,##0.0000_-;\-* #,##0.0000_-;_-* &quot;-&quot;??_-;_-@_-"/>
    <numFmt numFmtId="170" formatCode="_-[$$-240A]\ * #,##0_-;\-[$$-240A]\ * #,##0_-;_-[$$-240A]\ * &quot;-&quot;??_-;_-@_-"/>
    <numFmt numFmtId="171" formatCode="_-&quot;$&quot;\ * #,##0_-;\-&quot;$&quot;\ * #,##0_-;_-&quot;$&quot;\ * &quot;-&quot;??_-;_-@_-"/>
  </numFmts>
  <fonts count="60">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rgb="FFFF0000"/>
      <name val="Arial"/>
      <family val="2"/>
    </font>
    <font>
      <b/>
      <u/>
      <sz val="11"/>
      <color theme="1"/>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0"/>
      <name val="Aptos Narrow"/>
      <family val="2"/>
      <scheme val="minor"/>
    </font>
    <font>
      <b/>
      <sz val="14"/>
      <name val="Aptos Narrow"/>
      <family val="2"/>
      <scheme val="minor"/>
    </font>
    <font>
      <b/>
      <sz val="18"/>
      <color rgb="FFFF0000"/>
      <name val="Aptos Narrow"/>
      <family val="2"/>
      <scheme val="minor"/>
    </font>
    <font>
      <b/>
      <sz val="11"/>
      <name val="Aptos Narrow"/>
      <scheme val="minor"/>
    </font>
    <font>
      <b/>
      <sz val="14"/>
      <name val="Aptos Narrow"/>
      <scheme val="minor"/>
    </font>
    <font>
      <b/>
      <sz val="16"/>
      <name val="Aptos Narrow"/>
      <scheme val="minor"/>
    </font>
    <font>
      <b/>
      <sz val="18"/>
      <name val="Aptos Narrow"/>
      <scheme val="minor"/>
    </font>
    <font>
      <b/>
      <sz val="20"/>
      <name val="Aptos Narrow"/>
      <scheme val="minor"/>
    </font>
    <font>
      <b/>
      <sz val="22"/>
      <name val="Aptos Narrow"/>
      <scheme val="minor"/>
    </font>
    <font>
      <b/>
      <sz val="16"/>
      <color theme="1"/>
      <name val="Aptos Narrow"/>
      <scheme val="minor"/>
    </font>
    <font>
      <b/>
      <sz val="16"/>
      <name val="Aptos Narrow"/>
      <family val="2"/>
      <scheme val="minor"/>
    </font>
    <font>
      <b/>
      <sz val="12"/>
      <color theme="1"/>
      <name val="Aptos Narrow"/>
      <family val="2"/>
      <scheme val="minor"/>
    </font>
    <font>
      <b/>
      <sz val="12"/>
      <color theme="1"/>
      <name val="Arial "/>
    </font>
    <font>
      <b/>
      <sz val="12"/>
      <color rgb="FFFF0000"/>
      <name val="Arial"/>
      <family val="2"/>
    </font>
    <font>
      <b/>
      <sz val="12"/>
      <color theme="1"/>
      <name val="Aptos Narrow"/>
      <scheme val="minor"/>
    </font>
    <font>
      <b/>
      <u/>
      <sz val="12"/>
      <color theme="1"/>
      <name val="Aptos Narrow"/>
      <scheme val="minor"/>
    </font>
    <font>
      <b/>
      <sz val="18"/>
      <color theme="1"/>
      <name val="Aptos Narrow"/>
      <scheme val="minor"/>
    </font>
    <font>
      <b/>
      <sz val="22"/>
      <color theme="1"/>
      <name val="Aptos Narrow"/>
      <scheme val="minor"/>
    </font>
    <font>
      <b/>
      <sz val="11"/>
      <color theme="1"/>
      <name val="Aptos Narrow"/>
      <scheme val="minor"/>
    </font>
    <font>
      <b/>
      <sz val="18"/>
      <color rgb="FFFF0000"/>
      <name val="Aptos Narrow"/>
      <scheme val="minor"/>
    </font>
    <font>
      <b/>
      <sz val="11"/>
      <color theme="4"/>
      <name val="Aptos Narrow"/>
      <scheme val="minor"/>
    </font>
    <font>
      <b/>
      <sz val="10"/>
      <color theme="1"/>
      <name val="Arial"/>
      <family val="2"/>
    </font>
    <font>
      <sz val="11"/>
      <name val="Aptos Narrow"/>
      <scheme val="minor"/>
    </font>
  </fonts>
  <fills count="2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777">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5" fillId="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5" fillId="0" borderId="0" xfId="0" applyFont="1"/>
    <xf numFmtId="0" fontId="15"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5"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29"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0" xfId="0" applyFont="1" applyFill="1"/>
    <xf numFmtId="0" fontId="15" fillId="2" borderId="1" xfId="0" applyFont="1" applyFill="1" applyBorder="1" applyAlignment="1">
      <alignment horizontal="justify" vertical="center" wrapText="1"/>
    </xf>
    <xf numFmtId="0" fontId="30"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xf>
    <xf numFmtId="0" fontId="24" fillId="21" borderId="1" xfId="0" applyFont="1" applyFill="1" applyBorder="1" applyAlignment="1">
      <alignment horizontal="center" vertical="center"/>
    </xf>
    <xf numFmtId="43" fontId="0" fillId="0" borderId="0" xfId="0" applyNumberFormat="1" applyAlignment="1">
      <alignment horizontal="center" vertical="center"/>
    </xf>
    <xf numFmtId="0" fontId="19"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28" fillId="3"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4"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4"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4"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4"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5"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5"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36" fillId="3" borderId="1" xfId="13" applyNumberFormat="1" applyFont="1" applyFill="1" applyBorder="1" applyAlignment="1">
      <alignment horizontal="center" vertical="center"/>
    </xf>
    <xf numFmtId="0" fontId="34"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35"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5" fillId="7" borderId="19" xfId="13" applyNumberFormat="1" applyFont="1" applyFill="1" applyBorder="1" applyAlignment="1">
      <alignment horizontal="center" vertical="center" wrapText="1"/>
    </xf>
    <xf numFmtId="9" fontId="15"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5" fillId="11" borderId="19" xfId="13" applyNumberFormat="1" applyFont="1" applyFill="1" applyBorder="1" applyAlignment="1">
      <alignment horizontal="center" vertical="center" wrapText="1"/>
    </xf>
    <xf numFmtId="9" fontId="15"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5" fillId="12" borderId="19" xfId="13" applyNumberFormat="1" applyFont="1" applyFill="1" applyBorder="1" applyAlignment="1">
      <alignment horizontal="center" vertical="center" wrapText="1"/>
    </xf>
    <xf numFmtId="9" fontId="15" fillId="12" borderId="19" xfId="12" applyNumberFormat="1" applyFont="1" applyFill="1" applyBorder="1" applyAlignment="1">
      <alignment horizontal="center" vertical="center" wrapText="1"/>
    </xf>
    <xf numFmtId="10" fontId="15" fillId="13" borderId="19" xfId="13" applyNumberFormat="1" applyFont="1" applyFill="1" applyBorder="1" applyAlignment="1">
      <alignment horizontal="center" vertical="center" wrapText="1"/>
    </xf>
    <xf numFmtId="9" fontId="15" fillId="13" borderId="19" xfId="12" applyNumberFormat="1" applyFont="1" applyFill="1" applyBorder="1" applyAlignment="1">
      <alignment horizontal="center" vertical="center" wrapText="1"/>
    </xf>
    <xf numFmtId="10" fontId="15" fillId="14" borderId="19" xfId="13" applyNumberFormat="1" applyFont="1" applyFill="1" applyBorder="1" applyAlignment="1">
      <alignment horizontal="center" vertical="center" wrapText="1"/>
    </xf>
    <xf numFmtId="9" fontId="15" fillId="14" borderId="19" xfId="12" applyNumberFormat="1" applyFont="1" applyFill="1" applyBorder="1" applyAlignment="1">
      <alignment horizontal="center" vertical="center" wrapText="1"/>
    </xf>
    <xf numFmtId="10" fontId="15" fillId="15" borderId="19" xfId="13" applyNumberFormat="1" applyFont="1" applyFill="1" applyBorder="1" applyAlignment="1">
      <alignment horizontal="center" vertical="center" wrapText="1"/>
    </xf>
    <xf numFmtId="9" fontId="15"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5" fillId="17" borderId="19" xfId="13" applyFont="1" applyFill="1" applyBorder="1" applyAlignment="1">
      <alignment horizontal="center" vertical="center" wrapText="1"/>
    </xf>
    <xf numFmtId="9" fontId="15"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2" borderId="1" xfId="0" applyFill="1" applyBorder="1" applyAlignment="1">
      <alignment horizontal="center" vertical="center" wrapText="1"/>
    </xf>
    <xf numFmtId="0" fontId="24" fillId="22" borderId="1" xfId="0" applyFont="1" applyFill="1" applyBorder="1" applyAlignment="1">
      <alignment horizontal="center" vertical="center" wrapText="1"/>
    </xf>
    <xf numFmtId="0" fontId="0" fillId="22"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0" fontId="13" fillId="17" borderId="1" xfId="0" applyFont="1" applyFill="1" applyBorder="1" applyAlignment="1">
      <alignment horizontal="center" vertical="center"/>
    </xf>
    <xf numFmtId="0" fontId="11" fillId="6" borderId="1" xfId="4" applyBorder="1" applyAlignment="1" applyProtection="1">
      <alignment vertical="center"/>
    </xf>
    <xf numFmtId="0" fontId="11" fillId="6" borderId="1" xfId="4" applyBorder="1" applyProtection="1">
      <alignment horizontal="center" vertical="center"/>
    </xf>
    <xf numFmtId="49" fontId="12" fillId="0" borderId="1" xfId="5" applyBorder="1" applyAlignment="1" applyProtection="1">
      <alignment vertical="center" wrapText="1"/>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5" fillId="0" borderId="21" xfId="0" applyFont="1" applyBorder="1" applyAlignment="1">
      <alignment horizontal="center" vertical="center" wrapText="1"/>
    </xf>
    <xf numFmtId="9" fontId="5" fillId="0" borderId="21" xfId="13" applyFont="1" applyFill="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7" fillId="0" borderId="1" xfId="7" applyNumberFormat="1" applyFont="1" applyFill="1" applyBorder="1" applyAlignment="1">
      <alignment horizontal="center" vertical="center"/>
    </xf>
    <xf numFmtId="10"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center" vertical="center"/>
    </xf>
    <xf numFmtId="14" fontId="0" fillId="0" borderId="1" xfId="0" applyNumberFormat="1" applyBorder="1" applyAlignment="1">
      <alignment horizontal="center" vertical="center"/>
    </xf>
    <xf numFmtId="164" fontId="0" fillId="0" borderId="1" xfId="7" applyNumberFormat="1" applyFont="1" applyFill="1" applyBorder="1" applyAlignment="1">
      <alignment horizontal="center" vertical="center"/>
    </xf>
    <xf numFmtId="0" fontId="7" fillId="0" borderId="1" xfId="0" applyFont="1" applyBorder="1" applyAlignment="1">
      <alignment horizontal="center" vertical="center"/>
    </xf>
    <xf numFmtId="43" fontId="0" fillId="0" borderId="1" xfId="7" applyFont="1" applyFill="1" applyBorder="1" applyAlignment="1">
      <alignment horizontal="center" vertical="center" wrapText="1"/>
    </xf>
    <xf numFmtId="0" fontId="37" fillId="0" borderId="1" xfId="14" applyFill="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wrapText="1"/>
    </xf>
    <xf numFmtId="10" fontId="0" fillId="0" borderId="1" xfId="13"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66" fontId="0" fillId="0" borderId="1" xfId="13" applyNumberFormat="1" applyFont="1" applyFill="1" applyBorder="1" applyAlignment="1">
      <alignment horizontal="center" vertical="center"/>
    </xf>
    <xf numFmtId="10" fontId="7" fillId="0" borderId="1" xfId="13"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1" xfId="0" applyFont="1" applyBorder="1" applyAlignment="1">
      <alignment vertical="center" wrapText="1"/>
    </xf>
    <xf numFmtId="43" fontId="1" fillId="0" borderId="1" xfId="7" applyFont="1" applyFill="1" applyBorder="1" applyAlignment="1">
      <alignment horizontal="center" vertical="center" wrapText="1"/>
    </xf>
    <xf numFmtId="0" fontId="0" fillId="0" borderId="20" xfId="0" applyBorder="1" applyAlignment="1">
      <alignment horizontal="center" vertical="center"/>
    </xf>
    <xf numFmtId="0" fontId="32" fillId="0" borderId="4" xfId="0" applyFont="1" applyBorder="1" applyAlignment="1">
      <alignment horizontal="center" vertical="center" wrapText="1"/>
    </xf>
    <xf numFmtId="9" fontId="0" fillId="0" borderId="1" xfId="0" applyNumberFormat="1" applyBorder="1" applyAlignment="1">
      <alignment horizontal="center" vertical="center" wrapText="1"/>
    </xf>
    <xf numFmtId="0" fontId="34" fillId="0" borderId="1" xfId="0" applyFont="1" applyBorder="1" applyAlignment="1">
      <alignment horizontal="center" vertical="center" wrapText="1"/>
    </xf>
    <xf numFmtId="43" fontId="7" fillId="0" borderId="1" xfId="7" applyFont="1" applyFill="1" applyBorder="1" applyAlignment="1">
      <alignment horizontal="center" vertical="center" wrapText="1"/>
    </xf>
    <xf numFmtId="167" fontId="0" fillId="0" borderId="1" xfId="13" applyNumberFormat="1" applyFont="1" applyFill="1" applyBorder="1" applyAlignment="1">
      <alignment horizontal="center" vertical="center" wrapText="1"/>
    </xf>
    <xf numFmtId="10" fontId="0" fillId="0" borderId="1" xfId="13" applyNumberFormat="1" applyFont="1" applyFill="1" applyBorder="1" applyAlignment="1">
      <alignment horizontal="center" vertical="center" wrapText="1"/>
    </xf>
    <xf numFmtId="43" fontId="0" fillId="0" borderId="1" xfId="0" applyNumberFormat="1" applyBorder="1" applyAlignment="1">
      <alignment horizontal="center" vertical="center"/>
    </xf>
    <xf numFmtId="9" fontId="0" fillId="0" borderId="1" xfId="13" applyFont="1" applyFill="1" applyBorder="1" applyAlignment="1">
      <alignment horizontal="center" vertical="center"/>
    </xf>
    <xf numFmtId="43" fontId="0" fillId="0" borderId="1" xfId="0" applyNumberFormat="1" applyBorder="1" applyAlignment="1">
      <alignment horizontal="center" vertical="center" wrapText="1"/>
    </xf>
    <xf numFmtId="1" fontId="7"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4" fillId="0" borderId="0" xfId="0" applyFont="1" applyAlignment="1">
      <alignment horizontal="center" vertical="center"/>
    </xf>
    <xf numFmtId="44" fontId="0" fillId="0" borderId="1" xfId="12" applyFont="1" applyFill="1" applyBorder="1" applyAlignment="1">
      <alignment horizontal="center" vertical="center"/>
    </xf>
    <xf numFmtId="1" fontId="7" fillId="0" borderId="1" xfId="7" applyNumberFormat="1" applyFont="1" applyFill="1" applyBorder="1" applyAlignment="1">
      <alignment horizontal="center" vertical="center"/>
    </xf>
    <xf numFmtId="0" fontId="7" fillId="0" borderId="0" xfId="0" applyFont="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43" fontId="25" fillId="0" borderId="1" xfId="7" applyFont="1" applyFill="1" applyBorder="1" applyAlignment="1">
      <alignment horizontal="center" vertical="center" wrapText="1"/>
    </xf>
    <xf numFmtId="0" fontId="13" fillId="0" borderId="18" xfId="0" applyFont="1" applyBorder="1" applyAlignment="1">
      <alignment horizontal="center" vertical="center"/>
    </xf>
    <xf numFmtId="0" fontId="23"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29" fillId="0" borderId="1" xfId="0" applyFont="1" applyBorder="1" applyAlignment="1">
      <alignment horizontal="center" vertical="center"/>
    </xf>
    <xf numFmtId="0" fontId="38" fillId="0" borderId="1"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8" fillId="0" borderId="1" xfId="0" applyFont="1" applyBorder="1" applyAlignment="1">
      <alignment horizontal="center" vertical="center" wrapText="1"/>
    </xf>
    <xf numFmtId="10" fontId="42" fillId="0" borderId="1" xfId="0" applyNumberFormat="1" applyFont="1" applyBorder="1" applyAlignment="1">
      <alignment horizontal="center" vertical="center"/>
    </xf>
    <xf numFmtId="10" fontId="45" fillId="0" borderId="1" xfId="0" applyNumberFormat="1" applyFont="1" applyBorder="1" applyAlignment="1">
      <alignment horizontal="center" vertical="center"/>
    </xf>
    <xf numFmtId="0" fontId="7" fillId="0" borderId="18" xfId="7" applyNumberFormat="1" applyFont="1" applyFill="1" applyBorder="1" applyAlignment="1">
      <alignment horizontal="center" vertical="center"/>
    </xf>
    <xf numFmtId="9" fontId="0" fillId="0" borderId="18" xfId="0" applyNumberFormat="1" applyBorder="1" applyAlignment="1">
      <alignment horizontal="center" vertical="center"/>
    </xf>
    <xf numFmtId="0" fontId="32" fillId="0" borderId="0" xfId="0" applyFont="1" applyAlignment="1">
      <alignment horizontal="center" vertical="center" wrapText="1"/>
    </xf>
    <xf numFmtId="9" fontId="0" fillId="0" borderId="0" xfId="0" applyNumberFormat="1" applyAlignment="1">
      <alignment horizontal="center" vertical="center"/>
    </xf>
    <xf numFmtId="0" fontId="35" fillId="0" borderId="1" xfId="0" applyFont="1" applyBorder="1" applyAlignment="1">
      <alignment horizontal="center" vertical="center"/>
    </xf>
    <xf numFmtId="9" fontId="46" fillId="0" borderId="1" xfId="0" applyNumberFormat="1" applyFont="1" applyBorder="1" applyAlignment="1">
      <alignment horizontal="center" vertical="center"/>
    </xf>
    <xf numFmtId="10" fontId="46" fillId="0" borderId="1" xfId="0" applyNumberFormat="1" applyFont="1" applyBorder="1" applyAlignment="1">
      <alignment horizontal="center" vertical="center"/>
    </xf>
    <xf numFmtId="9" fontId="47" fillId="0" borderId="1" xfId="0" applyNumberFormat="1" applyFont="1" applyBorder="1" applyAlignment="1">
      <alignment horizontal="center" vertical="center"/>
    </xf>
    <xf numFmtId="9" fontId="42" fillId="0" borderId="1" xfId="0" applyNumberFormat="1" applyFont="1" applyBorder="1" applyAlignment="1">
      <alignment horizontal="center" vertical="center"/>
    </xf>
    <xf numFmtId="10" fontId="47" fillId="0" borderId="1" xfId="13" applyNumberFormat="1" applyFont="1" applyFill="1" applyBorder="1" applyAlignment="1">
      <alignment horizontal="center" vertical="center"/>
    </xf>
    <xf numFmtId="44" fontId="4" fillId="0" borderId="19" xfId="12" applyFont="1" applyFill="1" applyBorder="1" applyAlignment="1">
      <alignment horizontal="center" vertical="center"/>
    </xf>
    <xf numFmtId="0" fontId="48" fillId="0" borderId="19" xfId="0" applyFont="1" applyBorder="1" applyAlignment="1">
      <alignment horizontal="center" vertical="center"/>
    </xf>
    <xf numFmtId="0" fontId="48" fillId="0" borderId="19" xfId="0" applyFont="1" applyBorder="1" applyAlignment="1">
      <alignment horizontal="center" vertical="center" wrapText="1"/>
    </xf>
    <xf numFmtId="0" fontId="48" fillId="0" borderId="1" xfId="0" applyFont="1" applyBorder="1" applyAlignment="1">
      <alignment horizontal="center" vertical="center" wrapText="1"/>
    </xf>
    <xf numFmtId="43" fontId="4" fillId="0" borderId="1" xfId="7" applyFont="1" applyFill="1" applyBorder="1" applyAlignment="1">
      <alignment vertical="center"/>
    </xf>
    <xf numFmtId="168" fontId="48" fillId="0" borderId="1" xfId="0" applyNumberFormat="1" applyFont="1" applyBorder="1" applyAlignment="1">
      <alignment horizontal="center" vertical="center" wrapText="1"/>
    </xf>
    <xf numFmtId="9" fontId="48" fillId="0" borderId="1" xfId="0" applyNumberFormat="1" applyFont="1" applyBorder="1" applyAlignment="1">
      <alignment horizontal="center" vertical="center" wrapText="1"/>
    </xf>
    <xf numFmtId="10" fontId="48" fillId="0" borderId="1" xfId="0" applyNumberFormat="1" applyFont="1" applyBorder="1" applyAlignment="1">
      <alignment horizontal="center" vertical="center" wrapText="1"/>
    </xf>
    <xf numFmtId="164" fontId="4" fillId="0" borderId="1" xfId="7" applyNumberFormat="1" applyFont="1" applyFill="1" applyBorder="1" applyAlignment="1">
      <alignment vertical="center"/>
    </xf>
    <xf numFmtId="170" fontId="48" fillId="0" borderId="1" xfId="0" applyNumberFormat="1" applyFont="1" applyBorder="1" applyAlignment="1">
      <alignment horizontal="center" vertical="center" wrapText="1"/>
    </xf>
    <xf numFmtId="9" fontId="4" fillId="0" borderId="1" xfId="7" applyNumberFormat="1" applyFont="1" applyFill="1" applyBorder="1" applyAlignment="1">
      <alignment horizontal="center" vertical="center"/>
    </xf>
    <xf numFmtId="171" fontId="48" fillId="0" borderId="1" xfId="0" applyNumberFormat="1" applyFont="1" applyBorder="1" applyAlignment="1">
      <alignment horizontal="center" vertical="center" wrapText="1"/>
    </xf>
    <xf numFmtId="9" fontId="4" fillId="0" borderId="1" xfId="13" applyFont="1" applyFill="1" applyBorder="1" applyAlignment="1">
      <alignment vertical="center"/>
    </xf>
    <xf numFmtId="44" fontId="48" fillId="0" borderId="1" xfId="12" applyFont="1" applyFill="1" applyBorder="1" applyAlignment="1">
      <alignment horizontal="center" vertical="center" wrapText="1"/>
    </xf>
    <xf numFmtId="44" fontId="49" fillId="0" borderId="1" xfId="12" applyFont="1" applyFill="1" applyBorder="1" applyAlignment="1">
      <alignment horizontal="center" vertical="center"/>
    </xf>
    <xf numFmtId="0" fontId="48" fillId="0" borderId="1" xfId="0" applyFont="1" applyBorder="1" applyAlignment="1">
      <alignment horizontal="center" vertical="center"/>
    </xf>
    <xf numFmtId="43" fontId="48" fillId="0" borderId="1" xfId="0" applyNumberFormat="1" applyFont="1" applyBorder="1" applyAlignment="1">
      <alignment horizontal="center" vertical="center" wrapText="1"/>
    </xf>
    <xf numFmtId="9" fontId="48" fillId="0" borderId="1" xfId="13" applyFont="1" applyFill="1" applyBorder="1" applyAlignment="1">
      <alignment horizontal="center" vertical="center" wrapText="1"/>
    </xf>
    <xf numFmtId="44" fontId="49" fillId="0" borderId="19" xfId="12" applyFont="1" applyFill="1" applyBorder="1" applyAlignment="1">
      <alignment horizontal="center" vertical="center"/>
    </xf>
    <xf numFmtId="10" fontId="48" fillId="0" borderId="1" xfId="13" applyNumberFormat="1" applyFont="1" applyFill="1" applyBorder="1" applyAlignment="1">
      <alignment horizontal="center" vertical="center" wrapText="1"/>
    </xf>
    <xf numFmtId="44" fontId="48" fillId="0" borderId="19" xfId="12" applyFont="1" applyFill="1" applyBorder="1" applyAlignment="1">
      <alignment horizontal="center" vertical="center"/>
    </xf>
    <xf numFmtId="0" fontId="50" fillId="0" borderId="1" xfId="0" applyFont="1" applyBorder="1" applyAlignment="1">
      <alignment horizontal="center" vertical="center" wrapText="1"/>
    </xf>
    <xf numFmtId="44" fontId="4" fillId="0" borderId="1" xfId="12" applyFont="1" applyFill="1" applyBorder="1" applyAlignment="1">
      <alignment horizontal="center" vertical="center"/>
    </xf>
    <xf numFmtId="0" fontId="48" fillId="0" borderId="20" xfId="0" applyFont="1" applyBorder="1" applyAlignment="1">
      <alignment horizontal="center" vertical="center"/>
    </xf>
    <xf numFmtId="44" fontId="51" fillId="0" borderId="1" xfId="12" applyFont="1" applyFill="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9" fontId="51" fillId="0" borderId="1" xfId="0" applyNumberFormat="1" applyFont="1" applyBorder="1" applyAlignment="1">
      <alignment horizontal="center" vertical="center"/>
    </xf>
    <xf numFmtId="10" fontId="51" fillId="0" borderId="1" xfId="0" applyNumberFormat="1" applyFont="1" applyBorder="1" applyAlignment="1">
      <alignment horizontal="center" vertical="center"/>
    </xf>
    <xf numFmtId="171" fontId="54" fillId="0" borderId="1" xfId="12" applyNumberFormat="1" applyFont="1" applyFill="1" applyBorder="1" applyAlignment="1">
      <alignment horizontal="center" vertical="center"/>
    </xf>
    <xf numFmtId="164" fontId="53" fillId="0" borderId="1" xfId="0" applyNumberFormat="1" applyFont="1" applyBorder="1" applyAlignment="1">
      <alignment horizontal="center" vertical="center"/>
    </xf>
    <xf numFmtId="164" fontId="53" fillId="0" borderId="1" xfId="12" applyNumberFormat="1" applyFont="1" applyFill="1" applyBorder="1" applyAlignment="1">
      <alignment horizontal="center" vertical="center"/>
    </xf>
    <xf numFmtId="10" fontId="56" fillId="0" borderId="1" xfId="13" applyNumberFormat="1" applyFont="1" applyFill="1" applyBorder="1" applyAlignment="1">
      <alignment horizontal="center" vertical="center"/>
    </xf>
    <xf numFmtId="0" fontId="57" fillId="2" borderId="0" xfId="0" applyFont="1" applyFill="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55" fillId="2" borderId="1" xfId="1" applyFont="1" applyFill="1" applyBorder="1" applyAlignment="1">
      <alignment horizontal="left" vertical="center"/>
    </xf>
    <xf numFmtId="0" fontId="59" fillId="0" borderId="0" xfId="0" applyFont="1"/>
    <xf numFmtId="0" fontId="40" fillId="0" borderId="4"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 xfId="0" applyFont="1" applyBorder="1" applyAlignment="1">
      <alignment horizontal="center" vertical="center" wrapText="1"/>
    </xf>
    <xf numFmtId="0" fontId="59" fillId="0" borderId="18" xfId="0" applyFont="1" applyBorder="1" applyAlignment="1">
      <alignment horizontal="center" vertical="center"/>
    </xf>
    <xf numFmtId="0" fontId="59" fillId="0" borderId="18" xfId="0" applyFont="1" applyBorder="1" applyAlignment="1">
      <alignment horizontal="center" vertical="center" wrapText="1"/>
    </xf>
    <xf numFmtId="0" fontId="59" fillId="0" borderId="1" xfId="0" applyFont="1" applyBorder="1" applyAlignment="1">
      <alignment horizontal="center" vertical="center" wrapText="1"/>
    </xf>
    <xf numFmtId="49" fontId="59" fillId="0" borderId="1" xfId="0" applyNumberFormat="1" applyFont="1" applyBorder="1" applyAlignment="1">
      <alignment horizontal="center" vertical="center"/>
    </xf>
    <xf numFmtId="0" fontId="59" fillId="0" borderId="1" xfId="0" applyFont="1" applyBorder="1" applyAlignment="1">
      <alignment horizontal="center" vertical="center"/>
    </xf>
    <xf numFmtId="0" fontId="59" fillId="0" borderId="4" xfId="0" applyFont="1" applyBorder="1" applyAlignment="1">
      <alignment horizontal="center" vertical="center" wrapText="1"/>
    </xf>
    <xf numFmtId="9" fontId="59" fillId="0" borderId="1" xfId="0" applyNumberFormat="1" applyFont="1" applyBorder="1" applyAlignment="1">
      <alignment horizontal="center" vertical="center" wrapText="1"/>
    </xf>
    <xf numFmtId="9" fontId="59" fillId="0" borderId="1" xfId="13" applyFont="1" applyFill="1" applyBorder="1" applyAlignment="1">
      <alignment horizontal="center" vertical="center" wrapText="1"/>
    </xf>
    <xf numFmtId="10" fontId="40" fillId="0" borderId="1" xfId="13" applyNumberFormat="1" applyFont="1" applyFill="1" applyBorder="1" applyAlignment="1">
      <alignment horizontal="center" vertical="center" wrapText="1"/>
    </xf>
    <xf numFmtId="0" fontId="59" fillId="0" borderId="19" xfId="0" applyFont="1" applyBorder="1" applyAlignment="1">
      <alignment horizontal="center" vertical="center"/>
    </xf>
    <xf numFmtId="3" fontId="59" fillId="0" borderId="1" xfId="0" applyNumberFormat="1" applyFont="1" applyBorder="1" applyAlignment="1">
      <alignment horizontal="center" vertical="center" wrapText="1"/>
    </xf>
    <xf numFmtId="0" fontId="59" fillId="0" borderId="12" xfId="0" applyFont="1" applyBorder="1" applyAlignment="1">
      <alignment horizontal="center" vertical="center" wrapText="1"/>
    </xf>
    <xf numFmtId="49" fontId="59" fillId="0" borderId="18" xfId="0" applyNumberFormat="1" applyFont="1" applyBorder="1" applyAlignment="1">
      <alignment horizontal="center" vertical="center"/>
    </xf>
    <xf numFmtId="9" fontId="59" fillId="0" borderId="18" xfId="0" applyNumberFormat="1" applyFont="1" applyBorder="1" applyAlignment="1">
      <alignment horizontal="center" vertical="center" wrapText="1"/>
    </xf>
    <xf numFmtId="0" fontId="40" fillId="0" borderId="0" xfId="0" applyFont="1" applyAlignment="1">
      <alignment vertical="center" wrapText="1"/>
    </xf>
    <xf numFmtId="0" fontId="40" fillId="0" borderId="2" xfId="0" applyFont="1" applyBorder="1" applyAlignment="1">
      <alignment vertical="center" wrapText="1"/>
    </xf>
    <xf numFmtId="0" fontId="59" fillId="0" borderId="11" xfId="0" applyFont="1" applyBorder="1" applyAlignment="1">
      <alignment horizontal="center" vertical="center" wrapText="1"/>
    </xf>
    <xf numFmtId="0" fontId="59" fillId="0" borderId="11" xfId="0" applyFont="1" applyBorder="1" applyAlignment="1">
      <alignment horizontal="center" vertical="center"/>
    </xf>
    <xf numFmtId="0" fontId="59" fillId="0" borderId="14" xfId="0" applyFont="1" applyBorder="1" applyAlignment="1">
      <alignment horizontal="center" vertical="center" wrapText="1"/>
    </xf>
    <xf numFmtId="0" fontId="59" fillId="0" borderId="20" xfId="0" applyFont="1" applyBorder="1" applyAlignment="1">
      <alignment horizontal="center" vertical="center" wrapText="1"/>
    </xf>
    <xf numFmtId="10" fontId="59" fillId="0" borderId="1" xfId="13" applyNumberFormat="1" applyFont="1" applyFill="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xf>
    <xf numFmtId="1" fontId="59" fillId="0" borderId="18" xfId="0" applyNumberFormat="1" applyFont="1" applyBorder="1" applyAlignment="1">
      <alignment horizontal="center" vertical="center"/>
    </xf>
    <xf numFmtId="3" fontId="59" fillId="0" borderId="18" xfId="0" applyNumberFormat="1" applyFont="1" applyBorder="1" applyAlignment="1">
      <alignment horizontal="center" vertical="center" wrapText="1"/>
    </xf>
    <xf numFmtId="0" fontId="59" fillId="0" borderId="0" xfId="0" applyFont="1" applyAlignment="1">
      <alignment vertical="center"/>
    </xf>
    <xf numFmtId="0" fontId="59" fillId="0" borderId="1" xfId="0" applyFont="1" applyBorder="1" applyAlignment="1">
      <alignment vertical="center"/>
    </xf>
    <xf numFmtId="0" fontId="40" fillId="0" borderId="0" xfId="0" applyFont="1" applyAlignment="1">
      <alignment horizontal="center" vertical="center" wrapText="1"/>
    </xf>
    <xf numFmtId="9" fontId="40" fillId="0" borderId="0" xfId="13" applyFont="1" applyFill="1" applyBorder="1" applyAlignment="1">
      <alignment horizontal="center" vertical="center"/>
    </xf>
    <xf numFmtId="0" fontId="59" fillId="0" borderId="0" xfId="0" applyFont="1" applyAlignment="1">
      <alignment horizontal="center"/>
    </xf>
    <xf numFmtId="10" fontId="44" fillId="0" borderId="22" xfId="0" applyNumberFormat="1" applyFont="1" applyBorder="1" applyAlignment="1">
      <alignment horizontal="center" vertical="center"/>
    </xf>
    <xf numFmtId="10" fontId="44" fillId="0" borderId="21" xfId="0" applyNumberFormat="1" applyFont="1" applyBorder="1" applyAlignment="1">
      <alignment horizontal="center" vertical="center"/>
    </xf>
    <xf numFmtId="10" fontId="44" fillId="0" borderId="23" xfId="0" applyNumberFormat="1" applyFont="1" applyBorder="1" applyAlignment="1">
      <alignment horizontal="center" vertical="center"/>
    </xf>
    <xf numFmtId="10" fontId="42" fillId="0" borderId="1" xfId="13" applyNumberFormat="1" applyFont="1" applyFill="1" applyBorder="1" applyAlignment="1">
      <alignment horizontal="center" vertical="center" wrapText="1"/>
    </xf>
    <xf numFmtId="10" fontId="42" fillId="0" borderId="1" xfId="0" applyNumberFormat="1" applyFont="1" applyBorder="1" applyAlignment="1">
      <alignment horizontal="center" vertical="center" wrapText="1"/>
    </xf>
    <xf numFmtId="9" fontId="42" fillId="0" borderId="1" xfId="13" applyFont="1" applyFill="1" applyBorder="1" applyAlignment="1">
      <alignment horizontal="center" vertical="center" wrapText="1"/>
    </xf>
    <xf numFmtId="9" fontId="42" fillId="0" borderId="18" xfId="0" applyNumberFormat="1" applyFont="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3" fillId="0" borderId="1" xfId="0" applyFont="1" applyBorder="1" applyAlignment="1">
      <alignment horizontal="center" vertical="center" wrapText="1"/>
    </xf>
    <xf numFmtId="0" fontId="40" fillId="0" borderId="0" xfId="0" applyFont="1" applyAlignment="1">
      <alignment horizontal="center" vertical="center" wrapText="1"/>
    </xf>
    <xf numFmtId="0" fontId="41" fillId="0" borderId="1" xfId="0" applyFont="1" applyBorder="1" applyAlignment="1">
      <alignment horizontal="center" vertical="center" wrapText="1"/>
    </xf>
    <xf numFmtId="0" fontId="59" fillId="0" borderId="1" xfId="0" applyFont="1" applyBorder="1" applyAlignment="1">
      <alignment horizontal="center"/>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40"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43" fontId="7" fillId="0" borderId="18" xfId="7" applyFont="1" applyFill="1" applyBorder="1" applyAlignment="1">
      <alignment horizontal="center" vertical="center"/>
    </xf>
    <xf numFmtId="43" fontId="7" fillId="0" borderId="19" xfId="7" applyFont="1" applyFill="1" applyBorder="1" applyAlignment="1">
      <alignment horizontal="center" vertical="center"/>
    </xf>
    <xf numFmtId="44" fontId="7" fillId="0" borderId="18" xfId="12" applyFont="1" applyFill="1" applyBorder="1" applyAlignment="1">
      <alignment horizontal="center" vertical="center"/>
    </xf>
    <xf numFmtId="44" fontId="7" fillId="0" borderId="19" xfId="12" applyFont="1" applyFill="1" applyBorder="1" applyAlignment="1">
      <alignment horizontal="center" vertical="center"/>
    </xf>
    <xf numFmtId="44" fontId="7" fillId="0" borderId="20" xfId="12"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4" fontId="0" fillId="0" borderId="18" xfId="12" applyFont="1" applyFill="1" applyBorder="1" applyAlignment="1">
      <alignment horizontal="center" vertical="center" wrapText="1"/>
    </xf>
    <xf numFmtId="44" fontId="0" fillId="0" borderId="20" xfId="1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43" fontId="7" fillId="0" borderId="20" xfId="7" applyFont="1" applyFill="1" applyBorder="1" applyAlignment="1">
      <alignment horizontal="center" vertical="center"/>
    </xf>
    <xf numFmtId="0" fontId="0" fillId="0" borderId="20" xfId="0" applyBorder="1" applyAlignment="1">
      <alignment horizontal="center" vertical="center" wrapText="1"/>
    </xf>
    <xf numFmtId="43" fontId="24" fillId="0" borderId="18" xfId="7" applyFont="1" applyFill="1" applyBorder="1" applyAlignment="1">
      <alignment horizontal="center" vertical="center"/>
    </xf>
    <xf numFmtId="43" fontId="24" fillId="0" borderId="19" xfId="7" applyFont="1" applyFill="1" applyBorder="1" applyAlignment="1">
      <alignment horizontal="center" vertical="center"/>
    </xf>
    <xf numFmtId="43" fontId="24" fillId="0" borderId="20" xfId="7" applyFont="1" applyFill="1" applyBorder="1" applyAlignment="1">
      <alignment horizontal="center" vertical="center"/>
    </xf>
    <xf numFmtId="9" fontId="0" fillId="0" borderId="18" xfId="0" applyNumberFormat="1" applyBorder="1" applyAlignment="1">
      <alignment horizontal="center" vertical="center" wrapText="1"/>
    </xf>
    <xf numFmtId="9" fontId="0" fillId="0" borderId="19" xfId="0" applyNumberFormat="1" applyBorder="1" applyAlignment="1">
      <alignment horizontal="center" vertical="center" wrapText="1"/>
    </xf>
    <xf numFmtId="9" fontId="0" fillId="0" borderId="20" xfId="0" applyNumberFormat="1" applyBorder="1" applyAlignment="1">
      <alignment horizontal="center" vertical="center" wrapText="1"/>
    </xf>
    <xf numFmtId="44" fontId="0" fillId="0" borderId="19" xfId="12" applyFont="1" applyFill="1" applyBorder="1" applyAlignment="1">
      <alignment horizontal="center" vertical="center" wrapText="1"/>
    </xf>
    <xf numFmtId="9" fontId="0" fillId="0" borderId="18" xfId="13" applyFont="1" applyFill="1" applyBorder="1" applyAlignment="1">
      <alignment horizontal="center" vertical="center" wrapText="1"/>
    </xf>
    <xf numFmtId="9" fontId="0" fillId="0" borderId="19" xfId="13" applyFont="1" applyFill="1" applyBorder="1" applyAlignment="1">
      <alignment horizontal="center" vertical="center" wrapText="1"/>
    </xf>
    <xf numFmtId="9" fontId="0" fillId="0" borderId="20" xfId="13" applyFont="1" applyFill="1" applyBorder="1" applyAlignment="1">
      <alignment horizontal="center" vertical="center" wrapText="1"/>
    </xf>
    <xf numFmtId="9" fontId="7" fillId="0" borderId="18" xfId="13" applyFont="1" applyFill="1" applyBorder="1" applyAlignment="1">
      <alignment horizontal="center" vertical="center"/>
    </xf>
    <xf numFmtId="9" fontId="7" fillId="0" borderId="19" xfId="13" applyFont="1" applyFill="1" applyBorder="1" applyAlignment="1">
      <alignment horizontal="center" vertical="center"/>
    </xf>
    <xf numFmtId="9" fontId="7" fillId="0" borderId="20" xfId="13" applyFont="1" applyFill="1" applyBorder="1" applyAlignment="1">
      <alignment horizontal="center" vertical="center"/>
    </xf>
    <xf numFmtId="164" fontId="24" fillId="0" borderId="18" xfId="7" applyNumberFormat="1" applyFont="1" applyFill="1" applyBorder="1" applyAlignment="1">
      <alignment horizontal="center" vertical="center"/>
    </xf>
    <xf numFmtId="164" fontId="24" fillId="0" borderId="19" xfId="7" applyNumberFormat="1" applyFont="1" applyFill="1" applyBorder="1" applyAlignment="1">
      <alignment horizontal="center" vertical="center"/>
    </xf>
    <xf numFmtId="9" fontId="7" fillId="0" borderId="18" xfId="7"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9" fillId="0" borderId="1" xfId="0" applyFont="1" applyBorder="1" applyAlignment="1">
      <alignment horizontal="center" vertical="center" wrapText="1"/>
    </xf>
    <xf numFmtId="168" fontId="13" fillId="0" borderId="18" xfId="0" applyNumberFormat="1" applyFont="1" applyBorder="1" applyAlignment="1">
      <alignment horizontal="center" vertical="center" wrapText="1"/>
    </xf>
    <xf numFmtId="168" fontId="13" fillId="0" borderId="19" xfId="0" applyNumberFormat="1" applyFont="1" applyBorder="1" applyAlignment="1">
      <alignment horizontal="center" vertical="center" wrapText="1"/>
    </xf>
    <xf numFmtId="168" fontId="13" fillId="0" borderId="20" xfId="0" applyNumberFormat="1" applyFont="1" applyBorder="1" applyAlignment="1">
      <alignment horizontal="center" vertical="center" wrapText="1"/>
    </xf>
    <xf numFmtId="9" fontId="13" fillId="0" borderId="18" xfId="13" applyFont="1" applyFill="1" applyBorder="1" applyAlignment="1">
      <alignment horizontal="center" vertical="center" wrapText="1"/>
    </xf>
    <xf numFmtId="9" fontId="13" fillId="0" borderId="19" xfId="13" applyFont="1" applyFill="1" applyBorder="1" applyAlignment="1">
      <alignment horizontal="center" vertical="center" wrapText="1"/>
    </xf>
    <xf numFmtId="9" fontId="13" fillId="0" borderId="20" xfId="13" applyFont="1" applyFill="1" applyBorder="1" applyAlignment="1">
      <alignment horizontal="center" vertical="center" wrapText="1"/>
    </xf>
    <xf numFmtId="10" fontId="0" fillId="0" borderId="18" xfId="13" applyNumberFormat="1" applyFont="1" applyFill="1" applyBorder="1" applyAlignment="1">
      <alignment horizontal="center" vertical="center" wrapText="1"/>
    </xf>
    <xf numFmtId="10" fontId="0" fillId="0" borderId="19" xfId="13" applyNumberFormat="1" applyFont="1" applyFill="1" applyBorder="1" applyAlignment="1">
      <alignment horizontal="center" vertical="center" wrapText="1"/>
    </xf>
    <xf numFmtId="10" fontId="0" fillId="0" borderId="20" xfId="13"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9" fontId="0" fillId="0" borderId="11" xfId="13" applyFont="1" applyFill="1" applyBorder="1" applyAlignment="1">
      <alignment horizontal="center" vertical="center" wrapText="1"/>
    </xf>
    <xf numFmtId="9" fontId="0" fillId="0" borderId="16" xfId="13" applyFont="1" applyFill="1" applyBorder="1" applyAlignment="1">
      <alignment horizontal="center" vertical="center" wrapText="1"/>
    </xf>
    <xf numFmtId="9" fontId="0" fillId="0" borderId="13" xfId="13" applyFont="1" applyFill="1" applyBorder="1" applyAlignment="1">
      <alignment horizontal="center" vertical="center" wrapText="1"/>
    </xf>
    <xf numFmtId="0" fontId="0" fillId="0" borderId="1" xfId="0" applyBorder="1" applyAlignment="1">
      <alignment horizontal="center" vertical="center" wrapText="1"/>
    </xf>
    <xf numFmtId="10" fontId="13" fillId="0" borderId="18" xfId="13" applyNumberFormat="1" applyFont="1" applyFill="1" applyBorder="1" applyAlignment="1">
      <alignment horizontal="center" vertical="center" wrapText="1"/>
    </xf>
    <xf numFmtId="10" fontId="13" fillId="0" borderId="19" xfId="13" applyNumberFormat="1" applyFont="1" applyFill="1" applyBorder="1" applyAlignment="1">
      <alignment horizontal="center" vertical="center" wrapText="1"/>
    </xf>
    <xf numFmtId="10" fontId="13" fillId="0" borderId="20" xfId="13" applyNumberFormat="1" applyFont="1" applyFill="1" applyBorder="1" applyAlignment="1">
      <alignment horizontal="center" vertical="center" wrapText="1"/>
    </xf>
    <xf numFmtId="44" fontId="0" fillId="0" borderId="11" xfId="12" applyFont="1" applyFill="1" applyBorder="1" applyAlignment="1">
      <alignment horizontal="center" vertical="center" wrapText="1"/>
    </xf>
    <xf numFmtId="44" fontId="0" fillId="0" borderId="16" xfId="12" applyFont="1" applyFill="1" applyBorder="1" applyAlignment="1">
      <alignment horizontal="center" vertical="center" wrapText="1"/>
    </xf>
    <xf numFmtId="44" fontId="0" fillId="0" borderId="13" xfId="12" applyFont="1" applyFill="1" applyBorder="1" applyAlignment="1">
      <alignment horizontal="center" vertical="center" wrapText="1"/>
    </xf>
    <xf numFmtId="0" fontId="58" fillId="0" borderId="1"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10" fontId="0" fillId="0" borderId="1" xfId="13" applyNumberFormat="1" applyFont="1" applyFill="1" applyBorder="1" applyAlignment="1">
      <alignment horizontal="center" vertical="center" wrapText="1"/>
    </xf>
    <xf numFmtId="169" fontId="0" fillId="0" borderId="1" xfId="0" applyNumberFormat="1" applyBorder="1" applyAlignment="1">
      <alignment horizontal="center" vertical="center" wrapText="1"/>
    </xf>
    <xf numFmtId="0" fontId="22" fillId="0" borderId="1" xfId="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44" fontId="15" fillId="18" borderId="18" xfId="12" applyFont="1" applyFill="1" applyBorder="1" applyAlignment="1">
      <alignment horizontal="center" vertical="center" wrapText="1"/>
    </xf>
    <xf numFmtId="44" fontId="15" fillId="18" borderId="20" xfId="12" applyFont="1" applyFill="1" applyBorder="1" applyAlignment="1">
      <alignment horizontal="center" vertical="center" wrapText="1"/>
    </xf>
    <xf numFmtId="9" fontId="15" fillId="18" borderId="18" xfId="13" applyFont="1" applyFill="1" applyBorder="1" applyAlignment="1">
      <alignment horizontal="center" vertical="center" wrapText="1"/>
    </xf>
    <xf numFmtId="9" fontId="15" fillId="18" borderId="20" xfId="13" applyFont="1" applyFill="1" applyBorder="1" applyAlignment="1">
      <alignment horizontal="center" vertical="center" wrapText="1"/>
    </xf>
    <xf numFmtId="9" fontId="15" fillId="18" borderId="18" xfId="12"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44" fontId="15" fillId="17" borderId="18"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7" borderId="20" xfId="12" applyFont="1" applyFill="1" applyBorder="1" applyAlignment="1">
      <alignment horizontal="center" vertical="center" wrapText="1"/>
    </xf>
    <xf numFmtId="9" fontId="15" fillId="17" borderId="18" xfId="12"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5" fillId="18" borderId="18" xfId="0" applyNumberFormat="1" applyFont="1" applyFill="1" applyBorder="1" applyAlignment="1">
      <alignment horizontal="center" vertical="center" wrapText="1"/>
    </xf>
    <xf numFmtId="10" fontId="15"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5" fillId="17" borderId="18" xfId="0" applyNumberFormat="1" applyFont="1" applyFill="1" applyBorder="1" applyAlignment="1">
      <alignment horizontal="center" vertical="center" wrapText="1"/>
    </xf>
    <xf numFmtId="10" fontId="15" fillId="17" borderId="19" xfId="0" applyNumberFormat="1" applyFont="1" applyFill="1" applyBorder="1" applyAlignment="1">
      <alignment horizontal="center" vertical="center" wrapText="1"/>
    </xf>
    <xf numFmtId="10" fontId="15" fillId="17" borderId="20" xfId="0" applyNumberFormat="1" applyFont="1" applyFill="1" applyBorder="1" applyAlignment="1">
      <alignment horizontal="center" vertical="center" wrapText="1"/>
    </xf>
    <xf numFmtId="10" fontId="15" fillId="16" borderId="18" xfId="0" applyNumberFormat="1" applyFont="1" applyFill="1" applyBorder="1" applyAlignment="1">
      <alignment horizontal="center" vertical="center" wrapText="1"/>
    </xf>
    <xf numFmtId="10" fontId="15" fillId="16" borderId="19" xfId="0" applyNumberFormat="1" applyFont="1" applyFill="1" applyBorder="1" applyAlignment="1">
      <alignment horizontal="center" vertical="center" wrapText="1"/>
    </xf>
    <xf numFmtId="10" fontId="15" fillId="16" borderId="20" xfId="0" applyNumberFormat="1" applyFont="1" applyFill="1" applyBorder="1" applyAlignment="1">
      <alignment horizontal="center" vertical="center" wrapText="1"/>
    </xf>
    <xf numFmtId="44" fontId="15" fillId="16" borderId="18"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44" fontId="15" fillId="16" borderId="20" xfId="12" applyFont="1" applyFill="1" applyBorder="1" applyAlignment="1">
      <alignment horizontal="center" vertical="center" wrapText="1"/>
    </xf>
    <xf numFmtId="10" fontId="15" fillId="16" borderId="18" xfId="13" applyNumberFormat="1" applyFont="1" applyFill="1" applyBorder="1" applyAlignment="1">
      <alignment horizontal="center" vertical="center" wrapText="1"/>
    </xf>
    <xf numFmtId="10" fontId="15" fillId="16" borderId="19" xfId="13" applyNumberFormat="1" applyFont="1" applyFill="1" applyBorder="1" applyAlignment="1">
      <alignment horizontal="center" vertical="center" wrapText="1"/>
    </xf>
    <xf numFmtId="10" fontId="15" fillId="16" borderId="20" xfId="13" applyNumberFormat="1" applyFont="1" applyFill="1" applyBorder="1" applyAlignment="1">
      <alignment horizontal="center" vertical="center" wrapText="1"/>
    </xf>
    <xf numFmtId="44" fontId="15" fillId="15" borderId="18"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5" borderId="20" xfId="12" applyFont="1" applyFill="1" applyBorder="1" applyAlignment="1">
      <alignment horizontal="center" vertical="center" wrapText="1"/>
    </xf>
    <xf numFmtId="9" fontId="15"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5" fillId="15" borderId="18" xfId="0" applyNumberFormat="1"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0" xfId="0" applyFont="1" applyFill="1" applyBorder="1" applyAlignment="1">
      <alignment horizontal="center" vertical="center" wrapText="1"/>
    </xf>
    <xf numFmtId="10" fontId="15" fillId="14" borderId="18" xfId="0" applyNumberFormat="1" applyFont="1" applyFill="1" applyBorder="1" applyAlignment="1">
      <alignment horizontal="center" vertical="center" wrapText="1"/>
    </xf>
    <xf numFmtId="10" fontId="15" fillId="14" borderId="19" xfId="0" applyNumberFormat="1" applyFont="1" applyFill="1" applyBorder="1" applyAlignment="1">
      <alignment horizontal="center" vertical="center" wrapText="1"/>
    </xf>
    <xf numFmtId="44" fontId="15" fillId="14" borderId="18"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9" fontId="15" fillId="14" borderId="18" xfId="12" applyNumberFormat="1" applyFont="1" applyFill="1" applyBorder="1" applyAlignment="1">
      <alignment horizontal="center" vertical="center" wrapText="1"/>
    </xf>
    <xf numFmtId="44" fontId="15" fillId="13" borderId="18"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3" borderId="20" xfId="12" applyFont="1" applyFill="1" applyBorder="1" applyAlignment="1">
      <alignment horizontal="center" vertical="center" wrapText="1"/>
    </xf>
    <xf numFmtId="9" fontId="15"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5" fillId="13" borderId="18" xfId="0" applyNumberFormat="1" applyFont="1" applyFill="1" applyBorder="1" applyAlignment="1">
      <alignment horizontal="center" vertical="center" wrapText="1"/>
    </xf>
    <xf numFmtId="10" fontId="15" fillId="13" borderId="19" xfId="0" applyNumberFormat="1" applyFont="1" applyFill="1" applyBorder="1" applyAlignment="1">
      <alignment horizontal="center" vertical="center" wrapText="1"/>
    </xf>
    <xf numFmtId="10" fontId="15" fillId="13" borderId="20" xfId="0" applyNumberFormat="1" applyFont="1" applyFill="1" applyBorder="1" applyAlignment="1">
      <alignment horizontal="center" vertical="center" wrapText="1"/>
    </xf>
    <xf numFmtId="10" fontId="15" fillId="12" borderId="18" xfId="0" applyNumberFormat="1"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44" fontId="15" fillId="12" borderId="18"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2" borderId="20" xfId="12" applyFont="1" applyFill="1" applyBorder="1" applyAlignment="1">
      <alignment horizontal="center" vertical="center" wrapText="1"/>
    </xf>
    <xf numFmtId="9" fontId="15" fillId="12" borderId="18" xfId="12" applyNumberFormat="1" applyFont="1" applyFill="1" applyBorder="1" applyAlignment="1">
      <alignment horizontal="center" vertical="center" wrapText="1"/>
    </xf>
    <xf numFmtId="44" fontId="15" fillId="11" borderId="18" xfId="12" applyFont="1" applyFill="1" applyBorder="1" applyAlignment="1">
      <alignment horizontal="center" vertical="center" wrapText="1"/>
    </xf>
    <xf numFmtId="44" fontId="15" fillId="11" borderId="19" xfId="12" applyFont="1" applyFill="1" applyBorder="1" applyAlignment="1">
      <alignment horizontal="center" vertical="center" wrapText="1"/>
    </xf>
    <xf numFmtId="44" fontId="15" fillId="11" borderId="20" xfId="12" applyFont="1" applyFill="1" applyBorder="1" applyAlignment="1">
      <alignment horizontal="center" vertical="center" wrapText="1"/>
    </xf>
    <xf numFmtId="9" fontId="15" fillId="11" borderId="18" xfId="12" applyNumberFormat="1" applyFont="1"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9" fontId="15" fillId="7" borderId="18" xfId="12" applyNumberFormat="1"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7" borderId="20" xfId="12" applyFont="1" applyFill="1" applyBorder="1" applyAlignment="1">
      <alignment horizontal="center" vertical="center" wrapText="1"/>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10" fontId="15" fillId="11" borderId="18" xfId="0" applyNumberFormat="1" applyFont="1" applyFill="1" applyBorder="1" applyAlignment="1">
      <alignment horizontal="center" vertical="center" wrapText="1"/>
    </xf>
    <xf numFmtId="10" fontId="15" fillId="11" borderId="19" xfId="0" applyNumberFormat="1" applyFont="1" applyFill="1" applyBorder="1" applyAlignment="1">
      <alignment horizontal="center" vertical="center" wrapText="1"/>
    </xf>
    <xf numFmtId="10" fontId="15" fillId="11" borderId="20" xfId="0" applyNumberFormat="1" applyFont="1"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5" fillId="7" borderId="18" xfId="12" applyFont="1" applyFill="1" applyBorder="1" applyAlignment="1">
      <alignment horizontal="center" vertical="center" wrapText="1"/>
    </xf>
    <xf numFmtId="10" fontId="15" fillId="7" borderId="18" xfId="0" applyNumberFormat="1" applyFont="1" applyFill="1" applyBorder="1" applyAlignment="1">
      <alignment horizontal="center" vertical="center" wrapText="1"/>
    </xf>
    <xf numFmtId="10" fontId="15" fillId="7" borderId="19" xfId="0" applyNumberFormat="1" applyFont="1" applyFill="1" applyBorder="1" applyAlignment="1">
      <alignment horizontal="center" vertical="center" wrapText="1"/>
    </xf>
    <xf numFmtId="10" fontId="15" fillId="7" borderId="20" xfId="0" applyNumberFormat="1" applyFont="1" applyFill="1" applyBorder="1" applyAlignment="1">
      <alignment horizontal="center" vertical="center" wrapText="1"/>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cellXfs>
  <cellStyles count="15">
    <cellStyle name="BodyStyle" xfId="5" xr:uid="{00000000-0005-0000-0000-000000000000}"/>
    <cellStyle name="HeaderStyle" xfId="4" xr:uid="{00000000-0005-0000-0000-000001000000}"/>
    <cellStyle name="Hipervínculo" xfId="14" builtinId="8"/>
    <cellStyle name="Millares" xfId="7" builtinId="3"/>
    <cellStyle name="Millares 2" xfId="3" xr:uid="{00000000-0005-0000-0000-000003000000}"/>
    <cellStyle name="Millares 2 2" xfId="8" xr:uid="{901FAA7C-F1EC-4400-9061-651F89B1D9F1}"/>
    <cellStyle name="Moneda" xfId="12" builtinId="4"/>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1128031</xdr:colOff>
      <xdr:row>0</xdr:row>
      <xdr:rowOff>0</xdr:rowOff>
    </xdr:from>
    <xdr:ext cx="1413010" cy="1047750"/>
    <xdr:pic>
      <xdr:nvPicPr>
        <xdr:cNvPr id="2" name="Imagen 1">
          <a:extLst>
            <a:ext uri="{FF2B5EF4-FFF2-40B4-BE49-F238E27FC236}">
              <a16:creationId xmlns:a16="http://schemas.microsoft.com/office/drawing/2014/main"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8031"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1027884</xdr:colOff>
      <xdr:row>0</xdr:row>
      <xdr:rowOff>0</xdr:rowOff>
    </xdr:from>
    <xdr:ext cx="1555295" cy="742141"/>
    <xdr:pic>
      <xdr:nvPicPr>
        <xdr:cNvPr id="2" name="Imagen 1">
          <a:extLst>
            <a:ext uri="{FF2B5EF4-FFF2-40B4-BE49-F238E27FC236}">
              <a16:creationId xmlns:a16="http://schemas.microsoft.com/office/drawing/2014/main" id="{9A3F2603-216D-4F11-992D-1034066DA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884" y="0"/>
          <a:ext cx="1555295" cy="7421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D3456163-26E6-48DF-8BD2-04835EE3C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8011810&amp;isFromPublicArea=True&amp;isModal=true&amp;asPopupView=true" TargetMode="External"/><Relationship Id="rId18" Type="http://schemas.openxmlformats.org/officeDocument/2006/relationships/hyperlink" Target="https://community.secop.gov.co/Public/Tendering/OpportunityDetail/Index?noticeUID=CO1.NTC.8045446&amp;isFromPublicArea=True&amp;isModal=true&amp;asPopupView=true" TargetMode="External"/><Relationship Id="rId26" Type="http://schemas.openxmlformats.org/officeDocument/2006/relationships/hyperlink" Target="https://community.secop.gov.co/Public/Tendering/OpportunityDetail/Index?noticeUID=CO1.NTC.7779139&amp;isFromPublicArea=True&amp;isModal=true&amp;asPopupView=true" TargetMode="External"/><Relationship Id="rId39" Type="http://schemas.openxmlformats.org/officeDocument/2006/relationships/hyperlink" Target="https://community.secop.gov.co/Public/Tendering/OpportunityDetail/Index?noticeUID=CO1.NTC.7826289&amp;isFromPublicArea=True&amp;isModal=true&amp;asPopupView=true" TargetMode="External"/><Relationship Id="rId21" Type="http://schemas.openxmlformats.org/officeDocument/2006/relationships/hyperlink" Target="https://community.secop.gov.co/Public/Tendering/OpportunityDetail/Index?noticeUID=CO1.NTC.7720675&amp;isFromPublicArea=True&amp;isModal=true&amp;asPopupView=true" TargetMode="External"/><Relationship Id="rId34" Type="http://schemas.openxmlformats.org/officeDocument/2006/relationships/hyperlink" Target="https://community.secop.gov.co/Public/Tendering/OpportunityDetail/Index?noticeUID=CO1.NTC.7763138&amp;isFromPublicArea=True&amp;isModal=true&amp;asPopupView=true" TargetMode="External"/><Relationship Id="rId42" Type="http://schemas.openxmlformats.org/officeDocument/2006/relationships/hyperlink" Target="https://community.secop.gov.co/Public/Tendering/OpportunityDetail/Index?noticeUID=CO1.NTC.7602809&amp;isFromPublicArea=True&amp;isModal=true&amp;asPopupView=true" TargetMode="External"/><Relationship Id="rId47" Type="http://schemas.openxmlformats.org/officeDocument/2006/relationships/hyperlink" Target="https://community.secop.gov.co/Public/Tendering/OpportunityDetail/Index?noticeUID=CO1.NTC.7423801&amp;isFromPublicArea=True&amp;isModal=true&amp;asPopupView=true" TargetMode="External"/><Relationship Id="rId50" Type="http://schemas.openxmlformats.org/officeDocument/2006/relationships/hyperlink" Target="https://community.secop.gov.co/Public/Tendering/OpportunityDetail/Index?noticeUID=CO1.NTC.7432495&amp;isFromPublicArea=True&amp;isModal=true&amp;asPopupView=true" TargetMode="External"/><Relationship Id="rId55" Type="http://schemas.openxmlformats.org/officeDocument/2006/relationships/hyperlink" Target="https://community.secop.gov.co/Public/Tendering/OpportunityDetail/Index?noticeUID=CO1.NTC.7455014&amp;isFromPublicArea=True&amp;isModal=true&amp;asPopupView=true" TargetMode="External"/><Relationship Id="rId63" Type="http://schemas.openxmlformats.org/officeDocument/2006/relationships/hyperlink" Target="https://community.secop.gov.co/Public/Tendering/OpportunityDetail/Index?noticeUID=CO1.NTC.7456808&amp;isFromPublicArea=True&amp;isModal=true&amp;asPopupView=true" TargetMode="External"/><Relationship Id="rId68" Type="http://schemas.openxmlformats.org/officeDocument/2006/relationships/hyperlink" Target="https://community.secop.gov.co/Public/Tendering/OpportunityDetail/Index?noticeUID=CO1.NTC.7629313&amp;isFromPublicArea=True&amp;isModal=true&amp;asPopupView=true" TargetMode="External"/><Relationship Id="rId76" Type="http://schemas.openxmlformats.org/officeDocument/2006/relationships/hyperlink" Target="https://community.secop.gov.co/Public/Tendering/OpportunityDetail/Index?noticeUID=CO1.NTC.7934320&amp;isFromPublicArea=True&amp;isModal=true&amp;asPopupView=true" TargetMode="External"/><Relationship Id="rId7" Type="http://schemas.openxmlformats.org/officeDocument/2006/relationships/hyperlink" Target="https://community.secop.gov.co/Public/Tendering/OpportunityDetail/Index?noticeUID=CO1.NTC.7758767&amp;isFromPublicArea=True&amp;isModal=true&amp;asPopupView=true" TargetMode="External"/><Relationship Id="rId71" Type="http://schemas.openxmlformats.org/officeDocument/2006/relationships/hyperlink" Target="https://community.secop.gov.co/Public/Tendering/OpportunityDetail/Index?noticeUID=CO1.NTC.7629313&amp;isFromPublicArea=True&amp;isModal=true&amp;asPopupView=true" TargetMode="External"/><Relationship Id="rId2" Type="http://schemas.openxmlformats.org/officeDocument/2006/relationships/hyperlink" Target="https://community.secop.gov.co/Public/Tendering/OpportunityDetail/Index?noticeUID=CO1.NTC.7599354&amp;isFromPublicArea=True&amp;isModal=true&amp;asPopupView=true" TargetMode="External"/><Relationship Id="rId16" Type="http://schemas.openxmlformats.org/officeDocument/2006/relationships/hyperlink" Target="https://community.secop.gov.co/Public/Tendering/OpportunityDetail/Index?noticeUID=CO1.NTC.7819911&amp;isFromPublicArea=True&amp;isModal=true&amp;asPopupView=true" TargetMode="External"/><Relationship Id="rId29" Type="http://schemas.openxmlformats.org/officeDocument/2006/relationships/hyperlink" Target="https://community.secop.gov.co/Public/Tendering/OpportunityDetail/Index?noticeUID=CO1.NTC.7834124&amp;isFromPublicArea=True&amp;isModal=true&amp;asPopupView=true" TargetMode="External"/><Relationship Id="rId11" Type="http://schemas.openxmlformats.org/officeDocument/2006/relationships/hyperlink" Target="https://community.secop.gov.co/Public/Tendering/OpportunityDetail/Index?noticeUID=CO1.NTC.7911166&amp;isFromPublicArea=True&amp;isModal=true&amp;asPopupView=true" TargetMode="External"/><Relationship Id="rId24" Type="http://schemas.openxmlformats.org/officeDocument/2006/relationships/hyperlink" Target="https://community.secop.gov.co/Public/Tendering/OpportunityDetail/Index?noticeUID=CO1.NTC.7728964&amp;isFromPublicArea=True&amp;isModal=true&amp;asPopupView=true" TargetMode="External"/><Relationship Id="rId32" Type="http://schemas.openxmlformats.org/officeDocument/2006/relationships/hyperlink" Target="https://community.secop.gov.co/Public/Tendering/OpportunityDetail/Index?noticeUID=CO1.NTC.7834834&amp;isFromPublicArea=True&amp;isModal=true&amp;asPopupView=true" TargetMode="External"/><Relationship Id="rId37" Type="http://schemas.openxmlformats.org/officeDocument/2006/relationships/hyperlink" Target="https://community.secop.gov.co/Public/Tendering/OpportunityDetail/Index?noticeUID=CO1.NTC.7864819&amp;isFromPublicArea=True&amp;isModal=true&amp;asPopupView=true" TargetMode="External"/><Relationship Id="rId40" Type="http://schemas.openxmlformats.org/officeDocument/2006/relationships/hyperlink" Target="https://community.secop.gov.co/Public/Tendering/OpportunityDetail/Index?noticeUID=CO1.NTC.7936674&amp;isFromPublicArea=True&amp;isModal=true&amp;asPopupView=true" TargetMode="External"/><Relationship Id="rId45" Type="http://schemas.openxmlformats.org/officeDocument/2006/relationships/hyperlink" Target="https://community.secop.gov.co/Public/Tendering/OpportunityDetail/Index?noticeUID=CO1.NTC.7819911&amp;isFromPublicArea=True&amp;isModal=true&amp;asPopupView=true" TargetMode="External"/><Relationship Id="rId53" Type="http://schemas.openxmlformats.org/officeDocument/2006/relationships/hyperlink" Target="https://community.secop.gov.co/Public/Tendering/OpportunityDetail/Index?noticeUID=CO1.NTC.7439694&amp;isFromPublicArea=True&amp;isModal=true&amp;asPopupView=true" TargetMode="External"/><Relationship Id="rId58" Type="http://schemas.openxmlformats.org/officeDocument/2006/relationships/hyperlink" Target="https://community.secop.gov.co/Public/Tendering/OpportunityDetail/Index?noticeUID=CO1.NTC.7439136&amp;isFromPublicArea=True&amp;isModal=true&amp;asPopupView=true" TargetMode="External"/><Relationship Id="rId66" Type="http://schemas.openxmlformats.org/officeDocument/2006/relationships/hyperlink" Target="https://community.secop.gov.co/Public/Tendering/OpportunityDetail/Index?noticeUID=CO1.NTC.7470998&amp;isFromPublicArea=True&amp;isModal=true&amp;asPopupView=true" TargetMode="External"/><Relationship Id="rId74" Type="http://schemas.openxmlformats.org/officeDocument/2006/relationships/hyperlink" Target="https://community.secop.gov.co/Public/Tendering/OpportunityDetail/Index?noticeUID=CO1.NTC.7934320&amp;isFromPublicArea=True&amp;isModal=true&amp;asPopupView=true" TargetMode="External"/><Relationship Id="rId79" Type="http://schemas.openxmlformats.org/officeDocument/2006/relationships/printerSettings" Target="../printerSettings/printerSettings3.bin"/><Relationship Id="rId5" Type="http://schemas.openxmlformats.org/officeDocument/2006/relationships/hyperlink" Target="https://community.secop.gov.co/Public/Tendering/OpportunityDetail/Index?noticeUID=CO1.NTC.7837720&amp;isFromPublicArea=True&amp;isModal=true&amp;asPopupView=true" TargetMode="External"/><Relationship Id="rId61" Type="http://schemas.openxmlformats.org/officeDocument/2006/relationships/hyperlink" Target="https://community.secop.gov.co/Public/Tendering/OpportunityDetail/Index?noticeUID=CO1.NTC.7455516&amp;isFromPublicArea=True&amp;isModal=true&amp;asPopupView=true" TargetMode="External"/><Relationship Id="rId82" Type="http://schemas.openxmlformats.org/officeDocument/2006/relationships/comments" Target="../comments2.xml"/><Relationship Id="rId10" Type="http://schemas.openxmlformats.org/officeDocument/2006/relationships/hyperlink" Target="https://community.secop.gov.co/Public/Tendering/OpportunityDetail/Index?noticeUID=CO1.NTC.7778370&amp;isFromPublicArea=True&amp;isModal=true&amp;asPopupView=true" TargetMode="External"/><Relationship Id="rId19" Type="http://schemas.openxmlformats.org/officeDocument/2006/relationships/hyperlink" Target="https://community.secop.gov.co/Public/Tendering/OpportunityDetail/Index?noticeUID=CO1.NTC.7569536&amp;isFromPublicArea=True&amp;isModal=true&amp;asPopupView=true" TargetMode="External"/><Relationship Id="rId31" Type="http://schemas.openxmlformats.org/officeDocument/2006/relationships/hyperlink" Target="https://community.secop.gov.co/Public/Tendering/OpportunityDetail/Index?noticeUID=CO1.NTC.7714588&amp;isFromPublicArea=True&amp;isModal=true&amp;asPopupView=true" TargetMode="External"/><Relationship Id="rId44" Type="http://schemas.openxmlformats.org/officeDocument/2006/relationships/hyperlink" Target="https://community.secop.gov.co/Public/Tendering/OpportunityDetail/Index?noticeUID=CO1.NTC.7765569&amp;isFromPublicArea=True&amp;isModal=true&amp;asPopupView=true" TargetMode="External"/><Relationship Id="rId52" Type="http://schemas.openxmlformats.org/officeDocument/2006/relationships/hyperlink" Target="https://community.secop.gov.co/Public/Tendering/OpportunityDetail/Index?noticeUID=CO1.NTC.8086171&amp;isFromPublicArea=True&amp;isModal=true&amp;asPopupView=true" TargetMode="External"/><Relationship Id="rId60" Type="http://schemas.openxmlformats.org/officeDocument/2006/relationships/hyperlink" Target="https://community.secop.gov.co/Public/Tendering/OpportunityDetail/Index?noticeUID=CO1.NTC.8086171&amp;isFromPublicArea=True&amp;isModal=true&amp;asPopupView=true" TargetMode="External"/><Relationship Id="rId65" Type="http://schemas.openxmlformats.org/officeDocument/2006/relationships/hyperlink" Target="https://community.secop.gov.co/Public/Tendering/OpportunityDetail/Index?noticeUID=CO1.NTC.7861037&amp;isFromPublicArea=True&amp;isModal=true&amp;asPopupView=true" TargetMode="External"/><Relationship Id="rId73" Type="http://schemas.openxmlformats.org/officeDocument/2006/relationships/hyperlink" Target="https://community.secop.gov.co/Public/Tendering/OpportunityDetail/Index?noticeUID=CO1.NTC.7934320&amp;isFromPublicArea=True&amp;isModal=true&amp;asPopupView=true" TargetMode="External"/><Relationship Id="rId78" Type="http://schemas.openxmlformats.org/officeDocument/2006/relationships/hyperlink" Target="https://community.secop.gov.co/Public/Tendering/OpportunityDetail/Index?noticeUID=CO1.NTC.7856222&amp;isFromPublicArea=True&amp;isModal=true&amp;asPopupView=true" TargetMode="External"/><Relationship Id="rId81" Type="http://schemas.openxmlformats.org/officeDocument/2006/relationships/vmlDrawing" Target="../drawings/vmlDrawing2.vml"/><Relationship Id="rId4" Type="http://schemas.openxmlformats.org/officeDocument/2006/relationships/hyperlink" Target="https://community.secop.gov.co/Public/Tendering/OpportunityDetail/Index?noticeUID=CO1.NTC.7907791&amp;isFromPublicArea=True&amp;isModal=true&amp;asPopupView=true" TargetMode="External"/><Relationship Id="rId9" Type="http://schemas.openxmlformats.org/officeDocument/2006/relationships/hyperlink" Target="https://community.secop.gov.co/Public/Tendering/OpportunityDetail/Index?noticeUID=CO1.NTC.7905866&amp;isFromPublicArea=True&amp;isModal=true&amp;asPopupView=true" TargetMode="External"/><Relationship Id="rId14" Type="http://schemas.openxmlformats.org/officeDocument/2006/relationships/hyperlink" Target="https://community.secop.gov.co/Public/Tendering/OpportunityDetail/Index?noticeUID=CO1.NTC.7681685&amp;isFromPublicArea=True&amp;isModal=true&amp;asPopupView=true" TargetMode="External"/><Relationship Id="rId22" Type="http://schemas.openxmlformats.org/officeDocument/2006/relationships/hyperlink" Target="https://community.secop.gov.co/Public/Tendering/OpportunityDetail/Index?noticeUID=CO1.NTC.7720675&amp;isFromPublicArea=True&amp;isModal=true&amp;asPopupView=true" TargetMode="External"/><Relationship Id="rId27" Type="http://schemas.openxmlformats.org/officeDocument/2006/relationships/hyperlink" Target="https://community.secop.gov.co/Public/Tendering/OpportunityDetail/Index?noticeUID=CO1.NTC.7806231&amp;isFromPublicArea=True&amp;isModal=true&amp;asPopupView=true" TargetMode="External"/><Relationship Id="rId30" Type="http://schemas.openxmlformats.org/officeDocument/2006/relationships/hyperlink" Target="https://community.secop.gov.co/Public/Tendering/OpportunityDetail/Index?noticeUID=CO1.NTC.7856222&amp;isFromPublicArea=True&amp;isModal=true&amp;asPopupView=true" TargetMode="External"/><Relationship Id="rId35" Type="http://schemas.openxmlformats.org/officeDocument/2006/relationships/hyperlink" Target="https://community.secop.gov.co/Public/Tendering/OpportunityDetail/Index?noticeUID=CO1.NTC.7744533&amp;isFromPublicArea=True&amp;isModal=true&amp;asPopupView=true" TargetMode="External"/><Relationship Id="rId43" Type="http://schemas.openxmlformats.org/officeDocument/2006/relationships/hyperlink" Target="https://community.secop.gov.co/Public/Tendering/OpportunityDetail/Index?noticeUID=CO1.NTC.7765391&amp;isFromPublicArea=True&amp;isModal=true&amp;asPopupView=true" TargetMode="External"/><Relationship Id="rId48" Type="http://schemas.openxmlformats.org/officeDocument/2006/relationships/hyperlink" Target="https://community.secop.gov.co/Public/Tendering/OpportunityDetail/Index?noticeUID=CO1.NTC.7429755&amp;isFromPublicArea=True&amp;isModal=true&amp;asPopupView=true" TargetMode="External"/><Relationship Id="rId56" Type="http://schemas.openxmlformats.org/officeDocument/2006/relationships/hyperlink" Target="https://community.secop.gov.co/Public/Tendering/OpportunityDetail/Index?noticeUID=CO1.NTC.7455244&amp;isFromPublicArea=True&amp;isModal=true&amp;asPopupView=true" TargetMode="External"/><Relationship Id="rId64" Type="http://schemas.openxmlformats.org/officeDocument/2006/relationships/hyperlink" Target="https://community.secop.gov.co/Public/Tendering/OpportunityDetail/Index?noticeUID=CO1.NTC.7456846&amp;isFromPublicArea=True&amp;isModal=true&amp;asPopupView=true" TargetMode="External"/><Relationship Id="rId69" Type="http://schemas.openxmlformats.org/officeDocument/2006/relationships/hyperlink" Target="https://community.secop.gov.co/Public/Tendering/OpportunityDetail/Index?noticeUID=CO1.NTC.7629313&amp;isFromPublicArea=True&amp;isModal=true&amp;asPopupView=true" TargetMode="External"/><Relationship Id="rId77" Type="http://schemas.openxmlformats.org/officeDocument/2006/relationships/hyperlink" Target="https://community.secop.gov.co/Public/Tendering/OpportunityDetail/Index?noticeUID=CO1.NTC.7779256&amp;isFromPublicArea=True&amp;isModal=true&amp;asPopupView=true" TargetMode="External"/><Relationship Id="rId8" Type="http://schemas.openxmlformats.org/officeDocument/2006/relationships/hyperlink" Target="https://community.secop.gov.co/Public/Tendering/OpportunityDetail/Index?noticeUID=CO1.NTC.7771839&amp;isFromPublicArea=True&amp;isModal=true&amp;asPopupView=true" TargetMode="External"/><Relationship Id="rId51" Type="http://schemas.openxmlformats.org/officeDocument/2006/relationships/hyperlink" Target="https://community.secop.gov.co/Public/Tendering/OpportunityDetail/Index?noticeUID=CO1.NTC.7433131&amp;isFromPublicArea=True&amp;isModal=true&amp;asPopupView=true" TargetMode="External"/><Relationship Id="rId72" Type="http://schemas.openxmlformats.org/officeDocument/2006/relationships/hyperlink" Target="https://community.secop.gov.co/Public/Tendering/OpportunityDetail/Index?noticeUID=CO1.NTC.7934320&amp;isFromPublicArea=True&amp;isModal=true&amp;asPopupView=true" TargetMode="External"/><Relationship Id="rId80" Type="http://schemas.openxmlformats.org/officeDocument/2006/relationships/drawing" Target="../drawings/drawing3.xml"/><Relationship Id="rId3" Type="http://schemas.openxmlformats.org/officeDocument/2006/relationships/hyperlink" Target="https://community.secop.gov.co/Public/Tendering/OpportunityDetail/Index?noticeUID=CO1.NTC.7572789&amp;isFromPublicArea=True&amp;isModal=true&amp;asPopupView=true" TargetMode="External"/><Relationship Id="rId12" Type="http://schemas.openxmlformats.org/officeDocument/2006/relationships/hyperlink" Target="https://community.secop.gov.co/Public/Tendering/OpportunityDetail/Index?noticeUID=CO1.NTC.8011822&amp;isFromPublicArea=True&amp;isModal=true&amp;asPopupView=true" TargetMode="External"/><Relationship Id="rId17" Type="http://schemas.openxmlformats.org/officeDocument/2006/relationships/hyperlink" Target="https://community.secop.gov.co/Public/Tendering/OpportunityDetail/Index?noticeUID=CO1.NTC.7896836&amp;isFromPublicArea=True&amp;isModal=true&amp;asPopupView=true" TargetMode="External"/><Relationship Id="rId25" Type="http://schemas.openxmlformats.org/officeDocument/2006/relationships/hyperlink" Target="https://community.secop.gov.co/Public/Tendering/OpportunityDetail/Index?noticeUID=CO1.NTC.7854563&amp;isFromPublicArea=True&amp;isModal=true&amp;asPopupView=true" TargetMode="External"/><Relationship Id="rId33" Type="http://schemas.openxmlformats.org/officeDocument/2006/relationships/hyperlink" Target="https://community.secop.gov.co/Public/Tendering/OpportunityDetail/Index?noticeUID=CO1.NTC.7779256&amp;isFromPublicArea=True&amp;isModal=true&amp;asPopupView=true" TargetMode="External"/><Relationship Id="rId38" Type="http://schemas.openxmlformats.org/officeDocument/2006/relationships/hyperlink" Target="https://community.secop.gov.co/Public/Tendering/OpportunityDetail/Index?noticeUID=CO1.NTC.7854412&amp;isFromPublicArea=True&amp;isModal=true&amp;asPopupView=true" TargetMode="External"/><Relationship Id="rId46" Type="http://schemas.openxmlformats.org/officeDocument/2006/relationships/hyperlink" Target="https://community.secop.gov.co/Public/Tendering/OpportunityDetail/Index?noticeUID=CO1.NTC.7834124&amp;isFromPublicArea=True&amp;isModal=true&amp;asPopupView=true" TargetMode="External"/><Relationship Id="rId59" Type="http://schemas.openxmlformats.org/officeDocument/2006/relationships/hyperlink" Target="https://community.secop.gov.co/Public/Tendering/OpportunityDetail/Index?noticeUID=CO1.NTC.7439601&amp;isFromPublicArea=True&amp;isModal=true&amp;asPopupView=true" TargetMode="External"/><Relationship Id="rId67" Type="http://schemas.openxmlformats.org/officeDocument/2006/relationships/hyperlink" Target="https://community.secop.gov.co/Public/Tendering/OpportunityDetail/Index?noticeUID=CO1.NTC.7629313&amp;isFromPublicArea=True&amp;isModal=true&amp;asPopupView=true" TargetMode="External"/><Relationship Id="rId20" Type="http://schemas.openxmlformats.org/officeDocument/2006/relationships/hyperlink" Target="https://community.secop.gov.co/Public/Tendering/OpportunityDetail/Index?noticeUID=CO1.NTC.7569689&amp;isFromPublicArea=True&amp;isModal=true&amp;asPopupView=true" TargetMode="External"/><Relationship Id="rId41" Type="http://schemas.openxmlformats.org/officeDocument/2006/relationships/hyperlink" Target="https://community.secop.gov.co/Public/Tendering/OpportunityDetail/Index?noticeUID=CO1.NTC.7934320&amp;isFromPublicArea=True&amp;isModal=true&amp;asPopupView=true" TargetMode="External"/><Relationship Id="rId54" Type="http://schemas.openxmlformats.org/officeDocument/2006/relationships/hyperlink" Target="https://community.secop.gov.co/Public/Tendering/OpportunityDetail/Index?noticeUID=CO1.NTC.7454765&amp;isFromPublicArea=True&amp;isModal=true&amp;asPopupView=true" TargetMode="External"/><Relationship Id="rId62" Type="http://schemas.openxmlformats.org/officeDocument/2006/relationships/hyperlink" Target="https://community.secop.gov.co/Public/Tendering/OpportunityDetail/Index?noticeUID=CO1.NTC.7455662&amp;isFromPublicArea=True&amp;isModal=true&amp;asPopupView=true" TargetMode="External"/><Relationship Id="rId70" Type="http://schemas.openxmlformats.org/officeDocument/2006/relationships/hyperlink" Target="https://community.secop.gov.co/Public/Tendering/OpportunityDetail/Index?noticeUID=CO1.NTC.7629313&amp;isFromPublicArea=True&amp;isModal=true&amp;asPopupView=true" TargetMode="External"/><Relationship Id="rId75" Type="http://schemas.openxmlformats.org/officeDocument/2006/relationships/hyperlink" Target="https://community.secop.gov.co/Public/Tendering/OpportunityDetail/Index?noticeUID=CO1.NTC.7934320&amp;isFromPublicArea=True&amp;isModal=true&amp;asPopupView=true" TargetMode="External"/><Relationship Id="rId1" Type="http://schemas.openxmlformats.org/officeDocument/2006/relationships/hyperlink" Target="https://community.secop.gov.co/Public/Tendering/OpportunityDetail/Index?noticeUID=CO1.NTC.7595948&amp;isFromPublicArea=True&amp;isModal=true&amp;asPopupView=true" TargetMode="External"/><Relationship Id="rId6" Type="http://schemas.openxmlformats.org/officeDocument/2006/relationships/hyperlink" Target="https://community.secop.gov.co/Public/Tendering/OpportunityDetail/Index?noticeUID=CO1.NTC.7677913&amp;isFromPublicArea=True&amp;isModal=true&amp;asPopupView=true" TargetMode="External"/><Relationship Id="rId15" Type="http://schemas.openxmlformats.org/officeDocument/2006/relationships/hyperlink" Target="https://community.secop.gov.co/Public/Tendering/OpportunityDetail/Index?noticeUID=CO1.NTC.7415554&amp;isFromPublicArea=True&amp;isModal=true&amp;asPopupView=true" TargetMode="External"/><Relationship Id="rId23" Type="http://schemas.openxmlformats.org/officeDocument/2006/relationships/hyperlink" Target="https://community.secop.gov.co/Public/Tendering/OpportunityDetail/Index?noticeUID=CO1.NTC.7602955&amp;isFromPublicArea=True&amp;isModal=true&amp;asPopupView=true" TargetMode="External"/><Relationship Id="rId28" Type="http://schemas.openxmlformats.org/officeDocument/2006/relationships/hyperlink" Target="https://community.secop.gov.co/Public/Tendering/OpportunityDetail/Index?noticeUID=CO1.NTC.7829976&amp;isFromPublicArea=True&amp;isModal=true&amp;asPopupView=true" TargetMode="External"/><Relationship Id="rId36" Type="http://schemas.openxmlformats.org/officeDocument/2006/relationships/hyperlink" Target="https://community.secop.gov.co/Public/Tendering/OpportunityDetail/Index?noticeUID=CO1.NTC.7754226&amp;isFromPublicArea=True&amp;isModal=true&amp;asPopupView=true" TargetMode="External"/><Relationship Id="rId49" Type="http://schemas.openxmlformats.org/officeDocument/2006/relationships/hyperlink" Target="https://community.secop.gov.co/Public/Tendering/OpportunityDetail/Index?noticeUID=CO1.NTC.8086171&amp;isFromPublicArea=True&amp;isModal=true&amp;asPopupView=true" TargetMode="External"/><Relationship Id="rId57" Type="http://schemas.openxmlformats.org/officeDocument/2006/relationships/hyperlink" Target="https://community.secop.gov.co/Public/Tendering/OpportunityDetail/Index?noticeUID=CO1.NTC.8086171&amp;isFromPublicArea=True&amp;isModal=true&amp;asPopupView=tru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75" defaultRowHeight="15"/>
  <cols>
    <col min="1" max="1" width="34.125" style="13" customWidth="1"/>
    <col min="2" max="2" width="10.875" style="5"/>
    <col min="3" max="3" width="28.25" style="5" customWidth="1"/>
    <col min="4" max="4" width="21.25" style="5" customWidth="1"/>
    <col min="5" max="5" width="19.25" style="5" customWidth="1"/>
    <col min="6" max="6" width="27.25" style="5" customWidth="1"/>
    <col min="7" max="7" width="17.25" style="5" customWidth="1"/>
    <col min="8" max="8" width="27.25" style="5" customWidth="1"/>
    <col min="9" max="9" width="15.25" style="5" customWidth="1"/>
    <col min="10" max="10" width="17.875" style="5" customWidth="1"/>
    <col min="11" max="11" width="19.25" style="5" customWidth="1"/>
    <col min="12" max="12" width="25.25" style="5" customWidth="1"/>
    <col min="13" max="13" width="20.75" style="5" customWidth="1"/>
    <col min="14" max="15" width="10.875" style="5"/>
    <col min="16" max="16" width="16.75" style="5" customWidth="1"/>
    <col min="17" max="17" width="20.25" style="5" customWidth="1"/>
    <col min="18" max="18" width="18.75" style="5" customWidth="1"/>
    <col min="19" max="19" width="22.875" style="5" customWidth="1"/>
    <col min="20" max="20" width="22.125" style="5" customWidth="1"/>
    <col min="21" max="21" width="25.25" style="5" customWidth="1"/>
    <col min="22" max="22" width="21.125" style="5" customWidth="1"/>
    <col min="23" max="23" width="19.125" style="5" customWidth="1"/>
    <col min="24" max="24" width="17.25" style="5" customWidth="1"/>
    <col min="25" max="26" width="16.25" style="5" customWidth="1"/>
    <col min="27" max="27" width="28.75" style="5" customWidth="1"/>
    <col min="28" max="28" width="19.25" style="5" customWidth="1"/>
    <col min="29" max="29" width="21.125" style="5" customWidth="1"/>
    <col min="30" max="30" width="21.875" style="5" customWidth="1"/>
    <col min="31" max="31" width="25.25" style="5" customWidth="1"/>
    <col min="32" max="32" width="22.25" style="5" customWidth="1"/>
    <col min="33" max="33" width="29.75" style="5" customWidth="1"/>
    <col min="34" max="34" width="18.75" style="5" customWidth="1"/>
    <col min="35" max="35" width="18.25" style="5" customWidth="1"/>
    <col min="36" max="36" width="22.25" style="5" customWidth="1"/>
    <col min="37" max="16384" width="10.875" style="5"/>
  </cols>
  <sheetData>
    <row r="1" spans="1:50" ht="54.75" customHeight="1">
      <c r="A1" s="454" t="s">
        <v>0</v>
      </c>
      <c r="B1" s="454"/>
      <c r="C1" s="454"/>
      <c r="D1" s="454"/>
      <c r="E1" s="454"/>
      <c r="F1" s="454"/>
      <c r="G1" s="454"/>
      <c r="H1" s="454"/>
    </row>
    <row r="2" spans="1:50" ht="33" customHeight="1">
      <c r="A2" s="458" t="s">
        <v>1</v>
      </c>
      <c r="B2" s="458"/>
      <c r="C2" s="458"/>
      <c r="D2" s="458"/>
      <c r="E2" s="458"/>
      <c r="F2" s="458"/>
      <c r="G2" s="458"/>
      <c r="H2" s="458"/>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453" t="s">
        <v>3</v>
      </c>
      <c r="C3" s="453"/>
      <c r="D3" s="453"/>
      <c r="E3" s="453"/>
      <c r="F3" s="453"/>
      <c r="G3" s="453"/>
      <c r="H3" s="453"/>
    </row>
    <row r="4" spans="1:50" ht="48" customHeight="1">
      <c r="A4" s="9" t="s">
        <v>4</v>
      </c>
      <c r="B4" s="455" t="s">
        <v>5</v>
      </c>
      <c r="C4" s="456"/>
      <c r="D4" s="456"/>
      <c r="E4" s="456"/>
      <c r="F4" s="456"/>
      <c r="G4" s="456"/>
      <c r="H4" s="457"/>
    </row>
    <row r="5" spans="1:50" ht="31.5" customHeight="1">
      <c r="A5" s="9" t="s">
        <v>6</v>
      </c>
      <c r="B5" s="453" t="s">
        <v>7</v>
      </c>
      <c r="C5" s="453"/>
      <c r="D5" s="453"/>
      <c r="E5" s="453"/>
      <c r="F5" s="453"/>
      <c r="G5" s="453"/>
      <c r="H5" s="453"/>
    </row>
    <row r="6" spans="1:50" ht="40.5" customHeight="1">
      <c r="A6" s="9" t="s">
        <v>8</v>
      </c>
      <c r="B6" s="455" t="s">
        <v>9</v>
      </c>
      <c r="C6" s="456"/>
      <c r="D6" s="456"/>
      <c r="E6" s="456"/>
      <c r="F6" s="456"/>
      <c r="G6" s="456"/>
      <c r="H6" s="457"/>
    </row>
    <row r="7" spans="1:50" ht="41.1" customHeight="1">
      <c r="A7" s="9" t="s">
        <v>10</v>
      </c>
      <c r="B7" s="453" t="s">
        <v>11</v>
      </c>
      <c r="C7" s="453"/>
      <c r="D7" s="453"/>
      <c r="E7" s="453"/>
      <c r="F7" s="453"/>
      <c r="G7" s="453"/>
      <c r="H7" s="453"/>
    </row>
    <row r="8" spans="1:50" ht="48.95" customHeight="1">
      <c r="A8" s="9" t="s">
        <v>12</v>
      </c>
      <c r="B8" s="453" t="s">
        <v>13</v>
      </c>
      <c r="C8" s="453"/>
      <c r="D8" s="453"/>
      <c r="E8" s="453"/>
      <c r="F8" s="453"/>
      <c r="G8" s="453"/>
      <c r="H8" s="453"/>
    </row>
    <row r="9" spans="1:50" ht="48.95" customHeight="1">
      <c r="A9" s="9" t="s">
        <v>14</v>
      </c>
      <c r="B9" s="455" t="s">
        <v>15</v>
      </c>
      <c r="C9" s="456"/>
      <c r="D9" s="456"/>
      <c r="E9" s="456"/>
      <c r="F9" s="456"/>
      <c r="G9" s="456"/>
      <c r="H9" s="457"/>
    </row>
    <row r="10" spans="1:50" ht="30">
      <c r="A10" s="9" t="s">
        <v>16</v>
      </c>
      <c r="B10" s="453" t="s">
        <v>17</v>
      </c>
      <c r="C10" s="453"/>
      <c r="D10" s="453"/>
      <c r="E10" s="453"/>
      <c r="F10" s="453"/>
      <c r="G10" s="453"/>
      <c r="H10" s="453"/>
    </row>
    <row r="11" spans="1:50" ht="30">
      <c r="A11" s="9" t="s">
        <v>18</v>
      </c>
      <c r="B11" s="453" t="s">
        <v>19</v>
      </c>
      <c r="C11" s="453"/>
      <c r="D11" s="453"/>
      <c r="E11" s="453"/>
      <c r="F11" s="453"/>
      <c r="G11" s="453"/>
      <c r="H11" s="453"/>
    </row>
    <row r="12" spans="1:50" ht="33.950000000000003" customHeight="1">
      <c r="A12" s="9" t="s">
        <v>20</v>
      </c>
      <c r="B12" s="453" t="s">
        <v>21</v>
      </c>
      <c r="C12" s="453"/>
      <c r="D12" s="453"/>
      <c r="E12" s="453"/>
      <c r="F12" s="453"/>
      <c r="G12" s="453"/>
      <c r="H12" s="453"/>
    </row>
    <row r="13" spans="1:50" ht="30">
      <c r="A13" s="9" t="s">
        <v>22</v>
      </c>
      <c r="B13" s="453" t="s">
        <v>23</v>
      </c>
      <c r="C13" s="453"/>
      <c r="D13" s="453"/>
      <c r="E13" s="453"/>
      <c r="F13" s="453"/>
      <c r="G13" s="453"/>
      <c r="H13" s="453"/>
    </row>
    <row r="14" spans="1:50" ht="30">
      <c r="A14" s="9" t="s">
        <v>24</v>
      </c>
      <c r="B14" s="453" t="s">
        <v>25</v>
      </c>
      <c r="C14" s="453"/>
      <c r="D14" s="453"/>
      <c r="E14" s="453"/>
      <c r="F14" s="453"/>
      <c r="G14" s="453"/>
      <c r="H14" s="453"/>
    </row>
    <row r="15" spans="1:50" ht="44.1" customHeight="1">
      <c r="A15" s="9" t="s">
        <v>26</v>
      </c>
      <c r="B15" s="453" t="s">
        <v>27</v>
      </c>
      <c r="C15" s="453"/>
      <c r="D15" s="453"/>
      <c r="E15" s="453"/>
      <c r="F15" s="453"/>
      <c r="G15" s="453"/>
      <c r="H15" s="453"/>
    </row>
    <row r="16" spans="1:50" ht="60">
      <c r="A16" s="9" t="s">
        <v>28</v>
      </c>
      <c r="B16" s="453" t="s">
        <v>29</v>
      </c>
      <c r="C16" s="453"/>
      <c r="D16" s="453"/>
      <c r="E16" s="453"/>
      <c r="F16" s="453"/>
      <c r="G16" s="453"/>
      <c r="H16" s="453"/>
    </row>
    <row r="17" spans="1:8" ht="58.5" customHeight="1">
      <c r="A17" s="9" t="s">
        <v>30</v>
      </c>
      <c r="B17" s="453" t="s">
        <v>31</v>
      </c>
      <c r="C17" s="453"/>
      <c r="D17" s="453"/>
      <c r="E17" s="453"/>
      <c r="F17" s="453"/>
      <c r="G17" s="453"/>
      <c r="H17" s="453"/>
    </row>
    <row r="18" spans="1:8" ht="30">
      <c r="A18" s="9" t="s">
        <v>32</v>
      </c>
      <c r="B18" s="453" t="s">
        <v>33</v>
      </c>
      <c r="C18" s="453"/>
      <c r="D18" s="453"/>
      <c r="E18" s="453"/>
      <c r="F18" s="453"/>
      <c r="G18" s="453"/>
      <c r="H18" s="453"/>
    </row>
    <row r="19" spans="1:8" ht="30" customHeight="1">
      <c r="A19" s="460"/>
      <c r="B19" s="461"/>
      <c r="C19" s="461"/>
      <c r="D19" s="461"/>
      <c r="E19" s="461"/>
      <c r="F19" s="461"/>
      <c r="G19" s="461"/>
      <c r="H19" s="462"/>
    </row>
    <row r="20" spans="1:8" ht="37.5" customHeight="1">
      <c r="A20" s="458" t="s">
        <v>34</v>
      </c>
      <c r="B20" s="458"/>
      <c r="C20" s="458"/>
      <c r="D20" s="458"/>
      <c r="E20" s="458"/>
      <c r="F20" s="458"/>
      <c r="G20" s="458"/>
      <c r="H20" s="458"/>
    </row>
    <row r="21" spans="1:8" ht="117" customHeight="1">
      <c r="A21" s="463" t="s">
        <v>35</v>
      </c>
      <c r="B21" s="463"/>
      <c r="C21" s="463"/>
      <c r="D21" s="463"/>
      <c r="E21" s="463"/>
      <c r="F21" s="463"/>
      <c r="G21" s="463"/>
      <c r="H21" s="463"/>
    </row>
    <row r="22" spans="1:8" ht="117" customHeight="1">
      <c r="A22" s="9" t="s">
        <v>10</v>
      </c>
      <c r="B22" s="453" t="s">
        <v>11</v>
      </c>
      <c r="C22" s="453"/>
      <c r="D22" s="453"/>
      <c r="E22" s="453"/>
      <c r="F22" s="453"/>
      <c r="G22" s="453"/>
      <c r="H22" s="453"/>
    </row>
    <row r="23" spans="1:8" ht="167.1" customHeight="1">
      <c r="A23" s="9" t="s">
        <v>36</v>
      </c>
      <c r="B23" s="463" t="s">
        <v>37</v>
      </c>
      <c r="C23" s="463"/>
      <c r="D23" s="463"/>
      <c r="E23" s="463"/>
      <c r="F23" s="463"/>
      <c r="G23" s="463"/>
      <c r="H23" s="463"/>
    </row>
    <row r="24" spans="1:8" ht="69.75" customHeight="1">
      <c r="A24" s="9" t="s">
        <v>38</v>
      </c>
      <c r="B24" s="463" t="s">
        <v>39</v>
      </c>
      <c r="C24" s="463"/>
      <c r="D24" s="463"/>
      <c r="E24" s="463"/>
      <c r="F24" s="463"/>
      <c r="G24" s="463"/>
      <c r="H24" s="463"/>
    </row>
    <row r="25" spans="1:8" ht="60" customHeight="1">
      <c r="A25" s="9" t="s">
        <v>40</v>
      </c>
      <c r="B25" s="463" t="s">
        <v>41</v>
      </c>
      <c r="C25" s="463"/>
      <c r="D25" s="463"/>
      <c r="E25" s="463"/>
      <c r="F25" s="463"/>
      <c r="G25" s="463"/>
      <c r="H25" s="463"/>
    </row>
    <row r="26" spans="1:8" ht="24.75" customHeight="1">
      <c r="A26" s="10" t="s">
        <v>42</v>
      </c>
      <c r="B26" s="459" t="s">
        <v>43</v>
      </c>
      <c r="C26" s="459"/>
      <c r="D26" s="459"/>
      <c r="E26" s="459"/>
      <c r="F26" s="459"/>
      <c r="G26" s="459"/>
      <c r="H26" s="459"/>
    </row>
    <row r="27" spans="1:8" ht="26.25" customHeight="1">
      <c r="A27" s="10" t="s">
        <v>44</v>
      </c>
      <c r="B27" s="459" t="s">
        <v>45</v>
      </c>
      <c r="C27" s="459"/>
      <c r="D27" s="459"/>
      <c r="E27" s="459"/>
      <c r="F27" s="459"/>
      <c r="G27" s="459"/>
      <c r="H27" s="459"/>
    </row>
    <row r="28" spans="1:8" ht="53.25" customHeight="1">
      <c r="A28" s="9" t="s">
        <v>46</v>
      </c>
      <c r="B28" s="463" t="s">
        <v>47</v>
      </c>
      <c r="C28" s="463"/>
      <c r="D28" s="463"/>
      <c r="E28" s="463"/>
      <c r="F28" s="463"/>
      <c r="G28" s="463"/>
      <c r="H28" s="463"/>
    </row>
    <row r="29" spans="1:8" ht="45" customHeight="1">
      <c r="A29" s="9" t="s">
        <v>48</v>
      </c>
      <c r="B29" s="479" t="s">
        <v>49</v>
      </c>
      <c r="C29" s="480"/>
      <c r="D29" s="480"/>
      <c r="E29" s="480"/>
      <c r="F29" s="480"/>
      <c r="G29" s="480"/>
      <c r="H29" s="481"/>
    </row>
    <row r="30" spans="1:8" ht="45" customHeight="1">
      <c r="A30" s="9" t="s">
        <v>50</v>
      </c>
      <c r="B30" s="479" t="s">
        <v>51</v>
      </c>
      <c r="C30" s="480"/>
      <c r="D30" s="480"/>
      <c r="E30" s="480"/>
      <c r="F30" s="480"/>
      <c r="G30" s="480"/>
      <c r="H30" s="481"/>
    </row>
    <row r="31" spans="1:8" ht="45" customHeight="1">
      <c r="A31" s="9" t="s">
        <v>52</v>
      </c>
      <c r="B31" s="479" t="s">
        <v>53</v>
      </c>
      <c r="C31" s="480"/>
      <c r="D31" s="480"/>
      <c r="E31" s="480"/>
      <c r="F31" s="480"/>
      <c r="G31" s="480"/>
      <c r="H31" s="481"/>
    </row>
    <row r="32" spans="1:8" ht="33" customHeight="1">
      <c r="A32" s="10" t="s">
        <v>54</v>
      </c>
      <c r="B32" s="463" t="s">
        <v>55</v>
      </c>
      <c r="C32" s="463"/>
      <c r="D32" s="463"/>
      <c r="E32" s="463"/>
      <c r="F32" s="463"/>
      <c r="G32" s="463"/>
      <c r="H32" s="463"/>
    </row>
    <row r="33" spans="1:8" ht="39" customHeight="1">
      <c r="A33" s="9" t="s">
        <v>56</v>
      </c>
      <c r="B33" s="459" t="s">
        <v>57</v>
      </c>
      <c r="C33" s="459"/>
      <c r="D33" s="459"/>
      <c r="E33" s="459"/>
      <c r="F33" s="459"/>
      <c r="G33" s="459"/>
      <c r="H33" s="459"/>
    </row>
    <row r="34" spans="1:8" ht="39" customHeight="1">
      <c r="A34" s="458" t="s">
        <v>58</v>
      </c>
      <c r="B34" s="458"/>
      <c r="C34" s="458"/>
      <c r="D34" s="458"/>
      <c r="E34" s="458"/>
      <c r="F34" s="458"/>
      <c r="G34" s="458"/>
      <c r="H34" s="458"/>
    </row>
    <row r="35" spans="1:8" ht="79.5" customHeight="1">
      <c r="A35" s="455" t="s">
        <v>59</v>
      </c>
      <c r="B35" s="456"/>
      <c r="C35" s="456"/>
      <c r="D35" s="456"/>
      <c r="E35" s="456"/>
      <c r="F35" s="456"/>
      <c r="G35" s="456"/>
      <c r="H35" s="457"/>
    </row>
    <row r="36" spans="1:8" ht="33" customHeight="1">
      <c r="A36" s="9" t="s">
        <v>60</v>
      </c>
      <c r="B36" s="463" t="s">
        <v>61</v>
      </c>
      <c r="C36" s="463"/>
      <c r="D36" s="463"/>
      <c r="E36" s="463"/>
      <c r="F36" s="463"/>
      <c r="G36" s="463"/>
      <c r="H36" s="463"/>
    </row>
    <row r="37" spans="1:8" ht="33" customHeight="1">
      <c r="A37" s="9" t="s">
        <v>62</v>
      </c>
      <c r="B37" s="463" t="s">
        <v>63</v>
      </c>
      <c r="C37" s="463"/>
      <c r="D37" s="463"/>
      <c r="E37" s="463"/>
      <c r="F37" s="463"/>
      <c r="G37" s="463"/>
      <c r="H37" s="463"/>
    </row>
    <row r="38" spans="1:8" ht="33" customHeight="1">
      <c r="A38" s="17"/>
      <c r="B38" s="18"/>
      <c r="C38" s="18"/>
      <c r="D38" s="18"/>
      <c r="E38" s="18"/>
      <c r="F38" s="18"/>
      <c r="G38" s="18"/>
      <c r="H38" s="19"/>
    </row>
    <row r="39" spans="1:8" ht="34.5" customHeight="1">
      <c r="A39" s="458" t="s">
        <v>64</v>
      </c>
      <c r="B39" s="458"/>
      <c r="C39" s="458"/>
      <c r="D39" s="458"/>
      <c r="E39" s="458"/>
      <c r="F39" s="458"/>
      <c r="G39" s="458"/>
      <c r="H39" s="458"/>
    </row>
    <row r="40" spans="1:8" ht="34.5" customHeight="1">
      <c r="A40" s="9" t="s">
        <v>65</v>
      </c>
      <c r="B40" s="463" t="s">
        <v>66</v>
      </c>
      <c r="C40" s="463"/>
      <c r="D40" s="463"/>
      <c r="E40" s="463"/>
      <c r="F40" s="463"/>
      <c r="G40" s="463"/>
      <c r="H40" s="463"/>
    </row>
    <row r="41" spans="1:8" ht="29.25" customHeight="1">
      <c r="A41" s="9" t="s">
        <v>67</v>
      </c>
      <c r="B41" s="463" t="s">
        <v>68</v>
      </c>
      <c r="C41" s="463"/>
      <c r="D41" s="463"/>
      <c r="E41" s="463"/>
      <c r="F41" s="463"/>
      <c r="G41" s="463"/>
      <c r="H41" s="463"/>
    </row>
    <row r="42" spans="1:8" ht="42" customHeight="1">
      <c r="A42" s="9" t="s">
        <v>69</v>
      </c>
      <c r="B42" s="463" t="s">
        <v>70</v>
      </c>
      <c r="C42" s="463"/>
      <c r="D42" s="463"/>
      <c r="E42" s="463"/>
      <c r="F42" s="463"/>
      <c r="G42" s="463"/>
      <c r="H42" s="463"/>
    </row>
    <row r="43" spans="1:8" ht="42" customHeight="1">
      <c r="A43" s="9" t="s">
        <v>71</v>
      </c>
      <c r="B43" s="479" t="s">
        <v>72</v>
      </c>
      <c r="C43" s="480"/>
      <c r="D43" s="480"/>
      <c r="E43" s="480"/>
      <c r="F43" s="480"/>
      <c r="G43" s="480"/>
      <c r="H43" s="481"/>
    </row>
    <row r="44" spans="1:8" ht="42" customHeight="1">
      <c r="A44" s="9" t="s">
        <v>73</v>
      </c>
      <c r="B44" s="479" t="s">
        <v>74</v>
      </c>
      <c r="C44" s="480"/>
      <c r="D44" s="480"/>
      <c r="E44" s="480"/>
      <c r="F44" s="480"/>
      <c r="G44" s="480"/>
      <c r="H44" s="481"/>
    </row>
    <row r="45" spans="1:8" ht="42" customHeight="1">
      <c r="A45" s="9" t="s">
        <v>75</v>
      </c>
      <c r="B45" s="479" t="s">
        <v>76</v>
      </c>
      <c r="C45" s="480"/>
      <c r="D45" s="480"/>
      <c r="E45" s="480"/>
      <c r="F45" s="480"/>
      <c r="G45" s="480"/>
      <c r="H45" s="481"/>
    </row>
    <row r="46" spans="1:8" ht="86.1" customHeight="1">
      <c r="A46" s="11" t="s">
        <v>77</v>
      </c>
      <c r="B46" s="464" t="s">
        <v>78</v>
      </c>
      <c r="C46" s="464"/>
      <c r="D46" s="464"/>
      <c r="E46" s="464"/>
      <c r="F46" s="464"/>
      <c r="G46" s="464"/>
      <c r="H46" s="464"/>
    </row>
    <row r="47" spans="1:8" ht="39.75" customHeight="1">
      <c r="A47" s="11" t="s">
        <v>79</v>
      </c>
      <c r="B47" s="466" t="s">
        <v>80</v>
      </c>
      <c r="C47" s="467"/>
      <c r="D47" s="467"/>
      <c r="E47" s="467"/>
      <c r="F47" s="467"/>
      <c r="G47" s="467"/>
      <c r="H47" s="468"/>
    </row>
    <row r="48" spans="1:8" ht="31.5" customHeight="1">
      <c r="A48" s="11" t="s">
        <v>81</v>
      </c>
      <c r="B48" s="464" t="s">
        <v>82</v>
      </c>
      <c r="C48" s="464"/>
      <c r="D48" s="464"/>
      <c r="E48" s="464"/>
      <c r="F48" s="464"/>
      <c r="G48" s="464"/>
      <c r="H48" s="464"/>
    </row>
    <row r="49" spans="1:8" ht="30">
      <c r="A49" s="11" t="s">
        <v>83</v>
      </c>
      <c r="B49" s="464" t="s">
        <v>84</v>
      </c>
      <c r="C49" s="464"/>
      <c r="D49" s="464"/>
      <c r="E49" s="464"/>
      <c r="F49" s="464"/>
      <c r="G49" s="464"/>
      <c r="H49" s="464"/>
    </row>
    <row r="50" spans="1:8" ht="43.5" customHeight="1">
      <c r="A50" s="11" t="s">
        <v>85</v>
      </c>
      <c r="B50" s="464" t="s">
        <v>86</v>
      </c>
      <c r="C50" s="464"/>
      <c r="D50" s="464"/>
      <c r="E50" s="464"/>
      <c r="F50" s="464"/>
      <c r="G50" s="464"/>
      <c r="H50" s="464"/>
    </row>
    <row r="51" spans="1:8" ht="40.5" customHeight="1">
      <c r="A51" s="11" t="s">
        <v>87</v>
      </c>
      <c r="B51" s="464" t="s">
        <v>88</v>
      </c>
      <c r="C51" s="464"/>
      <c r="D51" s="464"/>
      <c r="E51" s="464"/>
      <c r="F51" s="464"/>
      <c r="G51" s="464"/>
      <c r="H51" s="464"/>
    </row>
    <row r="52" spans="1:8" ht="75.75" customHeight="1">
      <c r="A52" s="12" t="s">
        <v>89</v>
      </c>
      <c r="B52" s="465" t="s">
        <v>90</v>
      </c>
      <c r="C52" s="465"/>
      <c r="D52" s="465"/>
      <c r="E52" s="465"/>
      <c r="F52" s="465"/>
      <c r="G52" s="465"/>
      <c r="H52" s="465"/>
    </row>
    <row r="53" spans="1:8" ht="41.25" customHeight="1">
      <c r="A53" s="12" t="s">
        <v>91</v>
      </c>
      <c r="B53" s="465" t="s">
        <v>92</v>
      </c>
      <c r="C53" s="465"/>
      <c r="D53" s="465"/>
      <c r="E53" s="465"/>
      <c r="F53" s="465"/>
      <c r="G53" s="465"/>
      <c r="H53" s="465"/>
    </row>
    <row r="54" spans="1:8" ht="47.45" customHeight="1">
      <c r="A54" s="12" t="s">
        <v>93</v>
      </c>
      <c r="B54" s="465" t="s">
        <v>94</v>
      </c>
      <c r="C54" s="465"/>
      <c r="D54" s="465"/>
      <c r="E54" s="465"/>
      <c r="F54" s="465"/>
      <c r="G54" s="465"/>
      <c r="H54" s="465"/>
    </row>
    <row r="55" spans="1:8" ht="57.6" customHeight="1">
      <c r="A55" s="12" t="s">
        <v>95</v>
      </c>
      <c r="B55" s="465" t="s">
        <v>96</v>
      </c>
      <c r="C55" s="465"/>
      <c r="D55" s="465"/>
      <c r="E55" s="465"/>
      <c r="F55" s="465"/>
      <c r="G55" s="465"/>
      <c r="H55" s="465"/>
    </row>
    <row r="56" spans="1:8" ht="31.5" customHeight="1">
      <c r="A56" s="12" t="s">
        <v>97</v>
      </c>
      <c r="B56" s="465" t="s">
        <v>98</v>
      </c>
      <c r="C56" s="465"/>
      <c r="D56" s="465"/>
      <c r="E56" s="465"/>
      <c r="F56" s="465"/>
      <c r="G56" s="465"/>
      <c r="H56" s="465"/>
    </row>
    <row r="57" spans="1:8" ht="70.5" customHeight="1">
      <c r="A57" s="12" t="s">
        <v>99</v>
      </c>
      <c r="B57" s="465" t="s">
        <v>100</v>
      </c>
      <c r="C57" s="465"/>
      <c r="D57" s="465"/>
      <c r="E57" s="465"/>
      <c r="F57" s="465"/>
      <c r="G57" s="465"/>
      <c r="H57" s="465"/>
    </row>
    <row r="58" spans="1:8" ht="33.75" customHeight="1">
      <c r="A58" s="471"/>
      <c r="B58" s="471"/>
      <c r="C58" s="471"/>
      <c r="D58" s="471"/>
      <c r="E58" s="471"/>
      <c r="F58" s="471"/>
      <c r="G58" s="471"/>
      <c r="H58" s="472"/>
    </row>
    <row r="59" spans="1:8" ht="32.25" customHeight="1">
      <c r="A59" s="474" t="s">
        <v>101</v>
      </c>
      <c r="B59" s="474"/>
      <c r="C59" s="474"/>
      <c r="D59" s="474"/>
      <c r="E59" s="474"/>
      <c r="F59" s="474"/>
      <c r="G59" s="474"/>
      <c r="H59" s="474"/>
    </row>
    <row r="60" spans="1:8" ht="34.5" customHeight="1">
      <c r="A60" s="9" t="s">
        <v>102</v>
      </c>
      <c r="B60" s="469" t="s">
        <v>103</v>
      </c>
      <c r="C60" s="469"/>
      <c r="D60" s="469"/>
      <c r="E60" s="469"/>
      <c r="F60" s="469"/>
      <c r="G60" s="469"/>
      <c r="H60" s="469"/>
    </row>
    <row r="61" spans="1:8" ht="60" customHeight="1">
      <c r="A61" s="9" t="s">
        <v>104</v>
      </c>
      <c r="B61" s="478" t="s">
        <v>105</v>
      </c>
      <c r="C61" s="478"/>
      <c r="D61" s="478"/>
      <c r="E61" s="478"/>
      <c r="F61" s="478"/>
      <c r="G61" s="478"/>
      <c r="H61" s="478"/>
    </row>
    <row r="62" spans="1:8" ht="41.25" customHeight="1">
      <c r="A62" s="9" t="s">
        <v>106</v>
      </c>
      <c r="B62" s="475" t="s">
        <v>107</v>
      </c>
      <c r="C62" s="476"/>
      <c r="D62" s="476"/>
      <c r="E62" s="476"/>
      <c r="F62" s="476"/>
      <c r="G62" s="476"/>
      <c r="H62" s="477"/>
    </row>
    <row r="63" spans="1:8" ht="42" customHeight="1">
      <c r="A63" s="9" t="s">
        <v>108</v>
      </c>
      <c r="B63" s="463" t="s">
        <v>109</v>
      </c>
      <c r="C63" s="463"/>
      <c r="D63" s="463"/>
      <c r="E63" s="463"/>
      <c r="F63" s="463"/>
      <c r="G63" s="463"/>
      <c r="H63" s="463"/>
    </row>
    <row r="64" spans="1:8" ht="31.5" customHeight="1">
      <c r="A64" s="9" t="s">
        <v>110</v>
      </c>
      <c r="B64" s="469" t="s">
        <v>111</v>
      </c>
      <c r="C64" s="469"/>
      <c r="D64" s="469"/>
      <c r="E64" s="469"/>
      <c r="F64" s="469"/>
      <c r="G64" s="469"/>
      <c r="H64" s="469"/>
    </row>
    <row r="65" spans="1:8" ht="45.75" customHeight="1">
      <c r="A65" s="9" t="s">
        <v>112</v>
      </c>
      <c r="B65" s="469" t="s">
        <v>113</v>
      </c>
      <c r="C65" s="469"/>
      <c r="D65" s="469"/>
      <c r="E65" s="469"/>
      <c r="F65" s="469"/>
      <c r="G65" s="469"/>
      <c r="H65" s="469"/>
    </row>
    <row r="66" spans="1:8" ht="30.75" customHeight="1">
      <c r="A66" s="473"/>
      <c r="B66" s="473"/>
      <c r="C66" s="473"/>
      <c r="D66" s="473"/>
      <c r="E66" s="473"/>
      <c r="F66" s="473"/>
      <c r="G66" s="473"/>
      <c r="H66" s="473"/>
    </row>
    <row r="67" spans="1:8" ht="34.5" customHeight="1">
      <c r="A67" s="474" t="s">
        <v>114</v>
      </c>
      <c r="B67" s="474"/>
      <c r="C67" s="474"/>
      <c r="D67" s="474"/>
      <c r="E67" s="474"/>
      <c r="F67" s="474"/>
      <c r="G67" s="474"/>
      <c r="H67" s="474"/>
    </row>
    <row r="68" spans="1:8" ht="39.75" customHeight="1">
      <c r="A68" s="12" t="s">
        <v>115</v>
      </c>
      <c r="B68" s="469" t="s">
        <v>116</v>
      </c>
      <c r="C68" s="469"/>
      <c r="D68" s="469"/>
      <c r="E68" s="469"/>
      <c r="F68" s="469"/>
      <c r="G68" s="469"/>
      <c r="H68" s="469"/>
    </row>
    <row r="69" spans="1:8" ht="39.75" customHeight="1">
      <c r="A69" s="12" t="s">
        <v>117</v>
      </c>
      <c r="B69" s="469" t="s">
        <v>118</v>
      </c>
      <c r="C69" s="469"/>
      <c r="D69" s="469"/>
      <c r="E69" s="469"/>
      <c r="F69" s="469"/>
      <c r="G69" s="469"/>
      <c r="H69" s="469"/>
    </row>
    <row r="70" spans="1:8" ht="42" customHeight="1">
      <c r="A70" s="12" t="s">
        <v>119</v>
      </c>
      <c r="B70" s="465" t="s">
        <v>120</v>
      </c>
      <c r="C70" s="465"/>
      <c r="D70" s="465"/>
      <c r="E70" s="465"/>
      <c r="F70" s="465"/>
      <c r="G70" s="465"/>
      <c r="H70" s="465"/>
    </row>
    <row r="71" spans="1:8" ht="33.75" customHeight="1">
      <c r="A71" s="12" t="s">
        <v>121</v>
      </c>
      <c r="B71" s="469" t="s">
        <v>122</v>
      </c>
      <c r="C71" s="469"/>
      <c r="D71" s="469"/>
      <c r="E71" s="469"/>
      <c r="F71" s="469"/>
      <c r="G71" s="469"/>
      <c r="H71" s="469"/>
    </row>
    <row r="72" spans="1:8" ht="33" customHeight="1">
      <c r="A72" s="12" t="s">
        <v>123</v>
      </c>
      <c r="B72" s="469" t="s">
        <v>124</v>
      </c>
      <c r="C72" s="469"/>
      <c r="D72" s="469"/>
      <c r="E72" s="469"/>
      <c r="F72" s="469"/>
      <c r="G72" s="469"/>
      <c r="H72" s="469"/>
    </row>
    <row r="73" spans="1:8" ht="33.75" customHeight="1">
      <c r="A73" s="470"/>
      <c r="B73" s="470"/>
      <c r="C73" s="470"/>
      <c r="D73" s="470"/>
      <c r="E73" s="470"/>
      <c r="F73" s="470"/>
      <c r="G73" s="470"/>
      <c r="H73" s="47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8885-254C-4402-BA92-8199377B5795}">
  <dimension ref="A1:AS104"/>
  <sheetViews>
    <sheetView topLeftCell="X1" zoomScale="70" zoomScaleNormal="70" workbookViewId="0">
      <pane ySplit="1" topLeftCell="A37" activePane="bottomLeft" state="frozen"/>
      <selection pane="bottomLeft" activeCell="AC26" sqref="AC26"/>
    </sheetView>
  </sheetViews>
  <sheetFormatPr baseColWidth="10" defaultColWidth="11.25" defaultRowHeight="14.25"/>
  <cols>
    <col min="1" max="2" width="26.25" style="412" customWidth="1"/>
    <col min="3" max="3" width="22.25" style="412" customWidth="1"/>
    <col min="4" max="4" width="25.75" style="412" customWidth="1"/>
    <col min="5" max="5" width="26.625" style="412" customWidth="1"/>
    <col min="6" max="6" width="29.375" style="412" customWidth="1"/>
    <col min="7" max="7" width="19.125" style="412" customWidth="1"/>
    <col min="8" max="8" width="39" style="412" customWidth="1"/>
    <col min="9" max="9" width="23" style="412" customWidth="1"/>
    <col min="10" max="10" width="29" style="412" customWidth="1"/>
    <col min="11" max="11" width="27.25" style="438" customWidth="1"/>
    <col min="12" max="12" width="19.75" style="438" customWidth="1"/>
    <col min="13" max="13" width="13.625" style="438" customWidth="1"/>
    <col min="14" max="14" width="26.625" style="438" customWidth="1"/>
    <col min="15" max="15" width="24.75" style="438" customWidth="1"/>
    <col min="16" max="16" width="19.875" style="445" customWidth="1"/>
    <col min="17" max="17" width="28.125" style="412" customWidth="1"/>
    <col min="18" max="18" width="24.875" style="412" customWidth="1"/>
    <col min="19" max="19" width="24.125" style="412" customWidth="1"/>
    <col min="20" max="25" width="20.375" style="412" customWidth="1"/>
    <col min="26" max="28" width="21.875" style="412" customWidth="1"/>
    <col min="29" max="29" width="21" style="412" customWidth="1"/>
    <col min="30" max="30" width="22.125" style="412" customWidth="1"/>
    <col min="31" max="31" width="22.875" style="412" customWidth="1"/>
    <col min="32" max="32" width="27.25" style="412" customWidth="1"/>
    <col min="33" max="16384" width="11.25" style="412"/>
  </cols>
  <sheetData>
    <row r="1" spans="1:45" ht="21" hidden="1" customHeight="1">
      <c r="A1" s="489"/>
      <c r="B1" s="489"/>
      <c r="C1" s="490" t="s">
        <v>125</v>
      </c>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11" t="s">
        <v>126</v>
      </c>
    </row>
    <row r="2" spans="1:45" ht="21" hidden="1" customHeight="1">
      <c r="A2" s="489"/>
      <c r="B2" s="489"/>
      <c r="C2" s="490" t="s">
        <v>127</v>
      </c>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2"/>
      <c r="AF2" s="411" t="s">
        <v>128</v>
      </c>
    </row>
    <row r="3" spans="1:45" ht="21" hidden="1" customHeight="1">
      <c r="A3" s="489"/>
      <c r="B3" s="489"/>
      <c r="C3" s="490" t="s">
        <v>129</v>
      </c>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2"/>
      <c r="AF3" s="411" t="s">
        <v>130</v>
      </c>
    </row>
    <row r="4" spans="1:45" ht="21" hidden="1" customHeight="1">
      <c r="A4" s="489"/>
      <c r="B4" s="489"/>
      <c r="C4" s="490" t="s">
        <v>131</v>
      </c>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2"/>
      <c r="AF4" s="411" t="s">
        <v>132</v>
      </c>
    </row>
    <row r="5" spans="1:45" ht="26.25" hidden="1" customHeight="1">
      <c r="A5" s="482" t="s">
        <v>133</v>
      </c>
      <c r="B5" s="482"/>
      <c r="C5" s="482" t="s">
        <v>134</v>
      </c>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row>
    <row r="6" spans="1:45" ht="21.75" hidden="1" customHeight="1">
      <c r="A6" s="482" t="s">
        <v>135</v>
      </c>
      <c r="B6" s="482"/>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row>
    <row r="7" spans="1:45" ht="26.25" hidden="1" customHeight="1">
      <c r="A7" s="483" t="s">
        <v>136</v>
      </c>
      <c r="B7" s="484"/>
      <c r="C7" s="484"/>
      <c r="D7" s="484"/>
      <c r="E7" s="484"/>
      <c r="F7" s="484"/>
      <c r="G7" s="484"/>
      <c r="H7" s="484"/>
      <c r="I7" s="484"/>
      <c r="J7" s="484"/>
      <c r="K7" s="484"/>
      <c r="L7" s="484"/>
      <c r="M7" s="484"/>
      <c r="N7" s="484"/>
      <c r="O7" s="485"/>
      <c r="P7" s="482" t="s">
        <v>137</v>
      </c>
      <c r="Q7" s="482"/>
      <c r="R7" s="482"/>
      <c r="S7" s="482"/>
      <c r="T7" s="482" t="s">
        <v>138</v>
      </c>
      <c r="U7" s="482"/>
      <c r="V7" s="482"/>
      <c r="W7" s="482"/>
      <c r="X7" s="482"/>
      <c r="Y7" s="482" t="s">
        <v>139</v>
      </c>
      <c r="Z7" s="482"/>
      <c r="AA7" s="482"/>
      <c r="AB7" s="482"/>
      <c r="AC7" s="482" t="s">
        <v>140</v>
      </c>
      <c r="AD7" s="482"/>
      <c r="AE7" s="482"/>
      <c r="AF7" s="482"/>
    </row>
    <row r="8" spans="1:45" ht="57" customHeight="1">
      <c r="A8" s="414" t="s">
        <v>2</v>
      </c>
      <c r="B8" s="414" t="s">
        <v>4</v>
      </c>
      <c r="C8" s="414" t="s">
        <v>141</v>
      </c>
      <c r="D8" s="414" t="s">
        <v>142</v>
      </c>
      <c r="E8" s="414" t="s">
        <v>143</v>
      </c>
      <c r="F8" s="414" t="s">
        <v>144</v>
      </c>
      <c r="G8" s="414" t="s">
        <v>14</v>
      </c>
      <c r="H8" s="414" t="s">
        <v>16</v>
      </c>
      <c r="I8" s="414" t="s">
        <v>18</v>
      </c>
      <c r="J8" s="414" t="s">
        <v>145</v>
      </c>
      <c r="K8" s="414" t="s">
        <v>146</v>
      </c>
      <c r="L8" s="414" t="s">
        <v>147</v>
      </c>
      <c r="M8" s="409" t="s">
        <v>148</v>
      </c>
      <c r="N8" s="414" t="s">
        <v>28</v>
      </c>
      <c r="O8" s="414" t="s">
        <v>30</v>
      </c>
      <c r="P8" s="414" t="s">
        <v>149</v>
      </c>
      <c r="Q8" s="414" t="s">
        <v>150</v>
      </c>
      <c r="R8" s="415" t="s">
        <v>151</v>
      </c>
      <c r="S8" s="415" t="s">
        <v>152</v>
      </c>
      <c r="T8" s="414" t="s">
        <v>153</v>
      </c>
      <c r="U8" s="415" t="s">
        <v>154</v>
      </c>
      <c r="V8" s="415" t="s">
        <v>155</v>
      </c>
      <c r="W8" s="415" t="s">
        <v>156</v>
      </c>
      <c r="X8" s="415" t="s">
        <v>157</v>
      </c>
      <c r="Y8" s="415" t="s">
        <v>158</v>
      </c>
      <c r="Z8" s="415" t="s">
        <v>159</v>
      </c>
      <c r="AA8" s="415" t="s">
        <v>160</v>
      </c>
      <c r="AB8" s="415" t="s">
        <v>161</v>
      </c>
      <c r="AC8" s="415" t="s">
        <v>162</v>
      </c>
      <c r="AD8" s="415" t="s">
        <v>163</v>
      </c>
      <c r="AE8" s="415" t="s">
        <v>164</v>
      </c>
      <c r="AF8" s="415" t="s">
        <v>165</v>
      </c>
    </row>
    <row r="9" spans="1:45" ht="65.099999999999994" customHeight="1">
      <c r="A9" s="416" t="s">
        <v>166</v>
      </c>
      <c r="B9" s="417" t="s">
        <v>167</v>
      </c>
      <c r="C9" s="416" t="s">
        <v>168</v>
      </c>
      <c r="D9" s="416" t="s">
        <v>169</v>
      </c>
      <c r="E9" s="418" t="s">
        <v>170</v>
      </c>
      <c r="F9" s="417" t="s">
        <v>171</v>
      </c>
      <c r="G9" s="419" t="s">
        <v>172</v>
      </c>
      <c r="H9" s="418" t="s">
        <v>173</v>
      </c>
      <c r="I9" s="420" t="s">
        <v>174</v>
      </c>
      <c r="J9" s="418" t="s">
        <v>175</v>
      </c>
      <c r="K9" s="421" t="s">
        <v>176</v>
      </c>
      <c r="L9" s="422">
        <v>0.25</v>
      </c>
      <c r="M9" s="420" t="s">
        <v>177</v>
      </c>
      <c r="N9" s="418" t="s">
        <v>178</v>
      </c>
      <c r="O9" s="418">
        <v>12</v>
      </c>
      <c r="P9" s="418">
        <v>3</v>
      </c>
      <c r="Q9" s="418">
        <v>4</v>
      </c>
      <c r="R9" s="418">
        <v>3</v>
      </c>
      <c r="S9" s="418">
        <v>3</v>
      </c>
      <c r="T9" s="418">
        <v>0</v>
      </c>
      <c r="U9" s="420">
        <f>+Y9+Z9+AA9+AB9</f>
        <v>0</v>
      </c>
      <c r="V9" s="420"/>
      <c r="W9" s="420"/>
      <c r="X9" s="418">
        <f>(T9+U9+V9+W9)</f>
        <v>0</v>
      </c>
      <c r="Y9" s="420">
        <v>0</v>
      </c>
      <c r="Z9" s="420">
        <v>0</v>
      </c>
      <c r="AA9" s="420"/>
      <c r="AB9" s="420"/>
      <c r="AC9" s="423">
        <f>(U9/Q9)*L9</f>
        <v>0</v>
      </c>
      <c r="AD9" s="424">
        <f>X9/O9*L9</f>
        <v>0</v>
      </c>
      <c r="AE9" s="423">
        <f>U9/Q9</f>
        <v>0</v>
      </c>
      <c r="AF9" s="424">
        <f>+U9/O9</f>
        <v>0</v>
      </c>
    </row>
    <row r="10" spans="1:45" ht="65.099999999999994" customHeight="1">
      <c r="A10" s="416" t="s">
        <v>166</v>
      </c>
      <c r="B10" s="417" t="s">
        <v>167</v>
      </c>
      <c r="C10" s="416" t="s">
        <v>168</v>
      </c>
      <c r="D10" s="416" t="s">
        <v>169</v>
      </c>
      <c r="E10" s="418" t="s">
        <v>170</v>
      </c>
      <c r="F10" s="417" t="s">
        <v>171</v>
      </c>
      <c r="G10" s="419" t="s">
        <v>172</v>
      </c>
      <c r="H10" s="418" t="s">
        <v>179</v>
      </c>
      <c r="I10" s="420" t="s">
        <v>174</v>
      </c>
      <c r="J10" s="418" t="s">
        <v>180</v>
      </c>
      <c r="K10" s="418" t="s">
        <v>181</v>
      </c>
      <c r="L10" s="422">
        <v>0.25</v>
      </c>
      <c r="M10" s="420" t="s">
        <v>177</v>
      </c>
      <c r="N10" s="418" t="s">
        <v>182</v>
      </c>
      <c r="O10" s="418">
        <v>1</v>
      </c>
      <c r="P10" s="418">
        <v>0.5</v>
      </c>
      <c r="Q10" s="418">
        <v>0.73</v>
      </c>
      <c r="R10" s="418">
        <v>0</v>
      </c>
      <c r="S10" s="418">
        <v>0</v>
      </c>
      <c r="T10" s="418">
        <v>0.27</v>
      </c>
      <c r="U10" s="420">
        <f t="shared" ref="U10:U40" si="0">+Y10+Z10+AA10+AB10</f>
        <v>0.39999999999999997</v>
      </c>
      <c r="V10" s="420"/>
      <c r="W10" s="420"/>
      <c r="X10" s="418">
        <f t="shared" ref="X10:X40" si="1">(T10+U10+V10+W10)</f>
        <v>0.66999999999999993</v>
      </c>
      <c r="Y10" s="420">
        <v>0.35</v>
      </c>
      <c r="Z10" s="420">
        <f>0.05</f>
        <v>0.05</v>
      </c>
      <c r="AA10" s="420"/>
      <c r="AB10" s="420"/>
      <c r="AC10" s="423">
        <f>(U10/Q10)*L10</f>
        <v>0.13698630136986301</v>
      </c>
      <c r="AD10" s="424">
        <f>X10/O10*L10</f>
        <v>0.16749999999999998</v>
      </c>
      <c r="AE10" s="423">
        <f t="shared" ref="AE10:AE34" si="2">U10/Q10</f>
        <v>0.54794520547945202</v>
      </c>
      <c r="AF10" s="424">
        <f>+X10/O10</f>
        <v>0.66999999999999993</v>
      </c>
    </row>
    <row r="11" spans="1:45" ht="65.099999999999994" customHeight="1">
      <c r="A11" s="416" t="s">
        <v>166</v>
      </c>
      <c r="B11" s="417" t="s">
        <v>167</v>
      </c>
      <c r="C11" s="416" t="s">
        <v>168</v>
      </c>
      <c r="D11" s="416" t="s">
        <v>169</v>
      </c>
      <c r="E11" s="418" t="s">
        <v>170</v>
      </c>
      <c r="F11" s="417" t="s">
        <v>171</v>
      </c>
      <c r="G11" s="419" t="s">
        <v>172</v>
      </c>
      <c r="H11" s="418" t="s">
        <v>183</v>
      </c>
      <c r="I11" s="420" t="s">
        <v>174</v>
      </c>
      <c r="J11" s="418" t="s">
        <v>184</v>
      </c>
      <c r="K11" s="418" t="s">
        <v>185</v>
      </c>
      <c r="L11" s="422">
        <v>0.25</v>
      </c>
      <c r="M11" s="420" t="s">
        <v>177</v>
      </c>
      <c r="N11" s="418" t="s">
        <v>186</v>
      </c>
      <c r="O11" s="418">
        <v>16</v>
      </c>
      <c r="P11" s="418">
        <v>4</v>
      </c>
      <c r="Q11" s="418">
        <v>4</v>
      </c>
      <c r="R11" s="418">
        <v>4</v>
      </c>
      <c r="S11" s="418">
        <v>4</v>
      </c>
      <c r="T11" s="418">
        <v>2</v>
      </c>
      <c r="U11" s="420">
        <f t="shared" si="0"/>
        <v>1</v>
      </c>
      <c r="V11" s="420"/>
      <c r="W11" s="420"/>
      <c r="X11" s="418">
        <f t="shared" si="1"/>
        <v>3</v>
      </c>
      <c r="Y11" s="420">
        <v>1</v>
      </c>
      <c r="Z11" s="420">
        <v>0</v>
      </c>
      <c r="AA11" s="420"/>
      <c r="AB11" s="420"/>
      <c r="AC11" s="423">
        <f>(U11/Q11)*L11</f>
        <v>6.25E-2</v>
      </c>
      <c r="AD11" s="424">
        <f>(X11/O11)*L11</f>
        <v>4.6875E-2</v>
      </c>
      <c r="AE11" s="423">
        <f t="shared" si="2"/>
        <v>0.25</v>
      </c>
      <c r="AF11" s="424">
        <f>+X11/O11</f>
        <v>0.1875</v>
      </c>
    </row>
    <row r="12" spans="1:45" ht="65.099999999999994" customHeight="1">
      <c r="A12" s="416" t="s">
        <v>166</v>
      </c>
      <c r="B12" s="417" t="s">
        <v>167</v>
      </c>
      <c r="C12" s="416" t="s">
        <v>168</v>
      </c>
      <c r="D12" s="416" t="s">
        <v>169</v>
      </c>
      <c r="E12" s="421" t="s">
        <v>187</v>
      </c>
      <c r="F12" s="417" t="s">
        <v>171</v>
      </c>
      <c r="G12" s="419" t="s">
        <v>172</v>
      </c>
      <c r="H12" s="418" t="s">
        <v>188</v>
      </c>
      <c r="I12" s="420" t="s">
        <v>174</v>
      </c>
      <c r="J12" s="418" t="s">
        <v>189</v>
      </c>
      <c r="K12" s="418" t="s">
        <v>190</v>
      </c>
      <c r="L12" s="422">
        <v>0.25</v>
      </c>
      <c r="M12" s="420" t="s">
        <v>177</v>
      </c>
      <c r="N12" s="418" t="s">
        <v>191</v>
      </c>
      <c r="O12" s="418">
        <v>300</v>
      </c>
      <c r="P12" s="418">
        <v>8</v>
      </c>
      <c r="Q12" s="418">
        <v>300</v>
      </c>
      <c r="R12" s="418">
        <v>8</v>
      </c>
      <c r="S12" s="418">
        <v>8</v>
      </c>
      <c r="T12" s="418">
        <v>368</v>
      </c>
      <c r="U12" s="420">
        <f t="shared" si="0"/>
        <v>200</v>
      </c>
      <c r="V12" s="420"/>
      <c r="W12" s="420"/>
      <c r="X12" s="418">
        <f t="shared" si="1"/>
        <v>568</v>
      </c>
      <c r="Y12" s="420">
        <v>83</v>
      </c>
      <c r="Z12" s="420">
        <f>15+33+21+48</f>
        <v>117</v>
      </c>
      <c r="AA12" s="420"/>
      <c r="AB12" s="420"/>
      <c r="AC12" s="423">
        <f>(U12/Q12)*L12</f>
        <v>0.16666666666666666</v>
      </c>
      <c r="AD12" s="424">
        <f>X12/O12*L12</f>
        <v>0.47333333333333333</v>
      </c>
      <c r="AE12" s="423">
        <f t="shared" si="2"/>
        <v>0.66666666666666663</v>
      </c>
      <c r="AF12" s="424">
        <f>568/1200</f>
        <v>0.47333333333333333</v>
      </c>
    </row>
    <row r="13" spans="1:45" ht="65.099999999999994" customHeight="1">
      <c r="A13" s="494"/>
      <c r="B13" s="495"/>
      <c r="C13" s="495"/>
      <c r="D13" s="496"/>
      <c r="E13" s="498" t="s">
        <v>192</v>
      </c>
      <c r="F13" s="498"/>
      <c r="G13" s="498"/>
      <c r="H13" s="498"/>
      <c r="I13" s="498"/>
      <c r="J13" s="498"/>
      <c r="K13" s="498"/>
      <c r="L13" s="498"/>
      <c r="M13" s="498"/>
      <c r="N13" s="498"/>
      <c r="O13" s="498"/>
      <c r="P13" s="498"/>
      <c r="Q13" s="498"/>
      <c r="R13" s="498"/>
      <c r="S13" s="498"/>
      <c r="T13" s="498"/>
      <c r="U13" s="498"/>
      <c r="V13" s="498"/>
      <c r="W13" s="498"/>
      <c r="X13" s="498"/>
      <c r="Y13" s="498"/>
      <c r="Z13" s="499"/>
      <c r="AA13" s="413"/>
      <c r="AB13" s="413"/>
      <c r="AC13" s="449">
        <f>SUM(AC9:AC12)</f>
        <v>0.36615296803652964</v>
      </c>
      <c r="AD13" s="449">
        <f>SUM(AD9:AD12)</f>
        <v>0.68770833333333337</v>
      </c>
      <c r="AE13" s="449">
        <f>AVERAGE(AE9:AE12)</f>
        <v>0.36615296803652964</v>
      </c>
      <c r="AF13" s="449">
        <f>AVERAGE(AF9:AF12)</f>
        <v>0.33270833333333333</v>
      </c>
    </row>
    <row r="14" spans="1:45" ht="65.099999999999994" customHeight="1">
      <c r="A14" s="416" t="s">
        <v>166</v>
      </c>
      <c r="B14" s="417" t="s">
        <v>167</v>
      </c>
      <c r="C14" s="416" t="s">
        <v>168</v>
      </c>
      <c r="D14" s="416" t="s">
        <v>169</v>
      </c>
      <c r="E14" s="421" t="s">
        <v>193</v>
      </c>
      <c r="F14" s="417" t="s">
        <v>194</v>
      </c>
      <c r="G14" s="419" t="s">
        <v>195</v>
      </c>
      <c r="H14" s="418" t="s">
        <v>196</v>
      </c>
      <c r="I14" s="420" t="s">
        <v>174</v>
      </c>
      <c r="J14" s="426" t="s">
        <v>197</v>
      </c>
      <c r="K14" s="418" t="s">
        <v>198</v>
      </c>
      <c r="L14" s="422">
        <v>0.5</v>
      </c>
      <c r="M14" s="420" t="s">
        <v>199</v>
      </c>
      <c r="N14" s="418" t="s">
        <v>200</v>
      </c>
      <c r="O14" s="418">
        <v>1132</v>
      </c>
      <c r="P14" s="418">
        <v>385</v>
      </c>
      <c r="Q14" s="418">
        <v>367</v>
      </c>
      <c r="R14" s="418">
        <v>360</v>
      </c>
      <c r="S14" s="418">
        <v>360</v>
      </c>
      <c r="T14" s="418">
        <v>17</v>
      </c>
      <c r="U14" s="420">
        <f t="shared" si="0"/>
        <v>209</v>
      </c>
      <c r="V14" s="420"/>
      <c r="W14" s="420"/>
      <c r="X14" s="418">
        <f t="shared" si="1"/>
        <v>226</v>
      </c>
      <c r="Y14" s="418">
        <v>208</v>
      </c>
      <c r="Z14" s="418">
        <f>1</f>
        <v>1</v>
      </c>
      <c r="AA14" s="418"/>
      <c r="AB14" s="418"/>
      <c r="AC14" s="423">
        <f>(U14/Q14)*L14</f>
        <v>0.28474114441416892</v>
      </c>
      <c r="AD14" s="424">
        <f>X14/O14*L14</f>
        <v>9.982332155477032E-2</v>
      </c>
      <c r="AE14" s="423">
        <f t="shared" si="2"/>
        <v>0.56948228882833785</v>
      </c>
      <c r="AF14" s="424">
        <f>+X14/O14</f>
        <v>0.19964664310954064</v>
      </c>
    </row>
    <row r="15" spans="1:45" ht="65.099999999999994" customHeight="1">
      <c r="A15" s="420" t="s">
        <v>166</v>
      </c>
      <c r="B15" s="418" t="s">
        <v>167</v>
      </c>
      <c r="C15" s="420" t="s">
        <v>168</v>
      </c>
      <c r="D15" s="416" t="s">
        <v>169</v>
      </c>
      <c r="E15" s="427" t="s">
        <v>193</v>
      </c>
      <c r="F15" s="417" t="s">
        <v>194</v>
      </c>
      <c r="G15" s="428" t="s">
        <v>195</v>
      </c>
      <c r="H15" s="417" t="s">
        <v>201</v>
      </c>
      <c r="I15" s="416" t="s">
        <v>174</v>
      </c>
      <c r="J15" s="417" t="s">
        <v>202</v>
      </c>
      <c r="K15" s="417" t="s">
        <v>203</v>
      </c>
      <c r="L15" s="429">
        <v>0.5</v>
      </c>
      <c r="M15" s="420" t="s">
        <v>199</v>
      </c>
      <c r="N15" s="417" t="s">
        <v>204</v>
      </c>
      <c r="O15" s="417">
        <v>320</v>
      </c>
      <c r="P15" s="417">
        <v>100</v>
      </c>
      <c r="Q15" s="417">
        <v>100</v>
      </c>
      <c r="R15" s="418">
        <v>105</v>
      </c>
      <c r="S15" s="418">
        <v>105</v>
      </c>
      <c r="T15" s="417">
        <v>19</v>
      </c>
      <c r="U15" s="420">
        <f t="shared" si="0"/>
        <v>46</v>
      </c>
      <c r="V15" s="416"/>
      <c r="W15" s="416"/>
      <c r="X15" s="418">
        <f t="shared" si="1"/>
        <v>65</v>
      </c>
      <c r="Y15" s="417">
        <v>27</v>
      </c>
      <c r="Z15" s="417">
        <f>5+2+12</f>
        <v>19</v>
      </c>
      <c r="AA15" s="417"/>
      <c r="AB15" s="417"/>
      <c r="AC15" s="423">
        <f>(U15/Q15)*L15</f>
        <v>0.23</v>
      </c>
      <c r="AD15" s="424">
        <f>X15/O15*L15</f>
        <v>0.1015625</v>
      </c>
      <c r="AE15" s="423">
        <f t="shared" si="2"/>
        <v>0.46</v>
      </c>
      <c r="AF15" s="424">
        <f>+X15/O15</f>
        <v>0.203125</v>
      </c>
    </row>
    <row r="16" spans="1:45" s="431" customFormat="1" ht="65.099999999999994" customHeight="1">
      <c r="A16" s="497"/>
      <c r="B16" s="497"/>
      <c r="C16" s="497"/>
      <c r="D16" s="497"/>
      <c r="E16" s="498" t="s">
        <v>205</v>
      </c>
      <c r="F16" s="498"/>
      <c r="G16" s="498"/>
      <c r="H16" s="498"/>
      <c r="I16" s="498"/>
      <c r="J16" s="498"/>
      <c r="K16" s="498"/>
      <c r="L16" s="498"/>
      <c r="M16" s="498"/>
      <c r="N16" s="498"/>
      <c r="O16" s="498"/>
      <c r="P16" s="498"/>
      <c r="Q16" s="498"/>
      <c r="R16" s="498"/>
      <c r="S16" s="498"/>
      <c r="T16" s="498"/>
      <c r="U16" s="498"/>
      <c r="V16" s="498"/>
      <c r="W16" s="498"/>
      <c r="X16" s="498"/>
      <c r="Y16" s="498"/>
      <c r="Z16" s="499"/>
      <c r="AA16" s="413"/>
      <c r="AB16" s="413"/>
      <c r="AC16" s="450">
        <f>SUM(AC14:AC15)</f>
        <v>0.51474114441416896</v>
      </c>
      <c r="AD16" s="450">
        <f>SUM(AD14:AD15)</f>
        <v>0.20138582155477031</v>
      </c>
      <c r="AE16" s="450">
        <f>AVERAGE(AE14:AE15)</f>
        <v>0.51474114441416896</v>
      </c>
      <c r="AF16" s="450">
        <f>AVERAGE(AF14:AF15)</f>
        <v>0.20138582155477031</v>
      </c>
      <c r="AG16" s="430"/>
      <c r="AH16" s="430"/>
      <c r="AI16" s="430"/>
      <c r="AJ16" s="430"/>
      <c r="AK16" s="430"/>
      <c r="AL16" s="430"/>
      <c r="AM16" s="430"/>
      <c r="AN16" s="430"/>
      <c r="AO16" s="430"/>
      <c r="AP16" s="430"/>
      <c r="AQ16" s="430"/>
      <c r="AR16" s="430"/>
      <c r="AS16" s="430"/>
    </row>
    <row r="17" spans="1:32" ht="65.099999999999994" customHeight="1">
      <c r="A17" s="420" t="s">
        <v>166</v>
      </c>
      <c r="B17" s="418" t="s">
        <v>167</v>
      </c>
      <c r="C17" s="420" t="s">
        <v>168</v>
      </c>
      <c r="D17" s="425" t="s">
        <v>169</v>
      </c>
      <c r="E17" s="421" t="s">
        <v>206</v>
      </c>
      <c r="F17" s="418" t="s">
        <v>207</v>
      </c>
      <c r="G17" s="419" t="s">
        <v>208</v>
      </c>
      <c r="H17" s="418" t="s">
        <v>209</v>
      </c>
      <c r="I17" s="420" t="s">
        <v>174</v>
      </c>
      <c r="J17" s="426" t="s">
        <v>210</v>
      </c>
      <c r="K17" s="418" t="s">
        <v>211</v>
      </c>
      <c r="L17" s="422">
        <v>0.7</v>
      </c>
      <c r="M17" s="420" t="s">
        <v>177</v>
      </c>
      <c r="N17" s="418" t="s">
        <v>212</v>
      </c>
      <c r="O17" s="418">
        <v>21500</v>
      </c>
      <c r="P17" s="418">
        <v>5400</v>
      </c>
      <c r="Q17" s="418">
        <v>5400</v>
      </c>
      <c r="R17" s="418">
        <v>5500</v>
      </c>
      <c r="S17" s="418">
        <v>5500</v>
      </c>
      <c r="T17" s="418">
        <v>7187</v>
      </c>
      <c r="U17" s="420">
        <f t="shared" si="0"/>
        <v>1843</v>
      </c>
      <c r="V17" s="420"/>
      <c r="W17" s="420"/>
      <c r="X17" s="418">
        <f t="shared" si="1"/>
        <v>9030</v>
      </c>
      <c r="Y17" s="418">
        <v>300</v>
      </c>
      <c r="Z17" s="418">
        <f>682+294+362+205</f>
        <v>1543</v>
      </c>
      <c r="AA17" s="418"/>
      <c r="AB17" s="418"/>
      <c r="AC17" s="423">
        <f>(U17/Q17)*L17</f>
        <v>0.2389074074074074</v>
      </c>
      <c r="AD17" s="424">
        <f>X17/O17*L17</f>
        <v>0.29399999999999998</v>
      </c>
      <c r="AE17" s="423">
        <f t="shared" si="2"/>
        <v>0.34129629629629632</v>
      </c>
      <c r="AF17" s="424">
        <f>+X17/O17</f>
        <v>0.42</v>
      </c>
    </row>
    <row r="18" spans="1:32" ht="65.099999999999994" customHeight="1">
      <c r="A18" s="420" t="s">
        <v>166</v>
      </c>
      <c r="B18" s="418" t="s">
        <v>167</v>
      </c>
      <c r="C18" s="420" t="s">
        <v>168</v>
      </c>
      <c r="D18" s="416" t="s">
        <v>169</v>
      </c>
      <c r="E18" s="421" t="s">
        <v>206</v>
      </c>
      <c r="F18" s="418" t="s">
        <v>207</v>
      </c>
      <c r="G18" s="419" t="s">
        <v>208</v>
      </c>
      <c r="H18" s="418" t="s">
        <v>213</v>
      </c>
      <c r="I18" s="420" t="s">
        <v>174</v>
      </c>
      <c r="J18" s="418" t="s">
        <v>214</v>
      </c>
      <c r="K18" s="418" t="s">
        <v>215</v>
      </c>
      <c r="L18" s="422">
        <v>0.3</v>
      </c>
      <c r="M18" s="420" t="s">
        <v>177</v>
      </c>
      <c r="N18" s="418" t="s">
        <v>216</v>
      </c>
      <c r="O18" s="418">
        <v>12</v>
      </c>
      <c r="P18" s="418">
        <v>3</v>
      </c>
      <c r="Q18" s="418">
        <v>3</v>
      </c>
      <c r="R18" s="418">
        <v>3</v>
      </c>
      <c r="S18" s="418">
        <v>3</v>
      </c>
      <c r="T18" s="418">
        <v>4</v>
      </c>
      <c r="U18" s="420">
        <f t="shared" si="0"/>
        <v>1.5</v>
      </c>
      <c r="V18" s="420"/>
      <c r="W18" s="420"/>
      <c r="X18" s="418">
        <f t="shared" si="1"/>
        <v>5.5</v>
      </c>
      <c r="Y18" s="418">
        <v>0.5</v>
      </c>
      <c r="Z18" s="418">
        <f>1</f>
        <v>1</v>
      </c>
      <c r="AA18" s="418"/>
      <c r="AB18" s="418"/>
      <c r="AC18" s="423">
        <f>(U18/Q18)*L18</f>
        <v>0.15</v>
      </c>
      <c r="AD18" s="424">
        <f>X18/O18*L18</f>
        <v>0.13749999999999998</v>
      </c>
      <c r="AE18" s="423">
        <f t="shared" si="2"/>
        <v>0.5</v>
      </c>
      <c r="AF18" s="424">
        <f>+X18/O18</f>
        <v>0.45833333333333331</v>
      </c>
    </row>
    <row r="19" spans="1:32" ht="65.099999999999994" customHeight="1">
      <c r="A19" s="497"/>
      <c r="B19" s="497"/>
      <c r="C19" s="497"/>
      <c r="D19" s="497"/>
      <c r="E19" s="498" t="s">
        <v>217</v>
      </c>
      <c r="F19" s="498"/>
      <c r="G19" s="498"/>
      <c r="H19" s="498"/>
      <c r="I19" s="498"/>
      <c r="J19" s="498"/>
      <c r="K19" s="498"/>
      <c r="L19" s="498"/>
      <c r="M19" s="498"/>
      <c r="N19" s="498"/>
      <c r="O19" s="498"/>
      <c r="P19" s="498"/>
      <c r="Q19" s="498"/>
      <c r="R19" s="498"/>
      <c r="S19" s="498"/>
      <c r="T19" s="498"/>
      <c r="U19" s="498"/>
      <c r="V19" s="498"/>
      <c r="W19" s="498"/>
      <c r="X19" s="498"/>
      <c r="Y19" s="498"/>
      <c r="Z19" s="499"/>
      <c r="AA19" s="410"/>
      <c r="AB19" s="410"/>
      <c r="AC19" s="449">
        <f>SUM(AC17:AC18)</f>
        <v>0.38890740740740737</v>
      </c>
      <c r="AD19" s="449">
        <f>SUM(AD17:AD18)</f>
        <v>0.43149999999999999</v>
      </c>
      <c r="AE19" s="449">
        <f>AVERAGE(AE17:AE18)</f>
        <v>0.42064814814814816</v>
      </c>
      <c r="AF19" s="449">
        <f>AVERAGE(AF17:AF18)</f>
        <v>0.43916666666666665</v>
      </c>
    </row>
    <row r="20" spans="1:32" ht="65.099999999999994" customHeight="1">
      <c r="A20" s="420" t="s">
        <v>166</v>
      </c>
      <c r="B20" s="418" t="s">
        <v>167</v>
      </c>
      <c r="C20" s="420" t="s">
        <v>168</v>
      </c>
      <c r="D20" s="416" t="s">
        <v>169</v>
      </c>
      <c r="E20" s="418" t="s">
        <v>193</v>
      </c>
      <c r="F20" s="417" t="s">
        <v>218</v>
      </c>
      <c r="G20" s="419" t="s">
        <v>219</v>
      </c>
      <c r="H20" s="418" t="s">
        <v>220</v>
      </c>
      <c r="I20" s="420" t="s">
        <v>174</v>
      </c>
      <c r="J20" s="426" t="s">
        <v>221</v>
      </c>
      <c r="K20" s="418" t="s">
        <v>222</v>
      </c>
      <c r="L20" s="422">
        <v>0.4</v>
      </c>
      <c r="M20" s="420" t="s">
        <v>199</v>
      </c>
      <c r="N20" s="418" t="s">
        <v>223</v>
      </c>
      <c r="O20" s="418">
        <v>26800</v>
      </c>
      <c r="P20" s="418">
        <v>6700</v>
      </c>
      <c r="Q20" s="418">
        <v>6700</v>
      </c>
      <c r="R20" s="418">
        <v>6700</v>
      </c>
      <c r="S20" s="418">
        <v>6700</v>
      </c>
      <c r="T20" s="418">
        <v>6762</v>
      </c>
      <c r="U20" s="420">
        <f t="shared" si="0"/>
        <v>6435</v>
      </c>
      <c r="V20" s="420"/>
      <c r="W20" s="420"/>
      <c r="X20" s="418">
        <f t="shared" si="1"/>
        <v>13197</v>
      </c>
      <c r="Y20" s="418">
        <v>1239</v>
      </c>
      <c r="Z20" s="418">
        <f>4537+659</f>
        <v>5196</v>
      </c>
      <c r="AA20" s="418"/>
      <c r="AB20" s="418"/>
      <c r="AC20" s="423">
        <f>(U20/Q20)*L20</f>
        <v>0.38417910447761194</v>
      </c>
      <c r="AD20" s="424">
        <f>X20/O20*L20</f>
        <v>0.19697014925373135</v>
      </c>
      <c r="AE20" s="423">
        <f t="shared" si="2"/>
        <v>0.96044776119402986</v>
      </c>
      <c r="AF20" s="424">
        <f>+X20/O20</f>
        <v>0.49242537313432838</v>
      </c>
    </row>
    <row r="21" spans="1:32" ht="65.099999999999994" customHeight="1">
      <c r="A21" s="420" t="s">
        <v>166</v>
      </c>
      <c r="B21" s="418" t="s">
        <v>167</v>
      </c>
      <c r="C21" s="420" t="s">
        <v>168</v>
      </c>
      <c r="D21" s="416" t="s">
        <v>169</v>
      </c>
      <c r="E21" s="417" t="s">
        <v>193</v>
      </c>
      <c r="F21" s="418" t="s">
        <v>218</v>
      </c>
      <c r="G21" s="419" t="s">
        <v>219</v>
      </c>
      <c r="H21" s="418" t="s">
        <v>224</v>
      </c>
      <c r="I21" s="420" t="s">
        <v>174</v>
      </c>
      <c r="J21" s="432" t="s">
        <v>225</v>
      </c>
      <c r="K21" s="418" t="s">
        <v>226</v>
      </c>
      <c r="L21" s="422">
        <v>0.05</v>
      </c>
      <c r="M21" s="420" t="s">
        <v>199</v>
      </c>
      <c r="N21" s="418" t="s">
        <v>227</v>
      </c>
      <c r="O21" s="420">
        <v>55</v>
      </c>
      <c r="P21" s="418">
        <v>55</v>
      </c>
      <c r="Q21" s="418">
        <f>55</f>
        <v>55</v>
      </c>
      <c r="R21" s="418">
        <v>55</v>
      </c>
      <c r="S21" s="418">
        <v>55</v>
      </c>
      <c r="T21" s="417">
        <v>55</v>
      </c>
      <c r="U21" s="420">
        <f t="shared" si="0"/>
        <v>110</v>
      </c>
      <c r="V21" s="433"/>
      <c r="W21" s="433"/>
      <c r="X21" s="418">
        <f t="shared" si="1"/>
        <v>165</v>
      </c>
      <c r="Y21" s="432">
        <f>S21</f>
        <v>55</v>
      </c>
      <c r="Z21" s="432">
        <f>T21</f>
        <v>55</v>
      </c>
      <c r="AA21" s="432"/>
      <c r="AB21" s="432"/>
      <c r="AC21" s="423">
        <f>(T21/Q21)*L21</f>
        <v>0.05</v>
      </c>
      <c r="AD21" s="424">
        <f>T21/O21*L21</f>
        <v>0.05</v>
      </c>
      <c r="AE21" s="423">
        <v>1</v>
      </c>
      <c r="AF21" s="424">
        <f>110/220</f>
        <v>0.5</v>
      </c>
    </row>
    <row r="22" spans="1:32" ht="65.099999999999994" customHeight="1">
      <c r="A22" s="420" t="s">
        <v>166</v>
      </c>
      <c r="B22" s="418" t="s">
        <v>167</v>
      </c>
      <c r="C22" s="420" t="s">
        <v>168</v>
      </c>
      <c r="D22" s="416" t="s">
        <v>169</v>
      </c>
      <c r="E22" s="417" t="s">
        <v>193</v>
      </c>
      <c r="F22" s="418" t="s">
        <v>218</v>
      </c>
      <c r="G22" s="419" t="s">
        <v>219</v>
      </c>
      <c r="H22" s="418" t="s">
        <v>224</v>
      </c>
      <c r="I22" s="420" t="s">
        <v>174</v>
      </c>
      <c r="J22" s="432" t="s">
        <v>225</v>
      </c>
      <c r="K22" s="418" t="s">
        <v>228</v>
      </c>
      <c r="L22" s="422">
        <v>0.05</v>
      </c>
      <c r="M22" s="420" t="s">
        <v>199</v>
      </c>
      <c r="N22" s="418" t="s">
        <v>227</v>
      </c>
      <c r="O22" s="420">
        <v>6</v>
      </c>
      <c r="P22" s="434">
        <v>2</v>
      </c>
      <c r="Q22" s="418">
        <v>2</v>
      </c>
      <c r="R22" s="435">
        <v>2</v>
      </c>
      <c r="S22" s="435">
        <v>2</v>
      </c>
      <c r="T22" s="418">
        <v>4</v>
      </c>
      <c r="U22" s="420">
        <f t="shared" si="0"/>
        <v>4</v>
      </c>
      <c r="V22" s="420"/>
      <c r="W22" s="420"/>
      <c r="X22" s="418">
        <f t="shared" si="1"/>
        <v>8</v>
      </c>
      <c r="Y22" s="418">
        <v>0</v>
      </c>
      <c r="Z22" s="418">
        <f>T22</f>
        <v>4</v>
      </c>
      <c r="AA22" s="418"/>
      <c r="AB22" s="418"/>
      <c r="AC22" s="423">
        <f>(2/Q22)*L22</f>
        <v>0.05</v>
      </c>
      <c r="AD22" s="424">
        <f>U22/O22*L22</f>
        <v>3.3333333333333333E-2</v>
      </c>
      <c r="AE22" s="423">
        <v>1</v>
      </c>
      <c r="AF22" s="424">
        <f t="shared" ref="AF22:AF38" si="3">+U22/O22</f>
        <v>0.66666666666666663</v>
      </c>
    </row>
    <row r="23" spans="1:32" ht="65.099999999999994" customHeight="1">
      <c r="A23" s="420" t="s">
        <v>166</v>
      </c>
      <c r="B23" s="418" t="s">
        <v>167</v>
      </c>
      <c r="C23" s="420" t="s">
        <v>168</v>
      </c>
      <c r="D23" s="416" t="s">
        <v>169</v>
      </c>
      <c r="E23" s="418" t="s">
        <v>193</v>
      </c>
      <c r="F23" s="417" t="s">
        <v>218</v>
      </c>
      <c r="G23" s="419" t="s">
        <v>219</v>
      </c>
      <c r="H23" s="418" t="s">
        <v>229</v>
      </c>
      <c r="I23" s="420" t="s">
        <v>174</v>
      </c>
      <c r="J23" s="420" t="s">
        <v>230</v>
      </c>
      <c r="K23" s="418" t="s">
        <v>231</v>
      </c>
      <c r="L23" s="422">
        <v>0.15</v>
      </c>
      <c r="M23" s="420" t="s">
        <v>199</v>
      </c>
      <c r="N23" s="418" t="s">
        <v>232</v>
      </c>
      <c r="O23" s="418">
        <v>4</v>
      </c>
      <c r="P23" s="418">
        <v>2</v>
      </c>
      <c r="Q23" s="418">
        <v>2</v>
      </c>
      <c r="R23" s="418">
        <v>1</v>
      </c>
      <c r="S23" s="418">
        <v>1</v>
      </c>
      <c r="T23" s="418">
        <v>0</v>
      </c>
      <c r="U23" s="420">
        <f t="shared" si="0"/>
        <v>0</v>
      </c>
      <c r="V23" s="420"/>
      <c r="W23" s="420"/>
      <c r="X23" s="418">
        <f t="shared" si="1"/>
        <v>0</v>
      </c>
      <c r="Y23" s="418">
        <v>0</v>
      </c>
      <c r="Z23" s="418">
        <v>0</v>
      </c>
      <c r="AA23" s="418"/>
      <c r="AB23" s="418"/>
      <c r="AC23" s="423">
        <f>(U23/Q23)*L23</f>
        <v>0</v>
      </c>
      <c r="AD23" s="424">
        <f>X23/O23*L23</f>
        <v>0</v>
      </c>
      <c r="AE23" s="423">
        <f t="shared" si="2"/>
        <v>0</v>
      </c>
      <c r="AF23" s="424">
        <f t="shared" si="3"/>
        <v>0</v>
      </c>
    </row>
    <row r="24" spans="1:32" ht="65.099999999999994" customHeight="1">
      <c r="A24" s="420" t="s">
        <v>166</v>
      </c>
      <c r="B24" s="418" t="s">
        <v>167</v>
      </c>
      <c r="C24" s="420" t="s">
        <v>168</v>
      </c>
      <c r="D24" s="416" t="s">
        <v>169</v>
      </c>
      <c r="E24" s="418" t="s">
        <v>193</v>
      </c>
      <c r="F24" s="417" t="s">
        <v>218</v>
      </c>
      <c r="G24" s="419" t="s">
        <v>219</v>
      </c>
      <c r="H24" s="418" t="s">
        <v>233</v>
      </c>
      <c r="I24" s="420" t="s">
        <v>174</v>
      </c>
      <c r="J24" s="426" t="s">
        <v>234</v>
      </c>
      <c r="K24" s="418" t="s">
        <v>235</v>
      </c>
      <c r="L24" s="422">
        <v>0.25</v>
      </c>
      <c r="M24" s="420" t="s">
        <v>199</v>
      </c>
      <c r="N24" s="418" t="s">
        <v>236</v>
      </c>
      <c r="O24" s="418">
        <v>28000</v>
      </c>
      <c r="P24" s="418">
        <v>7000</v>
      </c>
      <c r="Q24" s="418">
        <v>7000</v>
      </c>
      <c r="R24" s="418">
        <v>7000</v>
      </c>
      <c r="S24" s="418">
        <v>7000</v>
      </c>
      <c r="T24" s="418">
        <v>7166</v>
      </c>
      <c r="U24" s="420">
        <f t="shared" si="0"/>
        <v>9736</v>
      </c>
      <c r="V24" s="420"/>
      <c r="W24" s="420"/>
      <c r="X24" s="418">
        <f t="shared" si="1"/>
        <v>16902</v>
      </c>
      <c r="Y24" s="418">
        <v>429</v>
      </c>
      <c r="Z24" s="418">
        <f>8093+1214</f>
        <v>9307</v>
      </c>
      <c r="AA24" s="418"/>
      <c r="AB24" s="418"/>
      <c r="AC24" s="423">
        <f>(7000/Q24)*L24</f>
        <v>0.25</v>
      </c>
      <c r="AD24" s="424">
        <f>X24/O24*L24</f>
        <v>0.15091071428571429</v>
      </c>
      <c r="AE24" s="423">
        <v>1</v>
      </c>
      <c r="AF24" s="424">
        <f>+X24/O24</f>
        <v>0.60364285714285715</v>
      </c>
    </row>
    <row r="25" spans="1:32" ht="65.099999999999994" customHeight="1">
      <c r="A25" s="416" t="s">
        <v>166</v>
      </c>
      <c r="B25" s="417" t="s">
        <v>167</v>
      </c>
      <c r="C25" s="416" t="s">
        <v>168</v>
      </c>
      <c r="D25" s="416" t="s">
        <v>169</v>
      </c>
      <c r="E25" s="418" t="s">
        <v>193</v>
      </c>
      <c r="F25" s="417" t="s">
        <v>218</v>
      </c>
      <c r="G25" s="419" t="s">
        <v>219</v>
      </c>
      <c r="H25" s="418" t="s">
        <v>237</v>
      </c>
      <c r="I25" s="420" t="s">
        <v>174</v>
      </c>
      <c r="J25" s="418" t="s">
        <v>238</v>
      </c>
      <c r="K25" s="418" t="s">
        <v>239</v>
      </c>
      <c r="L25" s="422">
        <v>0.1</v>
      </c>
      <c r="M25" s="420" t="s">
        <v>199</v>
      </c>
      <c r="N25" s="418" t="s">
        <v>240</v>
      </c>
      <c r="O25" s="418">
        <v>200</v>
      </c>
      <c r="P25" s="418">
        <v>10</v>
      </c>
      <c r="Q25" s="418">
        <v>10</v>
      </c>
      <c r="R25" s="418">
        <v>8</v>
      </c>
      <c r="S25" s="418">
        <v>8</v>
      </c>
      <c r="T25" s="418">
        <v>140</v>
      </c>
      <c r="U25" s="420">
        <f t="shared" si="0"/>
        <v>171</v>
      </c>
      <c r="V25" s="420"/>
      <c r="W25" s="420"/>
      <c r="X25" s="418">
        <f t="shared" si="1"/>
        <v>311</v>
      </c>
      <c r="Y25" s="418">
        <v>0</v>
      </c>
      <c r="Z25" s="418">
        <v>171</v>
      </c>
      <c r="AA25" s="418"/>
      <c r="AB25" s="418"/>
      <c r="AC25" s="423">
        <v>0.1</v>
      </c>
      <c r="AD25" s="424">
        <f>U25/O25*L25</f>
        <v>8.5500000000000007E-2</v>
      </c>
      <c r="AE25" s="423">
        <f>2/Q25</f>
        <v>0.2</v>
      </c>
      <c r="AF25" s="424">
        <f>+U25/O25</f>
        <v>0.85499999999999998</v>
      </c>
    </row>
    <row r="26" spans="1:32" ht="65.099999999999994" customHeight="1">
      <c r="A26" s="493"/>
      <c r="B26" s="493"/>
      <c r="C26" s="493"/>
      <c r="D26" s="493"/>
      <c r="E26" s="498" t="s">
        <v>241</v>
      </c>
      <c r="F26" s="498"/>
      <c r="G26" s="498"/>
      <c r="H26" s="498"/>
      <c r="I26" s="498"/>
      <c r="J26" s="498"/>
      <c r="K26" s="498"/>
      <c r="L26" s="498"/>
      <c r="M26" s="498"/>
      <c r="N26" s="498"/>
      <c r="O26" s="498"/>
      <c r="P26" s="498"/>
      <c r="Q26" s="498"/>
      <c r="R26" s="498"/>
      <c r="S26" s="498"/>
      <c r="T26" s="498"/>
      <c r="U26" s="498"/>
      <c r="V26" s="498"/>
      <c r="W26" s="498"/>
      <c r="X26" s="498"/>
      <c r="Y26" s="498"/>
      <c r="Z26" s="499"/>
      <c r="AA26" s="413"/>
      <c r="AB26" s="413"/>
      <c r="AC26" s="449">
        <f>SUM(AC20:AC25)</f>
        <v>0.8341791044776119</v>
      </c>
      <c r="AD26" s="450">
        <f>SUM(AD20:AD25)</f>
        <v>0.51671419687277897</v>
      </c>
      <c r="AE26" s="449">
        <f>AVERAGE(AE20:AE25)</f>
        <v>0.69340796019900497</v>
      </c>
      <c r="AF26" s="450">
        <f>AVERAGE(AF20:AF25)</f>
        <v>0.51962248282397538</v>
      </c>
    </row>
    <row r="27" spans="1:32" ht="65.099999999999994" customHeight="1">
      <c r="A27" s="420" t="s">
        <v>166</v>
      </c>
      <c r="B27" s="418" t="s">
        <v>167</v>
      </c>
      <c r="C27" s="420" t="s">
        <v>168</v>
      </c>
      <c r="D27" s="420" t="s">
        <v>169</v>
      </c>
      <c r="E27" s="418" t="s">
        <v>193</v>
      </c>
      <c r="F27" s="418" t="s">
        <v>242</v>
      </c>
      <c r="G27" s="419" t="s">
        <v>243</v>
      </c>
      <c r="H27" s="418" t="s">
        <v>244</v>
      </c>
      <c r="I27" s="420" t="s">
        <v>174</v>
      </c>
      <c r="J27" s="426" t="s">
        <v>245</v>
      </c>
      <c r="K27" s="418" t="s">
        <v>246</v>
      </c>
      <c r="L27" s="422">
        <v>1</v>
      </c>
      <c r="M27" s="420" t="s">
        <v>199</v>
      </c>
      <c r="N27" s="418" t="s">
        <v>236</v>
      </c>
      <c r="O27" s="426">
        <v>61000</v>
      </c>
      <c r="P27" s="418">
        <v>15250</v>
      </c>
      <c r="Q27" s="418">
        <v>15250</v>
      </c>
      <c r="R27" s="418">
        <v>15250</v>
      </c>
      <c r="S27" s="418">
        <v>15250</v>
      </c>
      <c r="T27" s="418">
        <v>15578</v>
      </c>
      <c r="U27" s="420">
        <f t="shared" si="0"/>
        <v>5265</v>
      </c>
      <c r="V27" s="420"/>
      <c r="W27" s="420"/>
      <c r="X27" s="418">
        <f t="shared" si="1"/>
        <v>20843</v>
      </c>
      <c r="Y27" s="418">
        <f>129+135</f>
        <v>264</v>
      </c>
      <c r="Z27" s="418">
        <f>1601+3400</f>
        <v>5001</v>
      </c>
      <c r="AA27" s="418"/>
      <c r="AB27" s="418"/>
      <c r="AC27" s="423">
        <f>(U27/Q27)*L27</f>
        <v>0.34524590163934427</v>
      </c>
      <c r="AD27" s="424">
        <f>X27/O27*L27</f>
        <v>0.34168852459016391</v>
      </c>
      <c r="AE27" s="436">
        <f t="shared" si="2"/>
        <v>0.34524590163934427</v>
      </c>
      <c r="AF27" s="424">
        <f>+X27/O27</f>
        <v>0.34168852459016391</v>
      </c>
    </row>
    <row r="28" spans="1:32" ht="65.099999999999994" customHeight="1">
      <c r="A28" s="493"/>
      <c r="B28" s="493"/>
      <c r="C28" s="493"/>
      <c r="D28" s="493"/>
      <c r="E28" s="488" t="s">
        <v>247</v>
      </c>
      <c r="F28" s="488"/>
      <c r="G28" s="488"/>
      <c r="H28" s="488"/>
      <c r="I28" s="488"/>
      <c r="J28" s="488"/>
      <c r="K28" s="488"/>
      <c r="L28" s="488"/>
      <c r="M28" s="488"/>
      <c r="N28" s="488"/>
      <c r="O28" s="488"/>
      <c r="P28" s="488"/>
      <c r="Q28" s="488"/>
      <c r="R28" s="488"/>
      <c r="S28" s="488"/>
      <c r="T28" s="488"/>
      <c r="U28" s="488"/>
      <c r="V28" s="488"/>
      <c r="W28" s="488"/>
      <c r="X28" s="488"/>
      <c r="Y28" s="488"/>
      <c r="Z28" s="488"/>
      <c r="AA28" s="410"/>
      <c r="AB28" s="410"/>
      <c r="AC28" s="449">
        <f>SUM(AC27)</f>
        <v>0.34524590163934427</v>
      </c>
      <c r="AD28" s="449">
        <f>SUM(AD27)</f>
        <v>0.34168852459016391</v>
      </c>
      <c r="AE28" s="449">
        <f>AVERAGE(AE27)</f>
        <v>0.34524590163934427</v>
      </c>
      <c r="AF28" s="449">
        <f>AVERAGE(AF27)</f>
        <v>0.34168852459016391</v>
      </c>
    </row>
    <row r="29" spans="1:32" ht="65.099999999999994" customHeight="1">
      <c r="A29" s="420" t="s">
        <v>166</v>
      </c>
      <c r="B29" s="418" t="s">
        <v>167</v>
      </c>
      <c r="C29" s="420" t="s">
        <v>168</v>
      </c>
      <c r="D29" s="420" t="s">
        <v>169</v>
      </c>
      <c r="E29" s="418" t="s">
        <v>248</v>
      </c>
      <c r="F29" s="417" t="s">
        <v>249</v>
      </c>
      <c r="G29" s="419" t="s">
        <v>250</v>
      </c>
      <c r="H29" s="418" t="s">
        <v>251</v>
      </c>
      <c r="I29" s="420" t="s">
        <v>174</v>
      </c>
      <c r="J29" s="426" t="s">
        <v>252</v>
      </c>
      <c r="K29" s="418" t="s">
        <v>253</v>
      </c>
      <c r="L29" s="422">
        <v>0.55000000000000004</v>
      </c>
      <c r="M29" s="420" t="s">
        <v>199</v>
      </c>
      <c r="N29" s="418" t="s">
        <v>236</v>
      </c>
      <c r="O29" s="418">
        <v>180000</v>
      </c>
      <c r="P29" s="418">
        <v>45000</v>
      </c>
      <c r="Q29" s="418">
        <v>47300</v>
      </c>
      <c r="R29" s="418">
        <v>45000</v>
      </c>
      <c r="S29" s="418">
        <v>45000</v>
      </c>
      <c r="T29" s="418">
        <v>57272</v>
      </c>
      <c r="U29" s="420">
        <f t="shared" si="0"/>
        <v>34493</v>
      </c>
      <c r="V29" s="420"/>
      <c r="W29" s="420"/>
      <c r="X29" s="418">
        <f t="shared" si="1"/>
        <v>91765</v>
      </c>
      <c r="Y29" s="426">
        <v>4292</v>
      </c>
      <c r="Z29" s="426">
        <f>11067+10859+5640+2635</f>
        <v>30201</v>
      </c>
      <c r="AA29" s="426"/>
      <c r="AB29" s="426"/>
      <c r="AC29" s="423">
        <f>(U29/Q29)*L29</f>
        <v>0.40108139534883724</v>
      </c>
      <c r="AD29" s="424">
        <f>X29/O29*L29</f>
        <v>0.28039305555555555</v>
      </c>
      <c r="AE29" s="423">
        <f t="shared" si="2"/>
        <v>0.72923890063424945</v>
      </c>
      <c r="AF29" s="424">
        <f>+X29/O29</f>
        <v>0.50980555555555551</v>
      </c>
    </row>
    <row r="30" spans="1:32" ht="65.099999999999994" customHeight="1">
      <c r="A30" s="420" t="s">
        <v>166</v>
      </c>
      <c r="B30" s="418" t="s">
        <v>167</v>
      </c>
      <c r="C30" s="420" t="s">
        <v>168</v>
      </c>
      <c r="D30" s="420" t="s">
        <v>169</v>
      </c>
      <c r="E30" s="418" t="s">
        <v>248</v>
      </c>
      <c r="F30" s="417" t="s">
        <v>249</v>
      </c>
      <c r="G30" s="419" t="s">
        <v>250</v>
      </c>
      <c r="H30" s="418" t="s">
        <v>254</v>
      </c>
      <c r="I30" s="420" t="s">
        <v>174</v>
      </c>
      <c r="J30" s="426" t="s">
        <v>255</v>
      </c>
      <c r="K30" s="418" t="s">
        <v>256</v>
      </c>
      <c r="L30" s="422">
        <v>0.45</v>
      </c>
      <c r="M30" s="420" t="s">
        <v>199</v>
      </c>
      <c r="N30" s="418" t="s">
        <v>236</v>
      </c>
      <c r="O30" s="418">
        <v>120000</v>
      </c>
      <c r="P30" s="418">
        <v>30000</v>
      </c>
      <c r="Q30" s="418">
        <v>30744</v>
      </c>
      <c r="R30" s="418">
        <v>30000</v>
      </c>
      <c r="S30" s="418">
        <v>30000</v>
      </c>
      <c r="T30" s="418">
        <v>33718</v>
      </c>
      <c r="U30" s="420">
        <f t="shared" si="0"/>
        <v>25929</v>
      </c>
      <c r="V30" s="420"/>
      <c r="W30" s="420"/>
      <c r="X30" s="418">
        <f t="shared" si="1"/>
        <v>59647</v>
      </c>
      <c r="Y30" s="418">
        <v>10000</v>
      </c>
      <c r="Z30" s="418">
        <f>5829+4238+5862</f>
        <v>15929</v>
      </c>
      <c r="AA30" s="418"/>
      <c r="AB30" s="418"/>
      <c r="AC30" s="423">
        <f>(U30/Q30)*L30</f>
        <v>0.37952283372365336</v>
      </c>
      <c r="AD30" s="424">
        <f>X30/O30*L30</f>
        <v>0.22367624999999999</v>
      </c>
      <c r="AE30" s="423">
        <f t="shared" si="2"/>
        <v>0.84338407494145196</v>
      </c>
      <c r="AF30" s="424">
        <f>+X30/O30</f>
        <v>0.49705833333333332</v>
      </c>
    </row>
    <row r="31" spans="1:32" ht="65.099999999999994" customHeight="1">
      <c r="A31" s="493"/>
      <c r="B31" s="493"/>
      <c r="C31" s="493"/>
      <c r="D31" s="493"/>
      <c r="E31" s="488" t="s">
        <v>257</v>
      </c>
      <c r="F31" s="488"/>
      <c r="G31" s="488"/>
      <c r="H31" s="488"/>
      <c r="I31" s="488"/>
      <c r="J31" s="488"/>
      <c r="K31" s="488"/>
      <c r="L31" s="488"/>
      <c r="M31" s="488"/>
      <c r="N31" s="488"/>
      <c r="O31" s="488"/>
      <c r="P31" s="488"/>
      <c r="Q31" s="488"/>
      <c r="R31" s="488"/>
      <c r="S31" s="488"/>
      <c r="T31" s="488"/>
      <c r="U31" s="488"/>
      <c r="V31" s="488"/>
      <c r="W31" s="488"/>
      <c r="X31" s="488"/>
      <c r="Y31" s="488"/>
      <c r="Z31" s="488"/>
      <c r="AA31" s="410"/>
      <c r="AB31" s="410"/>
      <c r="AC31" s="449">
        <f>SUM(AC29:AC30)</f>
        <v>0.78060422907249061</v>
      </c>
      <c r="AD31" s="449">
        <f>SUM(AD29:AD30)</f>
        <v>0.50406930555555551</v>
      </c>
      <c r="AE31" s="449">
        <f>AVERAGE(AE29:AE30)</f>
        <v>0.78631148778785076</v>
      </c>
      <c r="AF31" s="449">
        <f>AVERAGE(AF29:AF30)</f>
        <v>0.50343194444444439</v>
      </c>
    </row>
    <row r="32" spans="1:32" ht="65.099999999999994" customHeight="1">
      <c r="A32" s="420" t="s">
        <v>166</v>
      </c>
      <c r="B32" s="418" t="s">
        <v>167</v>
      </c>
      <c r="C32" s="420" t="s">
        <v>168</v>
      </c>
      <c r="D32" s="420" t="s">
        <v>169</v>
      </c>
      <c r="E32" s="418" t="s">
        <v>193</v>
      </c>
      <c r="F32" s="418" t="s">
        <v>258</v>
      </c>
      <c r="G32" s="419" t="s">
        <v>259</v>
      </c>
      <c r="H32" s="418" t="s">
        <v>260</v>
      </c>
      <c r="I32" s="420" t="s">
        <v>174</v>
      </c>
      <c r="J32" s="418" t="s">
        <v>261</v>
      </c>
      <c r="K32" s="418" t="s">
        <v>262</v>
      </c>
      <c r="L32" s="422">
        <v>0.2</v>
      </c>
      <c r="M32" s="420" t="s">
        <v>199</v>
      </c>
      <c r="N32" s="418" t="s">
        <v>263</v>
      </c>
      <c r="O32" s="418">
        <v>200</v>
      </c>
      <c r="P32" s="418">
        <v>60</v>
      </c>
      <c r="Q32" s="418">
        <v>60</v>
      </c>
      <c r="R32" s="418">
        <v>60</v>
      </c>
      <c r="S32" s="418">
        <v>60</v>
      </c>
      <c r="T32" s="418">
        <v>70</v>
      </c>
      <c r="U32" s="420">
        <f t="shared" si="0"/>
        <v>15</v>
      </c>
      <c r="V32" s="420"/>
      <c r="W32" s="420"/>
      <c r="X32" s="418">
        <f t="shared" si="1"/>
        <v>85</v>
      </c>
      <c r="Y32" s="418">
        <v>5</v>
      </c>
      <c r="Z32" s="418">
        <f>3+4+2+1</f>
        <v>10</v>
      </c>
      <c r="AA32" s="418"/>
      <c r="AB32" s="418"/>
      <c r="AC32" s="423">
        <f>(U32/Q32)*L32</f>
        <v>0.05</v>
      </c>
      <c r="AD32" s="424">
        <f>X32/O32*L32</f>
        <v>8.5000000000000006E-2</v>
      </c>
      <c r="AE32" s="423">
        <f t="shared" si="2"/>
        <v>0.25</v>
      </c>
      <c r="AF32" s="424">
        <f>+X32/O32</f>
        <v>0.42499999999999999</v>
      </c>
    </row>
    <row r="33" spans="1:32" ht="65.099999999999994" customHeight="1">
      <c r="A33" s="420" t="s">
        <v>166</v>
      </c>
      <c r="B33" s="418" t="s">
        <v>167</v>
      </c>
      <c r="C33" s="420" t="s">
        <v>168</v>
      </c>
      <c r="D33" s="420" t="s">
        <v>169</v>
      </c>
      <c r="E33" s="418" t="s">
        <v>193</v>
      </c>
      <c r="F33" s="418" t="s">
        <v>258</v>
      </c>
      <c r="G33" s="419" t="s">
        <v>259</v>
      </c>
      <c r="H33" s="418" t="s">
        <v>264</v>
      </c>
      <c r="I33" s="420" t="s">
        <v>174</v>
      </c>
      <c r="J33" s="426" t="s">
        <v>265</v>
      </c>
      <c r="K33" s="418" t="s">
        <v>266</v>
      </c>
      <c r="L33" s="422">
        <v>0.35</v>
      </c>
      <c r="M33" s="420" t="s">
        <v>199</v>
      </c>
      <c r="N33" s="418" t="s">
        <v>236</v>
      </c>
      <c r="O33" s="418">
        <v>60000</v>
      </c>
      <c r="P33" s="418">
        <f t="shared" ref="P33:S33" si="4">60000/4</f>
        <v>15000</v>
      </c>
      <c r="Q33" s="418">
        <f t="shared" si="4"/>
        <v>15000</v>
      </c>
      <c r="R33" s="418">
        <f t="shared" si="4"/>
        <v>15000</v>
      </c>
      <c r="S33" s="418">
        <f t="shared" si="4"/>
        <v>15000</v>
      </c>
      <c r="T33" s="418">
        <v>20000</v>
      </c>
      <c r="U33" s="420">
        <f t="shared" si="0"/>
        <v>53477</v>
      </c>
      <c r="V33" s="420"/>
      <c r="W33" s="420"/>
      <c r="X33" s="418">
        <f t="shared" si="1"/>
        <v>73477</v>
      </c>
      <c r="Y33" s="418">
        <f>500+8661+247+242+1090+2092+805+691</f>
        <v>14328</v>
      </c>
      <c r="Z33" s="418">
        <f>78+132+1104+9729+7292+15309+80+78+1046+798+261+556+891+145+1650</f>
        <v>39149</v>
      </c>
      <c r="AA33" s="418"/>
      <c r="AB33" s="418"/>
      <c r="AC33" s="423">
        <f>(20000/Q33)*L33</f>
        <v>0.46666666666666662</v>
      </c>
      <c r="AD33" s="424">
        <f>X33/O33*L33</f>
        <v>0.42861583333333331</v>
      </c>
      <c r="AE33" s="423">
        <v>1</v>
      </c>
      <c r="AF33" s="424">
        <v>1</v>
      </c>
    </row>
    <row r="34" spans="1:32" ht="65.099999999999994" customHeight="1">
      <c r="A34" s="420" t="s">
        <v>166</v>
      </c>
      <c r="B34" s="418" t="s">
        <v>167</v>
      </c>
      <c r="C34" s="420" t="s">
        <v>168</v>
      </c>
      <c r="D34" s="420" t="s">
        <v>169</v>
      </c>
      <c r="E34" s="418" t="s">
        <v>248</v>
      </c>
      <c r="F34" s="418" t="s">
        <v>258</v>
      </c>
      <c r="G34" s="419" t="s">
        <v>259</v>
      </c>
      <c r="H34" s="418" t="s">
        <v>267</v>
      </c>
      <c r="I34" s="420" t="s">
        <v>174</v>
      </c>
      <c r="J34" s="418" t="s">
        <v>268</v>
      </c>
      <c r="K34" s="418" t="s">
        <v>269</v>
      </c>
      <c r="L34" s="422">
        <v>0.2</v>
      </c>
      <c r="M34" s="420" t="s">
        <v>199</v>
      </c>
      <c r="N34" s="418" t="s">
        <v>263</v>
      </c>
      <c r="O34" s="418">
        <v>96</v>
      </c>
      <c r="P34" s="418">
        <v>25</v>
      </c>
      <c r="Q34" s="418">
        <v>25</v>
      </c>
      <c r="R34" s="418">
        <v>30</v>
      </c>
      <c r="S34" s="418">
        <v>30</v>
      </c>
      <c r="T34" s="418">
        <v>35</v>
      </c>
      <c r="U34" s="420">
        <f t="shared" si="0"/>
        <v>4</v>
      </c>
      <c r="V34" s="420"/>
      <c r="W34" s="420"/>
      <c r="X34" s="418">
        <f t="shared" si="1"/>
        <v>39</v>
      </c>
      <c r="Y34" s="418">
        <v>1</v>
      </c>
      <c r="Z34" s="418">
        <f>1+2</f>
        <v>3</v>
      </c>
      <c r="AA34" s="418"/>
      <c r="AB34" s="418"/>
      <c r="AC34" s="423">
        <f>(U34/Q34)*L34</f>
        <v>3.2000000000000001E-2</v>
      </c>
      <c r="AD34" s="424">
        <f>X34/O34*L34</f>
        <v>8.1250000000000003E-2</v>
      </c>
      <c r="AE34" s="423">
        <f t="shared" si="2"/>
        <v>0.16</v>
      </c>
      <c r="AF34" s="424">
        <f>+X34/O34</f>
        <v>0.40625</v>
      </c>
    </row>
    <row r="35" spans="1:32" ht="65.099999999999994" customHeight="1">
      <c r="A35" s="420" t="s">
        <v>166</v>
      </c>
      <c r="B35" s="418" t="s">
        <v>167</v>
      </c>
      <c r="C35" s="420" t="s">
        <v>168</v>
      </c>
      <c r="D35" s="420" t="s">
        <v>169</v>
      </c>
      <c r="E35" s="418" t="s">
        <v>248</v>
      </c>
      <c r="F35" s="418" t="s">
        <v>258</v>
      </c>
      <c r="G35" s="419" t="s">
        <v>259</v>
      </c>
      <c r="H35" s="418" t="s">
        <v>270</v>
      </c>
      <c r="I35" s="420" t="s">
        <v>174</v>
      </c>
      <c r="J35" s="426" t="s">
        <v>271</v>
      </c>
      <c r="K35" s="418" t="s">
        <v>272</v>
      </c>
      <c r="L35" s="422">
        <v>0.25</v>
      </c>
      <c r="M35" s="420" t="s">
        <v>199</v>
      </c>
      <c r="N35" s="418" t="s">
        <v>273</v>
      </c>
      <c r="O35" s="418">
        <v>65000</v>
      </c>
      <c r="P35" s="418">
        <v>17000</v>
      </c>
      <c r="Q35" s="418">
        <v>17000</v>
      </c>
      <c r="R35" s="418">
        <v>20000</v>
      </c>
      <c r="S35" s="418">
        <v>20000</v>
      </c>
      <c r="T35" s="418">
        <v>32636</v>
      </c>
      <c r="U35" s="420">
        <f t="shared" si="0"/>
        <v>17493</v>
      </c>
      <c r="V35" s="420"/>
      <c r="W35" s="420"/>
      <c r="X35" s="418">
        <f t="shared" si="1"/>
        <v>50129</v>
      </c>
      <c r="Y35" s="418">
        <v>493</v>
      </c>
      <c r="Z35" s="418">
        <f>1500+2500+13000</f>
        <v>17000</v>
      </c>
      <c r="AA35" s="418"/>
      <c r="AB35" s="418"/>
      <c r="AC35" s="423">
        <f>(U35/Q35)*L35</f>
        <v>0.25724999999999998</v>
      </c>
      <c r="AD35" s="424">
        <f>X35/O35*L35</f>
        <v>0.19280384615384616</v>
      </c>
      <c r="AE35" s="423">
        <v>1</v>
      </c>
      <c r="AF35" s="424">
        <f>+X35/O35</f>
        <v>0.77121538461538464</v>
      </c>
    </row>
    <row r="36" spans="1:32" ht="65.099999999999994" customHeight="1">
      <c r="A36" s="493"/>
      <c r="B36" s="493"/>
      <c r="C36" s="493"/>
      <c r="D36" s="493"/>
      <c r="E36" s="488" t="s">
        <v>274</v>
      </c>
      <c r="F36" s="488"/>
      <c r="G36" s="488"/>
      <c r="H36" s="488"/>
      <c r="I36" s="488"/>
      <c r="J36" s="488"/>
      <c r="K36" s="488"/>
      <c r="L36" s="488"/>
      <c r="M36" s="488"/>
      <c r="N36" s="488"/>
      <c r="O36" s="488"/>
      <c r="P36" s="488"/>
      <c r="Q36" s="488"/>
      <c r="R36" s="488"/>
      <c r="S36" s="488"/>
      <c r="T36" s="488"/>
      <c r="U36" s="488"/>
      <c r="V36" s="488"/>
      <c r="W36" s="488"/>
      <c r="X36" s="488"/>
      <c r="Y36" s="488"/>
      <c r="Z36" s="488"/>
      <c r="AA36" s="410"/>
      <c r="AB36" s="410"/>
      <c r="AC36" s="449">
        <f>SUM(AC32:AC35)</f>
        <v>0.80591666666666661</v>
      </c>
      <c r="AD36" s="449">
        <f>SUM(AD32:AD35)</f>
        <v>0.78766967948717947</v>
      </c>
      <c r="AE36" s="449">
        <f>AVERAGE(AE32:AE35)</f>
        <v>0.60250000000000004</v>
      </c>
      <c r="AF36" s="449">
        <f>AVERAGE(AF32:AF35)</f>
        <v>0.65061634615384611</v>
      </c>
    </row>
    <row r="37" spans="1:32" ht="65.099999999999994" customHeight="1">
      <c r="A37" s="420" t="s">
        <v>166</v>
      </c>
      <c r="B37" s="418" t="s">
        <v>167</v>
      </c>
      <c r="C37" s="420" t="s">
        <v>168</v>
      </c>
      <c r="D37" s="420" t="s">
        <v>169</v>
      </c>
      <c r="E37" s="418" t="s">
        <v>193</v>
      </c>
      <c r="F37" s="437" t="s">
        <v>275</v>
      </c>
      <c r="G37" s="419" t="s">
        <v>276</v>
      </c>
      <c r="H37" s="418" t="s">
        <v>277</v>
      </c>
      <c r="I37" s="420" t="s">
        <v>174</v>
      </c>
      <c r="J37" s="420" t="s">
        <v>230</v>
      </c>
      <c r="K37" s="418" t="s">
        <v>278</v>
      </c>
      <c r="L37" s="422">
        <v>0.5</v>
      </c>
      <c r="M37" s="420" t="s">
        <v>199</v>
      </c>
      <c r="N37" s="418" t="s">
        <v>263</v>
      </c>
      <c r="O37" s="418">
        <v>4</v>
      </c>
      <c r="P37" s="418">
        <v>1</v>
      </c>
      <c r="Q37" s="418">
        <v>1</v>
      </c>
      <c r="R37" s="418">
        <v>1</v>
      </c>
      <c r="S37" s="418">
        <v>1</v>
      </c>
      <c r="T37" s="418">
        <v>1</v>
      </c>
      <c r="U37" s="420">
        <f t="shared" si="0"/>
        <v>1</v>
      </c>
      <c r="V37" s="420"/>
      <c r="W37" s="420"/>
      <c r="X37" s="418">
        <f t="shared" si="1"/>
        <v>2</v>
      </c>
      <c r="Y37" s="418">
        <v>0</v>
      </c>
      <c r="Z37" s="418">
        <f>T37</f>
        <v>1</v>
      </c>
      <c r="AA37" s="418"/>
      <c r="AB37" s="418"/>
      <c r="AC37" s="423">
        <f>(U37/Q37)*L37</f>
        <v>0.5</v>
      </c>
      <c r="AD37" s="424">
        <f>X37/O37*L37</f>
        <v>0.25</v>
      </c>
      <c r="AE37" s="423">
        <f t="shared" ref="AE37:AE40" si="5">U37/Q37</f>
        <v>1</v>
      </c>
      <c r="AF37" s="424">
        <f>+X37/O37</f>
        <v>0.5</v>
      </c>
    </row>
    <row r="38" spans="1:32" ht="65.099999999999994" customHeight="1">
      <c r="A38" s="420" t="s">
        <v>166</v>
      </c>
      <c r="B38" s="418" t="s">
        <v>167</v>
      </c>
      <c r="C38" s="420" t="s">
        <v>168</v>
      </c>
      <c r="D38" s="420" t="s">
        <v>169</v>
      </c>
      <c r="E38" s="418" t="s">
        <v>193</v>
      </c>
      <c r="F38" s="437" t="s">
        <v>275</v>
      </c>
      <c r="G38" s="419" t="s">
        <v>279</v>
      </c>
      <c r="H38" s="418" t="s">
        <v>280</v>
      </c>
      <c r="I38" s="420" t="s">
        <v>174</v>
      </c>
      <c r="J38" s="438" t="s">
        <v>230</v>
      </c>
      <c r="K38" s="418" t="s">
        <v>281</v>
      </c>
      <c r="L38" s="422">
        <v>0.5</v>
      </c>
      <c r="M38" s="420" t="s">
        <v>199</v>
      </c>
      <c r="N38" s="418" t="s">
        <v>263</v>
      </c>
      <c r="O38" s="418">
        <v>4</v>
      </c>
      <c r="P38" s="418">
        <v>1</v>
      </c>
      <c r="Q38" s="418">
        <v>1</v>
      </c>
      <c r="R38" s="418">
        <v>1</v>
      </c>
      <c r="S38" s="418">
        <v>1</v>
      </c>
      <c r="T38" s="418">
        <v>0</v>
      </c>
      <c r="U38" s="420">
        <f t="shared" si="0"/>
        <v>0</v>
      </c>
      <c r="V38" s="420"/>
      <c r="W38" s="420"/>
      <c r="X38" s="418">
        <f t="shared" si="1"/>
        <v>0</v>
      </c>
      <c r="Y38" s="418">
        <v>0</v>
      </c>
      <c r="Z38" s="418">
        <v>0</v>
      </c>
      <c r="AA38" s="418"/>
      <c r="AB38" s="418"/>
      <c r="AC38" s="423">
        <f>(U38/Q38)*L38</f>
        <v>0</v>
      </c>
      <c r="AD38" s="424">
        <f>X38/O38*L38</f>
        <v>0</v>
      </c>
      <c r="AE38" s="423">
        <f t="shared" si="5"/>
        <v>0</v>
      </c>
      <c r="AF38" s="424">
        <f t="shared" si="3"/>
        <v>0</v>
      </c>
    </row>
    <row r="39" spans="1:32" ht="65.099999999999994" customHeight="1">
      <c r="A39" s="493"/>
      <c r="B39" s="493"/>
      <c r="C39" s="493"/>
      <c r="D39" s="493"/>
      <c r="E39" s="488" t="s">
        <v>282</v>
      </c>
      <c r="F39" s="488"/>
      <c r="G39" s="488"/>
      <c r="H39" s="488"/>
      <c r="I39" s="488"/>
      <c r="J39" s="488"/>
      <c r="K39" s="488"/>
      <c r="L39" s="488"/>
      <c r="M39" s="488"/>
      <c r="N39" s="488"/>
      <c r="O39" s="488"/>
      <c r="P39" s="488"/>
      <c r="Q39" s="488"/>
      <c r="R39" s="488"/>
      <c r="S39" s="488"/>
      <c r="T39" s="488"/>
      <c r="U39" s="488"/>
      <c r="V39" s="488"/>
      <c r="W39" s="488"/>
      <c r="X39" s="488"/>
      <c r="Y39" s="488"/>
      <c r="Z39" s="488"/>
      <c r="AA39" s="410"/>
      <c r="AB39" s="410"/>
      <c r="AC39" s="451">
        <f>SUM(AC37:AC38)</f>
        <v>0.5</v>
      </c>
      <c r="AD39" s="451">
        <f>SUM(AD37:AD38)</f>
        <v>0.25</v>
      </c>
      <c r="AE39" s="451">
        <f>AVERAGE(AE37:AE38)</f>
        <v>0.5</v>
      </c>
      <c r="AF39" s="451">
        <f>AVERAGE(AF37:AF38)</f>
        <v>0.25</v>
      </c>
    </row>
    <row r="40" spans="1:32" ht="65.099999999999994" customHeight="1">
      <c r="A40" s="420" t="s">
        <v>166</v>
      </c>
      <c r="B40" s="418" t="s">
        <v>167</v>
      </c>
      <c r="C40" s="420" t="s">
        <v>168</v>
      </c>
      <c r="D40" s="420" t="s">
        <v>169</v>
      </c>
      <c r="E40" s="418" t="s">
        <v>193</v>
      </c>
      <c r="F40" s="417" t="s">
        <v>283</v>
      </c>
      <c r="G40" s="439">
        <v>36928</v>
      </c>
      <c r="H40" s="417" t="s">
        <v>284</v>
      </c>
      <c r="I40" s="416" t="s">
        <v>174</v>
      </c>
      <c r="J40" s="440" t="s">
        <v>285</v>
      </c>
      <c r="K40" s="417" t="s">
        <v>286</v>
      </c>
      <c r="L40" s="429">
        <v>1</v>
      </c>
      <c r="M40" s="416" t="s">
        <v>199</v>
      </c>
      <c r="N40" s="417" t="s">
        <v>263</v>
      </c>
      <c r="O40" s="417">
        <v>4</v>
      </c>
      <c r="P40" s="417">
        <v>1</v>
      </c>
      <c r="Q40" s="417">
        <v>1</v>
      </c>
      <c r="R40" s="417">
        <v>1</v>
      </c>
      <c r="S40" s="417">
        <v>1</v>
      </c>
      <c r="T40" s="417">
        <v>1</v>
      </c>
      <c r="U40" s="420">
        <f t="shared" si="0"/>
        <v>1</v>
      </c>
      <c r="V40" s="416"/>
      <c r="W40" s="416"/>
      <c r="X40" s="418">
        <f t="shared" si="1"/>
        <v>2</v>
      </c>
      <c r="Y40" s="417"/>
      <c r="Z40" s="417">
        <f>T40</f>
        <v>1</v>
      </c>
      <c r="AA40" s="417"/>
      <c r="AB40" s="417"/>
      <c r="AC40" s="423">
        <f>(U40/Q40)*L40</f>
        <v>1</v>
      </c>
      <c r="AD40" s="424">
        <f>X40/O40*L40</f>
        <v>0.5</v>
      </c>
      <c r="AE40" s="423">
        <f t="shared" si="5"/>
        <v>1</v>
      </c>
      <c r="AF40" s="424">
        <f>+X40/O40</f>
        <v>0.5</v>
      </c>
    </row>
    <row r="41" spans="1:32" ht="65.099999999999994" customHeight="1" thickBot="1">
      <c r="A41" s="441"/>
      <c r="C41" s="441"/>
      <c r="D41" s="442"/>
      <c r="E41" s="488" t="s">
        <v>287</v>
      </c>
      <c r="F41" s="488"/>
      <c r="G41" s="488"/>
      <c r="H41" s="488"/>
      <c r="I41" s="488"/>
      <c r="J41" s="488"/>
      <c r="K41" s="488"/>
      <c r="L41" s="488"/>
      <c r="M41" s="488"/>
      <c r="N41" s="488"/>
      <c r="O41" s="488"/>
      <c r="P41" s="488"/>
      <c r="Q41" s="488"/>
      <c r="R41" s="488"/>
      <c r="S41" s="488"/>
      <c r="T41" s="488"/>
      <c r="U41" s="488"/>
      <c r="V41" s="488"/>
      <c r="W41" s="488"/>
      <c r="X41" s="488"/>
      <c r="Y41" s="488"/>
      <c r="Z41" s="488"/>
      <c r="AA41" s="415"/>
      <c r="AB41" s="415"/>
      <c r="AC41" s="452">
        <f>SUM(AC40)</f>
        <v>1</v>
      </c>
      <c r="AD41" s="452">
        <f>SUM(AD40)</f>
        <v>0.5</v>
      </c>
      <c r="AE41" s="452">
        <f>AVERAGE(AE40)</f>
        <v>1</v>
      </c>
      <c r="AF41" s="452">
        <f>AVERAGE(AF40)</f>
        <v>0.5</v>
      </c>
    </row>
    <row r="42" spans="1:32" ht="84" customHeight="1" thickBot="1">
      <c r="A42" s="441"/>
      <c r="C42" s="441"/>
      <c r="D42" s="441"/>
      <c r="P42" s="486" t="s">
        <v>288</v>
      </c>
      <c r="Q42" s="486"/>
      <c r="R42" s="486"/>
      <c r="S42" s="486"/>
      <c r="T42" s="486"/>
      <c r="U42" s="486"/>
      <c r="V42" s="486"/>
      <c r="W42" s="486"/>
      <c r="X42" s="486"/>
      <c r="Y42" s="486"/>
      <c r="Z42" s="486"/>
      <c r="AA42" s="415"/>
      <c r="AB42" s="409"/>
      <c r="AC42" s="446">
        <f>AVERAGE(AC13,AC16,AC19,AC26,AC28,AC31,AC36,AC39,AC41)</f>
        <v>0.61508304685713555</v>
      </c>
      <c r="AD42" s="447">
        <f>AVERAGE(AD13,AD16,AD19,AD26,AD28,AD31,AD36,AD39,AD41)</f>
        <v>0.4689706512659757</v>
      </c>
      <c r="AE42" s="447">
        <f>AVERAGE(AE13,AE16,AE19,AE26,AE28,AE31,AE36,AE39,AE41)</f>
        <v>0.58100084558056075</v>
      </c>
      <c r="AF42" s="448">
        <f>AVERAGE(AF13,AF16,AF19,AF26,AF28,AF31,AF36,AF39,AF41)</f>
        <v>0.41540223550746674</v>
      </c>
    </row>
    <row r="43" spans="1:32" ht="47.25" customHeight="1">
      <c r="A43" s="441"/>
      <c r="C43" s="441"/>
      <c r="D43" s="441"/>
      <c r="F43" s="443"/>
      <c r="G43" s="430"/>
      <c r="H43" s="430"/>
      <c r="I43" s="430"/>
      <c r="J43" s="430"/>
      <c r="K43" s="430"/>
      <c r="L43" s="430"/>
      <c r="M43" s="430"/>
      <c r="N43" s="430"/>
      <c r="O43" s="430"/>
      <c r="P43" s="487"/>
      <c r="Q43" s="487"/>
      <c r="R43" s="487"/>
      <c r="S43" s="487"/>
      <c r="T43" s="487"/>
      <c r="U43" s="487"/>
      <c r="V43" s="487"/>
      <c r="W43" s="487"/>
      <c r="X43" s="487"/>
      <c r="Y43" s="487"/>
      <c r="Z43" s="487"/>
      <c r="AA43" s="443"/>
      <c r="AB43" s="443"/>
      <c r="AC43" s="444"/>
      <c r="AD43" s="444"/>
      <c r="AE43" s="444"/>
      <c r="AF43" s="444"/>
    </row>
    <row r="44" spans="1:32">
      <c r="A44" s="441"/>
      <c r="C44" s="441"/>
      <c r="D44" s="441"/>
    </row>
    <row r="45" spans="1:32">
      <c r="A45" s="441"/>
      <c r="C45" s="441"/>
      <c r="D45" s="441"/>
    </row>
    <row r="46" spans="1:32">
      <c r="A46" s="441"/>
      <c r="C46" s="441"/>
      <c r="D46" s="441"/>
    </row>
    <row r="47" spans="1:32">
      <c r="A47" s="441"/>
      <c r="C47" s="441"/>
      <c r="D47" s="441"/>
    </row>
    <row r="48" spans="1:32">
      <c r="A48" s="441"/>
      <c r="C48" s="441"/>
      <c r="D48" s="441"/>
    </row>
    <row r="49" spans="1:4">
      <c r="A49" s="441"/>
      <c r="C49" s="441"/>
      <c r="D49" s="441"/>
    </row>
    <row r="50" spans="1:4">
      <c r="A50" s="441"/>
      <c r="C50" s="441"/>
      <c r="D50" s="441"/>
    </row>
    <row r="51" spans="1:4">
      <c r="A51" s="441"/>
      <c r="C51" s="441"/>
      <c r="D51" s="441"/>
    </row>
    <row r="52" spans="1:4">
      <c r="A52" s="441"/>
      <c r="C52" s="441"/>
      <c r="D52" s="441"/>
    </row>
    <row r="53" spans="1:4">
      <c r="A53" s="441"/>
      <c r="C53" s="441"/>
      <c r="D53" s="441"/>
    </row>
    <row r="54" spans="1:4">
      <c r="A54" s="441"/>
      <c r="C54" s="441"/>
      <c r="D54" s="441"/>
    </row>
    <row r="55" spans="1:4">
      <c r="A55" s="441"/>
      <c r="C55" s="441"/>
      <c r="D55" s="441"/>
    </row>
    <row r="56" spans="1:4">
      <c r="A56" s="441"/>
      <c r="C56" s="441"/>
      <c r="D56" s="441"/>
    </row>
    <row r="57" spans="1:4">
      <c r="A57" s="441"/>
      <c r="C57" s="441"/>
      <c r="D57" s="441"/>
    </row>
    <row r="58" spans="1:4">
      <c r="A58" s="441"/>
      <c r="C58" s="441"/>
      <c r="D58" s="441"/>
    </row>
    <row r="59" spans="1:4">
      <c r="A59" s="441"/>
      <c r="C59" s="441"/>
      <c r="D59" s="441"/>
    </row>
    <row r="60" spans="1:4">
      <c r="A60" s="441"/>
      <c r="C60" s="441"/>
      <c r="D60" s="441"/>
    </row>
    <row r="61" spans="1:4">
      <c r="A61" s="441"/>
      <c r="C61" s="441"/>
      <c r="D61" s="441"/>
    </row>
    <row r="62" spans="1:4">
      <c r="A62" s="441"/>
      <c r="C62" s="441"/>
      <c r="D62" s="441"/>
    </row>
    <row r="63" spans="1:4">
      <c r="A63" s="441"/>
      <c r="C63" s="441"/>
      <c r="D63" s="441"/>
    </row>
    <row r="64" spans="1:4">
      <c r="A64" s="441"/>
      <c r="C64" s="441"/>
      <c r="D64" s="441"/>
    </row>
    <row r="65" spans="1:4">
      <c r="A65" s="441"/>
      <c r="C65" s="441"/>
      <c r="D65" s="441"/>
    </row>
    <row r="66" spans="1:4">
      <c r="A66" s="441"/>
      <c r="C66" s="441"/>
      <c r="D66" s="441"/>
    </row>
    <row r="67" spans="1:4">
      <c r="A67" s="441"/>
      <c r="C67" s="441"/>
      <c r="D67" s="441"/>
    </row>
    <row r="68" spans="1:4">
      <c r="A68" s="441"/>
      <c r="C68" s="441"/>
      <c r="D68" s="441"/>
    </row>
    <row r="69" spans="1:4">
      <c r="A69" s="441"/>
      <c r="C69" s="441"/>
      <c r="D69" s="441"/>
    </row>
    <row r="70" spans="1:4">
      <c r="A70" s="441"/>
      <c r="C70" s="441"/>
      <c r="D70" s="441"/>
    </row>
    <row r="71" spans="1:4">
      <c r="A71" s="441"/>
      <c r="C71" s="441"/>
      <c r="D71" s="441"/>
    </row>
    <row r="72" spans="1:4">
      <c r="A72" s="441"/>
      <c r="C72" s="441"/>
      <c r="D72" s="441"/>
    </row>
    <row r="73" spans="1:4">
      <c r="A73" s="441"/>
      <c r="C73" s="441"/>
      <c r="D73" s="441"/>
    </row>
    <row r="74" spans="1:4">
      <c r="A74" s="441"/>
      <c r="C74" s="441"/>
      <c r="D74" s="441"/>
    </row>
    <row r="75" spans="1:4">
      <c r="A75" s="441"/>
      <c r="C75" s="441"/>
      <c r="D75" s="441"/>
    </row>
    <row r="76" spans="1:4">
      <c r="A76" s="441"/>
      <c r="C76" s="441"/>
      <c r="D76" s="441"/>
    </row>
    <row r="77" spans="1:4">
      <c r="A77" s="441"/>
      <c r="C77" s="441"/>
      <c r="D77" s="441"/>
    </row>
    <row r="78" spans="1:4">
      <c r="A78" s="441"/>
      <c r="C78" s="441"/>
      <c r="D78" s="441"/>
    </row>
    <row r="79" spans="1:4">
      <c r="A79" s="441"/>
      <c r="C79" s="441"/>
      <c r="D79" s="441"/>
    </row>
    <row r="80" spans="1:4">
      <c r="A80" s="441"/>
      <c r="C80" s="441"/>
      <c r="D80" s="441"/>
    </row>
    <row r="81" spans="1:4">
      <c r="A81" s="441"/>
      <c r="C81" s="441"/>
      <c r="D81" s="441"/>
    </row>
    <row r="82" spans="1:4">
      <c r="A82" s="441"/>
      <c r="C82" s="441"/>
      <c r="D82" s="441"/>
    </row>
    <row r="83" spans="1:4">
      <c r="A83" s="441"/>
      <c r="C83" s="441"/>
      <c r="D83" s="441"/>
    </row>
    <row r="84" spans="1:4">
      <c r="A84" s="441"/>
      <c r="C84" s="441"/>
      <c r="D84" s="441"/>
    </row>
    <row r="85" spans="1:4">
      <c r="A85" s="441"/>
      <c r="C85" s="441"/>
      <c r="D85" s="441"/>
    </row>
    <row r="86" spans="1:4">
      <c r="A86" s="441"/>
      <c r="C86" s="441"/>
      <c r="D86" s="441"/>
    </row>
    <row r="87" spans="1:4">
      <c r="A87" s="441"/>
      <c r="C87" s="441"/>
      <c r="D87" s="441"/>
    </row>
    <row r="88" spans="1:4">
      <c r="A88" s="441"/>
      <c r="C88" s="441"/>
      <c r="D88" s="441"/>
    </row>
    <row r="89" spans="1:4">
      <c r="A89" s="441"/>
      <c r="C89" s="441"/>
      <c r="D89" s="441"/>
    </row>
    <row r="90" spans="1:4">
      <c r="A90" s="441"/>
      <c r="C90" s="441"/>
      <c r="D90" s="441"/>
    </row>
    <row r="91" spans="1:4">
      <c r="A91" s="441"/>
      <c r="C91" s="441"/>
      <c r="D91" s="441"/>
    </row>
    <row r="92" spans="1:4">
      <c r="A92" s="441"/>
      <c r="C92" s="441"/>
      <c r="D92" s="441"/>
    </row>
    <row r="93" spans="1:4">
      <c r="A93" s="441"/>
      <c r="C93" s="441"/>
      <c r="D93" s="441"/>
    </row>
    <row r="94" spans="1:4">
      <c r="A94" s="441"/>
      <c r="C94" s="441"/>
      <c r="D94" s="441"/>
    </row>
    <row r="95" spans="1:4">
      <c r="A95" s="441"/>
      <c r="C95" s="441"/>
      <c r="D95" s="441"/>
    </row>
    <row r="96" spans="1:4">
      <c r="A96" s="441"/>
      <c r="C96" s="441"/>
      <c r="D96" s="441"/>
    </row>
    <row r="97" spans="1:4">
      <c r="A97" s="441"/>
      <c r="C97" s="441"/>
      <c r="D97" s="441"/>
    </row>
    <row r="98" spans="1:4">
      <c r="A98" s="441"/>
      <c r="C98" s="441"/>
      <c r="D98" s="441"/>
    </row>
    <row r="99" spans="1:4">
      <c r="A99" s="441"/>
      <c r="C99" s="441"/>
      <c r="D99" s="441"/>
    </row>
    <row r="100" spans="1:4">
      <c r="A100" s="441"/>
      <c r="C100" s="441"/>
      <c r="D100" s="441"/>
    </row>
    <row r="101" spans="1:4">
      <c r="A101" s="441"/>
      <c r="C101" s="441"/>
      <c r="D101" s="441"/>
    </row>
    <row r="102" spans="1:4">
      <c r="A102" s="441"/>
      <c r="C102" s="441"/>
      <c r="D102" s="441"/>
    </row>
    <row r="103" spans="1:4">
      <c r="A103" s="441"/>
      <c r="C103" s="441"/>
      <c r="D103" s="441"/>
    </row>
    <row r="104" spans="1:4">
      <c r="A104" s="441"/>
      <c r="C104" s="441"/>
      <c r="D104" s="441"/>
    </row>
  </sheetData>
  <mergeCells count="32">
    <mergeCell ref="A31:D31"/>
    <mergeCell ref="E31:Z31"/>
    <mergeCell ref="A36:D36"/>
    <mergeCell ref="A39:D39"/>
    <mergeCell ref="A13:D13"/>
    <mergeCell ref="A16:D16"/>
    <mergeCell ref="A19:D19"/>
    <mergeCell ref="A26:D26"/>
    <mergeCell ref="E28:Z28"/>
    <mergeCell ref="A28:D28"/>
    <mergeCell ref="E16:Z16"/>
    <mergeCell ref="E13:Z13"/>
    <mergeCell ref="E19:Z19"/>
    <mergeCell ref="E26:Z26"/>
    <mergeCell ref="A5:B5"/>
    <mergeCell ref="A6:AF6"/>
    <mergeCell ref="A1:B4"/>
    <mergeCell ref="C1:AE1"/>
    <mergeCell ref="C2:AE2"/>
    <mergeCell ref="C3:AE3"/>
    <mergeCell ref="C4:AE4"/>
    <mergeCell ref="C5:AF5"/>
    <mergeCell ref="P42:Z42"/>
    <mergeCell ref="P43:Z43"/>
    <mergeCell ref="E39:Z39"/>
    <mergeCell ref="E41:Z41"/>
    <mergeCell ref="E36:Z36"/>
    <mergeCell ref="AC7:AF7"/>
    <mergeCell ref="Y7:AB7"/>
    <mergeCell ref="T7:X7"/>
    <mergeCell ref="P7:S7"/>
    <mergeCell ref="A7:O7"/>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25DF-66ED-4BFF-A504-0FF686B6667B}">
  <dimension ref="A1:Q36"/>
  <sheetViews>
    <sheetView topLeftCell="A35" workbookViewId="0">
      <selection activeCell="A38" sqref="A38"/>
    </sheetView>
  </sheetViews>
  <sheetFormatPr baseColWidth="10" defaultColWidth="11" defaultRowHeight="11.25"/>
  <cols>
    <col min="1" max="1" width="20.875" style="117" customWidth="1"/>
    <col min="2" max="2" width="30.75" style="117" customWidth="1"/>
    <col min="3" max="3" width="33.75" style="117" customWidth="1"/>
    <col min="4" max="4" width="32" style="117" customWidth="1"/>
    <col min="5" max="6" width="28.75" style="117" customWidth="1"/>
    <col min="7" max="7" width="41.375" style="117" customWidth="1"/>
    <col min="8" max="8" width="45.625" style="117" customWidth="1"/>
    <col min="9" max="9" width="48.625" style="117" customWidth="1"/>
    <col min="10" max="10" width="48.75" style="117" customWidth="1"/>
    <col min="11" max="11" width="38.875" style="117" customWidth="1"/>
    <col min="12" max="12" width="45.875" style="117" customWidth="1"/>
    <col min="13" max="13" width="57.75" style="117" customWidth="1"/>
    <col min="14" max="14" width="65.75" style="117" customWidth="1"/>
    <col min="15" max="16" width="11" style="117"/>
    <col min="17" max="17" width="0" style="117" hidden="1" customWidth="1"/>
    <col min="18" max="16384" width="11" style="117"/>
  </cols>
  <sheetData>
    <row r="1" spans="1:17" s="1" customFormat="1" ht="15">
      <c r="A1" s="508"/>
      <c r="B1" s="509"/>
      <c r="C1" s="514" t="s">
        <v>125</v>
      </c>
      <c r="D1" s="515"/>
      <c r="E1" s="515"/>
      <c r="F1" s="515"/>
      <c r="G1" s="515"/>
      <c r="H1" s="515"/>
      <c r="I1" s="515"/>
      <c r="J1" s="515"/>
      <c r="K1" s="515"/>
      <c r="L1" s="515"/>
      <c r="M1" s="516"/>
      <c r="N1" s="118" t="s">
        <v>126</v>
      </c>
    </row>
    <row r="2" spans="1:17" s="1" customFormat="1" ht="15">
      <c r="A2" s="510"/>
      <c r="B2" s="511"/>
      <c r="C2" s="514" t="s">
        <v>127</v>
      </c>
      <c r="D2" s="515"/>
      <c r="E2" s="515"/>
      <c r="F2" s="515"/>
      <c r="G2" s="515"/>
      <c r="H2" s="515"/>
      <c r="I2" s="515"/>
      <c r="J2" s="515"/>
      <c r="K2" s="515"/>
      <c r="L2" s="515"/>
      <c r="M2" s="516"/>
      <c r="N2" s="118" t="s">
        <v>128</v>
      </c>
    </row>
    <row r="3" spans="1:17" s="1" customFormat="1" ht="15">
      <c r="A3" s="510"/>
      <c r="B3" s="511"/>
      <c r="C3" s="514" t="s">
        <v>129</v>
      </c>
      <c r="D3" s="515"/>
      <c r="E3" s="515"/>
      <c r="F3" s="515"/>
      <c r="G3" s="515"/>
      <c r="H3" s="515"/>
      <c r="I3" s="515"/>
      <c r="J3" s="515"/>
      <c r="K3" s="515"/>
      <c r="L3" s="515"/>
      <c r="M3" s="516"/>
      <c r="N3" s="118" t="s">
        <v>130</v>
      </c>
    </row>
    <row r="4" spans="1:17" s="1" customFormat="1" ht="15">
      <c r="A4" s="512"/>
      <c r="B4" s="513"/>
      <c r="C4" s="514" t="s">
        <v>131</v>
      </c>
      <c r="D4" s="515"/>
      <c r="E4" s="515"/>
      <c r="F4" s="515"/>
      <c r="G4" s="515"/>
      <c r="H4" s="515"/>
      <c r="I4" s="515"/>
      <c r="J4" s="515"/>
      <c r="K4" s="515"/>
      <c r="L4" s="515"/>
      <c r="M4" s="516"/>
      <c r="N4" s="118" t="s">
        <v>289</v>
      </c>
    </row>
    <row r="5" spans="1:17" s="1" customFormat="1" ht="21" customHeight="1">
      <c r="A5" s="517" t="s">
        <v>290</v>
      </c>
      <c r="B5" s="518"/>
      <c r="C5" s="517" t="s">
        <v>291</v>
      </c>
      <c r="D5" s="519"/>
      <c r="E5" s="519"/>
      <c r="F5" s="519"/>
      <c r="G5" s="519"/>
      <c r="H5" s="519"/>
      <c r="I5" s="519"/>
      <c r="J5" s="519"/>
      <c r="K5" s="519"/>
      <c r="L5" s="519"/>
      <c r="M5" s="519"/>
      <c r="N5" s="519"/>
    </row>
    <row r="6" spans="1:17" s="1" customFormat="1" ht="14.25">
      <c r="A6" s="500" t="s">
        <v>292</v>
      </c>
      <c r="B6" s="500"/>
      <c r="C6" s="500"/>
      <c r="D6" s="500"/>
      <c r="E6" s="500"/>
      <c r="F6" s="500"/>
      <c r="G6" s="500"/>
      <c r="H6" s="500"/>
      <c r="I6" s="500"/>
      <c r="J6" s="500"/>
      <c r="K6" s="500"/>
      <c r="L6" s="501"/>
      <c r="M6" s="504" t="s">
        <v>293</v>
      </c>
      <c r="N6" s="505"/>
    </row>
    <row r="7" spans="1:17" s="1" customFormat="1" ht="14.25">
      <c r="A7" s="502"/>
      <c r="B7" s="502"/>
      <c r="C7" s="502"/>
      <c r="D7" s="502"/>
      <c r="E7" s="502"/>
      <c r="F7" s="502"/>
      <c r="G7" s="502"/>
      <c r="H7" s="502"/>
      <c r="I7" s="502"/>
      <c r="J7" s="502"/>
      <c r="K7" s="502"/>
      <c r="L7" s="503"/>
      <c r="M7" s="506"/>
      <c r="N7" s="507"/>
    </row>
    <row r="8" spans="1:17" s="16" customFormat="1" ht="30">
      <c r="A8" s="119" t="s">
        <v>10</v>
      </c>
      <c r="B8" s="119" t="s">
        <v>294</v>
      </c>
      <c r="C8" s="119" t="s">
        <v>295</v>
      </c>
      <c r="D8" s="119" t="s">
        <v>296</v>
      </c>
      <c r="E8" s="119" t="s">
        <v>42</v>
      </c>
      <c r="F8" s="119" t="s">
        <v>44</v>
      </c>
      <c r="G8" s="119" t="s">
        <v>46</v>
      </c>
      <c r="H8" s="119" t="s">
        <v>48</v>
      </c>
      <c r="I8" s="119" t="s">
        <v>50</v>
      </c>
      <c r="J8" s="119" t="s">
        <v>52</v>
      </c>
      <c r="K8" s="119" t="s">
        <v>297</v>
      </c>
      <c r="L8" s="119" t="s">
        <v>56</v>
      </c>
      <c r="M8" s="119" t="s">
        <v>60</v>
      </c>
      <c r="N8" s="119" t="s">
        <v>62</v>
      </c>
    </row>
    <row r="9" spans="1:17" s="201" customFormat="1" ht="150">
      <c r="A9" s="29" t="s">
        <v>170</v>
      </c>
      <c r="B9" s="195" t="s">
        <v>298</v>
      </c>
      <c r="C9" s="195" t="s">
        <v>299</v>
      </c>
      <c r="D9" s="196" t="s">
        <v>300</v>
      </c>
      <c r="E9" s="197" t="s">
        <v>301</v>
      </c>
      <c r="F9" s="196" t="s">
        <v>302</v>
      </c>
      <c r="G9" s="198" t="s">
        <v>303</v>
      </c>
      <c r="H9" s="199" t="s">
        <v>304</v>
      </c>
      <c r="I9" s="200" t="s">
        <v>305</v>
      </c>
      <c r="J9" s="200" t="s">
        <v>306</v>
      </c>
      <c r="K9" s="196" t="s">
        <v>307</v>
      </c>
      <c r="L9" s="196" t="s">
        <v>308</v>
      </c>
      <c r="M9" s="196" t="s">
        <v>309</v>
      </c>
      <c r="N9" s="196" t="s">
        <v>310</v>
      </c>
    </row>
    <row r="10" spans="1:17" s="201" customFormat="1" ht="150">
      <c r="A10" s="29" t="s">
        <v>170</v>
      </c>
      <c r="B10" s="195" t="s">
        <v>298</v>
      </c>
      <c r="C10" s="195" t="s">
        <v>299</v>
      </c>
      <c r="D10" s="196" t="s">
        <v>300</v>
      </c>
      <c r="E10" s="197" t="s">
        <v>301</v>
      </c>
      <c r="F10" s="196" t="s">
        <v>302</v>
      </c>
      <c r="G10" s="198" t="s">
        <v>303</v>
      </c>
      <c r="H10" s="199" t="s">
        <v>304</v>
      </c>
      <c r="I10" s="200" t="s">
        <v>305</v>
      </c>
      <c r="J10" s="200" t="s">
        <v>306</v>
      </c>
      <c r="K10" s="196" t="s">
        <v>307</v>
      </c>
      <c r="L10" s="196" t="s">
        <v>308</v>
      </c>
      <c r="M10" s="196" t="s">
        <v>311</v>
      </c>
      <c r="N10" s="196" t="s">
        <v>312</v>
      </c>
    </row>
    <row r="11" spans="1:17" s="201" customFormat="1" ht="150">
      <c r="A11" s="29" t="s">
        <v>170</v>
      </c>
      <c r="B11" s="195" t="s">
        <v>298</v>
      </c>
      <c r="C11" s="195" t="s">
        <v>299</v>
      </c>
      <c r="D11" s="196" t="s">
        <v>300</v>
      </c>
      <c r="E11" s="197" t="s">
        <v>301</v>
      </c>
      <c r="F11" s="196" t="s">
        <v>302</v>
      </c>
      <c r="G11" s="198" t="s">
        <v>303</v>
      </c>
      <c r="H11" s="199" t="s">
        <v>304</v>
      </c>
      <c r="I11" s="200" t="s">
        <v>305</v>
      </c>
      <c r="J11" s="197" t="s">
        <v>306</v>
      </c>
      <c r="K11" s="196" t="s">
        <v>307</v>
      </c>
      <c r="L11" s="196" t="s">
        <v>308</v>
      </c>
      <c r="M11" s="196" t="s">
        <v>313</v>
      </c>
      <c r="N11" s="196" t="s">
        <v>314</v>
      </c>
      <c r="Q11" s="201" t="s">
        <v>315</v>
      </c>
    </row>
    <row r="12" spans="1:17" s="201" customFormat="1" ht="150">
      <c r="A12" s="29" t="s">
        <v>170</v>
      </c>
      <c r="B12" s="195" t="s">
        <v>298</v>
      </c>
      <c r="C12" s="195" t="s">
        <v>299</v>
      </c>
      <c r="D12" s="196" t="s">
        <v>300</v>
      </c>
      <c r="E12" s="197" t="s">
        <v>301</v>
      </c>
      <c r="F12" s="196" t="s">
        <v>302</v>
      </c>
      <c r="G12" s="198" t="s">
        <v>303</v>
      </c>
      <c r="H12" s="199" t="s">
        <v>304</v>
      </c>
      <c r="I12" s="200" t="s">
        <v>305</v>
      </c>
      <c r="J12" s="197" t="s">
        <v>306</v>
      </c>
      <c r="K12" s="196" t="s">
        <v>307</v>
      </c>
      <c r="L12" s="196" t="s">
        <v>308</v>
      </c>
      <c r="M12" s="196" t="s">
        <v>316</v>
      </c>
      <c r="N12" s="196" t="s">
        <v>317</v>
      </c>
    </row>
    <row r="13" spans="1:17" s="201" customFormat="1" ht="150">
      <c r="A13" s="29" t="s">
        <v>170</v>
      </c>
      <c r="B13" s="195" t="s">
        <v>298</v>
      </c>
      <c r="C13" s="195" t="s">
        <v>299</v>
      </c>
      <c r="D13" s="196" t="s">
        <v>300</v>
      </c>
      <c r="E13" s="197" t="s">
        <v>301</v>
      </c>
      <c r="F13" s="196" t="s">
        <v>302</v>
      </c>
      <c r="G13" s="198" t="s">
        <v>318</v>
      </c>
      <c r="H13" s="198" t="s">
        <v>319</v>
      </c>
      <c r="I13" s="200" t="s">
        <v>305</v>
      </c>
      <c r="J13" s="200" t="s">
        <v>306</v>
      </c>
      <c r="K13" s="196" t="s">
        <v>307</v>
      </c>
      <c r="L13" s="196" t="s">
        <v>308</v>
      </c>
      <c r="M13" s="196" t="s">
        <v>320</v>
      </c>
      <c r="N13" s="196" t="s">
        <v>321</v>
      </c>
      <c r="Q13" s="201" t="s">
        <v>322</v>
      </c>
    </row>
    <row r="14" spans="1:17" s="201" customFormat="1" ht="150">
      <c r="A14" s="29" t="s">
        <v>170</v>
      </c>
      <c r="B14" s="195" t="s">
        <v>298</v>
      </c>
      <c r="C14" s="195" t="s">
        <v>299</v>
      </c>
      <c r="D14" s="196" t="s">
        <v>300</v>
      </c>
      <c r="E14" s="197" t="s">
        <v>301</v>
      </c>
      <c r="F14" s="196" t="s">
        <v>302</v>
      </c>
      <c r="G14" s="198" t="s">
        <v>318</v>
      </c>
      <c r="H14" s="198" t="s">
        <v>319</v>
      </c>
      <c r="I14" s="200" t="s">
        <v>305</v>
      </c>
      <c r="J14" s="200" t="s">
        <v>306</v>
      </c>
      <c r="K14" s="196" t="s">
        <v>307</v>
      </c>
      <c r="L14" s="196" t="s">
        <v>308</v>
      </c>
      <c r="M14" s="202" t="s">
        <v>323</v>
      </c>
      <c r="N14" s="196" t="s">
        <v>324</v>
      </c>
    </row>
    <row r="15" spans="1:17" s="201" customFormat="1" ht="150">
      <c r="A15" s="29" t="s">
        <v>187</v>
      </c>
      <c r="B15" s="195" t="s">
        <v>298</v>
      </c>
      <c r="C15" s="195" t="s">
        <v>299</v>
      </c>
      <c r="D15" s="196" t="s">
        <v>300</v>
      </c>
      <c r="E15" s="197" t="s">
        <v>301</v>
      </c>
      <c r="F15" s="196" t="s">
        <v>302</v>
      </c>
      <c r="G15" s="199" t="s">
        <v>325</v>
      </c>
      <c r="H15" s="198" t="s">
        <v>326</v>
      </c>
      <c r="I15" s="200" t="s">
        <v>305</v>
      </c>
      <c r="J15" s="200" t="s">
        <v>306</v>
      </c>
      <c r="K15" s="196" t="s">
        <v>307</v>
      </c>
      <c r="L15" s="196" t="s">
        <v>308</v>
      </c>
      <c r="M15" s="196" t="s">
        <v>327</v>
      </c>
      <c r="N15" s="196" t="s">
        <v>328</v>
      </c>
      <c r="Q15" s="201" t="s">
        <v>329</v>
      </c>
    </row>
    <row r="16" spans="1:17" s="120" customFormat="1" ht="225">
      <c r="A16" s="29" t="s">
        <v>193</v>
      </c>
      <c r="B16" s="140" t="s">
        <v>298</v>
      </c>
      <c r="C16" s="140" t="s">
        <v>299</v>
      </c>
      <c r="D16" s="144" t="s">
        <v>330</v>
      </c>
      <c r="E16" s="144" t="s">
        <v>301</v>
      </c>
      <c r="F16" s="143" t="s">
        <v>331</v>
      </c>
      <c r="G16" s="122" t="s">
        <v>332</v>
      </c>
      <c r="H16" s="203" t="s">
        <v>333</v>
      </c>
      <c r="I16" s="144" t="s">
        <v>334</v>
      </c>
      <c r="J16" s="144" t="s">
        <v>306</v>
      </c>
      <c r="K16" s="143" t="s">
        <v>335</v>
      </c>
      <c r="L16" s="196" t="s">
        <v>308</v>
      </c>
      <c r="M16" s="140" t="s">
        <v>336</v>
      </c>
      <c r="N16" s="140" t="s">
        <v>337</v>
      </c>
      <c r="Q16" s="120" t="s">
        <v>338</v>
      </c>
    </row>
    <row r="17" spans="1:14" s="120" customFormat="1" ht="225">
      <c r="A17" s="29" t="s">
        <v>193</v>
      </c>
      <c r="B17" s="204" t="s">
        <v>298</v>
      </c>
      <c r="C17" s="140" t="s">
        <v>299</v>
      </c>
      <c r="D17" s="144" t="s">
        <v>330</v>
      </c>
      <c r="E17" s="144" t="s">
        <v>301</v>
      </c>
      <c r="F17" s="143" t="s">
        <v>331</v>
      </c>
      <c r="G17" s="122" t="s">
        <v>339</v>
      </c>
      <c r="H17" s="203" t="s">
        <v>340</v>
      </c>
      <c r="I17" s="144" t="s">
        <v>334</v>
      </c>
      <c r="J17" s="144" t="s">
        <v>306</v>
      </c>
      <c r="K17" s="143" t="s">
        <v>335</v>
      </c>
      <c r="L17" s="196" t="s">
        <v>308</v>
      </c>
      <c r="M17" s="140" t="s">
        <v>336</v>
      </c>
      <c r="N17" s="140" t="s">
        <v>337</v>
      </c>
    </row>
    <row r="18" spans="1:14" s="120" customFormat="1" ht="225">
      <c r="A18" s="29" t="s">
        <v>193</v>
      </c>
      <c r="B18" s="140" t="s">
        <v>298</v>
      </c>
      <c r="C18" s="140" t="s">
        <v>299</v>
      </c>
      <c r="D18" s="144" t="s">
        <v>330</v>
      </c>
      <c r="E18" s="144" t="s">
        <v>301</v>
      </c>
      <c r="F18" s="143" t="s">
        <v>331</v>
      </c>
      <c r="G18" s="122" t="s">
        <v>341</v>
      </c>
      <c r="H18" s="203" t="s">
        <v>342</v>
      </c>
      <c r="I18" s="144" t="s">
        <v>334</v>
      </c>
      <c r="J18" s="144" t="s">
        <v>306</v>
      </c>
      <c r="K18" s="143" t="s">
        <v>335</v>
      </c>
      <c r="L18" s="196" t="s">
        <v>308</v>
      </c>
      <c r="M18" s="140" t="s">
        <v>336</v>
      </c>
      <c r="N18" s="143" t="s">
        <v>337</v>
      </c>
    </row>
    <row r="19" spans="1:14" s="120" customFormat="1" ht="105">
      <c r="A19" s="29" t="s">
        <v>206</v>
      </c>
      <c r="B19" s="143" t="s">
        <v>298</v>
      </c>
      <c r="C19" s="204" t="s">
        <v>299</v>
      </c>
      <c r="D19" s="140" t="s">
        <v>343</v>
      </c>
      <c r="E19" s="144" t="s">
        <v>301</v>
      </c>
      <c r="F19" s="205" t="s">
        <v>344</v>
      </c>
      <c r="G19" s="141" t="s">
        <v>345</v>
      </c>
      <c r="H19" s="203" t="s">
        <v>346</v>
      </c>
      <c r="I19" s="144" t="s">
        <v>347</v>
      </c>
      <c r="J19" s="144" t="s">
        <v>348</v>
      </c>
      <c r="K19" s="143" t="s">
        <v>349</v>
      </c>
      <c r="L19" s="196" t="s">
        <v>308</v>
      </c>
      <c r="M19" s="140" t="s">
        <v>350</v>
      </c>
      <c r="N19" s="140" t="s">
        <v>351</v>
      </c>
    </row>
    <row r="20" spans="1:14" s="120" customFormat="1" ht="105">
      <c r="A20" s="29" t="s">
        <v>206</v>
      </c>
      <c r="B20" s="143" t="s">
        <v>298</v>
      </c>
      <c r="C20" s="204" t="s">
        <v>299</v>
      </c>
      <c r="D20" s="140" t="s">
        <v>343</v>
      </c>
      <c r="E20" s="144" t="s">
        <v>301</v>
      </c>
      <c r="F20" s="205" t="s">
        <v>331</v>
      </c>
      <c r="G20" s="141" t="s">
        <v>352</v>
      </c>
      <c r="H20" s="203" t="s">
        <v>353</v>
      </c>
      <c r="I20" s="144" t="s">
        <v>305</v>
      </c>
      <c r="J20" s="144" t="s">
        <v>348</v>
      </c>
      <c r="K20" s="143" t="s">
        <v>349</v>
      </c>
      <c r="L20" s="196" t="s">
        <v>308</v>
      </c>
      <c r="M20" s="140" t="s">
        <v>350</v>
      </c>
      <c r="N20" s="140" t="s">
        <v>351</v>
      </c>
    </row>
    <row r="21" spans="1:14" s="120" customFormat="1" ht="114">
      <c r="A21" s="29" t="s">
        <v>193</v>
      </c>
      <c r="B21" s="145" t="s">
        <v>298</v>
      </c>
      <c r="C21" s="140" t="s">
        <v>299</v>
      </c>
      <c r="D21" s="144" t="s">
        <v>330</v>
      </c>
      <c r="E21" s="144" t="s">
        <v>301</v>
      </c>
      <c r="F21" s="143" t="s">
        <v>331</v>
      </c>
      <c r="G21" s="141" t="s">
        <v>354</v>
      </c>
      <c r="H21" s="203" t="s">
        <v>355</v>
      </c>
      <c r="I21" s="143" t="s">
        <v>334</v>
      </c>
      <c r="J21" s="144" t="s">
        <v>348</v>
      </c>
      <c r="K21" s="143" t="s">
        <v>356</v>
      </c>
      <c r="L21" s="196" t="s">
        <v>308</v>
      </c>
      <c r="M21" s="140" t="s">
        <v>357</v>
      </c>
      <c r="N21" s="140" t="s">
        <v>358</v>
      </c>
    </row>
    <row r="22" spans="1:14" s="120" customFormat="1" ht="114">
      <c r="A22" s="29" t="s">
        <v>193</v>
      </c>
      <c r="B22" s="145" t="s">
        <v>298</v>
      </c>
      <c r="C22" s="140" t="s">
        <v>299</v>
      </c>
      <c r="D22" s="144" t="s">
        <v>330</v>
      </c>
      <c r="E22" s="144" t="s">
        <v>301</v>
      </c>
      <c r="F22" s="143" t="s">
        <v>331</v>
      </c>
      <c r="G22" s="141" t="s">
        <v>359</v>
      </c>
      <c r="H22" s="203" t="s">
        <v>360</v>
      </c>
      <c r="I22" s="143" t="s">
        <v>334</v>
      </c>
      <c r="J22" s="144" t="s">
        <v>348</v>
      </c>
      <c r="K22" s="143" t="s">
        <v>356</v>
      </c>
      <c r="L22" s="196" t="s">
        <v>308</v>
      </c>
      <c r="M22" s="140" t="s">
        <v>357</v>
      </c>
      <c r="N22" s="140" t="s">
        <v>358</v>
      </c>
    </row>
    <row r="23" spans="1:14" s="120" customFormat="1" ht="135">
      <c r="A23" s="29" t="s">
        <v>193</v>
      </c>
      <c r="B23" s="143" t="s">
        <v>298</v>
      </c>
      <c r="C23" s="144" t="s">
        <v>299</v>
      </c>
      <c r="D23" s="143" t="s">
        <v>361</v>
      </c>
      <c r="E23" s="144" t="s">
        <v>301</v>
      </c>
      <c r="F23" s="143" t="s">
        <v>331</v>
      </c>
      <c r="G23" s="143" t="s">
        <v>362</v>
      </c>
      <c r="H23" s="143" t="s">
        <v>363</v>
      </c>
      <c r="I23" s="144" t="s">
        <v>334</v>
      </c>
      <c r="J23" s="144" t="s">
        <v>348</v>
      </c>
      <c r="K23" s="140" t="s">
        <v>364</v>
      </c>
      <c r="L23" s="196" t="s">
        <v>308</v>
      </c>
      <c r="M23" s="143" t="s">
        <v>365</v>
      </c>
      <c r="N23" s="143" t="s">
        <v>366</v>
      </c>
    </row>
    <row r="24" spans="1:14" s="120" customFormat="1" ht="225">
      <c r="A24" s="29" t="s">
        <v>193</v>
      </c>
      <c r="B24" s="143" t="s">
        <v>298</v>
      </c>
      <c r="C24" s="144" t="s">
        <v>299</v>
      </c>
      <c r="D24" s="144" t="s">
        <v>330</v>
      </c>
      <c r="E24" s="143" t="s">
        <v>301</v>
      </c>
      <c r="F24" s="143" t="s">
        <v>331</v>
      </c>
      <c r="G24" s="140" t="s">
        <v>367</v>
      </c>
      <c r="H24" s="140" t="s">
        <v>368</v>
      </c>
      <c r="I24" s="144" t="s">
        <v>334</v>
      </c>
      <c r="J24" s="142" t="s">
        <v>348</v>
      </c>
      <c r="K24" s="140" t="s">
        <v>364</v>
      </c>
      <c r="L24" s="196" t="s">
        <v>308</v>
      </c>
      <c r="M24" s="143" t="s">
        <v>369</v>
      </c>
      <c r="N24" s="143" t="s">
        <v>370</v>
      </c>
    </row>
    <row r="25" spans="1:14" s="120" customFormat="1" ht="114">
      <c r="A25" s="29" t="s">
        <v>193</v>
      </c>
      <c r="B25" s="143" t="s">
        <v>298</v>
      </c>
      <c r="C25" s="144" t="s">
        <v>299</v>
      </c>
      <c r="D25" s="144" t="s">
        <v>330</v>
      </c>
      <c r="E25" s="143" t="s">
        <v>301</v>
      </c>
      <c r="F25" s="143" t="s">
        <v>331</v>
      </c>
      <c r="G25" s="140" t="s">
        <v>367</v>
      </c>
      <c r="H25" s="140" t="s">
        <v>368</v>
      </c>
      <c r="I25" s="144" t="s">
        <v>334</v>
      </c>
      <c r="J25" s="142" t="s">
        <v>348</v>
      </c>
      <c r="K25" s="140" t="s">
        <v>364</v>
      </c>
      <c r="L25" s="196" t="s">
        <v>308</v>
      </c>
      <c r="M25" s="140" t="s">
        <v>371</v>
      </c>
      <c r="N25" s="143" t="s">
        <v>372</v>
      </c>
    </row>
    <row r="26" spans="1:14" s="120" customFormat="1" ht="114">
      <c r="A26" s="29" t="s">
        <v>193</v>
      </c>
      <c r="B26" s="143" t="s">
        <v>298</v>
      </c>
      <c r="C26" s="143" t="s">
        <v>299</v>
      </c>
      <c r="D26" s="144" t="s">
        <v>330</v>
      </c>
      <c r="E26" s="144" t="s">
        <v>301</v>
      </c>
      <c r="F26" s="143" t="s">
        <v>331</v>
      </c>
      <c r="G26" s="143" t="s">
        <v>373</v>
      </c>
      <c r="H26" s="143" t="s">
        <v>374</v>
      </c>
      <c r="I26" s="144" t="s">
        <v>334</v>
      </c>
      <c r="J26" s="144" t="s">
        <v>348</v>
      </c>
      <c r="K26" s="143" t="s">
        <v>375</v>
      </c>
      <c r="L26" s="196" t="s">
        <v>308</v>
      </c>
      <c r="M26" s="140" t="s">
        <v>376</v>
      </c>
      <c r="N26" s="143" t="s">
        <v>377</v>
      </c>
    </row>
    <row r="27" spans="1:14" s="120" customFormat="1" ht="180">
      <c r="A27" s="29" t="s">
        <v>248</v>
      </c>
      <c r="B27" s="143" t="s">
        <v>298</v>
      </c>
      <c r="C27" s="143" t="s">
        <v>299</v>
      </c>
      <c r="D27" s="143" t="s">
        <v>378</v>
      </c>
      <c r="E27" s="144" t="s">
        <v>301</v>
      </c>
      <c r="F27" s="121" t="s">
        <v>379</v>
      </c>
      <c r="G27" s="143" t="s">
        <v>380</v>
      </c>
      <c r="H27" s="143" t="s">
        <v>381</v>
      </c>
      <c r="I27" s="144" t="s">
        <v>334</v>
      </c>
      <c r="J27" s="144" t="s">
        <v>348</v>
      </c>
      <c r="K27" s="143" t="s">
        <v>382</v>
      </c>
      <c r="L27" s="196" t="s">
        <v>308</v>
      </c>
      <c r="M27" s="140" t="s">
        <v>383</v>
      </c>
      <c r="N27" s="141" t="s">
        <v>384</v>
      </c>
    </row>
    <row r="28" spans="1:14" s="120" customFormat="1" ht="180">
      <c r="A28" s="29" t="s">
        <v>248</v>
      </c>
      <c r="B28" s="143" t="s">
        <v>298</v>
      </c>
      <c r="C28" s="143" t="s">
        <v>299</v>
      </c>
      <c r="D28" s="143" t="s">
        <v>378</v>
      </c>
      <c r="E28" s="144" t="s">
        <v>301</v>
      </c>
      <c r="F28" s="143" t="s">
        <v>385</v>
      </c>
      <c r="G28" s="143" t="s">
        <v>386</v>
      </c>
      <c r="H28" s="143" t="s">
        <v>387</v>
      </c>
      <c r="I28" s="144" t="s">
        <v>334</v>
      </c>
      <c r="J28" s="144" t="s">
        <v>348</v>
      </c>
      <c r="K28" s="143" t="s">
        <v>388</v>
      </c>
      <c r="L28" s="196" t="s">
        <v>308</v>
      </c>
      <c r="M28" s="143" t="s">
        <v>389</v>
      </c>
      <c r="N28" s="141" t="s">
        <v>390</v>
      </c>
    </row>
    <row r="29" spans="1:14" s="120" customFormat="1" ht="114">
      <c r="A29" s="29" t="s">
        <v>193</v>
      </c>
      <c r="B29" s="140" t="s">
        <v>391</v>
      </c>
      <c r="C29" s="142" t="s">
        <v>299</v>
      </c>
      <c r="D29" s="144" t="s">
        <v>330</v>
      </c>
      <c r="E29" s="140" t="s">
        <v>301</v>
      </c>
      <c r="F29" s="140" t="s">
        <v>331</v>
      </c>
      <c r="G29" s="143" t="s">
        <v>392</v>
      </c>
      <c r="H29" s="140" t="s">
        <v>393</v>
      </c>
      <c r="I29" s="142" t="s">
        <v>334</v>
      </c>
      <c r="J29" s="142" t="s">
        <v>348</v>
      </c>
      <c r="K29" s="143" t="s">
        <v>394</v>
      </c>
      <c r="L29" s="196" t="s">
        <v>308</v>
      </c>
      <c r="M29" s="140" t="s">
        <v>395</v>
      </c>
      <c r="N29" s="143" t="s">
        <v>396</v>
      </c>
    </row>
    <row r="30" spans="1:14" s="120" customFormat="1" ht="114">
      <c r="A30" s="29" t="s">
        <v>193</v>
      </c>
      <c r="B30" s="140" t="s">
        <v>391</v>
      </c>
      <c r="C30" s="142" t="s">
        <v>299</v>
      </c>
      <c r="D30" s="144" t="s">
        <v>330</v>
      </c>
      <c r="E30" s="140" t="s">
        <v>301</v>
      </c>
      <c r="F30" s="140" t="s">
        <v>331</v>
      </c>
      <c r="G30" s="143" t="s">
        <v>392</v>
      </c>
      <c r="H30" s="140" t="s">
        <v>393</v>
      </c>
      <c r="I30" s="142" t="s">
        <v>334</v>
      </c>
      <c r="J30" s="142" t="s">
        <v>348</v>
      </c>
      <c r="K30" s="143" t="s">
        <v>394</v>
      </c>
      <c r="L30" s="196" t="s">
        <v>308</v>
      </c>
      <c r="M30" s="140" t="s">
        <v>397</v>
      </c>
      <c r="N30" s="143" t="s">
        <v>398</v>
      </c>
    </row>
    <row r="31" spans="1:14" s="120" customFormat="1" ht="180">
      <c r="A31" s="29" t="s">
        <v>248</v>
      </c>
      <c r="B31" s="140" t="s">
        <v>391</v>
      </c>
      <c r="C31" s="142" t="s">
        <v>299</v>
      </c>
      <c r="D31" s="140" t="s">
        <v>378</v>
      </c>
      <c r="E31" s="144" t="s">
        <v>301</v>
      </c>
      <c r="F31" s="140" t="s">
        <v>385</v>
      </c>
      <c r="G31" s="140" t="s">
        <v>399</v>
      </c>
      <c r="H31" s="140" t="s">
        <v>400</v>
      </c>
      <c r="I31" s="142" t="s">
        <v>334</v>
      </c>
      <c r="J31" s="142" t="s">
        <v>348</v>
      </c>
      <c r="K31" s="143" t="s">
        <v>394</v>
      </c>
      <c r="L31" s="196" t="s">
        <v>308</v>
      </c>
      <c r="M31" s="140" t="s">
        <v>401</v>
      </c>
      <c r="N31" s="143" t="s">
        <v>390</v>
      </c>
    </row>
    <row r="32" spans="1:14" s="120" customFormat="1" ht="180">
      <c r="A32" s="29" t="s">
        <v>248</v>
      </c>
      <c r="B32" s="140" t="s">
        <v>391</v>
      </c>
      <c r="C32" s="142" t="s">
        <v>299</v>
      </c>
      <c r="D32" s="143" t="s">
        <v>378</v>
      </c>
      <c r="E32" s="144" t="s">
        <v>301</v>
      </c>
      <c r="F32" s="140" t="s">
        <v>385</v>
      </c>
      <c r="G32" s="140" t="s">
        <v>399</v>
      </c>
      <c r="H32" s="140" t="s">
        <v>400</v>
      </c>
      <c r="I32" s="142" t="s">
        <v>334</v>
      </c>
      <c r="J32" s="142" t="s">
        <v>348</v>
      </c>
      <c r="K32" s="143" t="s">
        <v>394</v>
      </c>
      <c r="L32" s="196" t="s">
        <v>308</v>
      </c>
      <c r="M32" s="140" t="s">
        <v>402</v>
      </c>
      <c r="N32" s="143" t="s">
        <v>390</v>
      </c>
    </row>
    <row r="33" spans="1:14" s="120" customFormat="1" ht="180">
      <c r="A33" s="29" t="s">
        <v>248</v>
      </c>
      <c r="B33" s="140" t="s">
        <v>391</v>
      </c>
      <c r="C33" s="142" t="s">
        <v>299</v>
      </c>
      <c r="D33" s="143" t="s">
        <v>378</v>
      </c>
      <c r="E33" s="144" t="s">
        <v>301</v>
      </c>
      <c r="F33" s="140" t="s">
        <v>385</v>
      </c>
      <c r="G33" s="143" t="s">
        <v>403</v>
      </c>
      <c r="H33" s="143" t="s">
        <v>404</v>
      </c>
      <c r="I33" s="144" t="s">
        <v>334</v>
      </c>
      <c r="J33" s="144" t="s">
        <v>348</v>
      </c>
      <c r="K33" s="143" t="s">
        <v>394</v>
      </c>
      <c r="L33" s="196" t="s">
        <v>308</v>
      </c>
      <c r="M33" s="140" t="s">
        <v>405</v>
      </c>
      <c r="N33" s="143" t="s">
        <v>390</v>
      </c>
    </row>
    <row r="34" spans="1:14" s="120" customFormat="1" ht="114">
      <c r="A34" s="29" t="s">
        <v>193</v>
      </c>
      <c r="B34" s="143" t="s">
        <v>391</v>
      </c>
      <c r="C34" s="144" t="s">
        <v>299</v>
      </c>
      <c r="D34" s="144" t="s">
        <v>330</v>
      </c>
      <c r="E34" s="144" t="s">
        <v>301</v>
      </c>
      <c r="F34" s="143" t="s">
        <v>331</v>
      </c>
      <c r="G34" s="143" t="s">
        <v>373</v>
      </c>
      <c r="H34" s="143" t="s">
        <v>406</v>
      </c>
      <c r="I34" s="144" t="s">
        <v>334</v>
      </c>
      <c r="J34" s="144" t="s">
        <v>348</v>
      </c>
      <c r="K34" s="144" t="s">
        <v>407</v>
      </c>
      <c r="L34" s="196" t="s">
        <v>308</v>
      </c>
      <c r="M34" s="143" t="s">
        <v>408</v>
      </c>
      <c r="N34" s="143" t="s">
        <v>409</v>
      </c>
    </row>
    <row r="35" spans="1:14" s="120" customFormat="1" ht="114">
      <c r="A35" s="29" t="s">
        <v>193</v>
      </c>
      <c r="B35" s="143" t="s">
        <v>391</v>
      </c>
      <c r="C35" s="143" t="s">
        <v>299</v>
      </c>
      <c r="D35" s="144" t="s">
        <v>330</v>
      </c>
      <c r="E35" s="144" t="s">
        <v>301</v>
      </c>
      <c r="F35" s="143" t="s">
        <v>331</v>
      </c>
      <c r="G35" s="143" t="s">
        <v>373</v>
      </c>
      <c r="H35" s="143" t="s">
        <v>406</v>
      </c>
      <c r="I35" s="144" t="s">
        <v>334</v>
      </c>
      <c r="J35" s="144" t="s">
        <v>348</v>
      </c>
      <c r="K35" s="144" t="s">
        <v>407</v>
      </c>
      <c r="L35" s="196" t="s">
        <v>308</v>
      </c>
      <c r="M35" s="143" t="s">
        <v>408</v>
      </c>
      <c r="N35" s="143" t="s">
        <v>409</v>
      </c>
    </row>
    <row r="36" spans="1:14" s="120" customFormat="1" ht="114">
      <c r="A36" s="29" t="s">
        <v>193</v>
      </c>
      <c r="B36" s="143" t="s">
        <v>391</v>
      </c>
      <c r="C36" s="143" t="s">
        <v>299</v>
      </c>
      <c r="D36" s="144" t="s">
        <v>330</v>
      </c>
      <c r="E36" s="144" t="s">
        <v>301</v>
      </c>
      <c r="F36" s="143" t="s">
        <v>331</v>
      </c>
      <c r="G36" s="143" t="s">
        <v>373</v>
      </c>
      <c r="H36" s="143" t="s">
        <v>406</v>
      </c>
      <c r="I36" s="144" t="s">
        <v>334</v>
      </c>
      <c r="J36" s="144" t="s">
        <v>348</v>
      </c>
      <c r="K36" s="144" t="s">
        <v>410</v>
      </c>
      <c r="L36" s="196" t="s">
        <v>308</v>
      </c>
      <c r="M36" s="143" t="s">
        <v>411</v>
      </c>
      <c r="N36" s="143" t="s">
        <v>412</v>
      </c>
    </row>
  </sheetData>
  <mergeCells count="9">
    <mergeCell ref="A6:L7"/>
    <mergeCell ref="M6:N7"/>
    <mergeCell ref="A1:B4"/>
    <mergeCell ref="C1:M1"/>
    <mergeCell ref="C2:M2"/>
    <mergeCell ref="C3:M3"/>
    <mergeCell ref="C4:M4"/>
    <mergeCell ref="A5:B5"/>
    <mergeCell ref="C5:N5"/>
  </mergeCells>
  <dataValidations count="1">
    <dataValidation type="list" allowBlank="1" showInputMessage="1" showErrorMessage="1" sqref="K37:K118" xr:uid="{5BAD158D-45EB-4028-B059-90B9F965B1B6}">
      <formula1>$Q$11:$Q$16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220F-403A-46F0-9809-E8D3C74400F7}">
  <dimension ref="A1:BG156"/>
  <sheetViews>
    <sheetView tabSelected="1" topLeftCell="AP8" zoomScale="60" zoomScaleNormal="60" workbookViewId="0">
      <pane ySplit="1" topLeftCell="A141" activePane="bottomLeft" state="frozen"/>
      <selection activeCell="A8" sqref="A8"/>
      <selection pane="bottomLeft" activeCell="AX143" sqref="AX143"/>
    </sheetView>
  </sheetViews>
  <sheetFormatPr baseColWidth="10" defaultColWidth="11.625" defaultRowHeight="69.95" customHeight="1"/>
  <cols>
    <col min="1" max="1" width="33.125" style="154" customWidth="1"/>
    <col min="2" max="2" width="27.375" style="154" customWidth="1"/>
    <col min="3" max="3" width="23.25" style="154" customWidth="1"/>
    <col min="4" max="4" width="28.375" style="154" customWidth="1"/>
    <col min="5" max="5" width="38.75" style="154" customWidth="1"/>
    <col min="6" max="6" width="22.25" style="154" customWidth="1"/>
    <col min="7" max="7" width="32" style="154" customWidth="1"/>
    <col min="8" max="8" width="37" style="154" customWidth="1"/>
    <col min="9" max="9" width="27.25" style="154" customWidth="1"/>
    <col min="10" max="10" width="19.625" style="154" customWidth="1"/>
    <col min="11" max="11" width="29.375" style="167" customWidth="1"/>
    <col min="12" max="12" width="20.375" style="154" customWidth="1"/>
    <col min="13" max="13" width="35.125" style="154" customWidth="1"/>
    <col min="14" max="14" width="25" style="154" customWidth="1"/>
    <col min="15" max="15" width="29" style="154" customWidth="1"/>
    <col min="16" max="16" width="32.625" style="154" customWidth="1"/>
    <col min="17" max="17" width="31" style="154" customWidth="1"/>
    <col min="18" max="18" width="35.375" style="154" customWidth="1"/>
    <col min="19" max="19" width="30.75" style="154" customWidth="1"/>
    <col min="20" max="20" width="26.75" style="154" customWidth="1"/>
    <col min="21" max="21" width="25.375" style="154" customWidth="1"/>
    <col min="22" max="22" width="26.75" style="154" customWidth="1"/>
    <col min="23" max="23" width="21.625" style="154" customWidth="1"/>
    <col min="24" max="24" width="22.125" style="154" customWidth="1"/>
    <col min="25" max="25" width="31.75" style="154" customWidth="1"/>
    <col min="26" max="26" width="32.875" style="154" customWidth="1"/>
    <col min="27" max="27" width="29" style="154" customWidth="1"/>
    <col min="28" max="28" width="40.25" style="154" customWidth="1"/>
    <col min="29" max="29" width="22.875" style="154" customWidth="1"/>
    <col min="30" max="30" width="34.75" style="154" customWidth="1"/>
    <col min="31" max="31" width="26.875" style="154" customWidth="1"/>
    <col min="32" max="32" width="23.25" style="154" customWidth="1"/>
    <col min="33" max="33" width="29.375" style="154" customWidth="1"/>
    <col min="34" max="34" width="24.75" style="154" customWidth="1"/>
    <col min="35" max="35" width="37" style="154" customWidth="1"/>
    <col min="36" max="36" width="36.125" style="154" customWidth="1"/>
    <col min="37" max="37" width="34.625" style="154" customWidth="1"/>
    <col min="38" max="39" width="30.875" style="154" customWidth="1"/>
    <col min="40" max="40" width="26.75" style="168" bestFit="1" customWidth="1"/>
    <col min="41" max="41" width="41" style="154" bestFit="1" customWidth="1"/>
    <col min="42" max="42" width="27.25" style="154" customWidth="1"/>
    <col min="43" max="43" width="27.875" style="154" customWidth="1"/>
    <col min="44" max="44" width="29.375" style="154" customWidth="1"/>
    <col min="45" max="45" width="27" style="154" customWidth="1"/>
    <col min="46" max="46" width="26.375" style="154" customWidth="1"/>
    <col min="47" max="47" width="28.125" style="154" customWidth="1"/>
    <col min="48" max="48" width="25.75" style="154" customWidth="1"/>
    <col min="49" max="49" width="26.875" style="154" customWidth="1"/>
    <col min="50" max="50" width="29.375" style="154" customWidth="1"/>
    <col min="51" max="51" width="30" style="154" customWidth="1"/>
    <col min="52" max="52" width="28.25" style="154" customWidth="1"/>
    <col min="53" max="53" width="33.375" style="154" customWidth="1"/>
    <col min="54" max="54" width="31.875" style="154" customWidth="1"/>
    <col min="55" max="55" width="31" style="154" customWidth="1"/>
    <col min="56" max="56" width="30.375" style="154" customWidth="1"/>
    <col min="57" max="57" width="36" style="154" customWidth="1"/>
    <col min="58" max="58" width="57.125" style="154" customWidth="1"/>
    <col min="59" max="59" width="56.75" style="154" customWidth="1"/>
    <col min="60" max="60" width="56.875" style="154" customWidth="1"/>
    <col min="61" max="62" width="11.25" style="154" customWidth="1"/>
    <col min="63" max="16384" width="11.625" style="154"/>
  </cols>
  <sheetData>
    <row r="1" spans="1:59" ht="15.75" hidden="1" customHeight="1">
      <c r="A1" s="563"/>
      <c r="B1" s="563"/>
      <c r="C1" s="586" t="s">
        <v>125</v>
      </c>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E1" s="586"/>
      <c r="BF1" s="586"/>
      <c r="BG1" s="118" t="s">
        <v>126</v>
      </c>
    </row>
    <row r="2" spans="1:59" ht="22.5" hidden="1" customHeight="1">
      <c r="A2" s="563"/>
      <c r="B2" s="563"/>
      <c r="C2" s="587" t="s">
        <v>127</v>
      </c>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c r="AW2" s="588"/>
      <c r="AX2" s="588"/>
      <c r="AY2" s="588"/>
      <c r="AZ2" s="588"/>
      <c r="BA2" s="588"/>
      <c r="BB2" s="588"/>
      <c r="BC2" s="588"/>
      <c r="BD2" s="588"/>
      <c r="BE2" s="588"/>
      <c r="BF2" s="589"/>
      <c r="BG2" s="118" t="s">
        <v>128</v>
      </c>
    </row>
    <row r="3" spans="1:59" ht="24.75" hidden="1" customHeight="1">
      <c r="A3" s="563"/>
      <c r="B3" s="563"/>
      <c r="C3" s="586" t="s">
        <v>129</v>
      </c>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118" t="s">
        <v>130</v>
      </c>
    </row>
    <row r="4" spans="1:59" ht="28.5" hidden="1" customHeight="1">
      <c r="A4" s="563"/>
      <c r="B4" s="563"/>
      <c r="C4" s="586" t="s">
        <v>131</v>
      </c>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c r="BD4" s="586"/>
      <c r="BE4" s="586"/>
      <c r="BF4" s="586"/>
      <c r="BG4" s="118" t="s">
        <v>132</v>
      </c>
    </row>
    <row r="5" spans="1:59" ht="28.5" hidden="1" customHeight="1">
      <c r="A5" s="590" t="s">
        <v>290</v>
      </c>
      <c r="B5" s="591"/>
      <c r="C5" s="593" t="s">
        <v>413</v>
      </c>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row>
    <row r="6" spans="1:59" ht="17.25" hidden="1" customHeight="1">
      <c r="A6" s="557" t="s">
        <v>414</v>
      </c>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8"/>
      <c r="AC6" s="561" t="s">
        <v>415</v>
      </c>
      <c r="AD6" s="557"/>
      <c r="AE6" s="557"/>
      <c r="AF6" s="557"/>
      <c r="AG6" s="557"/>
      <c r="AH6" s="558"/>
      <c r="AI6" s="561" t="s">
        <v>416</v>
      </c>
      <c r="AJ6" s="557"/>
      <c r="AK6" s="557"/>
      <c r="AL6" s="557"/>
      <c r="AM6" s="557"/>
      <c r="AN6" s="557"/>
      <c r="AO6" s="557"/>
      <c r="AP6" s="557"/>
      <c r="AQ6" s="557"/>
      <c r="AR6" s="557"/>
      <c r="AS6" s="557"/>
      <c r="AT6" s="557"/>
      <c r="AU6" s="557"/>
      <c r="AV6" s="557"/>
      <c r="AW6" s="557"/>
      <c r="AX6" s="557"/>
      <c r="AY6" s="557"/>
      <c r="AZ6" s="557"/>
      <c r="BA6" s="557"/>
      <c r="BB6" s="557"/>
      <c r="BC6" s="557"/>
      <c r="BD6" s="557"/>
      <c r="BE6" s="557"/>
      <c r="BF6" s="592"/>
      <c r="BG6" s="592"/>
    </row>
    <row r="7" spans="1:59" ht="21.75" hidden="1" customHeight="1" thickBot="1">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60"/>
      <c r="AC7" s="562"/>
      <c r="AD7" s="559"/>
      <c r="AE7" s="559"/>
      <c r="AF7" s="559"/>
      <c r="AG7" s="559"/>
      <c r="AH7" s="560"/>
      <c r="AI7" s="562"/>
      <c r="AJ7" s="559"/>
      <c r="AK7" s="559"/>
      <c r="AL7" s="559"/>
      <c r="AM7" s="559"/>
      <c r="AN7" s="559"/>
      <c r="AO7" s="559"/>
      <c r="AP7" s="559"/>
      <c r="AQ7" s="559"/>
      <c r="AR7" s="559"/>
      <c r="AS7" s="559"/>
      <c r="AT7" s="559"/>
      <c r="AU7" s="559"/>
      <c r="AV7" s="559"/>
      <c r="AW7" s="559"/>
      <c r="AX7" s="559"/>
      <c r="AY7" s="559"/>
      <c r="AZ7" s="559"/>
      <c r="BA7" s="559"/>
      <c r="BB7" s="559"/>
      <c r="BC7" s="559"/>
      <c r="BD7" s="559"/>
      <c r="BE7" s="559"/>
      <c r="BF7" s="592"/>
      <c r="BG7" s="592"/>
    </row>
    <row r="8" spans="1:59" ht="68.25" customHeight="1" thickBot="1">
      <c r="A8" s="305" t="s">
        <v>10</v>
      </c>
      <c r="B8" s="305" t="s">
        <v>144</v>
      </c>
      <c r="C8" s="305" t="s">
        <v>14</v>
      </c>
      <c r="D8" s="119" t="s">
        <v>417</v>
      </c>
      <c r="E8" s="119" t="s">
        <v>65</v>
      </c>
      <c r="F8" s="305" t="s">
        <v>67</v>
      </c>
      <c r="G8" s="119" t="s">
        <v>69</v>
      </c>
      <c r="H8" s="119" t="s">
        <v>418</v>
      </c>
      <c r="I8" s="119" t="s">
        <v>73</v>
      </c>
      <c r="J8" s="119" t="s">
        <v>419</v>
      </c>
      <c r="K8" s="306" t="s">
        <v>420</v>
      </c>
      <c r="L8" s="306" t="s">
        <v>79</v>
      </c>
      <c r="M8" s="306" t="s">
        <v>81</v>
      </c>
      <c r="N8" s="307" t="s">
        <v>421</v>
      </c>
      <c r="O8" s="308" t="s">
        <v>422</v>
      </c>
      <c r="P8" s="308" t="s">
        <v>423</v>
      </c>
      <c r="Q8" s="308" t="s">
        <v>424</v>
      </c>
      <c r="R8" s="308" t="s">
        <v>425</v>
      </c>
      <c r="S8" s="308" t="s">
        <v>426</v>
      </c>
      <c r="T8" s="309" t="s">
        <v>427</v>
      </c>
      <c r="U8" s="306" t="s">
        <v>428</v>
      </c>
      <c r="V8" s="306" t="s">
        <v>429</v>
      </c>
      <c r="W8" s="305" t="s">
        <v>89</v>
      </c>
      <c r="X8" s="305" t="s">
        <v>91</v>
      </c>
      <c r="Y8" s="305" t="s">
        <v>93</v>
      </c>
      <c r="Z8" s="305" t="s">
        <v>95</v>
      </c>
      <c r="AA8" s="305" t="s">
        <v>97</v>
      </c>
      <c r="AB8" s="305" t="s">
        <v>99</v>
      </c>
      <c r="AC8" s="119" t="s">
        <v>102</v>
      </c>
      <c r="AD8" s="119" t="s">
        <v>430</v>
      </c>
      <c r="AE8" s="119" t="s">
        <v>106</v>
      </c>
      <c r="AF8" s="119" t="s">
        <v>108</v>
      </c>
      <c r="AG8" s="119" t="s">
        <v>110</v>
      </c>
      <c r="AH8" s="119" t="s">
        <v>112</v>
      </c>
      <c r="AI8" s="305" t="s">
        <v>115</v>
      </c>
      <c r="AJ8" s="305" t="s">
        <v>431</v>
      </c>
      <c r="AK8" s="305" t="s">
        <v>432</v>
      </c>
      <c r="AL8" s="305" t="s">
        <v>433</v>
      </c>
      <c r="AM8" s="305" t="s">
        <v>434</v>
      </c>
      <c r="AN8" s="305" t="s">
        <v>119</v>
      </c>
      <c r="AO8" s="305" t="s">
        <v>121</v>
      </c>
      <c r="AP8" s="305" t="s">
        <v>435</v>
      </c>
      <c r="AQ8" s="305" t="s">
        <v>436</v>
      </c>
      <c r="AR8" s="305" t="s">
        <v>437</v>
      </c>
      <c r="AS8" s="305" t="s">
        <v>438</v>
      </c>
      <c r="AT8" s="305" t="s">
        <v>439</v>
      </c>
      <c r="AU8" s="305" t="s">
        <v>440</v>
      </c>
      <c r="AV8" s="305" t="s">
        <v>441</v>
      </c>
      <c r="AW8" s="305" t="s">
        <v>442</v>
      </c>
      <c r="AX8" s="305" t="s">
        <v>443</v>
      </c>
      <c r="AY8" s="305" t="s">
        <v>444</v>
      </c>
      <c r="AZ8" s="305" t="s">
        <v>445</v>
      </c>
      <c r="BA8" s="305" t="s">
        <v>446</v>
      </c>
      <c r="BB8" s="305" t="s">
        <v>447</v>
      </c>
      <c r="BC8" s="305" t="s">
        <v>448</v>
      </c>
      <c r="BD8" s="305" t="s">
        <v>449</v>
      </c>
      <c r="BE8" s="305" t="s">
        <v>450</v>
      </c>
      <c r="BF8" s="119" t="s">
        <v>451</v>
      </c>
      <c r="BG8" s="119" t="s">
        <v>452</v>
      </c>
    </row>
    <row r="9" spans="1:59" ht="65.099999999999994" customHeight="1">
      <c r="A9" s="29" t="s">
        <v>170</v>
      </c>
      <c r="B9" s="29" t="s">
        <v>171</v>
      </c>
      <c r="C9" s="310" t="s">
        <v>172</v>
      </c>
      <c r="D9" s="29" t="s">
        <v>176</v>
      </c>
      <c r="E9" s="29" t="s">
        <v>453</v>
      </c>
      <c r="F9" s="311">
        <v>2024130010112</v>
      </c>
      <c r="G9" s="312" t="s">
        <v>454</v>
      </c>
      <c r="H9" s="29" t="s">
        <v>455</v>
      </c>
      <c r="I9" s="29" t="s">
        <v>173</v>
      </c>
      <c r="J9" s="314">
        <v>0.25</v>
      </c>
      <c r="K9" s="312" t="s">
        <v>456</v>
      </c>
      <c r="L9" s="206"/>
      <c r="M9" s="315" t="s">
        <v>457</v>
      </c>
      <c r="N9" s="316">
        <v>4</v>
      </c>
      <c r="O9" s="316"/>
      <c r="P9" s="313">
        <v>0</v>
      </c>
      <c r="Q9" s="313"/>
      <c r="R9" s="313"/>
      <c r="S9" s="313"/>
      <c r="T9" s="286">
        <v>0</v>
      </c>
      <c r="U9" s="317">
        <v>45660</v>
      </c>
      <c r="V9" s="317">
        <v>46022</v>
      </c>
      <c r="W9" s="318">
        <f>+V9-U9</f>
        <v>362</v>
      </c>
      <c r="X9" s="206" t="s">
        <v>458</v>
      </c>
      <c r="Y9" s="315" t="s">
        <v>459</v>
      </c>
      <c r="Z9" s="315" t="s">
        <v>460</v>
      </c>
      <c r="AA9" s="315" t="s">
        <v>461</v>
      </c>
      <c r="AB9" s="315" t="s">
        <v>462</v>
      </c>
      <c r="AC9" s="319" t="s">
        <v>463</v>
      </c>
      <c r="AD9" s="315" t="s">
        <v>464</v>
      </c>
      <c r="AE9" s="320">
        <v>200000000</v>
      </c>
      <c r="AF9" s="206" t="s">
        <v>465</v>
      </c>
      <c r="AG9" s="206" t="s">
        <v>466</v>
      </c>
      <c r="AH9" s="206"/>
      <c r="AI9" s="527">
        <v>16069279515</v>
      </c>
      <c r="AJ9" s="527">
        <v>33466088720.579998</v>
      </c>
      <c r="AK9" s="527">
        <v>47422007562.490005</v>
      </c>
      <c r="AL9" s="322"/>
      <c r="AM9" s="322"/>
      <c r="AN9" s="537" t="s">
        <v>467</v>
      </c>
      <c r="AO9" s="315" t="s">
        <v>453</v>
      </c>
      <c r="AP9" s="564">
        <v>6188370665</v>
      </c>
      <c r="AQ9" s="567">
        <f>+AP9/AJ9</f>
        <v>0.18491466740164519</v>
      </c>
      <c r="AR9" s="564">
        <v>6188370665</v>
      </c>
      <c r="AS9" s="567">
        <f>+AR9/AJ9</f>
        <v>0.18491466740164519</v>
      </c>
      <c r="AT9" s="535">
        <v>22824053175.66</v>
      </c>
      <c r="AU9" s="570">
        <f>+AT9/AK9</f>
        <v>0.48129664577324716</v>
      </c>
      <c r="AV9" s="535">
        <v>17056586890.17</v>
      </c>
      <c r="AW9" s="570">
        <f>+AV9/AK9</f>
        <v>0.3596766093821272</v>
      </c>
      <c r="AX9" s="315"/>
      <c r="AY9" s="315"/>
      <c r="AZ9" s="315"/>
      <c r="BA9" s="315"/>
      <c r="BB9" s="315"/>
      <c r="BC9" s="315"/>
      <c r="BD9" s="315"/>
      <c r="BE9" s="315"/>
      <c r="BF9" s="29" t="s">
        <v>468</v>
      </c>
      <c r="BG9" s="321" t="s">
        <v>469</v>
      </c>
    </row>
    <row r="10" spans="1:59" ht="65.099999999999994" customHeight="1">
      <c r="A10" s="29" t="s">
        <v>170</v>
      </c>
      <c r="B10" s="29" t="s">
        <v>171</v>
      </c>
      <c r="C10" s="310" t="s">
        <v>172</v>
      </c>
      <c r="D10" s="29" t="s">
        <v>176</v>
      </c>
      <c r="E10" s="29" t="s">
        <v>453</v>
      </c>
      <c r="F10" s="311">
        <v>2024130010112</v>
      </c>
      <c r="G10" s="312" t="s">
        <v>454</v>
      </c>
      <c r="H10" s="29" t="s">
        <v>455</v>
      </c>
      <c r="I10" s="29" t="s">
        <v>173</v>
      </c>
      <c r="J10" s="314">
        <v>0.25</v>
      </c>
      <c r="K10" s="312" t="s">
        <v>470</v>
      </c>
      <c r="L10" s="206"/>
      <c r="M10" s="315" t="s">
        <v>457</v>
      </c>
      <c r="N10" s="316">
        <v>4</v>
      </c>
      <c r="O10" s="316"/>
      <c r="P10" s="313">
        <v>0</v>
      </c>
      <c r="Q10" s="313"/>
      <c r="R10" s="313"/>
      <c r="S10" s="313"/>
      <c r="T10" s="286">
        <v>0</v>
      </c>
      <c r="U10" s="317">
        <v>45660</v>
      </c>
      <c r="V10" s="317">
        <v>46022</v>
      </c>
      <c r="W10" s="318">
        <f>+V10-U10</f>
        <v>362</v>
      </c>
      <c r="X10" s="206" t="s">
        <v>458</v>
      </c>
      <c r="Y10" s="315" t="s">
        <v>459</v>
      </c>
      <c r="Z10" s="315" t="s">
        <v>460</v>
      </c>
      <c r="AA10" s="315" t="s">
        <v>461</v>
      </c>
      <c r="AB10" s="315" t="s">
        <v>462</v>
      </c>
      <c r="AC10" s="319" t="s">
        <v>463</v>
      </c>
      <c r="AD10" s="315" t="s">
        <v>464</v>
      </c>
      <c r="AE10" s="320">
        <v>200000000</v>
      </c>
      <c r="AF10" s="206" t="s">
        <v>465</v>
      </c>
      <c r="AG10" s="206" t="s">
        <v>466</v>
      </c>
      <c r="AH10" s="206"/>
      <c r="AI10" s="528"/>
      <c r="AJ10" s="528"/>
      <c r="AK10" s="528"/>
      <c r="AL10" s="324"/>
      <c r="AM10" s="324"/>
      <c r="AN10" s="538"/>
      <c r="AO10" s="315" t="s">
        <v>453</v>
      </c>
      <c r="AP10" s="565"/>
      <c r="AQ10" s="568"/>
      <c r="AR10" s="565"/>
      <c r="AS10" s="568"/>
      <c r="AT10" s="547"/>
      <c r="AU10" s="571"/>
      <c r="AV10" s="547"/>
      <c r="AW10" s="571"/>
      <c r="AX10" s="315"/>
      <c r="AY10" s="315"/>
      <c r="AZ10" s="315"/>
      <c r="BA10" s="315"/>
      <c r="BB10" s="315"/>
      <c r="BC10" s="315"/>
      <c r="BD10" s="315"/>
      <c r="BE10" s="315"/>
      <c r="BF10" s="29" t="s">
        <v>468</v>
      </c>
      <c r="BG10" s="321" t="s">
        <v>471</v>
      </c>
    </row>
    <row r="11" spans="1:59" ht="65.099999999999994" customHeight="1">
      <c r="A11" s="29" t="s">
        <v>170</v>
      </c>
      <c r="B11" s="29" t="s">
        <v>171</v>
      </c>
      <c r="C11" s="310" t="s">
        <v>172</v>
      </c>
      <c r="D11" s="29" t="s">
        <v>176</v>
      </c>
      <c r="E11" s="29" t="s">
        <v>453</v>
      </c>
      <c r="F11" s="311">
        <v>2024130010112</v>
      </c>
      <c r="G11" s="312" t="s">
        <v>454</v>
      </c>
      <c r="H11" s="29" t="s">
        <v>455</v>
      </c>
      <c r="I11" s="29" t="s">
        <v>173</v>
      </c>
      <c r="J11" s="314">
        <v>0.25</v>
      </c>
      <c r="K11" s="312" t="s">
        <v>470</v>
      </c>
      <c r="M11" s="315" t="s">
        <v>457</v>
      </c>
      <c r="N11" s="316">
        <v>4</v>
      </c>
      <c r="O11" s="316"/>
      <c r="P11" s="313">
        <v>0</v>
      </c>
      <c r="Q11" s="313"/>
      <c r="R11" s="313"/>
      <c r="S11" s="313"/>
      <c r="T11" s="286">
        <v>0</v>
      </c>
      <c r="U11" s="317">
        <v>45660</v>
      </c>
      <c r="V11" s="317">
        <v>46022</v>
      </c>
      <c r="W11" s="318">
        <f t="shared" ref="W11:W76" si="0">+V11-U11</f>
        <v>362</v>
      </c>
      <c r="X11" s="206" t="s">
        <v>458</v>
      </c>
      <c r="Y11" s="315" t="s">
        <v>459</v>
      </c>
      <c r="Z11" s="315" t="s">
        <v>460</v>
      </c>
      <c r="AA11" s="315" t="s">
        <v>461</v>
      </c>
      <c r="AB11" s="315" t="s">
        <v>462</v>
      </c>
      <c r="AC11" s="319" t="s">
        <v>463</v>
      </c>
      <c r="AD11" s="315" t="s">
        <v>472</v>
      </c>
      <c r="AE11" s="320">
        <v>2900000000</v>
      </c>
      <c r="AF11" s="206" t="s">
        <v>473</v>
      </c>
      <c r="AG11" s="206" t="s">
        <v>466</v>
      </c>
      <c r="AH11" s="206"/>
      <c r="AI11" s="528"/>
      <c r="AJ11" s="528"/>
      <c r="AK11" s="528"/>
      <c r="AL11" s="324"/>
      <c r="AM11" s="324"/>
      <c r="AN11" s="538"/>
      <c r="AO11" s="315" t="s">
        <v>453</v>
      </c>
      <c r="AP11" s="565"/>
      <c r="AQ11" s="568"/>
      <c r="AR11" s="565"/>
      <c r="AS11" s="568"/>
      <c r="AT11" s="547"/>
      <c r="AU11" s="571"/>
      <c r="AV11" s="547"/>
      <c r="AW11" s="571"/>
      <c r="AX11" s="315"/>
      <c r="AY11" s="315"/>
      <c r="AZ11" s="315"/>
      <c r="BA11" s="315"/>
      <c r="BB11" s="315"/>
      <c r="BC11" s="315"/>
      <c r="BD11" s="315"/>
      <c r="BE11" s="315"/>
      <c r="BF11" s="29" t="s">
        <v>468</v>
      </c>
      <c r="BG11" s="321" t="s">
        <v>474</v>
      </c>
    </row>
    <row r="12" spans="1:59" ht="65.099999999999994" customHeight="1">
      <c r="A12" s="29" t="s">
        <v>170</v>
      </c>
      <c r="B12" s="29" t="s">
        <v>171</v>
      </c>
      <c r="C12" s="310" t="s">
        <v>172</v>
      </c>
      <c r="D12" s="29" t="s">
        <v>181</v>
      </c>
      <c r="E12" s="29" t="s">
        <v>453</v>
      </c>
      <c r="F12" s="311">
        <v>2024130010112</v>
      </c>
      <c r="G12" s="312" t="s">
        <v>454</v>
      </c>
      <c r="H12" s="29" t="s">
        <v>455</v>
      </c>
      <c r="I12" s="29" t="s">
        <v>179</v>
      </c>
      <c r="J12" s="314">
        <v>0.25</v>
      </c>
      <c r="K12" s="312" t="s">
        <v>475</v>
      </c>
      <c r="L12" s="206"/>
      <c r="M12" s="312" t="s">
        <v>476</v>
      </c>
      <c r="N12" s="316">
        <v>0.73</v>
      </c>
      <c r="O12" s="316"/>
      <c r="P12" s="313">
        <v>0.4</v>
      </c>
      <c r="Q12" s="313"/>
      <c r="R12" s="313"/>
      <c r="S12" s="313"/>
      <c r="T12" s="326">
        <f t="shared" ref="T12:T38" si="1">+P12/N12</f>
        <v>0.54794520547945214</v>
      </c>
      <c r="U12" s="317">
        <v>45660</v>
      </c>
      <c r="V12" s="317">
        <v>46022</v>
      </c>
      <c r="W12" s="318">
        <f t="shared" si="0"/>
        <v>362</v>
      </c>
      <c r="X12" s="206" t="s">
        <v>458</v>
      </c>
      <c r="Y12" s="315" t="s">
        <v>459</v>
      </c>
      <c r="Z12" s="315" t="s">
        <v>460</v>
      </c>
      <c r="AA12" s="327" t="s">
        <v>477</v>
      </c>
      <c r="AB12" s="328" t="s">
        <v>478</v>
      </c>
      <c r="AC12" s="319" t="s">
        <v>463</v>
      </c>
      <c r="AD12" s="315" t="s">
        <v>464</v>
      </c>
      <c r="AE12" s="320">
        <v>10000000</v>
      </c>
      <c r="AF12" s="206" t="s">
        <v>465</v>
      </c>
      <c r="AG12" s="206" t="s">
        <v>466</v>
      </c>
      <c r="AH12" s="206"/>
      <c r="AI12" s="528"/>
      <c r="AJ12" s="528"/>
      <c r="AK12" s="528"/>
      <c r="AL12" s="324"/>
      <c r="AM12" s="324"/>
      <c r="AN12" s="538"/>
      <c r="AO12" s="315" t="s">
        <v>453</v>
      </c>
      <c r="AP12" s="565"/>
      <c r="AQ12" s="568"/>
      <c r="AR12" s="565"/>
      <c r="AS12" s="568"/>
      <c r="AT12" s="547"/>
      <c r="AU12" s="571"/>
      <c r="AV12" s="547"/>
      <c r="AW12" s="571"/>
      <c r="AX12" s="315"/>
      <c r="AY12" s="315"/>
      <c r="AZ12" s="315"/>
      <c r="BA12" s="315"/>
      <c r="BB12" s="315"/>
      <c r="BC12" s="315"/>
      <c r="BD12" s="315"/>
      <c r="BE12" s="315"/>
      <c r="BF12" s="315" t="s">
        <v>479</v>
      </c>
      <c r="BG12" s="321" t="s">
        <v>480</v>
      </c>
    </row>
    <row r="13" spans="1:59" ht="65.099999999999994" customHeight="1">
      <c r="A13" s="29" t="s">
        <v>170</v>
      </c>
      <c r="B13" s="29" t="s">
        <v>171</v>
      </c>
      <c r="C13" s="310" t="s">
        <v>172</v>
      </c>
      <c r="D13" s="29" t="s">
        <v>185</v>
      </c>
      <c r="E13" s="29" t="s">
        <v>453</v>
      </c>
      <c r="F13" s="311">
        <v>2024130010112</v>
      </c>
      <c r="G13" s="312" t="s">
        <v>454</v>
      </c>
      <c r="H13" s="29" t="s">
        <v>455</v>
      </c>
      <c r="I13" s="327" t="s">
        <v>183</v>
      </c>
      <c r="J13" s="314">
        <v>0.25</v>
      </c>
      <c r="K13" s="312" t="s">
        <v>481</v>
      </c>
      <c r="L13" s="206"/>
      <c r="M13" s="315" t="s">
        <v>482</v>
      </c>
      <c r="N13" s="316">
        <v>4</v>
      </c>
      <c r="O13" s="316"/>
      <c r="P13" s="313">
        <v>1</v>
      </c>
      <c r="Q13" s="313"/>
      <c r="R13" s="313"/>
      <c r="S13" s="313"/>
      <c r="T13" s="329">
        <f t="shared" si="1"/>
        <v>0.25</v>
      </c>
      <c r="U13" s="317">
        <v>45660</v>
      </c>
      <c r="V13" s="317">
        <v>46022</v>
      </c>
      <c r="W13" s="318">
        <f t="shared" si="0"/>
        <v>362</v>
      </c>
      <c r="X13" s="206" t="s">
        <v>458</v>
      </c>
      <c r="Y13" s="315" t="s">
        <v>459</v>
      </c>
      <c r="Z13" s="315" t="s">
        <v>460</v>
      </c>
      <c r="AA13" s="327" t="s">
        <v>477</v>
      </c>
      <c r="AB13" s="328" t="s">
        <v>478</v>
      </c>
      <c r="AC13" s="319" t="s">
        <v>463</v>
      </c>
      <c r="AD13" s="315" t="s">
        <v>483</v>
      </c>
      <c r="AE13" s="320">
        <v>100000000</v>
      </c>
      <c r="AF13" s="206" t="s">
        <v>473</v>
      </c>
      <c r="AG13" s="206" t="s">
        <v>466</v>
      </c>
      <c r="AH13" s="206"/>
      <c r="AI13" s="528"/>
      <c r="AJ13" s="528"/>
      <c r="AK13" s="528"/>
      <c r="AL13" s="324"/>
      <c r="AM13" s="324"/>
      <c r="AN13" s="538"/>
      <c r="AO13" s="315" t="s">
        <v>453</v>
      </c>
      <c r="AP13" s="565"/>
      <c r="AQ13" s="568"/>
      <c r="AR13" s="565"/>
      <c r="AS13" s="568"/>
      <c r="AT13" s="547"/>
      <c r="AU13" s="571"/>
      <c r="AV13" s="547"/>
      <c r="AW13" s="571"/>
      <c r="AX13" s="315"/>
      <c r="AY13" s="315"/>
      <c r="AZ13" s="315"/>
      <c r="BA13" s="315"/>
      <c r="BB13" s="315"/>
      <c r="BC13" s="315"/>
      <c r="BD13" s="315"/>
      <c r="BE13" s="315"/>
      <c r="BF13" s="330" t="s">
        <v>484</v>
      </c>
      <c r="BG13" s="321"/>
    </row>
    <row r="14" spans="1:59" ht="65.099999999999994" customHeight="1">
      <c r="A14" s="29" t="s">
        <v>187</v>
      </c>
      <c r="B14" s="29" t="s">
        <v>171</v>
      </c>
      <c r="C14" s="310" t="s">
        <v>172</v>
      </c>
      <c r="D14" s="29" t="s">
        <v>190</v>
      </c>
      <c r="E14" s="29" t="s">
        <v>453</v>
      </c>
      <c r="F14" s="311">
        <v>2024130010112</v>
      </c>
      <c r="G14" s="312" t="s">
        <v>454</v>
      </c>
      <c r="H14" s="29" t="s">
        <v>485</v>
      </c>
      <c r="I14" s="331" t="s">
        <v>486</v>
      </c>
      <c r="J14" s="314">
        <v>0.25</v>
      </c>
      <c r="K14" s="312" t="s">
        <v>487</v>
      </c>
      <c r="L14" s="206"/>
      <c r="M14" s="315" t="s">
        <v>488</v>
      </c>
      <c r="N14" s="316">
        <v>1</v>
      </c>
      <c r="O14" s="316"/>
      <c r="P14" s="313">
        <v>0</v>
      </c>
      <c r="Q14" s="313"/>
      <c r="R14" s="313"/>
      <c r="S14" s="313"/>
      <c r="T14" s="329">
        <f t="shared" si="1"/>
        <v>0</v>
      </c>
      <c r="U14" s="317">
        <v>45660</v>
      </c>
      <c r="V14" s="317">
        <v>46022</v>
      </c>
      <c r="W14" s="318">
        <f t="shared" si="0"/>
        <v>362</v>
      </c>
      <c r="X14" s="206" t="s">
        <v>458</v>
      </c>
      <c r="Y14" s="315" t="s">
        <v>459</v>
      </c>
      <c r="Z14" s="315" t="s">
        <v>460</v>
      </c>
      <c r="AA14" s="315" t="s">
        <v>489</v>
      </c>
      <c r="AB14" s="315" t="s">
        <v>490</v>
      </c>
      <c r="AC14" s="319" t="s">
        <v>463</v>
      </c>
      <c r="AD14" s="315" t="s">
        <v>464</v>
      </c>
      <c r="AE14" s="320">
        <v>200000000</v>
      </c>
      <c r="AF14" s="206" t="s">
        <v>465</v>
      </c>
      <c r="AG14" s="206" t="s">
        <v>466</v>
      </c>
      <c r="AH14" s="206"/>
      <c r="AI14" s="528"/>
      <c r="AJ14" s="528"/>
      <c r="AK14" s="528"/>
      <c r="AL14" s="324"/>
      <c r="AM14" s="324"/>
      <c r="AN14" s="538"/>
      <c r="AO14" s="315" t="s">
        <v>453</v>
      </c>
      <c r="AP14" s="565"/>
      <c r="AQ14" s="568"/>
      <c r="AR14" s="565"/>
      <c r="AS14" s="568"/>
      <c r="AT14" s="547"/>
      <c r="AU14" s="571"/>
      <c r="AV14" s="547"/>
      <c r="AW14" s="571"/>
      <c r="AX14" s="315"/>
      <c r="AY14" s="315"/>
      <c r="AZ14" s="315"/>
      <c r="BA14" s="315"/>
      <c r="BB14" s="315"/>
      <c r="BC14" s="315"/>
      <c r="BD14" s="315"/>
      <c r="BE14" s="315"/>
      <c r="BF14" s="29" t="s">
        <v>491</v>
      </c>
      <c r="BG14" s="321" t="s">
        <v>492</v>
      </c>
    </row>
    <row r="15" spans="1:59" ht="65.099999999999994" customHeight="1">
      <c r="A15" s="332" t="s">
        <v>187</v>
      </c>
      <c r="B15" s="29" t="s">
        <v>171</v>
      </c>
      <c r="C15" s="310" t="s">
        <v>172</v>
      </c>
      <c r="D15" s="29" t="s">
        <v>190</v>
      </c>
      <c r="E15" s="332" t="s">
        <v>453</v>
      </c>
      <c r="F15" s="311">
        <v>2024130010112</v>
      </c>
      <c r="G15" s="312" t="s">
        <v>454</v>
      </c>
      <c r="H15" s="29" t="s">
        <v>485</v>
      </c>
      <c r="I15" s="331" t="s">
        <v>486</v>
      </c>
      <c r="J15" s="314">
        <v>0.25</v>
      </c>
      <c r="K15" s="315" t="s">
        <v>493</v>
      </c>
      <c r="L15" s="206"/>
      <c r="M15" s="315" t="s">
        <v>494</v>
      </c>
      <c r="N15" s="316">
        <v>300</v>
      </c>
      <c r="O15" s="316"/>
      <c r="P15" s="313">
        <v>200</v>
      </c>
      <c r="Q15" s="313"/>
      <c r="R15" s="313"/>
      <c r="S15" s="313"/>
      <c r="T15" s="326">
        <f t="shared" si="1"/>
        <v>0.66666666666666663</v>
      </c>
      <c r="U15" s="317">
        <v>45660</v>
      </c>
      <c r="V15" s="317">
        <v>46022</v>
      </c>
      <c r="W15" s="318">
        <f t="shared" si="0"/>
        <v>362</v>
      </c>
      <c r="X15" s="206" t="s">
        <v>458</v>
      </c>
      <c r="Y15" s="315" t="s">
        <v>459</v>
      </c>
      <c r="Z15" s="315" t="s">
        <v>460</v>
      </c>
      <c r="AA15" s="315" t="s">
        <v>489</v>
      </c>
      <c r="AB15" s="315" t="s">
        <v>490</v>
      </c>
      <c r="AC15" s="319" t="s">
        <v>463</v>
      </c>
      <c r="AD15" s="315" t="s">
        <v>464</v>
      </c>
      <c r="AE15" s="320">
        <v>100000000</v>
      </c>
      <c r="AF15" s="206" t="s">
        <v>465</v>
      </c>
      <c r="AG15" s="206" t="s">
        <v>466</v>
      </c>
      <c r="AH15" s="206"/>
      <c r="AI15" s="528"/>
      <c r="AJ15" s="528"/>
      <c r="AK15" s="528"/>
      <c r="AL15" s="324"/>
      <c r="AM15" s="324"/>
      <c r="AN15" s="538"/>
      <c r="AO15" s="315" t="s">
        <v>453</v>
      </c>
      <c r="AP15" s="565"/>
      <c r="AQ15" s="568"/>
      <c r="AR15" s="565"/>
      <c r="AS15" s="568"/>
      <c r="AT15" s="547"/>
      <c r="AU15" s="571"/>
      <c r="AV15" s="547"/>
      <c r="AW15" s="571"/>
      <c r="AX15" s="315"/>
      <c r="AY15" s="315"/>
      <c r="AZ15" s="315"/>
      <c r="BA15" s="315"/>
      <c r="BB15" s="315"/>
      <c r="BC15" s="315"/>
      <c r="BD15" s="315"/>
      <c r="BE15" s="315"/>
      <c r="BF15" s="29" t="s">
        <v>491</v>
      </c>
      <c r="BG15" s="321" t="s">
        <v>495</v>
      </c>
    </row>
    <row r="16" spans="1:59" ht="65.099999999999994" customHeight="1">
      <c r="A16" s="332" t="s">
        <v>187</v>
      </c>
      <c r="B16" s="29" t="s">
        <v>171</v>
      </c>
      <c r="C16" s="310" t="s">
        <v>172</v>
      </c>
      <c r="D16" s="29" t="s">
        <v>190</v>
      </c>
      <c r="E16" s="332" t="s">
        <v>453</v>
      </c>
      <c r="F16" s="311">
        <v>2024130010112</v>
      </c>
      <c r="G16" s="312" t="s">
        <v>454</v>
      </c>
      <c r="H16" s="29" t="s">
        <v>485</v>
      </c>
      <c r="I16" s="327" t="s">
        <v>486</v>
      </c>
      <c r="J16" s="314">
        <v>0.25</v>
      </c>
      <c r="K16" s="315" t="s">
        <v>496</v>
      </c>
      <c r="L16" s="206"/>
      <c r="M16" s="315" t="s">
        <v>497</v>
      </c>
      <c r="N16" s="316">
        <v>500</v>
      </c>
      <c r="O16" s="316"/>
      <c r="P16" s="313">
        <v>250</v>
      </c>
      <c r="Q16" s="313"/>
      <c r="R16" s="313"/>
      <c r="S16" s="313"/>
      <c r="T16" s="326">
        <f t="shared" si="1"/>
        <v>0.5</v>
      </c>
      <c r="U16" s="317">
        <v>45660</v>
      </c>
      <c r="V16" s="317">
        <v>46022</v>
      </c>
      <c r="W16" s="318">
        <f t="shared" si="0"/>
        <v>362</v>
      </c>
      <c r="X16" s="206" t="s">
        <v>458</v>
      </c>
      <c r="Y16" s="315" t="s">
        <v>459</v>
      </c>
      <c r="Z16" s="315" t="s">
        <v>460</v>
      </c>
      <c r="AA16" s="315" t="s">
        <v>489</v>
      </c>
      <c r="AB16" s="315" t="s">
        <v>490</v>
      </c>
      <c r="AC16" s="319" t="s">
        <v>463</v>
      </c>
      <c r="AD16" s="315" t="s">
        <v>464</v>
      </c>
      <c r="AE16" s="320">
        <v>150000000</v>
      </c>
      <c r="AF16" s="206" t="s">
        <v>465</v>
      </c>
      <c r="AG16" s="206" t="s">
        <v>466</v>
      </c>
      <c r="AH16" s="206"/>
      <c r="AI16" s="528"/>
      <c r="AJ16" s="528"/>
      <c r="AK16" s="528"/>
      <c r="AL16" s="324"/>
      <c r="AM16" s="324"/>
      <c r="AN16" s="538"/>
      <c r="AO16" s="315" t="s">
        <v>453</v>
      </c>
      <c r="AP16" s="565"/>
      <c r="AQ16" s="568"/>
      <c r="AR16" s="565"/>
      <c r="AS16" s="568"/>
      <c r="AT16" s="547"/>
      <c r="AU16" s="571"/>
      <c r="AV16" s="547"/>
      <c r="AW16" s="571"/>
      <c r="AX16" s="315"/>
      <c r="AY16" s="315"/>
      <c r="AZ16" s="315"/>
      <c r="BA16" s="315"/>
      <c r="BB16" s="315"/>
      <c r="BC16" s="315"/>
      <c r="BD16" s="315"/>
      <c r="BE16" s="315"/>
      <c r="BF16" s="29" t="s">
        <v>491</v>
      </c>
      <c r="BG16" s="321" t="s">
        <v>498</v>
      </c>
    </row>
    <row r="17" spans="1:59" ht="65.099999999999994" customHeight="1">
      <c r="A17" s="332" t="s">
        <v>187</v>
      </c>
      <c r="B17" s="29" t="s">
        <v>171</v>
      </c>
      <c r="C17" s="310" t="s">
        <v>172</v>
      </c>
      <c r="D17" s="29" t="s">
        <v>190</v>
      </c>
      <c r="E17" s="332" t="s">
        <v>453</v>
      </c>
      <c r="F17" s="311">
        <v>2024130010112</v>
      </c>
      <c r="G17" s="312" t="s">
        <v>454</v>
      </c>
      <c r="H17" s="29" t="s">
        <v>485</v>
      </c>
      <c r="I17" s="327" t="s">
        <v>486</v>
      </c>
      <c r="J17" s="314">
        <v>0.25</v>
      </c>
      <c r="K17" s="315" t="s">
        <v>499</v>
      </c>
      <c r="L17" s="206"/>
      <c r="M17" s="315" t="s">
        <v>500</v>
      </c>
      <c r="N17" s="316">
        <v>300</v>
      </c>
      <c r="O17" s="316"/>
      <c r="P17" s="313">
        <v>200</v>
      </c>
      <c r="Q17" s="313"/>
      <c r="R17" s="313"/>
      <c r="S17" s="313"/>
      <c r="T17" s="326">
        <f t="shared" si="1"/>
        <v>0.66666666666666663</v>
      </c>
      <c r="U17" s="317">
        <v>45660</v>
      </c>
      <c r="V17" s="317">
        <v>46022</v>
      </c>
      <c r="W17" s="318">
        <f t="shared" si="0"/>
        <v>362</v>
      </c>
      <c r="X17" s="206" t="s">
        <v>458</v>
      </c>
      <c r="Y17" s="315" t="s">
        <v>459</v>
      </c>
      <c r="Z17" s="315" t="s">
        <v>460</v>
      </c>
      <c r="AA17" s="315" t="s">
        <v>489</v>
      </c>
      <c r="AB17" s="315" t="s">
        <v>490</v>
      </c>
      <c r="AC17" s="319" t="s">
        <v>463</v>
      </c>
      <c r="AD17" s="315" t="s">
        <v>464</v>
      </c>
      <c r="AE17" s="320">
        <v>1150000000</v>
      </c>
      <c r="AF17" s="206" t="s">
        <v>465</v>
      </c>
      <c r="AG17" s="206" t="s">
        <v>466</v>
      </c>
      <c r="AH17" s="206"/>
      <c r="AI17" s="528"/>
      <c r="AJ17" s="528"/>
      <c r="AK17" s="528"/>
      <c r="AL17" s="324"/>
      <c r="AM17" s="324"/>
      <c r="AN17" s="538"/>
      <c r="AO17" s="315" t="s">
        <v>453</v>
      </c>
      <c r="AP17" s="565"/>
      <c r="AQ17" s="568"/>
      <c r="AR17" s="565"/>
      <c r="AS17" s="568"/>
      <c r="AT17" s="547"/>
      <c r="AU17" s="571"/>
      <c r="AV17" s="547"/>
      <c r="AW17" s="571"/>
      <c r="AX17" s="315"/>
      <c r="AY17" s="315"/>
      <c r="AZ17" s="315"/>
      <c r="BA17" s="315"/>
      <c r="BB17" s="315"/>
      <c r="BC17" s="315"/>
      <c r="BD17" s="315"/>
      <c r="BE17" s="315"/>
      <c r="BF17" s="29" t="s">
        <v>491</v>
      </c>
      <c r="BG17" s="321" t="s">
        <v>501</v>
      </c>
    </row>
    <row r="18" spans="1:59" ht="65.099999999999994" customHeight="1">
      <c r="A18" s="332" t="s">
        <v>187</v>
      </c>
      <c r="B18" s="29" t="s">
        <v>171</v>
      </c>
      <c r="C18" s="310" t="s">
        <v>172</v>
      </c>
      <c r="D18" s="29" t="s">
        <v>190</v>
      </c>
      <c r="E18" s="332" t="s">
        <v>453</v>
      </c>
      <c r="F18" s="311">
        <v>2024130010112</v>
      </c>
      <c r="G18" s="312" t="s">
        <v>454</v>
      </c>
      <c r="H18" s="29" t="s">
        <v>485</v>
      </c>
      <c r="I18" s="327" t="s">
        <v>486</v>
      </c>
      <c r="J18" s="314">
        <v>0.25</v>
      </c>
      <c r="K18" s="315" t="s">
        <v>499</v>
      </c>
      <c r="L18" s="206"/>
      <c r="M18" s="315" t="s">
        <v>502</v>
      </c>
      <c r="N18" s="316">
        <v>300</v>
      </c>
      <c r="O18" s="316"/>
      <c r="P18" s="313">
        <v>200</v>
      </c>
      <c r="Q18" s="313"/>
      <c r="R18" s="313"/>
      <c r="S18" s="313"/>
      <c r="T18" s="326">
        <f t="shared" si="1"/>
        <v>0.66666666666666663</v>
      </c>
      <c r="U18" s="317">
        <v>45660</v>
      </c>
      <c r="V18" s="317">
        <v>46022</v>
      </c>
      <c r="W18" s="318">
        <f t="shared" si="0"/>
        <v>362</v>
      </c>
      <c r="X18" s="206" t="s">
        <v>458</v>
      </c>
      <c r="Y18" s="315" t="s">
        <v>459</v>
      </c>
      <c r="Z18" s="315" t="s">
        <v>460</v>
      </c>
      <c r="AA18" s="315" t="s">
        <v>489</v>
      </c>
      <c r="AB18" s="315" t="s">
        <v>490</v>
      </c>
      <c r="AC18" s="319" t="s">
        <v>463</v>
      </c>
      <c r="AD18" s="315" t="s">
        <v>503</v>
      </c>
      <c r="AE18" s="320">
        <v>220000000</v>
      </c>
      <c r="AF18" s="206" t="s">
        <v>504</v>
      </c>
      <c r="AG18" s="206" t="s">
        <v>466</v>
      </c>
      <c r="AH18" s="206"/>
      <c r="AI18" s="528"/>
      <c r="AJ18" s="528"/>
      <c r="AK18" s="528"/>
      <c r="AL18" s="324"/>
      <c r="AM18" s="324"/>
      <c r="AN18" s="538"/>
      <c r="AO18" s="315" t="s">
        <v>453</v>
      </c>
      <c r="AP18" s="565"/>
      <c r="AQ18" s="568"/>
      <c r="AR18" s="565"/>
      <c r="AS18" s="568"/>
      <c r="AT18" s="547"/>
      <c r="AU18" s="571"/>
      <c r="AV18" s="547"/>
      <c r="AW18" s="571"/>
      <c r="AX18" s="315"/>
      <c r="AY18" s="315"/>
      <c r="AZ18" s="315"/>
      <c r="BA18" s="315"/>
      <c r="BB18" s="315"/>
      <c r="BC18" s="315"/>
      <c r="BD18" s="315"/>
      <c r="BE18" s="315"/>
      <c r="BF18" s="29" t="s">
        <v>491</v>
      </c>
      <c r="BG18" s="321" t="s">
        <v>505</v>
      </c>
    </row>
    <row r="19" spans="1:59" ht="65.099999999999994" customHeight="1">
      <c r="A19" s="332" t="s">
        <v>187</v>
      </c>
      <c r="B19" s="29" t="s">
        <v>171</v>
      </c>
      <c r="C19" s="310" t="s">
        <v>172</v>
      </c>
      <c r="D19" s="29" t="s">
        <v>190</v>
      </c>
      <c r="E19" s="332" t="s">
        <v>453</v>
      </c>
      <c r="F19" s="311">
        <v>2024130010112</v>
      </c>
      <c r="G19" s="312" t="s">
        <v>454</v>
      </c>
      <c r="H19" s="29" t="s">
        <v>485</v>
      </c>
      <c r="I19" s="327" t="s">
        <v>486</v>
      </c>
      <c r="J19" s="314">
        <v>0.25</v>
      </c>
      <c r="K19" s="315" t="s">
        <v>499</v>
      </c>
      <c r="L19" s="206"/>
      <c r="M19" s="315" t="s">
        <v>506</v>
      </c>
      <c r="N19" s="316">
        <v>300</v>
      </c>
      <c r="O19" s="316"/>
      <c r="P19" s="313">
        <v>200</v>
      </c>
      <c r="Q19" s="313"/>
      <c r="R19" s="313"/>
      <c r="S19" s="313"/>
      <c r="T19" s="326">
        <f t="shared" si="1"/>
        <v>0.66666666666666663</v>
      </c>
      <c r="U19" s="317">
        <v>45660</v>
      </c>
      <c r="V19" s="317">
        <v>46022</v>
      </c>
      <c r="W19" s="318">
        <f t="shared" si="0"/>
        <v>362</v>
      </c>
      <c r="X19" s="206" t="s">
        <v>458</v>
      </c>
      <c r="Y19" s="315" t="s">
        <v>459</v>
      </c>
      <c r="Z19" s="315" t="s">
        <v>460</v>
      </c>
      <c r="AA19" s="315" t="s">
        <v>489</v>
      </c>
      <c r="AB19" s="315" t="s">
        <v>490</v>
      </c>
      <c r="AC19" s="319" t="s">
        <v>463</v>
      </c>
      <c r="AD19" s="315" t="s">
        <v>507</v>
      </c>
      <c r="AE19" s="320">
        <v>3000000000</v>
      </c>
      <c r="AF19" s="315" t="s">
        <v>301</v>
      </c>
      <c r="AG19" s="206" t="s">
        <v>466</v>
      </c>
      <c r="AH19" s="206"/>
      <c r="AI19" s="528"/>
      <c r="AJ19" s="528"/>
      <c r="AK19" s="528"/>
      <c r="AL19" s="324"/>
      <c r="AM19" s="324"/>
      <c r="AN19" s="538"/>
      <c r="AO19" s="315" t="s">
        <v>453</v>
      </c>
      <c r="AP19" s="565"/>
      <c r="AQ19" s="568"/>
      <c r="AR19" s="565"/>
      <c r="AS19" s="568"/>
      <c r="AT19" s="547"/>
      <c r="AU19" s="571"/>
      <c r="AV19" s="547"/>
      <c r="AW19" s="571"/>
      <c r="AX19" s="315"/>
      <c r="AY19" s="315"/>
      <c r="AZ19" s="315"/>
      <c r="BA19" s="315"/>
      <c r="BB19" s="315"/>
      <c r="BC19" s="315"/>
      <c r="BD19" s="315"/>
      <c r="BE19" s="315"/>
      <c r="BF19" s="29" t="s">
        <v>491</v>
      </c>
      <c r="BG19" s="206"/>
    </row>
    <row r="20" spans="1:59" ht="65.099999999999994" customHeight="1">
      <c r="A20" s="332" t="s">
        <v>187</v>
      </c>
      <c r="B20" s="29" t="s">
        <v>171</v>
      </c>
      <c r="C20" s="310" t="s">
        <v>172</v>
      </c>
      <c r="D20" s="29" t="s">
        <v>190</v>
      </c>
      <c r="E20" s="332" t="s">
        <v>453</v>
      </c>
      <c r="F20" s="311">
        <v>2024130010112</v>
      </c>
      <c r="G20" s="312" t="s">
        <v>454</v>
      </c>
      <c r="H20" s="29" t="s">
        <v>485</v>
      </c>
      <c r="I20" s="327" t="s">
        <v>486</v>
      </c>
      <c r="J20" s="314">
        <v>0.25</v>
      </c>
      <c r="K20" s="315" t="s">
        <v>499</v>
      </c>
      <c r="L20" s="206"/>
      <c r="M20" s="315" t="s">
        <v>502</v>
      </c>
      <c r="N20" s="316">
        <v>300</v>
      </c>
      <c r="O20" s="316"/>
      <c r="P20" s="313">
        <v>200</v>
      </c>
      <c r="Q20" s="313"/>
      <c r="R20" s="313"/>
      <c r="S20" s="313"/>
      <c r="T20" s="326">
        <f t="shared" si="1"/>
        <v>0.66666666666666663</v>
      </c>
      <c r="U20" s="317">
        <v>45660</v>
      </c>
      <c r="V20" s="317">
        <v>46022</v>
      </c>
      <c r="W20" s="318">
        <f t="shared" si="0"/>
        <v>362</v>
      </c>
      <c r="X20" s="206" t="s">
        <v>458</v>
      </c>
      <c r="Y20" s="315" t="s">
        <v>459</v>
      </c>
      <c r="Z20" s="315" t="s">
        <v>460</v>
      </c>
      <c r="AA20" s="315" t="s">
        <v>489</v>
      </c>
      <c r="AB20" s="315" t="s">
        <v>490</v>
      </c>
      <c r="AC20" s="319" t="s">
        <v>463</v>
      </c>
      <c r="AD20" s="315" t="s">
        <v>508</v>
      </c>
      <c r="AE20" s="320">
        <v>2000000000</v>
      </c>
      <c r="AF20" s="206" t="s">
        <v>473</v>
      </c>
      <c r="AG20" s="206" t="s">
        <v>466</v>
      </c>
      <c r="AH20" s="206"/>
      <c r="AI20" s="528"/>
      <c r="AJ20" s="528"/>
      <c r="AK20" s="528"/>
      <c r="AL20" s="324"/>
      <c r="AM20" s="324"/>
      <c r="AN20" s="538"/>
      <c r="AO20" s="315" t="s">
        <v>453</v>
      </c>
      <c r="AP20" s="565"/>
      <c r="AQ20" s="568"/>
      <c r="AR20" s="565"/>
      <c r="AS20" s="568"/>
      <c r="AT20" s="547"/>
      <c r="AU20" s="571"/>
      <c r="AV20" s="547"/>
      <c r="AW20" s="571"/>
      <c r="AX20" s="315"/>
      <c r="AY20" s="315"/>
      <c r="AZ20" s="315"/>
      <c r="BA20" s="315"/>
      <c r="BB20" s="315"/>
      <c r="BC20" s="315"/>
      <c r="BD20" s="315"/>
      <c r="BE20" s="315"/>
      <c r="BF20" s="29" t="s">
        <v>491</v>
      </c>
      <c r="BG20" s="321" t="s">
        <v>509</v>
      </c>
    </row>
    <row r="21" spans="1:59" ht="65.099999999999994" customHeight="1">
      <c r="A21" s="332" t="s">
        <v>187</v>
      </c>
      <c r="B21" s="29" t="s">
        <v>171</v>
      </c>
      <c r="C21" s="310" t="s">
        <v>172</v>
      </c>
      <c r="D21" s="29" t="s">
        <v>190</v>
      </c>
      <c r="E21" s="332" t="s">
        <v>453</v>
      </c>
      <c r="F21" s="311">
        <v>2024130010112</v>
      </c>
      <c r="G21" s="312" t="s">
        <v>454</v>
      </c>
      <c r="H21" s="29" t="s">
        <v>485</v>
      </c>
      <c r="I21" s="327" t="s">
        <v>486</v>
      </c>
      <c r="J21" s="314">
        <v>0.25</v>
      </c>
      <c r="K21" s="315" t="s">
        <v>510</v>
      </c>
      <c r="L21" s="206"/>
      <c r="M21" s="315" t="s">
        <v>511</v>
      </c>
      <c r="N21" s="316">
        <v>300</v>
      </c>
      <c r="O21" s="316"/>
      <c r="P21" s="313">
        <v>200</v>
      </c>
      <c r="Q21" s="313"/>
      <c r="R21" s="313"/>
      <c r="S21" s="313"/>
      <c r="T21" s="326">
        <f t="shared" si="1"/>
        <v>0.66666666666666663</v>
      </c>
      <c r="U21" s="317">
        <v>45660</v>
      </c>
      <c r="V21" s="317">
        <v>46022</v>
      </c>
      <c r="W21" s="318">
        <f t="shared" si="0"/>
        <v>362</v>
      </c>
      <c r="X21" s="206" t="s">
        <v>458</v>
      </c>
      <c r="Y21" s="315" t="s">
        <v>459</v>
      </c>
      <c r="Z21" s="315" t="s">
        <v>460</v>
      </c>
      <c r="AA21" s="315" t="s">
        <v>489</v>
      </c>
      <c r="AB21" s="315" t="s">
        <v>490</v>
      </c>
      <c r="AC21" s="319" t="s">
        <v>463</v>
      </c>
      <c r="AD21" s="315" t="s">
        <v>464</v>
      </c>
      <c r="AE21" s="320">
        <v>400000000</v>
      </c>
      <c r="AF21" s="206" t="s">
        <v>465</v>
      </c>
      <c r="AG21" s="206" t="s">
        <v>466</v>
      </c>
      <c r="AH21" s="206"/>
      <c r="AI21" s="528"/>
      <c r="AJ21" s="528"/>
      <c r="AK21" s="528"/>
      <c r="AL21" s="324"/>
      <c r="AM21" s="324"/>
      <c r="AN21" s="538"/>
      <c r="AO21" s="315" t="s">
        <v>453</v>
      </c>
      <c r="AP21" s="565"/>
      <c r="AQ21" s="568"/>
      <c r="AR21" s="565"/>
      <c r="AS21" s="568"/>
      <c r="AT21" s="547"/>
      <c r="AU21" s="571"/>
      <c r="AV21" s="547"/>
      <c r="AW21" s="571"/>
      <c r="AX21" s="315"/>
      <c r="AY21" s="315"/>
      <c r="AZ21" s="315"/>
      <c r="BA21" s="315"/>
      <c r="BB21" s="315"/>
      <c r="BC21" s="315"/>
      <c r="BD21" s="315"/>
      <c r="BE21" s="315"/>
      <c r="BF21" s="29" t="s">
        <v>491</v>
      </c>
      <c r="BG21" s="321" t="s">
        <v>512</v>
      </c>
    </row>
    <row r="22" spans="1:59" ht="65.099999999999994" customHeight="1">
      <c r="A22" s="332" t="s">
        <v>187</v>
      </c>
      <c r="B22" s="29" t="s">
        <v>171</v>
      </c>
      <c r="C22" s="310" t="s">
        <v>172</v>
      </c>
      <c r="D22" s="29" t="s">
        <v>190</v>
      </c>
      <c r="E22" s="332" t="s">
        <v>453</v>
      </c>
      <c r="F22" s="311">
        <v>2024130010112</v>
      </c>
      <c r="G22" s="312" t="s">
        <v>454</v>
      </c>
      <c r="H22" s="29" t="s">
        <v>485</v>
      </c>
      <c r="I22" s="327" t="s">
        <v>486</v>
      </c>
      <c r="J22" s="314">
        <v>0.25</v>
      </c>
      <c r="K22" s="315" t="s">
        <v>513</v>
      </c>
      <c r="L22" s="206"/>
      <c r="M22" s="315" t="s">
        <v>511</v>
      </c>
      <c r="N22" s="316">
        <v>300</v>
      </c>
      <c r="O22" s="316"/>
      <c r="P22" s="313">
        <v>200</v>
      </c>
      <c r="Q22" s="313"/>
      <c r="R22" s="313"/>
      <c r="S22" s="313"/>
      <c r="T22" s="326">
        <f t="shared" si="1"/>
        <v>0.66666666666666663</v>
      </c>
      <c r="U22" s="317">
        <v>45660</v>
      </c>
      <c r="V22" s="317">
        <v>46022</v>
      </c>
      <c r="W22" s="318">
        <f t="shared" si="0"/>
        <v>362</v>
      </c>
      <c r="X22" s="206" t="s">
        <v>458</v>
      </c>
      <c r="Y22" s="315" t="s">
        <v>459</v>
      </c>
      <c r="Z22" s="315" t="s">
        <v>460</v>
      </c>
      <c r="AA22" s="315" t="s">
        <v>489</v>
      </c>
      <c r="AB22" s="315" t="s">
        <v>490</v>
      </c>
      <c r="AC22" s="319" t="s">
        <v>463</v>
      </c>
      <c r="AD22" s="315" t="s">
        <v>464</v>
      </c>
      <c r="AE22" s="320">
        <v>1300000000</v>
      </c>
      <c r="AF22" s="206" t="s">
        <v>465</v>
      </c>
      <c r="AG22" s="206" t="s">
        <v>466</v>
      </c>
      <c r="AH22" s="206"/>
      <c r="AI22" s="528"/>
      <c r="AJ22" s="528"/>
      <c r="AK22" s="528"/>
      <c r="AL22" s="324"/>
      <c r="AM22" s="324"/>
      <c r="AN22" s="538"/>
      <c r="AO22" s="315" t="s">
        <v>453</v>
      </c>
      <c r="AP22" s="565"/>
      <c r="AQ22" s="568"/>
      <c r="AR22" s="565"/>
      <c r="AS22" s="568"/>
      <c r="AT22" s="547"/>
      <c r="AU22" s="571"/>
      <c r="AV22" s="547"/>
      <c r="AW22" s="571"/>
      <c r="AX22" s="315"/>
      <c r="AY22" s="315"/>
      <c r="AZ22" s="315"/>
      <c r="BA22" s="315"/>
      <c r="BB22" s="315"/>
      <c r="BC22" s="315"/>
      <c r="BD22" s="315"/>
      <c r="BE22" s="315"/>
      <c r="BF22" s="29" t="s">
        <v>491</v>
      </c>
      <c r="BG22" s="321" t="s">
        <v>514</v>
      </c>
    </row>
    <row r="23" spans="1:59" ht="65.099999999999994" customHeight="1">
      <c r="A23" s="332" t="s">
        <v>187</v>
      </c>
      <c r="B23" s="29" t="s">
        <v>171</v>
      </c>
      <c r="C23" s="310" t="s">
        <v>172</v>
      </c>
      <c r="D23" s="29" t="s">
        <v>190</v>
      </c>
      <c r="E23" s="332" t="s">
        <v>453</v>
      </c>
      <c r="F23" s="311">
        <v>2024130010112</v>
      </c>
      <c r="G23" s="312" t="s">
        <v>454</v>
      </c>
      <c r="H23" s="29" t="s">
        <v>485</v>
      </c>
      <c r="I23" s="327" t="s">
        <v>486</v>
      </c>
      <c r="J23" s="314">
        <v>0.25</v>
      </c>
      <c r="K23" s="315" t="s">
        <v>513</v>
      </c>
      <c r="L23" s="206"/>
      <c r="M23" s="315" t="s">
        <v>511</v>
      </c>
      <c r="N23" s="316">
        <v>300</v>
      </c>
      <c r="O23" s="316"/>
      <c r="P23" s="313">
        <v>200</v>
      </c>
      <c r="Q23" s="313"/>
      <c r="R23" s="313"/>
      <c r="S23" s="313"/>
      <c r="T23" s="326">
        <f t="shared" si="1"/>
        <v>0.66666666666666663</v>
      </c>
      <c r="U23" s="317">
        <v>45660</v>
      </c>
      <c r="V23" s="317">
        <v>46022</v>
      </c>
      <c r="W23" s="318">
        <f t="shared" si="0"/>
        <v>362</v>
      </c>
      <c r="X23" s="206" t="s">
        <v>458</v>
      </c>
      <c r="Y23" s="315" t="s">
        <v>459</v>
      </c>
      <c r="Z23" s="315" t="s">
        <v>460</v>
      </c>
      <c r="AA23" s="315" t="s">
        <v>489</v>
      </c>
      <c r="AB23" s="315" t="s">
        <v>490</v>
      </c>
      <c r="AC23" s="319" t="s">
        <v>463</v>
      </c>
      <c r="AD23" s="315" t="s">
        <v>515</v>
      </c>
      <c r="AE23" s="320">
        <v>200000000</v>
      </c>
      <c r="AF23" s="206" t="s">
        <v>516</v>
      </c>
      <c r="AG23" s="206" t="s">
        <v>466</v>
      </c>
      <c r="AH23" s="206"/>
      <c r="AI23" s="528"/>
      <c r="AJ23" s="528"/>
      <c r="AK23" s="528"/>
      <c r="AL23" s="324"/>
      <c r="AM23" s="324"/>
      <c r="AN23" s="538"/>
      <c r="AO23" s="315" t="s">
        <v>453</v>
      </c>
      <c r="AP23" s="565"/>
      <c r="AQ23" s="568"/>
      <c r="AR23" s="565"/>
      <c r="AS23" s="568"/>
      <c r="AT23" s="547"/>
      <c r="AU23" s="571"/>
      <c r="AV23" s="547"/>
      <c r="AW23" s="571"/>
      <c r="AX23" s="315"/>
      <c r="AY23" s="315"/>
      <c r="AZ23" s="315"/>
      <c r="BA23" s="315"/>
      <c r="BB23" s="315"/>
      <c r="BC23" s="315"/>
      <c r="BD23" s="315"/>
      <c r="BE23" s="315"/>
      <c r="BF23" s="29" t="s">
        <v>491</v>
      </c>
      <c r="BG23" s="206"/>
    </row>
    <row r="24" spans="1:59" ht="65.099999999999994" customHeight="1">
      <c r="A24" s="332" t="s">
        <v>187</v>
      </c>
      <c r="B24" s="29" t="s">
        <v>171</v>
      </c>
      <c r="C24" s="310" t="s">
        <v>172</v>
      </c>
      <c r="D24" s="29" t="s">
        <v>190</v>
      </c>
      <c r="E24" s="332" t="s">
        <v>453</v>
      </c>
      <c r="F24" s="311">
        <v>2024130010112</v>
      </c>
      <c r="G24" s="312" t="s">
        <v>454</v>
      </c>
      <c r="H24" s="29" t="s">
        <v>485</v>
      </c>
      <c r="I24" s="327" t="s">
        <v>486</v>
      </c>
      <c r="J24" s="314">
        <v>0.25</v>
      </c>
      <c r="K24" s="315" t="s">
        <v>513</v>
      </c>
      <c r="L24" s="206"/>
      <c r="M24" s="315" t="s">
        <v>511</v>
      </c>
      <c r="N24" s="316">
        <v>300</v>
      </c>
      <c r="O24" s="316"/>
      <c r="P24" s="313">
        <v>200</v>
      </c>
      <c r="Q24" s="313"/>
      <c r="R24" s="313"/>
      <c r="S24" s="313"/>
      <c r="T24" s="326">
        <f t="shared" si="1"/>
        <v>0.66666666666666663</v>
      </c>
      <c r="U24" s="317">
        <v>45660</v>
      </c>
      <c r="V24" s="317">
        <v>46022</v>
      </c>
      <c r="W24" s="318">
        <f t="shared" si="0"/>
        <v>362</v>
      </c>
      <c r="X24" s="206" t="s">
        <v>458</v>
      </c>
      <c r="Y24" s="315" t="s">
        <v>459</v>
      </c>
      <c r="Z24" s="315" t="s">
        <v>460</v>
      </c>
      <c r="AA24" s="315" t="s">
        <v>489</v>
      </c>
      <c r="AB24" s="315" t="s">
        <v>490</v>
      </c>
      <c r="AC24" s="319" t="s">
        <v>463</v>
      </c>
      <c r="AD24" s="315" t="s">
        <v>517</v>
      </c>
      <c r="AE24" s="320">
        <v>50000000</v>
      </c>
      <c r="AF24" s="206" t="s">
        <v>516</v>
      </c>
      <c r="AG24" s="206" t="s">
        <v>466</v>
      </c>
      <c r="AH24" s="206"/>
      <c r="AI24" s="528"/>
      <c r="AJ24" s="528"/>
      <c r="AK24" s="528"/>
      <c r="AL24" s="324"/>
      <c r="AM24" s="324"/>
      <c r="AN24" s="538"/>
      <c r="AO24" s="315" t="s">
        <v>453</v>
      </c>
      <c r="AP24" s="565"/>
      <c r="AQ24" s="568"/>
      <c r="AR24" s="565"/>
      <c r="AS24" s="568"/>
      <c r="AT24" s="547"/>
      <c r="AU24" s="571"/>
      <c r="AV24" s="547"/>
      <c r="AW24" s="571"/>
      <c r="AX24" s="315"/>
      <c r="AY24" s="315"/>
      <c r="AZ24" s="315"/>
      <c r="BA24" s="315"/>
      <c r="BB24" s="315"/>
      <c r="BC24" s="315"/>
      <c r="BD24" s="315"/>
      <c r="BE24" s="315"/>
      <c r="BF24" s="29" t="s">
        <v>491</v>
      </c>
      <c r="BG24" s="206"/>
    </row>
    <row r="25" spans="1:59" ht="65.099999999999994" customHeight="1">
      <c r="A25" s="332" t="s">
        <v>187</v>
      </c>
      <c r="B25" s="29" t="s">
        <v>171</v>
      </c>
      <c r="C25" s="310" t="s">
        <v>172</v>
      </c>
      <c r="D25" s="29" t="s">
        <v>190</v>
      </c>
      <c r="E25" s="332" t="s">
        <v>453</v>
      </c>
      <c r="F25" s="311">
        <v>2024130010112</v>
      </c>
      <c r="G25" s="312" t="s">
        <v>454</v>
      </c>
      <c r="H25" s="29" t="s">
        <v>485</v>
      </c>
      <c r="I25" s="327" t="s">
        <v>486</v>
      </c>
      <c r="J25" s="314">
        <v>0.25</v>
      </c>
      <c r="K25" s="315" t="s">
        <v>513</v>
      </c>
      <c r="L25" s="206"/>
      <c r="M25" s="315" t="s">
        <v>511</v>
      </c>
      <c r="N25" s="316">
        <v>300</v>
      </c>
      <c r="O25" s="316"/>
      <c r="P25" s="313">
        <v>200</v>
      </c>
      <c r="Q25" s="313"/>
      <c r="R25" s="313"/>
      <c r="S25" s="313"/>
      <c r="T25" s="326">
        <f t="shared" si="1"/>
        <v>0.66666666666666663</v>
      </c>
      <c r="U25" s="317">
        <v>45660</v>
      </c>
      <c r="V25" s="317">
        <v>46022</v>
      </c>
      <c r="W25" s="318">
        <f t="shared" si="0"/>
        <v>362</v>
      </c>
      <c r="X25" s="206" t="s">
        <v>458</v>
      </c>
      <c r="Y25" s="315" t="s">
        <v>459</v>
      </c>
      <c r="Z25" s="315" t="s">
        <v>460</v>
      </c>
      <c r="AA25" s="315" t="s">
        <v>489</v>
      </c>
      <c r="AB25" s="315" t="s">
        <v>490</v>
      </c>
      <c r="AC25" s="319" t="s">
        <v>463</v>
      </c>
      <c r="AD25" s="315" t="s">
        <v>518</v>
      </c>
      <c r="AE25" s="320">
        <v>10000000</v>
      </c>
      <c r="AF25" s="206" t="s">
        <v>516</v>
      </c>
      <c r="AG25" s="206" t="s">
        <v>466</v>
      </c>
      <c r="AH25" s="206"/>
      <c r="AI25" s="528"/>
      <c r="AJ25" s="528"/>
      <c r="AK25" s="528"/>
      <c r="AL25" s="324"/>
      <c r="AM25" s="324"/>
      <c r="AN25" s="538"/>
      <c r="AO25" s="315" t="s">
        <v>453</v>
      </c>
      <c r="AP25" s="565"/>
      <c r="AQ25" s="568"/>
      <c r="AR25" s="565"/>
      <c r="AS25" s="568"/>
      <c r="AT25" s="547"/>
      <c r="AU25" s="571"/>
      <c r="AV25" s="547"/>
      <c r="AW25" s="571"/>
      <c r="AX25" s="315"/>
      <c r="AY25" s="315"/>
      <c r="AZ25" s="315"/>
      <c r="BA25" s="315"/>
      <c r="BB25" s="315"/>
      <c r="BC25" s="315"/>
      <c r="BD25" s="315"/>
      <c r="BE25" s="315"/>
      <c r="BF25" s="29" t="s">
        <v>491</v>
      </c>
      <c r="BG25" s="206"/>
    </row>
    <row r="26" spans="1:59" ht="65.099999999999994" customHeight="1">
      <c r="A26" s="332" t="s">
        <v>187</v>
      </c>
      <c r="B26" s="29" t="s">
        <v>171</v>
      </c>
      <c r="C26" s="310" t="s">
        <v>172</v>
      </c>
      <c r="D26" s="29" t="s">
        <v>190</v>
      </c>
      <c r="E26" s="332" t="s">
        <v>453</v>
      </c>
      <c r="F26" s="311">
        <v>2024130010112</v>
      </c>
      <c r="G26" s="312" t="s">
        <v>454</v>
      </c>
      <c r="H26" s="29" t="s">
        <v>485</v>
      </c>
      <c r="I26" s="327" t="s">
        <v>486</v>
      </c>
      <c r="J26" s="314">
        <v>0.25</v>
      </c>
      <c r="K26" s="315" t="s">
        <v>513</v>
      </c>
      <c r="L26" s="206"/>
      <c r="M26" s="315" t="s">
        <v>511</v>
      </c>
      <c r="N26" s="316">
        <v>300</v>
      </c>
      <c r="O26" s="316"/>
      <c r="P26" s="313">
        <v>200</v>
      </c>
      <c r="Q26" s="313"/>
      <c r="R26" s="313"/>
      <c r="S26" s="313"/>
      <c r="T26" s="326">
        <f t="shared" si="1"/>
        <v>0.66666666666666663</v>
      </c>
      <c r="U26" s="317">
        <v>45660</v>
      </c>
      <c r="V26" s="317">
        <v>46022</v>
      </c>
      <c r="W26" s="318">
        <f t="shared" si="0"/>
        <v>362</v>
      </c>
      <c r="X26" s="206" t="s">
        <v>458</v>
      </c>
      <c r="Y26" s="315" t="s">
        <v>459</v>
      </c>
      <c r="Z26" s="315" t="s">
        <v>460</v>
      </c>
      <c r="AA26" s="315" t="s">
        <v>489</v>
      </c>
      <c r="AB26" s="315" t="s">
        <v>490</v>
      </c>
      <c r="AC26" s="319" t="s">
        <v>463</v>
      </c>
      <c r="AD26" s="315" t="s">
        <v>519</v>
      </c>
      <c r="AE26" s="320">
        <v>55000000</v>
      </c>
      <c r="AF26" s="206" t="s">
        <v>516</v>
      </c>
      <c r="AG26" s="206" t="s">
        <v>466</v>
      </c>
      <c r="AH26" s="206"/>
      <c r="AI26" s="528"/>
      <c r="AJ26" s="528"/>
      <c r="AK26" s="528"/>
      <c r="AL26" s="324"/>
      <c r="AM26" s="324"/>
      <c r="AN26" s="538"/>
      <c r="AO26" s="315" t="s">
        <v>453</v>
      </c>
      <c r="AP26" s="565"/>
      <c r="AQ26" s="568"/>
      <c r="AR26" s="565"/>
      <c r="AS26" s="568"/>
      <c r="AT26" s="547"/>
      <c r="AU26" s="571"/>
      <c r="AV26" s="547"/>
      <c r="AW26" s="571"/>
      <c r="AX26" s="315"/>
      <c r="AY26" s="315"/>
      <c r="AZ26" s="315"/>
      <c r="BA26" s="315"/>
      <c r="BB26" s="315"/>
      <c r="BC26" s="315"/>
      <c r="BD26" s="315"/>
      <c r="BE26" s="315"/>
      <c r="BF26" s="29" t="s">
        <v>491</v>
      </c>
      <c r="BG26" s="206"/>
    </row>
    <row r="27" spans="1:59" ht="65.099999999999994" customHeight="1">
      <c r="A27" s="332" t="s">
        <v>187</v>
      </c>
      <c r="B27" s="29" t="s">
        <v>171</v>
      </c>
      <c r="C27" s="310" t="s">
        <v>172</v>
      </c>
      <c r="D27" s="29" t="s">
        <v>190</v>
      </c>
      <c r="E27" s="332" t="s">
        <v>453</v>
      </c>
      <c r="F27" s="311">
        <v>2024130010112</v>
      </c>
      <c r="G27" s="312" t="s">
        <v>454</v>
      </c>
      <c r="H27" s="29" t="s">
        <v>485</v>
      </c>
      <c r="I27" s="327" t="s">
        <v>486</v>
      </c>
      <c r="J27" s="314">
        <v>0.25</v>
      </c>
      <c r="K27" s="315" t="s">
        <v>513</v>
      </c>
      <c r="L27" s="206"/>
      <c r="M27" s="315" t="s">
        <v>511</v>
      </c>
      <c r="N27" s="316">
        <v>300</v>
      </c>
      <c r="O27" s="316"/>
      <c r="P27" s="313">
        <v>200</v>
      </c>
      <c r="Q27" s="313"/>
      <c r="R27" s="313"/>
      <c r="S27" s="313"/>
      <c r="T27" s="326">
        <f t="shared" si="1"/>
        <v>0.66666666666666663</v>
      </c>
      <c r="U27" s="317">
        <v>45660</v>
      </c>
      <c r="V27" s="317">
        <v>46022</v>
      </c>
      <c r="W27" s="318">
        <f t="shared" si="0"/>
        <v>362</v>
      </c>
      <c r="X27" s="206" t="s">
        <v>458</v>
      </c>
      <c r="Y27" s="315" t="s">
        <v>459</v>
      </c>
      <c r="Z27" s="315" t="s">
        <v>460</v>
      </c>
      <c r="AA27" s="315" t="s">
        <v>489</v>
      </c>
      <c r="AB27" s="315" t="s">
        <v>490</v>
      </c>
      <c r="AC27" s="319" t="s">
        <v>463</v>
      </c>
      <c r="AD27" s="315" t="s">
        <v>520</v>
      </c>
      <c r="AE27" s="320">
        <v>220000000</v>
      </c>
      <c r="AF27" s="206" t="s">
        <v>516</v>
      </c>
      <c r="AG27" s="206" t="s">
        <v>466</v>
      </c>
      <c r="AH27" s="206"/>
      <c r="AI27" s="528"/>
      <c r="AJ27" s="528"/>
      <c r="AK27" s="528"/>
      <c r="AL27" s="324"/>
      <c r="AM27" s="324"/>
      <c r="AN27" s="538"/>
      <c r="AO27" s="315" t="s">
        <v>453</v>
      </c>
      <c r="AP27" s="565"/>
      <c r="AQ27" s="568"/>
      <c r="AR27" s="565"/>
      <c r="AS27" s="568"/>
      <c r="AT27" s="547"/>
      <c r="AU27" s="571"/>
      <c r="AV27" s="547"/>
      <c r="AW27" s="571"/>
      <c r="AX27" s="315"/>
      <c r="AY27" s="315"/>
      <c r="AZ27" s="315"/>
      <c r="BA27" s="315"/>
      <c r="BB27" s="315"/>
      <c r="BC27" s="315"/>
      <c r="BD27" s="315"/>
      <c r="BE27" s="315"/>
      <c r="BF27" s="29" t="s">
        <v>491</v>
      </c>
      <c r="BG27" s="321" t="s">
        <v>521</v>
      </c>
    </row>
    <row r="28" spans="1:59" ht="65.099999999999994" customHeight="1">
      <c r="A28" s="29" t="s">
        <v>187</v>
      </c>
      <c r="B28" s="29" t="s">
        <v>171</v>
      </c>
      <c r="C28" s="310" t="s">
        <v>172</v>
      </c>
      <c r="D28" s="29" t="s">
        <v>190</v>
      </c>
      <c r="E28" s="29" t="s">
        <v>453</v>
      </c>
      <c r="F28" s="311">
        <v>2024130010112</v>
      </c>
      <c r="G28" s="312" t="s">
        <v>454</v>
      </c>
      <c r="H28" s="29" t="s">
        <v>485</v>
      </c>
      <c r="I28" s="327" t="s">
        <v>486</v>
      </c>
      <c r="J28" s="314">
        <v>0.25</v>
      </c>
      <c r="K28" s="315" t="s">
        <v>513</v>
      </c>
      <c r="L28" s="206"/>
      <c r="M28" s="315" t="s">
        <v>511</v>
      </c>
      <c r="N28" s="316">
        <v>300</v>
      </c>
      <c r="O28" s="316"/>
      <c r="P28" s="313">
        <v>200</v>
      </c>
      <c r="Q28" s="313"/>
      <c r="R28" s="313"/>
      <c r="S28" s="313"/>
      <c r="T28" s="326">
        <f t="shared" si="1"/>
        <v>0.66666666666666663</v>
      </c>
      <c r="U28" s="317">
        <v>45660</v>
      </c>
      <c r="V28" s="317">
        <v>46022</v>
      </c>
      <c r="W28" s="318">
        <f t="shared" si="0"/>
        <v>362</v>
      </c>
      <c r="X28" s="206" t="s">
        <v>458</v>
      </c>
      <c r="Y28" s="315" t="s">
        <v>459</v>
      </c>
      <c r="Z28" s="315" t="s">
        <v>460</v>
      </c>
      <c r="AA28" s="315" t="s">
        <v>489</v>
      </c>
      <c r="AB28" s="315" t="s">
        <v>490</v>
      </c>
      <c r="AC28" s="319" t="s">
        <v>463</v>
      </c>
      <c r="AD28" s="315" t="s">
        <v>522</v>
      </c>
      <c r="AE28" s="320">
        <v>280000000</v>
      </c>
      <c r="AF28" s="206" t="s">
        <v>516</v>
      </c>
      <c r="AG28" s="206" t="s">
        <v>466</v>
      </c>
      <c r="AH28" s="206"/>
      <c r="AI28" s="528"/>
      <c r="AJ28" s="528"/>
      <c r="AK28" s="528"/>
      <c r="AL28" s="324"/>
      <c r="AM28" s="324"/>
      <c r="AN28" s="538"/>
      <c r="AO28" s="315" t="s">
        <v>453</v>
      </c>
      <c r="AP28" s="565"/>
      <c r="AQ28" s="568"/>
      <c r="AR28" s="565"/>
      <c r="AS28" s="568"/>
      <c r="AT28" s="547"/>
      <c r="AU28" s="571"/>
      <c r="AV28" s="547"/>
      <c r="AW28" s="571"/>
      <c r="AX28" s="315"/>
      <c r="AY28" s="315"/>
      <c r="AZ28" s="315"/>
      <c r="BA28" s="315"/>
      <c r="BB28" s="315"/>
      <c r="BC28" s="315"/>
      <c r="BD28" s="315"/>
      <c r="BE28" s="315"/>
      <c r="BF28" s="29" t="s">
        <v>491</v>
      </c>
      <c r="BG28" s="206"/>
    </row>
    <row r="29" spans="1:59" ht="65.099999999999994" customHeight="1">
      <c r="A29" s="332" t="s">
        <v>187</v>
      </c>
      <c r="B29" s="29" t="s">
        <v>171</v>
      </c>
      <c r="C29" s="310" t="s">
        <v>172</v>
      </c>
      <c r="D29" s="29" t="s">
        <v>190</v>
      </c>
      <c r="E29" s="332" t="s">
        <v>453</v>
      </c>
      <c r="F29" s="311">
        <v>2024130010112</v>
      </c>
      <c r="G29" s="312" t="s">
        <v>454</v>
      </c>
      <c r="H29" s="29" t="s">
        <v>485</v>
      </c>
      <c r="I29" s="327" t="s">
        <v>486</v>
      </c>
      <c r="J29" s="314">
        <v>0.25</v>
      </c>
      <c r="K29" s="315" t="s">
        <v>513</v>
      </c>
      <c r="L29" s="206"/>
      <c r="M29" s="315" t="s">
        <v>511</v>
      </c>
      <c r="N29" s="316">
        <v>300</v>
      </c>
      <c r="O29" s="316"/>
      <c r="P29" s="313">
        <v>200</v>
      </c>
      <c r="Q29" s="313"/>
      <c r="R29" s="313"/>
      <c r="S29" s="313"/>
      <c r="T29" s="326">
        <f t="shared" si="1"/>
        <v>0.66666666666666663</v>
      </c>
      <c r="U29" s="317">
        <v>45660</v>
      </c>
      <c r="V29" s="317">
        <v>46022</v>
      </c>
      <c r="W29" s="318">
        <f t="shared" si="0"/>
        <v>362</v>
      </c>
      <c r="X29" s="206" t="s">
        <v>458</v>
      </c>
      <c r="Y29" s="315" t="s">
        <v>459</v>
      </c>
      <c r="Z29" s="315" t="s">
        <v>460</v>
      </c>
      <c r="AA29" s="315" t="s">
        <v>489</v>
      </c>
      <c r="AB29" s="315" t="s">
        <v>490</v>
      </c>
      <c r="AC29" s="319" t="s">
        <v>463</v>
      </c>
      <c r="AD29" s="315" t="s">
        <v>523</v>
      </c>
      <c r="AE29" s="320">
        <v>300000000</v>
      </c>
      <c r="AF29" s="206" t="s">
        <v>504</v>
      </c>
      <c r="AG29" s="206" t="s">
        <v>466</v>
      </c>
      <c r="AH29" s="206"/>
      <c r="AI29" s="528"/>
      <c r="AJ29" s="528"/>
      <c r="AK29" s="528"/>
      <c r="AL29" s="324"/>
      <c r="AM29" s="324"/>
      <c r="AN29" s="538"/>
      <c r="AO29" s="315" t="s">
        <v>453</v>
      </c>
      <c r="AP29" s="565"/>
      <c r="AQ29" s="568"/>
      <c r="AR29" s="565"/>
      <c r="AS29" s="568"/>
      <c r="AT29" s="547"/>
      <c r="AU29" s="571"/>
      <c r="AV29" s="547"/>
      <c r="AW29" s="571"/>
      <c r="AX29" s="315"/>
      <c r="AY29" s="315"/>
      <c r="AZ29" s="315"/>
      <c r="BA29" s="315"/>
      <c r="BB29" s="315"/>
      <c r="BC29" s="315"/>
      <c r="BD29" s="315"/>
      <c r="BE29" s="315"/>
      <c r="BF29" s="29" t="s">
        <v>491</v>
      </c>
      <c r="BG29" s="206"/>
    </row>
    <row r="30" spans="1:59" ht="65.099999999999994" customHeight="1">
      <c r="A30" s="332" t="s">
        <v>187</v>
      </c>
      <c r="B30" s="29" t="s">
        <v>171</v>
      </c>
      <c r="C30" s="310" t="s">
        <v>172</v>
      </c>
      <c r="D30" s="29" t="s">
        <v>190</v>
      </c>
      <c r="E30" s="332" t="s">
        <v>453</v>
      </c>
      <c r="F30" s="311">
        <v>2024130010112</v>
      </c>
      <c r="G30" s="312" t="s">
        <v>454</v>
      </c>
      <c r="H30" s="29" t="s">
        <v>485</v>
      </c>
      <c r="I30" s="327" t="s">
        <v>486</v>
      </c>
      <c r="J30" s="314">
        <v>0.25</v>
      </c>
      <c r="K30" s="315" t="s">
        <v>513</v>
      </c>
      <c r="L30" s="206"/>
      <c r="M30" s="315" t="s">
        <v>511</v>
      </c>
      <c r="N30" s="316">
        <v>300</v>
      </c>
      <c r="O30" s="316"/>
      <c r="P30" s="313">
        <v>200</v>
      </c>
      <c r="Q30" s="313"/>
      <c r="R30" s="313"/>
      <c r="S30" s="313"/>
      <c r="T30" s="326">
        <f t="shared" si="1"/>
        <v>0.66666666666666663</v>
      </c>
      <c r="U30" s="317">
        <v>45660</v>
      </c>
      <c r="V30" s="317">
        <v>46022</v>
      </c>
      <c r="W30" s="318">
        <f t="shared" si="0"/>
        <v>362</v>
      </c>
      <c r="X30" s="206" t="s">
        <v>458</v>
      </c>
      <c r="Y30" s="315" t="s">
        <v>459</v>
      </c>
      <c r="Z30" s="315" t="s">
        <v>460</v>
      </c>
      <c r="AA30" s="315" t="s">
        <v>489</v>
      </c>
      <c r="AB30" s="315" t="s">
        <v>490</v>
      </c>
      <c r="AC30" s="319" t="s">
        <v>463</v>
      </c>
      <c r="AD30" s="315" t="s">
        <v>524</v>
      </c>
      <c r="AE30" s="333">
        <v>180000000</v>
      </c>
      <c r="AF30" s="206" t="s">
        <v>504</v>
      </c>
      <c r="AG30" s="206" t="s">
        <v>466</v>
      </c>
      <c r="AH30" s="206"/>
      <c r="AI30" s="528"/>
      <c r="AJ30" s="528"/>
      <c r="AK30" s="528"/>
      <c r="AL30" s="324"/>
      <c r="AM30" s="324"/>
      <c r="AN30" s="538"/>
      <c r="AO30" s="315" t="s">
        <v>453</v>
      </c>
      <c r="AP30" s="565"/>
      <c r="AQ30" s="568"/>
      <c r="AR30" s="565"/>
      <c r="AS30" s="568"/>
      <c r="AT30" s="547"/>
      <c r="AU30" s="571"/>
      <c r="AV30" s="547"/>
      <c r="AW30" s="571"/>
      <c r="AX30" s="315"/>
      <c r="AY30" s="315"/>
      <c r="AZ30" s="315"/>
      <c r="BA30" s="315"/>
      <c r="BB30" s="315"/>
      <c r="BC30" s="315"/>
      <c r="BD30" s="315"/>
      <c r="BE30" s="315"/>
      <c r="BF30" s="29" t="s">
        <v>491</v>
      </c>
      <c r="BG30" s="206"/>
    </row>
    <row r="31" spans="1:59" ht="65.099999999999994" customHeight="1">
      <c r="A31" s="332" t="s">
        <v>187</v>
      </c>
      <c r="B31" s="29" t="s">
        <v>171</v>
      </c>
      <c r="C31" s="310" t="s">
        <v>172</v>
      </c>
      <c r="D31" s="29" t="s">
        <v>190</v>
      </c>
      <c r="E31" s="332" t="s">
        <v>453</v>
      </c>
      <c r="F31" s="311">
        <v>2024130010112</v>
      </c>
      <c r="G31" s="312" t="s">
        <v>454</v>
      </c>
      <c r="H31" s="29" t="s">
        <v>485</v>
      </c>
      <c r="I31" s="327" t="s">
        <v>486</v>
      </c>
      <c r="J31" s="314">
        <v>0.25</v>
      </c>
      <c r="K31" s="315" t="s">
        <v>513</v>
      </c>
      <c r="L31" s="206"/>
      <c r="M31" s="315" t="s">
        <v>511</v>
      </c>
      <c r="N31" s="316">
        <v>300</v>
      </c>
      <c r="O31" s="316"/>
      <c r="P31" s="313">
        <v>200</v>
      </c>
      <c r="Q31" s="313"/>
      <c r="R31" s="313"/>
      <c r="S31" s="313"/>
      <c r="T31" s="326">
        <f t="shared" si="1"/>
        <v>0.66666666666666663</v>
      </c>
      <c r="U31" s="317">
        <v>45660</v>
      </c>
      <c r="V31" s="317">
        <v>46022</v>
      </c>
      <c r="W31" s="318">
        <f t="shared" si="0"/>
        <v>362</v>
      </c>
      <c r="X31" s="206" t="s">
        <v>458</v>
      </c>
      <c r="Y31" s="315" t="s">
        <v>459</v>
      </c>
      <c r="Z31" s="315" t="s">
        <v>460</v>
      </c>
      <c r="AA31" s="315" t="s">
        <v>489</v>
      </c>
      <c r="AB31" s="315" t="s">
        <v>490</v>
      </c>
      <c r="AC31" s="319" t="s">
        <v>463</v>
      </c>
      <c r="AD31" s="315" t="s">
        <v>525</v>
      </c>
      <c r="AE31" s="333">
        <v>1590000000</v>
      </c>
      <c r="AF31" s="206" t="s">
        <v>473</v>
      </c>
      <c r="AG31" s="315" t="s">
        <v>526</v>
      </c>
      <c r="AH31" s="206"/>
      <c r="AI31" s="528"/>
      <c r="AJ31" s="528"/>
      <c r="AK31" s="528"/>
      <c r="AL31" s="324"/>
      <c r="AM31" s="324"/>
      <c r="AN31" s="538"/>
      <c r="AO31" s="315" t="s">
        <v>453</v>
      </c>
      <c r="AP31" s="565"/>
      <c r="AQ31" s="568"/>
      <c r="AR31" s="565"/>
      <c r="AS31" s="568"/>
      <c r="AT31" s="547"/>
      <c r="AU31" s="571"/>
      <c r="AV31" s="547"/>
      <c r="AW31" s="571"/>
      <c r="AX31" s="315"/>
      <c r="AY31" s="315"/>
      <c r="AZ31" s="315"/>
      <c r="BA31" s="315"/>
      <c r="BB31" s="315"/>
      <c r="BC31" s="315"/>
      <c r="BD31" s="315"/>
      <c r="BE31" s="315"/>
      <c r="BF31" s="29" t="s">
        <v>491</v>
      </c>
      <c r="BG31" s="206"/>
    </row>
    <row r="32" spans="1:59" ht="65.099999999999994" customHeight="1">
      <c r="A32" s="332" t="s">
        <v>187</v>
      </c>
      <c r="B32" s="29" t="s">
        <v>171</v>
      </c>
      <c r="C32" s="310" t="s">
        <v>172</v>
      </c>
      <c r="D32" s="29" t="s">
        <v>190</v>
      </c>
      <c r="E32" s="332" t="s">
        <v>453</v>
      </c>
      <c r="F32" s="311">
        <v>2024130010112</v>
      </c>
      <c r="G32" s="312" t="s">
        <v>454</v>
      </c>
      <c r="H32" s="29" t="s">
        <v>485</v>
      </c>
      <c r="I32" s="327" t="s">
        <v>486</v>
      </c>
      <c r="J32" s="314">
        <v>0.25</v>
      </c>
      <c r="K32" s="315" t="s">
        <v>513</v>
      </c>
      <c r="L32" s="206"/>
      <c r="M32" s="315" t="s">
        <v>511</v>
      </c>
      <c r="N32" s="316">
        <v>300</v>
      </c>
      <c r="O32" s="316"/>
      <c r="P32" s="313">
        <v>200</v>
      </c>
      <c r="Q32" s="313"/>
      <c r="R32" s="313"/>
      <c r="S32" s="313"/>
      <c r="T32" s="326">
        <f t="shared" si="1"/>
        <v>0.66666666666666663</v>
      </c>
      <c r="U32" s="317">
        <v>45660</v>
      </c>
      <c r="V32" s="317">
        <v>46022</v>
      </c>
      <c r="W32" s="318">
        <f t="shared" si="0"/>
        <v>362</v>
      </c>
      <c r="X32" s="206" t="s">
        <v>458</v>
      </c>
      <c r="Y32" s="315" t="s">
        <v>459</v>
      </c>
      <c r="Z32" s="315" t="s">
        <v>460</v>
      </c>
      <c r="AA32" s="315" t="s">
        <v>489</v>
      </c>
      <c r="AB32" s="315" t="s">
        <v>490</v>
      </c>
      <c r="AC32" s="319" t="s">
        <v>463</v>
      </c>
      <c r="AD32" s="315" t="s">
        <v>527</v>
      </c>
      <c r="AE32" s="333">
        <v>340000000</v>
      </c>
      <c r="AF32" s="206" t="s">
        <v>504</v>
      </c>
      <c r="AG32" s="206" t="s">
        <v>466</v>
      </c>
      <c r="AH32" s="206"/>
      <c r="AI32" s="528"/>
      <c r="AJ32" s="528"/>
      <c r="AK32" s="528"/>
      <c r="AL32" s="324"/>
      <c r="AM32" s="324"/>
      <c r="AN32" s="538"/>
      <c r="AO32" s="315" t="s">
        <v>453</v>
      </c>
      <c r="AP32" s="565"/>
      <c r="AQ32" s="568"/>
      <c r="AR32" s="565"/>
      <c r="AS32" s="568"/>
      <c r="AT32" s="547"/>
      <c r="AU32" s="571"/>
      <c r="AV32" s="547"/>
      <c r="AW32" s="571"/>
      <c r="AX32" s="315"/>
      <c r="AY32" s="315"/>
      <c r="AZ32" s="315"/>
      <c r="BA32" s="315"/>
      <c r="BB32" s="315"/>
      <c r="BC32" s="315"/>
      <c r="BD32" s="315"/>
      <c r="BE32" s="315"/>
      <c r="BF32" s="29" t="s">
        <v>491</v>
      </c>
      <c r="BG32" s="206"/>
    </row>
    <row r="33" spans="1:59" ht="65.099999999999994" customHeight="1">
      <c r="A33" s="332" t="s">
        <v>187</v>
      </c>
      <c r="B33" s="29" t="s">
        <v>171</v>
      </c>
      <c r="C33" s="310" t="s">
        <v>172</v>
      </c>
      <c r="D33" s="29" t="s">
        <v>190</v>
      </c>
      <c r="E33" s="332" t="s">
        <v>453</v>
      </c>
      <c r="F33" s="311">
        <v>2024130010112</v>
      </c>
      <c r="G33" s="312" t="s">
        <v>454</v>
      </c>
      <c r="H33" s="29" t="s">
        <v>485</v>
      </c>
      <c r="I33" s="327" t="s">
        <v>486</v>
      </c>
      <c r="J33" s="314">
        <v>0.25</v>
      </c>
      <c r="K33" s="315" t="s">
        <v>513</v>
      </c>
      <c r="L33" s="206"/>
      <c r="M33" s="315" t="s">
        <v>511</v>
      </c>
      <c r="N33" s="316">
        <v>300</v>
      </c>
      <c r="O33" s="316"/>
      <c r="P33" s="313">
        <v>200</v>
      </c>
      <c r="Q33" s="313"/>
      <c r="R33" s="313"/>
      <c r="S33" s="313"/>
      <c r="T33" s="326">
        <f t="shared" si="1"/>
        <v>0.66666666666666663</v>
      </c>
      <c r="U33" s="317">
        <v>45660</v>
      </c>
      <c r="V33" s="317">
        <v>46022</v>
      </c>
      <c r="W33" s="318">
        <f t="shared" si="0"/>
        <v>362</v>
      </c>
      <c r="X33" s="206" t="s">
        <v>458</v>
      </c>
      <c r="Y33" s="315" t="s">
        <v>459</v>
      </c>
      <c r="Z33" s="315" t="s">
        <v>460</v>
      </c>
      <c r="AA33" s="315" t="s">
        <v>489</v>
      </c>
      <c r="AB33" s="315" t="s">
        <v>490</v>
      </c>
      <c r="AC33" s="319" t="s">
        <v>463</v>
      </c>
      <c r="AD33" s="315" t="s">
        <v>528</v>
      </c>
      <c r="AE33" s="333">
        <v>150000000</v>
      </c>
      <c r="AF33" s="206" t="s">
        <v>504</v>
      </c>
      <c r="AG33" s="206" t="s">
        <v>466</v>
      </c>
      <c r="AH33" s="206"/>
      <c r="AI33" s="528"/>
      <c r="AJ33" s="528"/>
      <c r="AK33" s="528"/>
      <c r="AL33" s="324"/>
      <c r="AM33" s="324"/>
      <c r="AN33" s="538"/>
      <c r="AO33" s="315" t="s">
        <v>453</v>
      </c>
      <c r="AP33" s="565"/>
      <c r="AQ33" s="568"/>
      <c r="AR33" s="565"/>
      <c r="AS33" s="568"/>
      <c r="AT33" s="547"/>
      <c r="AU33" s="571"/>
      <c r="AV33" s="547"/>
      <c r="AW33" s="571"/>
      <c r="AX33" s="315"/>
      <c r="AY33" s="315"/>
      <c r="AZ33" s="315"/>
      <c r="BA33" s="315"/>
      <c r="BB33" s="315"/>
      <c r="BC33" s="315"/>
      <c r="BD33" s="315"/>
      <c r="BE33" s="315"/>
      <c r="BF33" s="29" t="s">
        <v>491</v>
      </c>
      <c r="BG33" s="206"/>
    </row>
    <row r="34" spans="1:59" ht="65.099999999999994" customHeight="1">
      <c r="A34" s="29" t="s">
        <v>187</v>
      </c>
      <c r="B34" s="29" t="s">
        <v>171</v>
      </c>
      <c r="C34" s="310" t="s">
        <v>172</v>
      </c>
      <c r="D34" s="29" t="s">
        <v>190</v>
      </c>
      <c r="E34" s="29" t="s">
        <v>453</v>
      </c>
      <c r="F34" s="311">
        <v>2024130010112</v>
      </c>
      <c r="G34" s="312" t="s">
        <v>454</v>
      </c>
      <c r="H34" s="29" t="s">
        <v>485</v>
      </c>
      <c r="I34" s="327" t="s">
        <v>486</v>
      </c>
      <c r="J34" s="314">
        <v>0.25</v>
      </c>
      <c r="K34" s="315" t="s">
        <v>513</v>
      </c>
      <c r="L34" s="206"/>
      <c r="M34" s="315" t="s">
        <v>511</v>
      </c>
      <c r="N34" s="316">
        <v>300</v>
      </c>
      <c r="O34" s="316"/>
      <c r="P34" s="313">
        <v>200</v>
      </c>
      <c r="Q34" s="313"/>
      <c r="R34" s="313"/>
      <c r="S34" s="313"/>
      <c r="T34" s="326">
        <f t="shared" si="1"/>
        <v>0.66666666666666663</v>
      </c>
      <c r="U34" s="317">
        <v>45660</v>
      </c>
      <c r="V34" s="317">
        <v>46022</v>
      </c>
      <c r="W34" s="318">
        <f t="shared" si="0"/>
        <v>362</v>
      </c>
      <c r="X34" s="206" t="s">
        <v>458</v>
      </c>
      <c r="Y34" s="315" t="s">
        <v>459</v>
      </c>
      <c r="Z34" s="315" t="s">
        <v>460</v>
      </c>
      <c r="AA34" s="315" t="s">
        <v>489</v>
      </c>
      <c r="AB34" s="315" t="s">
        <v>490</v>
      </c>
      <c r="AC34" s="319" t="s">
        <v>463</v>
      </c>
      <c r="AD34" s="315" t="s">
        <v>529</v>
      </c>
      <c r="AE34" s="320">
        <v>564279515</v>
      </c>
      <c r="AF34" s="206" t="s">
        <v>473</v>
      </c>
      <c r="AG34" s="206" t="s">
        <v>466</v>
      </c>
      <c r="AH34" s="206"/>
      <c r="AI34" s="528"/>
      <c r="AJ34" s="528"/>
      <c r="AK34" s="528"/>
      <c r="AL34" s="324"/>
      <c r="AM34" s="324"/>
      <c r="AN34" s="538"/>
      <c r="AO34" s="315" t="s">
        <v>453</v>
      </c>
      <c r="AP34" s="565"/>
      <c r="AQ34" s="568"/>
      <c r="AR34" s="565"/>
      <c r="AS34" s="568"/>
      <c r="AT34" s="547"/>
      <c r="AU34" s="571"/>
      <c r="AV34" s="547"/>
      <c r="AW34" s="571"/>
      <c r="AX34" s="315"/>
      <c r="AY34" s="315"/>
      <c r="AZ34" s="315"/>
      <c r="BA34" s="315"/>
      <c r="BB34" s="315"/>
      <c r="BC34" s="315"/>
      <c r="BD34" s="315"/>
      <c r="BE34" s="315"/>
      <c r="BF34" s="29" t="s">
        <v>491</v>
      </c>
      <c r="BG34" s="206"/>
    </row>
    <row r="35" spans="1:59" ht="65.099999999999994" customHeight="1">
      <c r="A35" s="29" t="s">
        <v>187</v>
      </c>
      <c r="B35" s="29" t="s">
        <v>171</v>
      </c>
      <c r="C35" s="310" t="s">
        <v>172</v>
      </c>
      <c r="D35" s="29" t="s">
        <v>190</v>
      </c>
      <c r="E35" s="29" t="s">
        <v>453</v>
      </c>
      <c r="F35" s="311">
        <v>2024130010112</v>
      </c>
      <c r="G35" s="312" t="s">
        <v>454</v>
      </c>
      <c r="H35" s="29" t="s">
        <v>485</v>
      </c>
      <c r="I35" s="327" t="s">
        <v>486</v>
      </c>
      <c r="J35" s="314">
        <v>0.25</v>
      </c>
      <c r="K35" s="315" t="s">
        <v>513</v>
      </c>
      <c r="L35" s="206"/>
      <c r="M35" s="315" t="s">
        <v>511</v>
      </c>
      <c r="N35" s="316">
        <v>300</v>
      </c>
      <c r="O35" s="316"/>
      <c r="P35" s="313">
        <v>200</v>
      </c>
      <c r="Q35" s="313"/>
      <c r="R35" s="313"/>
      <c r="S35" s="313"/>
      <c r="T35" s="326">
        <f t="shared" si="1"/>
        <v>0.66666666666666663</v>
      </c>
      <c r="U35" s="317">
        <v>45660</v>
      </c>
      <c r="V35" s="317">
        <v>46022</v>
      </c>
      <c r="W35" s="318">
        <f t="shared" si="0"/>
        <v>362</v>
      </c>
      <c r="X35" s="206" t="s">
        <v>458</v>
      </c>
      <c r="Y35" s="315" t="s">
        <v>459</v>
      </c>
      <c r="Z35" s="315" t="s">
        <v>460</v>
      </c>
      <c r="AA35" s="315" t="s">
        <v>489</v>
      </c>
      <c r="AB35" s="315" t="s">
        <v>490</v>
      </c>
      <c r="AC35" s="319" t="s">
        <v>463</v>
      </c>
      <c r="AD35" s="315" t="s">
        <v>530</v>
      </c>
      <c r="AE35" s="320">
        <v>120000000</v>
      </c>
      <c r="AF35" s="206" t="s">
        <v>504</v>
      </c>
      <c r="AG35" s="206" t="s">
        <v>466</v>
      </c>
      <c r="AH35" s="206"/>
      <c r="AI35" s="528"/>
      <c r="AJ35" s="528"/>
      <c r="AK35" s="528"/>
      <c r="AL35" s="324"/>
      <c r="AM35" s="324"/>
      <c r="AN35" s="538"/>
      <c r="AO35" s="315" t="s">
        <v>453</v>
      </c>
      <c r="AP35" s="565"/>
      <c r="AQ35" s="568"/>
      <c r="AR35" s="565"/>
      <c r="AS35" s="568"/>
      <c r="AT35" s="547"/>
      <c r="AU35" s="571"/>
      <c r="AV35" s="547"/>
      <c r="AW35" s="571"/>
      <c r="AX35" s="315"/>
      <c r="AY35" s="315"/>
      <c r="AZ35" s="315"/>
      <c r="BA35" s="315"/>
      <c r="BB35" s="315"/>
      <c r="BC35" s="315"/>
      <c r="BD35" s="315"/>
      <c r="BE35" s="315"/>
      <c r="BF35" s="29" t="s">
        <v>491</v>
      </c>
      <c r="BG35" s="206"/>
    </row>
    <row r="36" spans="1:59" ht="65.099999999999994" customHeight="1">
      <c r="A36" s="29" t="s">
        <v>187</v>
      </c>
      <c r="B36" s="29" t="s">
        <v>171</v>
      </c>
      <c r="C36" s="310" t="s">
        <v>172</v>
      </c>
      <c r="D36" s="29" t="s">
        <v>190</v>
      </c>
      <c r="E36" s="29" t="s">
        <v>453</v>
      </c>
      <c r="F36" s="311">
        <v>2024130010112</v>
      </c>
      <c r="G36" s="312" t="s">
        <v>454</v>
      </c>
      <c r="H36" s="29" t="s">
        <v>485</v>
      </c>
      <c r="I36" s="327" t="s">
        <v>486</v>
      </c>
      <c r="J36" s="314">
        <v>0.25</v>
      </c>
      <c r="K36" s="315" t="s">
        <v>513</v>
      </c>
      <c r="L36" s="206"/>
      <c r="M36" s="315" t="s">
        <v>511</v>
      </c>
      <c r="N36" s="316">
        <v>300</v>
      </c>
      <c r="O36" s="316"/>
      <c r="P36" s="313">
        <v>200</v>
      </c>
      <c r="Q36" s="313"/>
      <c r="R36" s="313"/>
      <c r="S36" s="313"/>
      <c r="T36" s="326">
        <f t="shared" si="1"/>
        <v>0.66666666666666663</v>
      </c>
      <c r="U36" s="317">
        <v>45660</v>
      </c>
      <c r="V36" s="317">
        <v>46022</v>
      </c>
      <c r="W36" s="318">
        <f t="shared" si="0"/>
        <v>362</v>
      </c>
      <c r="X36" s="206" t="s">
        <v>458</v>
      </c>
      <c r="Y36" s="315" t="s">
        <v>459</v>
      </c>
      <c r="Z36" s="315" t="s">
        <v>460</v>
      </c>
      <c r="AA36" s="315" t="s">
        <v>489</v>
      </c>
      <c r="AB36" s="315" t="s">
        <v>490</v>
      </c>
      <c r="AC36" s="319" t="s">
        <v>463</v>
      </c>
      <c r="AD36" s="315" t="s">
        <v>531</v>
      </c>
      <c r="AE36" s="320">
        <v>10000000</v>
      </c>
      <c r="AF36" s="206" t="s">
        <v>516</v>
      </c>
      <c r="AG36" s="206" t="s">
        <v>466</v>
      </c>
      <c r="AH36" s="206"/>
      <c r="AI36" s="528"/>
      <c r="AJ36" s="528"/>
      <c r="AK36" s="528"/>
      <c r="AL36" s="324"/>
      <c r="AM36" s="324"/>
      <c r="AN36" s="538"/>
      <c r="AO36" s="315" t="s">
        <v>453</v>
      </c>
      <c r="AP36" s="565"/>
      <c r="AQ36" s="568"/>
      <c r="AR36" s="565"/>
      <c r="AS36" s="568"/>
      <c r="AT36" s="547"/>
      <c r="AU36" s="571"/>
      <c r="AV36" s="547"/>
      <c r="AW36" s="571"/>
      <c r="AX36" s="315"/>
      <c r="AY36" s="315"/>
      <c r="AZ36" s="315"/>
      <c r="BA36" s="315"/>
      <c r="BB36" s="315"/>
      <c r="BC36" s="315"/>
      <c r="BD36" s="315"/>
      <c r="BE36" s="315"/>
      <c r="BF36" s="29" t="s">
        <v>491</v>
      </c>
      <c r="BG36" s="206"/>
    </row>
    <row r="37" spans="1:59" ht="65.099999999999994" customHeight="1">
      <c r="A37" s="29" t="s">
        <v>187</v>
      </c>
      <c r="B37" s="29" t="s">
        <v>171</v>
      </c>
      <c r="C37" s="310" t="s">
        <v>172</v>
      </c>
      <c r="D37" s="29" t="s">
        <v>190</v>
      </c>
      <c r="E37" s="29" t="s">
        <v>453</v>
      </c>
      <c r="F37" s="311">
        <v>2024130010112</v>
      </c>
      <c r="G37" s="312" t="s">
        <v>454</v>
      </c>
      <c r="H37" s="29" t="s">
        <v>485</v>
      </c>
      <c r="I37" s="327" t="s">
        <v>486</v>
      </c>
      <c r="J37" s="314">
        <v>0.25</v>
      </c>
      <c r="K37" s="315" t="s">
        <v>513</v>
      </c>
      <c r="L37" s="206"/>
      <c r="M37" s="315" t="s">
        <v>511</v>
      </c>
      <c r="N37" s="316">
        <v>300</v>
      </c>
      <c r="O37" s="316"/>
      <c r="P37" s="313">
        <v>200</v>
      </c>
      <c r="Q37" s="313"/>
      <c r="R37" s="313"/>
      <c r="S37" s="313"/>
      <c r="T37" s="326">
        <f t="shared" si="1"/>
        <v>0.66666666666666663</v>
      </c>
      <c r="U37" s="317">
        <v>45660</v>
      </c>
      <c r="V37" s="317">
        <v>46022</v>
      </c>
      <c r="W37" s="318">
        <f t="shared" si="0"/>
        <v>362</v>
      </c>
      <c r="X37" s="206" t="s">
        <v>458</v>
      </c>
      <c r="Y37" s="315" t="s">
        <v>459</v>
      </c>
      <c r="Z37" s="315" t="s">
        <v>460</v>
      </c>
      <c r="AA37" s="315" t="s">
        <v>489</v>
      </c>
      <c r="AB37" s="315" t="s">
        <v>490</v>
      </c>
      <c r="AC37" s="319" t="s">
        <v>463</v>
      </c>
      <c r="AD37" s="315" t="s">
        <v>532</v>
      </c>
      <c r="AE37" s="320">
        <v>50000000</v>
      </c>
      <c r="AF37" s="206" t="s">
        <v>516</v>
      </c>
      <c r="AG37" s="206" t="s">
        <v>466</v>
      </c>
      <c r="AH37" s="206"/>
      <c r="AI37" s="528"/>
      <c r="AJ37" s="528"/>
      <c r="AK37" s="528"/>
      <c r="AL37" s="324"/>
      <c r="AM37" s="324"/>
      <c r="AN37" s="538"/>
      <c r="AO37" s="315" t="s">
        <v>453</v>
      </c>
      <c r="AP37" s="565"/>
      <c r="AQ37" s="568"/>
      <c r="AR37" s="565"/>
      <c r="AS37" s="568"/>
      <c r="AT37" s="547"/>
      <c r="AU37" s="571"/>
      <c r="AV37" s="547"/>
      <c r="AW37" s="571"/>
      <c r="AX37" s="315"/>
      <c r="AY37" s="315"/>
      <c r="AZ37" s="315"/>
      <c r="BA37" s="315"/>
      <c r="BB37" s="315"/>
      <c r="BC37" s="315"/>
      <c r="BD37" s="315"/>
      <c r="BE37" s="315"/>
      <c r="BF37" s="29" t="s">
        <v>491</v>
      </c>
      <c r="BG37" s="321" t="s">
        <v>533</v>
      </c>
    </row>
    <row r="38" spans="1:59" ht="65.099999999999994" customHeight="1">
      <c r="A38" s="29" t="s">
        <v>187</v>
      </c>
      <c r="B38" s="29" t="s">
        <v>171</v>
      </c>
      <c r="C38" s="310" t="s">
        <v>172</v>
      </c>
      <c r="D38" s="29" t="s">
        <v>190</v>
      </c>
      <c r="E38" s="29" t="s">
        <v>453</v>
      </c>
      <c r="F38" s="311">
        <v>2024130010112</v>
      </c>
      <c r="G38" s="312" t="s">
        <v>454</v>
      </c>
      <c r="H38" s="29" t="s">
        <v>485</v>
      </c>
      <c r="I38" s="327" t="s">
        <v>486</v>
      </c>
      <c r="J38" s="314">
        <v>0.25</v>
      </c>
      <c r="K38" s="315" t="s">
        <v>513</v>
      </c>
      <c r="L38" s="206"/>
      <c r="M38" s="315" t="s">
        <v>511</v>
      </c>
      <c r="N38" s="316">
        <v>300</v>
      </c>
      <c r="O38" s="316"/>
      <c r="P38" s="313">
        <v>200</v>
      </c>
      <c r="Q38" s="313"/>
      <c r="R38" s="313"/>
      <c r="S38" s="313"/>
      <c r="T38" s="326">
        <f t="shared" si="1"/>
        <v>0.66666666666666663</v>
      </c>
      <c r="U38" s="317">
        <v>45660</v>
      </c>
      <c r="V38" s="317">
        <v>46022</v>
      </c>
      <c r="W38" s="318">
        <f t="shared" si="0"/>
        <v>362</v>
      </c>
      <c r="X38" s="206" t="s">
        <v>458</v>
      </c>
      <c r="Y38" s="315" t="s">
        <v>459</v>
      </c>
      <c r="Z38" s="315" t="s">
        <v>460</v>
      </c>
      <c r="AA38" s="315" t="s">
        <v>489</v>
      </c>
      <c r="AB38" s="315" t="s">
        <v>490</v>
      </c>
      <c r="AC38" s="319" t="s">
        <v>463</v>
      </c>
      <c r="AD38" s="315" t="s">
        <v>534</v>
      </c>
      <c r="AE38" s="320">
        <v>20000000</v>
      </c>
      <c r="AF38" s="206" t="s">
        <v>516</v>
      </c>
      <c r="AG38" s="206" t="s">
        <v>466</v>
      </c>
      <c r="AH38" s="206"/>
      <c r="AI38" s="539"/>
      <c r="AJ38" s="539"/>
      <c r="AK38" s="539"/>
      <c r="AL38" s="334"/>
      <c r="AM38" s="334"/>
      <c r="AN38" s="540"/>
      <c r="AO38" s="315" t="s">
        <v>453</v>
      </c>
      <c r="AP38" s="566"/>
      <c r="AQ38" s="569"/>
      <c r="AR38" s="566"/>
      <c r="AS38" s="569"/>
      <c r="AT38" s="536"/>
      <c r="AU38" s="572"/>
      <c r="AV38" s="536"/>
      <c r="AW38" s="572"/>
      <c r="AX38" s="315"/>
      <c r="AY38" s="315"/>
      <c r="AZ38" s="315"/>
      <c r="BA38" s="315"/>
      <c r="BB38" s="315"/>
      <c r="BC38" s="315"/>
      <c r="BD38" s="315"/>
      <c r="BE38" s="315"/>
      <c r="BF38" s="29" t="s">
        <v>491</v>
      </c>
      <c r="BG38" s="206"/>
    </row>
    <row r="39" spans="1:59" ht="65.099999999999994" customHeight="1">
      <c r="A39" s="29"/>
      <c r="B39" s="29"/>
      <c r="C39" s="310"/>
      <c r="D39" s="29"/>
      <c r="E39" s="521" t="s">
        <v>535</v>
      </c>
      <c r="F39" s="525"/>
      <c r="G39" s="525"/>
      <c r="H39" s="525"/>
      <c r="I39" s="525"/>
      <c r="J39" s="525"/>
      <c r="K39" s="525"/>
      <c r="L39" s="525"/>
      <c r="M39" s="525"/>
      <c r="N39" s="525"/>
      <c r="O39" s="525"/>
      <c r="P39" s="526"/>
      <c r="Q39" s="335"/>
      <c r="R39" s="335"/>
      <c r="S39" s="335"/>
      <c r="T39" s="374">
        <f>AVERAGE(T9:T38)</f>
        <v>0.55437595129375927</v>
      </c>
      <c r="U39" s="317"/>
      <c r="V39" s="317"/>
      <c r="W39" s="318"/>
      <c r="X39" s="206"/>
      <c r="Y39" s="315"/>
      <c r="Z39" s="315"/>
      <c r="AA39" s="315"/>
      <c r="AB39" s="315"/>
      <c r="AC39" s="319"/>
      <c r="AD39" s="315"/>
      <c r="AE39" s="320"/>
      <c r="AF39" s="206"/>
      <c r="AG39" s="206"/>
      <c r="AH39" s="206"/>
      <c r="AI39" s="375">
        <f>SUM(AI9)</f>
        <v>16069279515</v>
      </c>
      <c r="AJ39" s="375">
        <f>SUM(AJ9)</f>
        <v>33466088720.579998</v>
      </c>
      <c r="AK39" s="375">
        <f>SUM(AK9)</f>
        <v>47422007562.490005</v>
      </c>
      <c r="AL39" s="376"/>
      <c r="AM39" s="376"/>
      <c r="AN39" s="377"/>
      <c r="AO39" s="378" t="s">
        <v>536</v>
      </c>
      <c r="AP39" s="383">
        <f>SUM(AP9)</f>
        <v>6188370665</v>
      </c>
      <c r="AQ39" s="385">
        <f>+AQ9</f>
        <v>0.18491466740164519</v>
      </c>
      <c r="AR39" s="384">
        <f>SUM(AR9)</f>
        <v>6188370665</v>
      </c>
      <c r="AS39" s="381">
        <f>+AS9</f>
        <v>0.18491466740164519</v>
      </c>
      <c r="AT39" s="386">
        <f>SUM(AT9)</f>
        <v>22824053175.66</v>
      </c>
      <c r="AU39" s="381">
        <f>+AU9</f>
        <v>0.48129664577324716</v>
      </c>
      <c r="AV39" s="386">
        <f>SUM(AV9)</f>
        <v>17056586890.17</v>
      </c>
      <c r="AW39" s="381">
        <f>+AW9</f>
        <v>0.3596766093821272</v>
      </c>
      <c r="AX39" s="315"/>
      <c r="AY39" s="315"/>
      <c r="AZ39" s="315"/>
      <c r="BA39" s="315"/>
      <c r="BB39" s="315"/>
      <c r="BC39" s="315"/>
      <c r="BD39" s="315"/>
      <c r="BE39" s="315"/>
      <c r="BF39" s="337"/>
      <c r="BG39" s="206"/>
    </row>
    <row r="40" spans="1:59" ht="65.099999999999994" customHeight="1">
      <c r="A40" s="332" t="s">
        <v>193</v>
      </c>
      <c r="B40" s="29" t="s">
        <v>194</v>
      </c>
      <c r="C40" s="310" t="s">
        <v>195</v>
      </c>
      <c r="D40" s="29" t="s">
        <v>537</v>
      </c>
      <c r="E40" s="332" t="s">
        <v>538</v>
      </c>
      <c r="F40" s="311">
        <v>2024130010133</v>
      </c>
      <c r="G40" s="312" t="s">
        <v>539</v>
      </c>
      <c r="H40" s="29" t="s">
        <v>540</v>
      </c>
      <c r="I40" s="331" t="s">
        <v>196</v>
      </c>
      <c r="J40" s="314">
        <v>0.5</v>
      </c>
      <c r="K40" s="29" t="s">
        <v>541</v>
      </c>
      <c r="L40" s="206"/>
      <c r="M40" s="315" t="s">
        <v>542</v>
      </c>
      <c r="N40" s="316">
        <v>1</v>
      </c>
      <c r="O40" s="316"/>
      <c r="P40" s="313">
        <v>1</v>
      </c>
      <c r="Q40" s="313"/>
      <c r="R40" s="313"/>
      <c r="S40" s="313"/>
      <c r="T40" s="336">
        <v>1</v>
      </c>
      <c r="U40" s="317">
        <v>45660</v>
      </c>
      <c r="V40" s="317">
        <v>46022</v>
      </c>
      <c r="W40" s="318">
        <f t="shared" si="0"/>
        <v>362</v>
      </c>
      <c r="X40" s="206">
        <v>385</v>
      </c>
      <c r="Y40" s="315" t="s">
        <v>459</v>
      </c>
      <c r="Z40" s="206" t="s">
        <v>543</v>
      </c>
      <c r="AA40" s="315" t="s">
        <v>544</v>
      </c>
      <c r="AB40" s="315" t="s">
        <v>545</v>
      </c>
      <c r="AC40" s="319" t="s">
        <v>463</v>
      </c>
      <c r="AD40" s="29" t="s">
        <v>546</v>
      </c>
      <c r="AE40" s="338">
        <v>75000000</v>
      </c>
      <c r="AF40" s="206" t="s">
        <v>465</v>
      </c>
      <c r="AG40" s="206" t="s">
        <v>466</v>
      </c>
      <c r="AH40" s="206"/>
      <c r="AI40" s="527">
        <v>2749532737</v>
      </c>
      <c r="AJ40" s="527">
        <v>2760697332.29</v>
      </c>
      <c r="AK40" s="527">
        <v>3549772306.21</v>
      </c>
      <c r="AL40" s="322"/>
      <c r="AM40" s="322"/>
      <c r="AN40" s="537" t="s">
        <v>547</v>
      </c>
      <c r="AO40" s="315" t="s">
        <v>538</v>
      </c>
      <c r="AP40" s="527">
        <v>0</v>
      </c>
      <c r="AQ40" s="551">
        <v>0</v>
      </c>
      <c r="AR40" s="537">
        <v>0</v>
      </c>
      <c r="AS40" s="548">
        <v>0</v>
      </c>
      <c r="AT40" s="537">
        <v>659404630</v>
      </c>
      <c r="AU40" s="570">
        <f>+AT40/AK40</f>
        <v>0.18575969755762425</v>
      </c>
      <c r="AV40" s="537">
        <v>151400000</v>
      </c>
      <c r="AW40" s="570">
        <f>+AV40/AK40</f>
        <v>4.265062289633046E-2</v>
      </c>
      <c r="AX40" s="315"/>
      <c r="AY40" s="315"/>
      <c r="AZ40" s="315"/>
      <c r="BA40" s="315"/>
      <c r="BB40" s="315"/>
      <c r="BC40" s="315"/>
      <c r="BD40" s="315"/>
      <c r="BE40" s="315"/>
      <c r="BF40" s="29" t="s">
        <v>548</v>
      </c>
      <c r="BG40" s="321" t="s">
        <v>549</v>
      </c>
    </row>
    <row r="41" spans="1:59" ht="65.099999999999994" customHeight="1">
      <c r="A41" s="332" t="s">
        <v>193</v>
      </c>
      <c r="B41" s="29" t="s">
        <v>194</v>
      </c>
      <c r="C41" s="310" t="s">
        <v>195</v>
      </c>
      <c r="D41" s="29" t="s">
        <v>537</v>
      </c>
      <c r="E41" s="332" t="s">
        <v>538</v>
      </c>
      <c r="F41" s="311">
        <v>2024130010133</v>
      </c>
      <c r="G41" s="312" t="s">
        <v>539</v>
      </c>
      <c r="H41" s="29" t="s">
        <v>540</v>
      </c>
      <c r="I41" s="331" t="s">
        <v>196</v>
      </c>
      <c r="J41" s="314">
        <v>0.5</v>
      </c>
      <c r="K41" s="29" t="s">
        <v>541</v>
      </c>
      <c r="L41" s="206"/>
      <c r="M41" s="315" t="s">
        <v>542</v>
      </c>
      <c r="N41" s="316">
        <v>1</v>
      </c>
      <c r="O41" s="316"/>
      <c r="P41" s="313">
        <v>1</v>
      </c>
      <c r="Q41" s="313"/>
      <c r="R41" s="313"/>
      <c r="S41" s="313"/>
      <c r="T41" s="336">
        <v>1</v>
      </c>
      <c r="U41" s="317">
        <v>45660</v>
      </c>
      <c r="V41" s="317">
        <v>46022</v>
      </c>
      <c r="W41" s="318">
        <f t="shared" si="0"/>
        <v>362</v>
      </c>
      <c r="X41" s="206">
        <v>385</v>
      </c>
      <c r="Y41" s="315" t="s">
        <v>459</v>
      </c>
      <c r="Z41" s="206" t="s">
        <v>543</v>
      </c>
      <c r="AA41" s="315" t="s">
        <v>544</v>
      </c>
      <c r="AB41" s="315" t="s">
        <v>545</v>
      </c>
      <c r="AC41" s="319" t="s">
        <v>463</v>
      </c>
      <c r="AD41" s="29" t="s">
        <v>550</v>
      </c>
      <c r="AE41" s="338">
        <v>149532737</v>
      </c>
      <c r="AF41" s="315" t="s">
        <v>551</v>
      </c>
      <c r="AG41" s="206" t="s">
        <v>466</v>
      </c>
      <c r="AH41" s="206"/>
      <c r="AI41" s="528"/>
      <c r="AJ41" s="528"/>
      <c r="AK41" s="528"/>
      <c r="AL41" s="324"/>
      <c r="AM41" s="324"/>
      <c r="AN41" s="538"/>
      <c r="AO41" s="315" t="s">
        <v>538</v>
      </c>
      <c r="AP41" s="528"/>
      <c r="AQ41" s="552"/>
      <c r="AR41" s="538"/>
      <c r="AS41" s="549"/>
      <c r="AT41" s="538"/>
      <c r="AU41" s="571"/>
      <c r="AV41" s="538"/>
      <c r="AW41" s="571"/>
      <c r="AX41" s="315"/>
      <c r="AY41" s="315"/>
      <c r="AZ41" s="315"/>
      <c r="BA41" s="315"/>
      <c r="BB41" s="315"/>
      <c r="BC41" s="315"/>
      <c r="BD41" s="315"/>
      <c r="BE41" s="315"/>
      <c r="BF41" s="29" t="s">
        <v>548</v>
      </c>
      <c r="BG41" s="206"/>
    </row>
    <row r="42" spans="1:59" ht="65.099999999999994" customHeight="1">
      <c r="A42" s="332" t="s">
        <v>193</v>
      </c>
      <c r="B42" s="29" t="s">
        <v>194</v>
      </c>
      <c r="C42" s="310" t="s">
        <v>195</v>
      </c>
      <c r="D42" s="29" t="s">
        <v>537</v>
      </c>
      <c r="E42" s="332" t="s">
        <v>538</v>
      </c>
      <c r="F42" s="311">
        <v>2024130010133</v>
      </c>
      <c r="G42" s="312" t="s">
        <v>539</v>
      </c>
      <c r="H42" s="29" t="s">
        <v>540</v>
      </c>
      <c r="I42" s="331" t="s">
        <v>196</v>
      </c>
      <c r="J42" s="314">
        <v>0.5</v>
      </c>
      <c r="K42" s="29" t="s">
        <v>552</v>
      </c>
      <c r="L42" s="206"/>
      <c r="M42" s="315" t="s">
        <v>553</v>
      </c>
      <c r="N42" s="316">
        <v>385</v>
      </c>
      <c r="O42" s="316"/>
      <c r="P42" s="313">
        <v>209</v>
      </c>
      <c r="Q42" s="313"/>
      <c r="R42" s="313"/>
      <c r="S42" s="313"/>
      <c r="T42" s="339">
        <f>+P42/N42</f>
        <v>0.54285714285714282</v>
      </c>
      <c r="U42" s="317">
        <v>45660</v>
      </c>
      <c r="V42" s="317">
        <v>46022</v>
      </c>
      <c r="W42" s="318">
        <f t="shared" si="0"/>
        <v>362</v>
      </c>
      <c r="X42" s="206">
        <v>385</v>
      </c>
      <c r="Y42" s="315" t="s">
        <v>459</v>
      </c>
      <c r="Z42" s="206" t="s">
        <v>543</v>
      </c>
      <c r="AA42" s="315" t="s">
        <v>544</v>
      </c>
      <c r="AB42" s="315" t="s">
        <v>545</v>
      </c>
      <c r="AC42" s="319" t="s">
        <v>463</v>
      </c>
      <c r="AD42" s="29" t="s">
        <v>546</v>
      </c>
      <c r="AE42" s="338">
        <v>75000000</v>
      </c>
      <c r="AF42" s="206" t="s">
        <v>465</v>
      </c>
      <c r="AG42" s="206" t="s">
        <v>466</v>
      </c>
      <c r="AH42" s="206"/>
      <c r="AI42" s="528"/>
      <c r="AJ42" s="528"/>
      <c r="AK42" s="528"/>
      <c r="AL42" s="324"/>
      <c r="AM42" s="324"/>
      <c r="AN42" s="538"/>
      <c r="AO42" s="315" t="s">
        <v>538</v>
      </c>
      <c r="AP42" s="528"/>
      <c r="AQ42" s="552"/>
      <c r="AR42" s="538"/>
      <c r="AS42" s="549"/>
      <c r="AT42" s="538"/>
      <c r="AU42" s="571"/>
      <c r="AV42" s="538"/>
      <c r="AW42" s="571"/>
      <c r="AX42" s="315"/>
      <c r="AY42" s="315"/>
      <c r="AZ42" s="315"/>
      <c r="BA42" s="315"/>
      <c r="BB42" s="315"/>
      <c r="BC42" s="315"/>
      <c r="BD42" s="315"/>
      <c r="BE42" s="315"/>
      <c r="BF42" s="29" t="s">
        <v>548</v>
      </c>
      <c r="BG42" s="321" t="s">
        <v>554</v>
      </c>
    </row>
    <row r="43" spans="1:59" ht="65.099999999999994" customHeight="1">
      <c r="A43" s="29" t="s">
        <v>193</v>
      </c>
      <c r="B43" s="29" t="s">
        <v>194</v>
      </c>
      <c r="C43" s="310" t="s">
        <v>195</v>
      </c>
      <c r="D43" s="29" t="s">
        <v>537</v>
      </c>
      <c r="E43" s="29" t="s">
        <v>538</v>
      </c>
      <c r="F43" s="311">
        <v>2024130010133</v>
      </c>
      <c r="G43" s="312" t="s">
        <v>539</v>
      </c>
      <c r="H43" s="29" t="s">
        <v>540</v>
      </c>
      <c r="I43" s="331" t="s">
        <v>196</v>
      </c>
      <c r="J43" s="314">
        <v>0.5</v>
      </c>
      <c r="K43" s="29" t="s">
        <v>552</v>
      </c>
      <c r="L43" s="206"/>
      <c r="M43" s="315" t="s">
        <v>553</v>
      </c>
      <c r="N43" s="316">
        <v>385</v>
      </c>
      <c r="O43" s="316"/>
      <c r="P43" s="313">
        <v>209</v>
      </c>
      <c r="Q43" s="313"/>
      <c r="R43" s="313"/>
      <c r="S43" s="313"/>
      <c r="T43" s="339">
        <f>+P43/N43</f>
        <v>0.54285714285714282</v>
      </c>
      <c r="U43" s="317">
        <v>45660</v>
      </c>
      <c r="V43" s="317">
        <v>46022</v>
      </c>
      <c r="W43" s="318">
        <f t="shared" si="0"/>
        <v>362</v>
      </c>
      <c r="X43" s="206">
        <v>385</v>
      </c>
      <c r="Y43" s="315" t="s">
        <v>459</v>
      </c>
      <c r="Z43" s="206" t="s">
        <v>555</v>
      </c>
      <c r="AA43" s="328" t="s">
        <v>556</v>
      </c>
      <c r="AB43" s="327" t="s">
        <v>557</v>
      </c>
      <c r="AC43" s="319" t="s">
        <v>463</v>
      </c>
      <c r="AD43" s="29" t="s">
        <v>558</v>
      </c>
      <c r="AE43" s="338">
        <v>1150000000</v>
      </c>
      <c r="AF43" s="29" t="s">
        <v>559</v>
      </c>
      <c r="AG43" s="29" t="s">
        <v>526</v>
      </c>
      <c r="AH43" s="206"/>
      <c r="AI43" s="528"/>
      <c r="AJ43" s="528"/>
      <c r="AK43" s="528"/>
      <c r="AL43" s="324"/>
      <c r="AM43" s="324"/>
      <c r="AN43" s="538"/>
      <c r="AO43" s="315" t="s">
        <v>538</v>
      </c>
      <c r="AP43" s="528"/>
      <c r="AQ43" s="552"/>
      <c r="AR43" s="538"/>
      <c r="AS43" s="549"/>
      <c r="AT43" s="538"/>
      <c r="AU43" s="571"/>
      <c r="AV43" s="538"/>
      <c r="AW43" s="571"/>
      <c r="AX43" s="315"/>
      <c r="AY43" s="315"/>
      <c r="AZ43" s="315"/>
      <c r="BA43" s="315"/>
      <c r="BB43" s="315"/>
      <c r="BC43" s="315"/>
      <c r="BD43" s="315"/>
      <c r="BE43" s="315"/>
      <c r="BF43" s="29" t="s">
        <v>548</v>
      </c>
      <c r="BG43" s="206"/>
    </row>
    <row r="44" spans="1:59" ht="65.099999999999994" customHeight="1">
      <c r="A44" s="29" t="s">
        <v>193</v>
      </c>
      <c r="B44" s="29" t="s">
        <v>194</v>
      </c>
      <c r="C44" s="310" t="s">
        <v>195</v>
      </c>
      <c r="D44" s="29" t="s">
        <v>203</v>
      </c>
      <c r="E44" s="29" t="s">
        <v>538</v>
      </c>
      <c r="F44" s="311">
        <v>2024130010133</v>
      </c>
      <c r="G44" s="312" t="s">
        <v>539</v>
      </c>
      <c r="H44" s="29" t="s">
        <v>560</v>
      </c>
      <c r="I44" s="331" t="s">
        <v>201</v>
      </c>
      <c r="J44" s="314">
        <v>0.5</v>
      </c>
      <c r="K44" s="29" t="s">
        <v>561</v>
      </c>
      <c r="L44" s="206"/>
      <c r="M44" s="315" t="s">
        <v>562</v>
      </c>
      <c r="N44" s="316">
        <v>300</v>
      </c>
      <c r="O44" s="316"/>
      <c r="P44" s="313">
        <v>126</v>
      </c>
      <c r="Q44" s="313"/>
      <c r="R44" s="313"/>
      <c r="S44" s="313"/>
      <c r="T44" s="340">
        <f>+P44/N44</f>
        <v>0.42</v>
      </c>
      <c r="U44" s="317">
        <v>45660</v>
      </c>
      <c r="V44" s="317">
        <v>46022</v>
      </c>
      <c r="W44" s="318">
        <f t="shared" si="0"/>
        <v>362</v>
      </c>
      <c r="X44" s="319">
        <v>200</v>
      </c>
      <c r="Y44" s="315" t="s">
        <v>459</v>
      </c>
      <c r="Z44" s="206" t="s">
        <v>555</v>
      </c>
      <c r="AA44" s="315" t="s">
        <v>477</v>
      </c>
      <c r="AB44" s="206" t="s">
        <v>478</v>
      </c>
      <c r="AC44" s="319" t="s">
        <v>463</v>
      </c>
      <c r="AD44" s="29" t="s">
        <v>546</v>
      </c>
      <c r="AE44" s="338">
        <v>75000000</v>
      </c>
      <c r="AF44" s="206" t="s">
        <v>465</v>
      </c>
      <c r="AG44" s="206" t="s">
        <v>466</v>
      </c>
      <c r="AH44" s="206"/>
      <c r="AI44" s="528"/>
      <c r="AJ44" s="528"/>
      <c r="AK44" s="528"/>
      <c r="AL44" s="324"/>
      <c r="AM44" s="324"/>
      <c r="AN44" s="538"/>
      <c r="AO44" s="315" t="s">
        <v>538</v>
      </c>
      <c r="AP44" s="528"/>
      <c r="AQ44" s="552"/>
      <c r="AR44" s="538"/>
      <c r="AS44" s="549"/>
      <c r="AT44" s="538"/>
      <c r="AU44" s="571"/>
      <c r="AV44" s="538"/>
      <c r="AW44" s="571"/>
      <c r="AX44" s="315"/>
      <c r="AY44" s="315"/>
      <c r="AZ44" s="315"/>
      <c r="BA44" s="315"/>
      <c r="BB44" s="315"/>
      <c r="BC44" s="315"/>
      <c r="BD44" s="315"/>
      <c r="BE44" s="315"/>
      <c r="BF44" s="29" t="s">
        <v>563</v>
      </c>
      <c r="BG44" s="321" t="s">
        <v>564</v>
      </c>
    </row>
    <row r="45" spans="1:59" ht="65.099999999999994" customHeight="1">
      <c r="A45" s="29" t="s">
        <v>193</v>
      </c>
      <c r="B45" s="29" t="s">
        <v>194</v>
      </c>
      <c r="C45" s="310" t="s">
        <v>195</v>
      </c>
      <c r="D45" s="29" t="s">
        <v>203</v>
      </c>
      <c r="E45" s="29" t="s">
        <v>538</v>
      </c>
      <c r="F45" s="311">
        <v>2024130010133</v>
      </c>
      <c r="G45" s="312" t="s">
        <v>539</v>
      </c>
      <c r="H45" s="29" t="s">
        <v>560</v>
      </c>
      <c r="I45" s="331" t="s">
        <v>201</v>
      </c>
      <c r="J45" s="314">
        <v>0.5</v>
      </c>
      <c r="K45" s="29" t="s">
        <v>565</v>
      </c>
      <c r="L45" s="206"/>
      <c r="M45" s="315" t="s">
        <v>566</v>
      </c>
      <c r="N45" s="316">
        <v>100</v>
      </c>
      <c r="O45" s="316"/>
      <c r="P45" s="313">
        <v>46</v>
      </c>
      <c r="Q45" s="313"/>
      <c r="R45" s="313"/>
      <c r="S45" s="313"/>
      <c r="T45" s="339">
        <f>+P45/N45</f>
        <v>0.46</v>
      </c>
      <c r="U45" s="317">
        <v>45660</v>
      </c>
      <c r="V45" s="317">
        <v>46022</v>
      </c>
      <c r="W45" s="318">
        <f t="shared" si="0"/>
        <v>362</v>
      </c>
      <c r="X45" s="319">
        <v>100</v>
      </c>
      <c r="Y45" s="315" t="s">
        <v>459</v>
      </c>
      <c r="Z45" s="206" t="s">
        <v>555</v>
      </c>
      <c r="AA45" s="315" t="s">
        <v>477</v>
      </c>
      <c r="AB45" s="206" t="s">
        <v>478</v>
      </c>
      <c r="AC45" s="319" t="s">
        <v>463</v>
      </c>
      <c r="AD45" s="29" t="s">
        <v>546</v>
      </c>
      <c r="AE45" s="338">
        <v>75000000</v>
      </c>
      <c r="AF45" s="206" t="s">
        <v>465</v>
      </c>
      <c r="AG45" s="206" t="s">
        <v>466</v>
      </c>
      <c r="AH45" s="206"/>
      <c r="AI45" s="528"/>
      <c r="AJ45" s="528"/>
      <c r="AK45" s="528"/>
      <c r="AL45" s="324"/>
      <c r="AM45" s="324"/>
      <c r="AN45" s="538"/>
      <c r="AO45" s="315" t="s">
        <v>538</v>
      </c>
      <c r="AP45" s="528"/>
      <c r="AQ45" s="552"/>
      <c r="AR45" s="538"/>
      <c r="AS45" s="549"/>
      <c r="AT45" s="538"/>
      <c r="AU45" s="571"/>
      <c r="AV45" s="538"/>
      <c r="AW45" s="571"/>
      <c r="AX45" s="315"/>
      <c r="AY45" s="315"/>
      <c r="AZ45" s="315"/>
      <c r="BA45" s="315"/>
      <c r="BB45" s="315"/>
      <c r="BC45" s="315"/>
      <c r="BD45" s="315"/>
      <c r="BE45" s="315"/>
      <c r="BF45" s="29" t="s">
        <v>563</v>
      </c>
      <c r="BG45" s="321" t="s">
        <v>567</v>
      </c>
    </row>
    <row r="46" spans="1:59" ht="65.099999999999994" customHeight="1">
      <c r="A46" s="29" t="s">
        <v>193</v>
      </c>
      <c r="B46" s="29" t="s">
        <v>194</v>
      </c>
      <c r="C46" s="310" t="s">
        <v>195</v>
      </c>
      <c r="D46" s="29" t="s">
        <v>203</v>
      </c>
      <c r="E46" s="29" t="s">
        <v>538</v>
      </c>
      <c r="F46" s="311">
        <v>2024130010133</v>
      </c>
      <c r="G46" s="312" t="s">
        <v>539</v>
      </c>
      <c r="H46" s="29" t="s">
        <v>560</v>
      </c>
      <c r="I46" s="331" t="s">
        <v>201</v>
      </c>
      <c r="J46" s="314">
        <v>0.5</v>
      </c>
      <c r="K46" s="29" t="s">
        <v>565</v>
      </c>
      <c r="L46" s="206"/>
      <c r="M46" s="315" t="s">
        <v>566</v>
      </c>
      <c r="N46" s="316">
        <v>100</v>
      </c>
      <c r="O46" s="316"/>
      <c r="P46" s="313">
        <v>46</v>
      </c>
      <c r="Q46" s="313"/>
      <c r="R46" s="313"/>
      <c r="S46" s="313"/>
      <c r="T46" s="339">
        <f>+P46/N46</f>
        <v>0.46</v>
      </c>
      <c r="U46" s="317">
        <v>45660</v>
      </c>
      <c r="V46" s="317">
        <v>46022</v>
      </c>
      <c r="W46" s="318">
        <f t="shared" si="0"/>
        <v>362</v>
      </c>
      <c r="X46" s="319">
        <v>100</v>
      </c>
      <c r="Y46" s="315" t="s">
        <v>459</v>
      </c>
      <c r="Z46" s="206" t="s">
        <v>555</v>
      </c>
      <c r="AA46" s="315" t="s">
        <v>568</v>
      </c>
      <c r="AB46" s="315" t="s">
        <v>569</v>
      </c>
      <c r="AC46" s="319" t="s">
        <v>463</v>
      </c>
      <c r="AD46" s="29" t="s">
        <v>570</v>
      </c>
      <c r="AE46" s="338">
        <v>1150000000</v>
      </c>
      <c r="AF46" s="29" t="s">
        <v>559</v>
      </c>
      <c r="AG46" s="29" t="s">
        <v>526</v>
      </c>
      <c r="AH46" s="341"/>
      <c r="AI46" s="539"/>
      <c r="AJ46" s="539"/>
      <c r="AK46" s="539"/>
      <c r="AL46" s="334"/>
      <c r="AM46" s="334"/>
      <c r="AN46" s="540"/>
      <c r="AO46" s="315" t="s">
        <v>538</v>
      </c>
      <c r="AP46" s="539"/>
      <c r="AQ46" s="553"/>
      <c r="AR46" s="540"/>
      <c r="AS46" s="550"/>
      <c r="AT46" s="540"/>
      <c r="AU46" s="572"/>
      <c r="AV46" s="540"/>
      <c r="AW46" s="572"/>
      <c r="AX46" s="315"/>
      <c r="AY46" s="315"/>
      <c r="AZ46" s="315"/>
      <c r="BA46" s="315"/>
      <c r="BB46" s="315"/>
      <c r="BC46" s="315"/>
      <c r="BD46" s="315"/>
      <c r="BE46" s="315"/>
      <c r="BF46" s="29" t="s">
        <v>563</v>
      </c>
      <c r="BG46" s="321" t="s">
        <v>571</v>
      </c>
    </row>
    <row r="47" spans="1:59" ht="65.099999999999994" customHeight="1">
      <c r="A47" s="29"/>
      <c r="B47" s="29"/>
      <c r="C47" s="310"/>
      <c r="D47" s="29"/>
      <c r="E47" s="521" t="s">
        <v>572</v>
      </c>
      <c r="F47" s="525"/>
      <c r="G47" s="525"/>
      <c r="H47" s="525"/>
      <c r="I47" s="525"/>
      <c r="J47" s="525"/>
      <c r="K47" s="525"/>
      <c r="L47" s="525"/>
      <c r="M47" s="525"/>
      <c r="N47" s="525"/>
      <c r="O47" s="525"/>
      <c r="P47" s="526"/>
      <c r="Q47" s="335"/>
      <c r="R47" s="335"/>
      <c r="S47" s="335"/>
      <c r="T47" s="373">
        <f>AVERAGE(T40:T46)</f>
        <v>0.63224489795918359</v>
      </c>
      <c r="U47" s="317"/>
      <c r="V47" s="317"/>
      <c r="W47" s="318"/>
      <c r="X47" s="319"/>
      <c r="Y47" s="315"/>
      <c r="Z47" s="206"/>
      <c r="AA47" s="315"/>
      <c r="AB47" s="315"/>
      <c r="AC47" s="319"/>
      <c r="AD47" s="29"/>
      <c r="AE47" s="338"/>
      <c r="AF47" s="29"/>
      <c r="AG47" s="29"/>
      <c r="AH47" s="341"/>
      <c r="AI47" s="375">
        <f>SUM(AI40)</f>
        <v>2749532737</v>
      </c>
      <c r="AJ47" s="375">
        <f>SUM(AJ40)</f>
        <v>2760697332.29</v>
      </c>
      <c r="AK47" s="375">
        <f>SUM(AK40)</f>
        <v>3549772306.21</v>
      </c>
      <c r="AL47" s="376"/>
      <c r="AM47" s="376"/>
      <c r="AN47" s="377"/>
      <c r="AO47" s="378"/>
      <c r="AP47" s="379">
        <f>SUM(AP40:AP46)</f>
        <v>0</v>
      </c>
      <c r="AQ47" s="387">
        <f>+AQ46</f>
        <v>0</v>
      </c>
      <c r="AR47" s="378">
        <f>SUM(AR40)</f>
        <v>0</v>
      </c>
      <c r="AS47" s="381">
        <f>+AS40</f>
        <v>0</v>
      </c>
      <c r="AT47" s="388">
        <f>SUM(AT40)</f>
        <v>659404630</v>
      </c>
      <c r="AU47" s="382">
        <f>+AU40</f>
        <v>0.18575969755762425</v>
      </c>
      <c r="AV47" s="388">
        <f>SUM(AV40)</f>
        <v>151400000</v>
      </c>
      <c r="AW47" s="382">
        <f>+AW40</f>
        <v>4.265062289633046E-2</v>
      </c>
      <c r="AX47" s="315"/>
      <c r="AY47" s="315"/>
      <c r="AZ47" s="315"/>
      <c r="BA47" s="315"/>
      <c r="BB47" s="315"/>
      <c r="BC47" s="315"/>
      <c r="BD47" s="315"/>
      <c r="BE47" s="315"/>
      <c r="BF47" s="337"/>
      <c r="BG47" s="206"/>
    </row>
    <row r="48" spans="1:59" ht="65.099999999999994" customHeight="1">
      <c r="A48" s="29" t="s">
        <v>206</v>
      </c>
      <c r="B48" s="29" t="s">
        <v>207</v>
      </c>
      <c r="C48" s="310" t="s">
        <v>208</v>
      </c>
      <c r="D48" s="29" t="s">
        <v>215</v>
      </c>
      <c r="E48" s="29" t="s">
        <v>573</v>
      </c>
      <c r="F48" s="311">
        <v>2024130010147</v>
      </c>
      <c r="G48" s="315" t="s">
        <v>574</v>
      </c>
      <c r="H48" s="29" t="s">
        <v>575</v>
      </c>
      <c r="I48" s="29" t="s">
        <v>576</v>
      </c>
      <c r="J48" s="314">
        <v>0.3</v>
      </c>
      <c r="K48" s="29" t="s">
        <v>577</v>
      </c>
      <c r="L48" s="206"/>
      <c r="M48" s="315" t="s">
        <v>578</v>
      </c>
      <c r="N48" s="316">
        <v>1</v>
      </c>
      <c r="O48" s="316"/>
      <c r="P48" s="313">
        <v>0.5</v>
      </c>
      <c r="Q48" s="313"/>
      <c r="R48" s="313"/>
      <c r="S48" s="313"/>
      <c r="T48" s="342">
        <f>0.5/1</f>
        <v>0.5</v>
      </c>
      <c r="U48" s="317">
        <v>45660</v>
      </c>
      <c r="V48" s="317">
        <v>46022</v>
      </c>
      <c r="W48" s="318">
        <f t="shared" si="0"/>
        <v>362</v>
      </c>
      <c r="X48" s="319">
        <v>5400</v>
      </c>
      <c r="Y48" s="315" t="s">
        <v>459</v>
      </c>
      <c r="Z48" s="315" t="s">
        <v>579</v>
      </c>
      <c r="AA48" s="29" t="s">
        <v>580</v>
      </c>
      <c r="AB48" s="29" t="s">
        <v>581</v>
      </c>
      <c r="AC48" s="319" t="s">
        <v>463</v>
      </c>
      <c r="AD48" s="29" t="s">
        <v>546</v>
      </c>
      <c r="AE48" s="338">
        <v>64500000</v>
      </c>
      <c r="AF48" s="206" t="s">
        <v>465</v>
      </c>
      <c r="AG48" s="206" t="s">
        <v>466</v>
      </c>
      <c r="AH48" s="206"/>
      <c r="AI48" s="554">
        <v>844891147</v>
      </c>
      <c r="AJ48" s="554">
        <v>899558349</v>
      </c>
      <c r="AK48" s="554">
        <v>899558349</v>
      </c>
      <c r="AL48" s="322"/>
      <c r="AM48" s="322"/>
      <c r="AN48" s="537" t="s">
        <v>582</v>
      </c>
      <c r="AO48" s="315" t="s">
        <v>573</v>
      </c>
      <c r="AP48" s="527">
        <v>0</v>
      </c>
      <c r="AQ48" s="527">
        <v>0</v>
      </c>
      <c r="AR48" s="527">
        <v>0</v>
      </c>
      <c r="AS48" s="556">
        <v>0</v>
      </c>
      <c r="AT48" s="527">
        <v>0</v>
      </c>
      <c r="AU48" s="527">
        <v>0</v>
      </c>
      <c r="AV48" s="527">
        <v>0</v>
      </c>
      <c r="AW48" s="556">
        <v>0</v>
      </c>
      <c r="AX48" s="315"/>
      <c r="AY48" s="315"/>
      <c r="AZ48" s="315"/>
      <c r="BA48" s="315"/>
      <c r="BB48" s="315"/>
      <c r="BC48" s="315"/>
      <c r="BD48" s="315"/>
      <c r="BE48" s="315"/>
      <c r="BF48" s="29" t="s">
        <v>583</v>
      </c>
      <c r="BG48" s="321" t="s">
        <v>584</v>
      </c>
    </row>
    <row r="49" spans="1:59" ht="65.099999999999994" customHeight="1">
      <c r="A49" s="29" t="s">
        <v>206</v>
      </c>
      <c r="B49" s="29" t="s">
        <v>207</v>
      </c>
      <c r="C49" s="310" t="s">
        <v>208</v>
      </c>
      <c r="D49" s="29" t="s">
        <v>215</v>
      </c>
      <c r="E49" s="29" t="s">
        <v>573</v>
      </c>
      <c r="F49" s="311">
        <v>2024130010147</v>
      </c>
      <c r="G49" s="312" t="s">
        <v>585</v>
      </c>
      <c r="H49" s="29" t="s">
        <v>586</v>
      </c>
      <c r="I49" s="29" t="s">
        <v>213</v>
      </c>
      <c r="J49" s="314">
        <v>0.3</v>
      </c>
      <c r="K49" s="29" t="s">
        <v>587</v>
      </c>
      <c r="L49" s="206"/>
      <c r="M49" s="315" t="s">
        <v>588</v>
      </c>
      <c r="N49" s="316">
        <v>3</v>
      </c>
      <c r="O49" s="316"/>
      <c r="P49" s="313">
        <v>1.5</v>
      </c>
      <c r="Q49" s="313"/>
      <c r="R49" s="313"/>
      <c r="S49" s="313"/>
      <c r="T49" s="326">
        <f>0.5/3</f>
        <v>0.16666666666666666</v>
      </c>
      <c r="U49" s="317">
        <v>45660</v>
      </c>
      <c r="V49" s="317">
        <v>46022</v>
      </c>
      <c r="W49" s="318">
        <f t="shared" si="0"/>
        <v>362</v>
      </c>
      <c r="X49" s="319">
        <v>3</v>
      </c>
      <c r="Y49" s="315" t="s">
        <v>459</v>
      </c>
      <c r="Z49" s="315" t="s">
        <v>579</v>
      </c>
      <c r="AA49" s="29" t="s">
        <v>589</v>
      </c>
      <c r="AB49" s="29" t="s">
        <v>590</v>
      </c>
      <c r="AC49" s="319" t="s">
        <v>463</v>
      </c>
      <c r="AD49" s="29" t="s">
        <v>546</v>
      </c>
      <c r="AE49" s="338">
        <v>64500000</v>
      </c>
      <c r="AF49" s="206" t="s">
        <v>465</v>
      </c>
      <c r="AG49" s="206" t="s">
        <v>466</v>
      </c>
      <c r="AH49" s="206"/>
      <c r="AI49" s="555"/>
      <c r="AJ49" s="555"/>
      <c r="AK49" s="555"/>
      <c r="AL49" s="324"/>
      <c r="AM49" s="324"/>
      <c r="AN49" s="538"/>
      <c r="AO49" s="315" t="s">
        <v>573</v>
      </c>
      <c r="AP49" s="528"/>
      <c r="AQ49" s="528"/>
      <c r="AR49" s="528"/>
      <c r="AS49" s="528"/>
      <c r="AT49" s="528"/>
      <c r="AU49" s="528"/>
      <c r="AV49" s="528"/>
      <c r="AW49" s="528"/>
      <c r="AX49" s="315"/>
      <c r="AY49" s="315"/>
      <c r="AZ49" s="315"/>
      <c r="BA49" s="315"/>
      <c r="BB49" s="315"/>
      <c r="BC49" s="315"/>
      <c r="BD49" s="315"/>
      <c r="BE49" s="315"/>
      <c r="BF49" s="29" t="s">
        <v>591</v>
      </c>
      <c r="BG49" s="321" t="s">
        <v>592</v>
      </c>
    </row>
    <row r="50" spans="1:59" ht="65.099999999999994" customHeight="1">
      <c r="A50" s="29" t="s">
        <v>206</v>
      </c>
      <c r="B50" s="29" t="s">
        <v>207</v>
      </c>
      <c r="C50" s="310" t="s">
        <v>208</v>
      </c>
      <c r="D50" s="29" t="s">
        <v>215</v>
      </c>
      <c r="E50" s="29" t="s">
        <v>573</v>
      </c>
      <c r="F50" s="311">
        <v>2024130010147</v>
      </c>
      <c r="G50" s="312" t="s">
        <v>585</v>
      </c>
      <c r="H50" s="29" t="s">
        <v>586</v>
      </c>
      <c r="I50" s="29" t="s">
        <v>213</v>
      </c>
      <c r="J50" s="314">
        <v>0.3</v>
      </c>
      <c r="K50" s="29" t="s">
        <v>587</v>
      </c>
      <c r="L50" s="206"/>
      <c r="M50" s="315" t="s">
        <v>588</v>
      </c>
      <c r="N50" s="316">
        <v>3</v>
      </c>
      <c r="O50" s="316"/>
      <c r="P50" s="313">
        <v>1.5</v>
      </c>
      <c r="Q50" s="313"/>
      <c r="R50" s="313"/>
      <c r="S50" s="313"/>
      <c r="T50" s="326">
        <f t="shared" ref="T50:T51" si="2">0.5/3</f>
        <v>0.16666666666666666</v>
      </c>
      <c r="U50" s="317">
        <v>45660</v>
      </c>
      <c r="V50" s="317">
        <v>46022</v>
      </c>
      <c r="W50" s="318">
        <f t="shared" si="0"/>
        <v>362</v>
      </c>
      <c r="X50" s="319">
        <v>3</v>
      </c>
      <c r="Y50" s="315" t="s">
        <v>459</v>
      </c>
      <c r="Z50" s="315" t="s">
        <v>579</v>
      </c>
      <c r="AA50" s="29" t="s">
        <v>589</v>
      </c>
      <c r="AB50" s="29" t="s">
        <v>590</v>
      </c>
      <c r="AC50" s="319" t="s">
        <v>463</v>
      </c>
      <c r="AD50" s="29" t="s">
        <v>593</v>
      </c>
      <c r="AE50" s="338">
        <v>50000000</v>
      </c>
      <c r="AF50" s="315" t="s">
        <v>516</v>
      </c>
      <c r="AG50" s="206" t="s">
        <v>466</v>
      </c>
      <c r="AH50" s="206"/>
      <c r="AI50" s="555"/>
      <c r="AJ50" s="555"/>
      <c r="AK50" s="555"/>
      <c r="AL50" s="324"/>
      <c r="AM50" s="324"/>
      <c r="AN50" s="538"/>
      <c r="AO50" s="315" t="s">
        <v>573</v>
      </c>
      <c r="AP50" s="528"/>
      <c r="AQ50" s="528"/>
      <c r="AR50" s="528"/>
      <c r="AS50" s="528"/>
      <c r="AT50" s="528"/>
      <c r="AU50" s="528"/>
      <c r="AV50" s="528"/>
      <c r="AW50" s="528"/>
      <c r="AX50" s="315"/>
      <c r="AY50" s="315"/>
      <c r="AZ50" s="315"/>
      <c r="BA50" s="315"/>
      <c r="BB50" s="315"/>
      <c r="BC50" s="315"/>
      <c r="BD50" s="315"/>
      <c r="BE50" s="315"/>
      <c r="BF50" s="29" t="s">
        <v>591</v>
      </c>
      <c r="BG50" s="206"/>
    </row>
    <row r="51" spans="1:59" ht="65.099999999999994" customHeight="1">
      <c r="A51" s="29" t="s">
        <v>206</v>
      </c>
      <c r="B51" s="29" t="s">
        <v>207</v>
      </c>
      <c r="C51" s="310" t="s">
        <v>208</v>
      </c>
      <c r="D51" s="29" t="s">
        <v>215</v>
      </c>
      <c r="E51" s="29" t="s">
        <v>573</v>
      </c>
      <c r="F51" s="311">
        <v>2024130010147</v>
      </c>
      <c r="G51" s="312" t="s">
        <v>585</v>
      </c>
      <c r="H51" s="29" t="s">
        <v>586</v>
      </c>
      <c r="I51" s="29" t="s">
        <v>213</v>
      </c>
      <c r="J51" s="314">
        <v>0.3</v>
      </c>
      <c r="K51" s="29" t="s">
        <v>587</v>
      </c>
      <c r="L51" s="206"/>
      <c r="M51" s="315" t="s">
        <v>588</v>
      </c>
      <c r="N51" s="316">
        <v>3</v>
      </c>
      <c r="O51" s="316"/>
      <c r="P51" s="313">
        <v>1.5</v>
      </c>
      <c r="Q51" s="313"/>
      <c r="R51" s="313"/>
      <c r="S51" s="313"/>
      <c r="T51" s="326">
        <f t="shared" si="2"/>
        <v>0.16666666666666666</v>
      </c>
      <c r="U51" s="317">
        <v>45660</v>
      </c>
      <c r="V51" s="317">
        <v>46022</v>
      </c>
      <c r="W51" s="318">
        <f t="shared" si="0"/>
        <v>362</v>
      </c>
      <c r="X51" s="319">
        <v>3</v>
      </c>
      <c r="Y51" s="315" t="s">
        <v>459</v>
      </c>
      <c r="Z51" s="315" t="s">
        <v>579</v>
      </c>
      <c r="AA51" s="29" t="s">
        <v>589</v>
      </c>
      <c r="AB51" s="29" t="s">
        <v>590</v>
      </c>
      <c r="AC51" s="319" t="s">
        <v>463</v>
      </c>
      <c r="AD51" s="29" t="s">
        <v>594</v>
      </c>
      <c r="AE51" s="338">
        <v>70000000</v>
      </c>
      <c r="AF51" s="315" t="s">
        <v>551</v>
      </c>
      <c r="AG51" s="206" t="s">
        <v>466</v>
      </c>
      <c r="AH51" s="206"/>
      <c r="AI51" s="555"/>
      <c r="AJ51" s="555"/>
      <c r="AK51" s="555"/>
      <c r="AL51" s="324"/>
      <c r="AM51" s="324"/>
      <c r="AN51" s="538"/>
      <c r="AO51" s="315" t="s">
        <v>573</v>
      </c>
      <c r="AP51" s="528"/>
      <c r="AQ51" s="528"/>
      <c r="AR51" s="528"/>
      <c r="AS51" s="528"/>
      <c r="AT51" s="528"/>
      <c r="AU51" s="528"/>
      <c r="AV51" s="528"/>
      <c r="AW51" s="528"/>
      <c r="AX51" s="315"/>
      <c r="AY51" s="315"/>
      <c r="AZ51" s="315"/>
      <c r="BA51" s="315"/>
      <c r="BB51" s="315"/>
      <c r="BC51" s="315"/>
      <c r="BD51" s="315"/>
      <c r="BE51" s="315"/>
      <c r="BF51" s="29" t="s">
        <v>591</v>
      </c>
      <c r="BG51" s="206"/>
    </row>
    <row r="52" spans="1:59" ht="65.099999999999994" customHeight="1">
      <c r="A52" s="29" t="s">
        <v>206</v>
      </c>
      <c r="B52" s="29" t="s">
        <v>207</v>
      </c>
      <c r="C52" s="310" t="s">
        <v>208</v>
      </c>
      <c r="D52" s="29" t="s">
        <v>215</v>
      </c>
      <c r="E52" s="29" t="s">
        <v>573</v>
      </c>
      <c r="F52" s="311">
        <v>2024130010147</v>
      </c>
      <c r="G52" s="312" t="s">
        <v>585</v>
      </c>
      <c r="H52" s="29" t="s">
        <v>586</v>
      </c>
      <c r="I52" s="331" t="s">
        <v>213</v>
      </c>
      <c r="J52" s="314">
        <v>0.3</v>
      </c>
      <c r="K52" s="29" t="s">
        <v>595</v>
      </c>
      <c r="L52" s="206"/>
      <c r="M52" s="315" t="s">
        <v>596</v>
      </c>
      <c r="N52" s="316">
        <v>1</v>
      </c>
      <c r="O52" s="316"/>
      <c r="P52" s="313">
        <v>0.5</v>
      </c>
      <c r="Q52" s="313"/>
      <c r="R52" s="313"/>
      <c r="S52" s="313"/>
      <c r="T52" s="326">
        <f t="shared" ref="T52:T59" si="3">+P52/N52</f>
        <v>0.5</v>
      </c>
      <c r="U52" s="317">
        <v>45660</v>
      </c>
      <c r="V52" s="317">
        <v>46022</v>
      </c>
      <c r="W52" s="318">
        <f t="shared" si="0"/>
        <v>362</v>
      </c>
      <c r="X52" s="319">
        <v>3</v>
      </c>
      <c r="Y52" s="315" t="s">
        <v>459</v>
      </c>
      <c r="Z52" s="315" t="s">
        <v>579</v>
      </c>
      <c r="AA52" s="29" t="s">
        <v>589</v>
      </c>
      <c r="AB52" s="29" t="s">
        <v>590</v>
      </c>
      <c r="AC52" s="319" t="s">
        <v>463</v>
      </c>
      <c r="AD52" s="29" t="s">
        <v>546</v>
      </c>
      <c r="AE52" s="338">
        <v>22500000</v>
      </c>
      <c r="AF52" s="206" t="s">
        <v>465</v>
      </c>
      <c r="AG52" s="206" t="s">
        <v>466</v>
      </c>
      <c r="AH52" s="206"/>
      <c r="AI52" s="555"/>
      <c r="AJ52" s="555"/>
      <c r="AK52" s="555"/>
      <c r="AL52" s="324"/>
      <c r="AM52" s="324"/>
      <c r="AN52" s="538"/>
      <c r="AO52" s="315" t="s">
        <v>573</v>
      </c>
      <c r="AP52" s="528"/>
      <c r="AQ52" s="528"/>
      <c r="AR52" s="528"/>
      <c r="AS52" s="528"/>
      <c r="AT52" s="528"/>
      <c r="AU52" s="528"/>
      <c r="AV52" s="528"/>
      <c r="AW52" s="528"/>
      <c r="AX52" s="315"/>
      <c r="AY52" s="315"/>
      <c r="AZ52" s="315"/>
      <c r="BA52" s="315"/>
      <c r="BB52" s="315"/>
      <c r="BC52" s="315"/>
      <c r="BD52" s="315"/>
      <c r="BE52" s="315"/>
      <c r="BF52" s="29" t="s">
        <v>591</v>
      </c>
      <c r="BG52" s="321" t="s">
        <v>597</v>
      </c>
    </row>
    <row r="53" spans="1:59" ht="65.099999999999994" customHeight="1">
      <c r="A53" s="29" t="s">
        <v>206</v>
      </c>
      <c r="B53" s="29" t="s">
        <v>207</v>
      </c>
      <c r="C53" s="310" t="s">
        <v>208</v>
      </c>
      <c r="D53" s="29" t="s">
        <v>215</v>
      </c>
      <c r="E53" s="29" t="s">
        <v>573</v>
      </c>
      <c r="F53" s="311">
        <v>2024130010147</v>
      </c>
      <c r="G53" s="312" t="s">
        <v>585</v>
      </c>
      <c r="H53" s="29" t="s">
        <v>586</v>
      </c>
      <c r="I53" s="29" t="s">
        <v>213</v>
      </c>
      <c r="J53" s="314">
        <v>0.3</v>
      </c>
      <c r="K53" s="29" t="s">
        <v>595</v>
      </c>
      <c r="L53" s="206"/>
      <c r="M53" s="315" t="s">
        <v>596</v>
      </c>
      <c r="N53" s="316">
        <v>1</v>
      </c>
      <c r="O53" s="316"/>
      <c r="P53" s="313">
        <v>0.5</v>
      </c>
      <c r="Q53" s="313"/>
      <c r="R53" s="313"/>
      <c r="S53" s="313"/>
      <c r="T53" s="326">
        <f t="shared" si="3"/>
        <v>0.5</v>
      </c>
      <c r="U53" s="317">
        <v>45660</v>
      </c>
      <c r="V53" s="317">
        <v>46022</v>
      </c>
      <c r="W53" s="318">
        <f t="shared" si="0"/>
        <v>362</v>
      </c>
      <c r="X53" s="319">
        <v>3</v>
      </c>
      <c r="Y53" s="315" t="s">
        <v>459</v>
      </c>
      <c r="Z53" s="315" t="s">
        <v>579</v>
      </c>
      <c r="AA53" s="29" t="s">
        <v>589</v>
      </c>
      <c r="AB53" s="29" t="s">
        <v>590</v>
      </c>
      <c r="AC53" s="319" t="s">
        <v>463</v>
      </c>
      <c r="AD53" s="29" t="s">
        <v>598</v>
      </c>
      <c r="AE53" s="338">
        <v>12000000</v>
      </c>
      <c r="AF53" s="315" t="s">
        <v>516</v>
      </c>
      <c r="AG53" s="206" t="s">
        <v>466</v>
      </c>
      <c r="AH53" s="206"/>
      <c r="AI53" s="555"/>
      <c r="AJ53" s="555"/>
      <c r="AK53" s="555"/>
      <c r="AL53" s="324"/>
      <c r="AM53" s="324"/>
      <c r="AN53" s="538"/>
      <c r="AO53" s="315" t="s">
        <v>573</v>
      </c>
      <c r="AP53" s="528"/>
      <c r="AQ53" s="528"/>
      <c r="AR53" s="528"/>
      <c r="AS53" s="528"/>
      <c r="AT53" s="528"/>
      <c r="AU53" s="528"/>
      <c r="AV53" s="528"/>
      <c r="AW53" s="528"/>
      <c r="AX53" s="315"/>
      <c r="AY53" s="315"/>
      <c r="AZ53" s="315"/>
      <c r="BA53" s="315"/>
      <c r="BB53" s="315"/>
      <c r="BC53" s="315"/>
      <c r="BD53" s="315"/>
      <c r="BE53" s="315"/>
      <c r="BF53" s="29" t="s">
        <v>591</v>
      </c>
      <c r="BG53" s="206"/>
    </row>
    <row r="54" spans="1:59" ht="65.099999999999994" customHeight="1">
      <c r="A54" s="29" t="s">
        <v>206</v>
      </c>
      <c r="B54" s="29" t="s">
        <v>207</v>
      </c>
      <c r="C54" s="310" t="s">
        <v>208</v>
      </c>
      <c r="D54" s="29" t="s">
        <v>215</v>
      </c>
      <c r="E54" s="29" t="s">
        <v>573</v>
      </c>
      <c r="F54" s="311">
        <v>2024130010147</v>
      </c>
      <c r="G54" s="312" t="s">
        <v>585</v>
      </c>
      <c r="H54" s="29" t="s">
        <v>586</v>
      </c>
      <c r="I54" s="29" t="s">
        <v>213</v>
      </c>
      <c r="J54" s="314">
        <v>0.3</v>
      </c>
      <c r="K54" s="29" t="s">
        <v>599</v>
      </c>
      <c r="L54" s="206"/>
      <c r="M54" s="315" t="s">
        <v>600</v>
      </c>
      <c r="N54" s="316">
        <v>2</v>
      </c>
      <c r="O54" s="316"/>
      <c r="P54" s="313">
        <v>1</v>
      </c>
      <c r="Q54" s="313"/>
      <c r="R54" s="313"/>
      <c r="S54" s="313"/>
      <c r="T54" s="326">
        <f t="shared" si="3"/>
        <v>0.5</v>
      </c>
      <c r="U54" s="317">
        <v>45660</v>
      </c>
      <c r="V54" s="317">
        <v>46022</v>
      </c>
      <c r="W54" s="318">
        <f t="shared" si="0"/>
        <v>362</v>
      </c>
      <c r="X54" s="319">
        <v>3</v>
      </c>
      <c r="Y54" s="315" t="s">
        <v>459</v>
      </c>
      <c r="Z54" s="315" t="s">
        <v>579</v>
      </c>
      <c r="AA54" s="29" t="s">
        <v>601</v>
      </c>
      <c r="AB54" s="29" t="s">
        <v>602</v>
      </c>
      <c r="AC54" s="319" t="s">
        <v>463</v>
      </c>
      <c r="AD54" s="29" t="s">
        <v>546</v>
      </c>
      <c r="AE54" s="338">
        <v>64500000</v>
      </c>
      <c r="AF54" s="206" t="s">
        <v>465</v>
      </c>
      <c r="AG54" s="206" t="s">
        <v>466</v>
      </c>
      <c r="AH54" s="206"/>
      <c r="AI54" s="555"/>
      <c r="AJ54" s="555"/>
      <c r="AK54" s="555"/>
      <c r="AL54" s="324"/>
      <c r="AM54" s="324"/>
      <c r="AN54" s="538"/>
      <c r="AO54" s="315" t="s">
        <v>573</v>
      </c>
      <c r="AP54" s="528"/>
      <c r="AQ54" s="528"/>
      <c r="AR54" s="528"/>
      <c r="AS54" s="528"/>
      <c r="AT54" s="528"/>
      <c r="AU54" s="528"/>
      <c r="AV54" s="528"/>
      <c r="AW54" s="528"/>
      <c r="AX54" s="315"/>
      <c r="AY54" s="315"/>
      <c r="AZ54" s="315"/>
      <c r="BA54" s="315"/>
      <c r="BB54" s="315"/>
      <c r="BC54" s="315"/>
      <c r="BD54" s="315"/>
      <c r="BE54" s="315"/>
      <c r="BF54" s="29" t="s">
        <v>591</v>
      </c>
      <c r="BG54" s="321" t="s">
        <v>597</v>
      </c>
    </row>
    <row r="55" spans="1:59" ht="65.099999999999994" customHeight="1">
      <c r="A55" s="29" t="s">
        <v>206</v>
      </c>
      <c r="B55" s="29" t="s">
        <v>207</v>
      </c>
      <c r="C55" s="310" t="s">
        <v>208</v>
      </c>
      <c r="D55" s="29" t="s">
        <v>215</v>
      </c>
      <c r="E55" s="29" t="s">
        <v>573</v>
      </c>
      <c r="F55" s="311">
        <v>2024130010147</v>
      </c>
      <c r="G55" s="312" t="s">
        <v>585</v>
      </c>
      <c r="H55" s="29" t="s">
        <v>586</v>
      </c>
      <c r="I55" s="29" t="s">
        <v>213</v>
      </c>
      <c r="J55" s="314">
        <v>0.3</v>
      </c>
      <c r="K55" s="29" t="s">
        <v>603</v>
      </c>
      <c r="L55" s="206"/>
      <c r="M55" s="315" t="s">
        <v>604</v>
      </c>
      <c r="N55" s="316">
        <v>1</v>
      </c>
      <c r="O55" s="316"/>
      <c r="P55" s="313">
        <v>0.5</v>
      </c>
      <c r="Q55" s="313"/>
      <c r="R55" s="313"/>
      <c r="S55" s="313"/>
      <c r="T55" s="326">
        <f t="shared" si="3"/>
        <v>0.5</v>
      </c>
      <c r="U55" s="317">
        <v>45660</v>
      </c>
      <c r="V55" s="317">
        <v>46022</v>
      </c>
      <c r="W55" s="318">
        <f t="shared" si="0"/>
        <v>362</v>
      </c>
      <c r="X55" s="319">
        <v>3</v>
      </c>
      <c r="Y55" s="315" t="s">
        <v>459</v>
      </c>
      <c r="Z55" s="315" t="s">
        <v>579</v>
      </c>
      <c r="AA55" s="29" t="s">
        <v>601</v>
      </c>
      <c r="AB55" s="29" t="s">
        <v>602</v>
      </c>
      <c r="AC55" s="319" t="s">
        <v>463</v>
      </c>
      <c r="AD55" s="29" t="s">
        <v>546</v>
      </c>
      <c r="AE55" s="338">
        <v>36000000</v>
      </c>
      <c r="AF55" s="206" t="s">
        <v>465</v>
      </c>
      <c r="AG55" s="206" t="s">
        <v>466</v>
      </c>
      <c r="AH55" s="206"/>
      <c r="AI55" s="555"/>
      <c r="AJ55" s="555"/>
      <c r="AK55" s="555"/>
      <c r="AL55" s="324"/>
      <c r="AM55" s="324"/>
      <c r="AN55" s="538"/>
      <c r="AO55" s="315" t="s">
        <v>573</v>
      </c>
      <c r="AP55" s="528"/>
      <c r="AQ55" s="528"/>
      <c r="AR55" s="528"/>
      <c r="AS55" s="528"/>
      <c r="AT55" s="528"/>
      <c r="AU55" s="528"/>
      <c r="AV55" s="528"/>
      <c r="AW55" s="528"/>
      <c r="AX55" s="315"/>
      <c r="AY55" s="315"/>
      <c r="AZ55" s="315"/>
      <c r="BA55" s="315"/>
      <c r="BB55" s="315"/>
      <c r="BC55" s="315"/>
      <c r="BD55" s="315"/>
      <c r="BE55" s="315"/>
      <c r="BF55" s="29" t="s">
        <v>591</v>
      </c>
      <c r="BG55" s="321" t="s">
        <v>605</v>
      </c>
    </row>
    <row r="56" spans="1:59" ht="65.099999999999994" customHeight="1">
      <c r="A56" s="29" t="s">
        <v>206</v>
      </c>
      <c r="B56" s="29" t="s">
        <v>207</v>
      </c>
      <c r="C56" s="310" t="s">
        <v>219</v>
      </c>
      <c r="D56" s="29" t="s">
        <v>215</v>
      </c>
      <c r="E56" s="29" t="s">
        <v>573</v>
      </c>
      <c r="F56" s="311">
        <v>2024130010147</v>
      </c>
      <c r="G56" s="312" t="s">
        <v>585</v>
      </c>
      <c r="H56" s="29" t="s">
        <v>586</v>
      </c>
      <c r="I56" s="29" t="s">
        <v>213</v>
      </c>
      <c r="J56" s="314">
        <v>0.3</v>
      </c>
      <c r="K56" s="29" t="s">
        <v>603</v>
      </c>
      <c r="L56" s="206"/>
      <c r="M56" s="315" t="s">
        <v>606</v>
      </c>
      <c r="N56" s="316">
        <v>1</v>
      </c>
      <c r="O56" s="316"/>
      <c r="P56" s="313">
        <v>0.5</v>
      </c>
      <c r="Q56" s="313"/>
      <c r="R56" s="313"/>
      <c r="S56" s="313"/>
      <c r="T56" s="326">
        <f t="shared" si="3"/>
        <v>0.5</v>
      </c>
      <c r="U56" s="317">
        <v>45660</v>
      </c>
      <c r="V56" s="317">
        <v>46022</v>
      </c>
      <c r="W56" s="318">
        <f t="shared" si="0"/>
        <v>362</v>
      </c>
      <c r="X56" s="319">
        <v>3</v>
      </c>
      <c r="Y56" s="315" t="s">
        <v>459</v>
      </c>
      <c r="Z56" s="315" t="s">
        <v>579</v>
      </c>
      <c r="AA56" s="29" t="s">
        <v>601</v>
      </c>
      <c r="AB56" s="29" t="s">
        <v>602</v>
      </c>
      <c r="AC56" s="319" t="s">
        <v>463</v>
      </c>
      <c r="AD56" s="29" t="s">
        <v>607</v>
      </c>
      <c r="AE56" s="338">
        <v>50000000</v>
      </c>
      <c r="AF56" s="315" t="s">
        <v>551</v>
      </c>
      <c r="AG56" s="206" t="s">
        <v>466</v>
      </c>
      <c r="AH56" s="206"/>
      <c r="AI56" s="555"/>
      <c r="AJ56" s="555"/>
      <c r="AK56" s="555"/>
      <c r="AL56" s="324"/>
      <c r="AM56" s="324"/>
      <c r="AN56" s="538"/>
      <c r="AO56" s="315" t="s">
        <v>573</v>
      </c>
      <c r="AP56" s="528"/>
      <c r="AQ56" s="528"/>
      <c r="AR56" s="528"/>
      <c r="AS56" s="528"/>
      <c r="AT56" s="528"/>
      <c r="AU56" s="528"/>
      <c r="AV56" s="528"/>
      <c r="AW56" s="528"/>
      <c r="AX56" s="315"/>
      <c r="AY56" s="315"/>
      <c r="AZ56" s="315"/>
      <c r="BA56" s="315"/>
      <c r="BB56" s="315"/>
      <c r="BC56" s="315"/>
      <c r="BD56" s="315"/>
      <c r="BE56" s="315"/>
      <c r="BF56" s="29" t="s">
        <v>591</v>
      </c>
      <c r="BG56" s="206"/>
    </row>
    <row r="57" spans="1:59" ht="65.099999999999994" customHeight="1">
      <c r="A57" s="29" t="s">
        <v>206</v>
      </c>
      <c r="B57" s="29" t="s">
        <v>207</v>
      </c>
      <c r="C57" s="310" t="s">
        <v>219</v>
      </c>
      <c r="D57" s="29" t="s">
        <v>211</v>
      </c>
      <c r="E57" s="332" t="s">
        <v>573</v>
      </c>
      <c r="F57" s="311">
        <v>2024130010147</v>
      </c>
      <c r="G57" s="312" t="s">
        <v>585</v>
      </c>
      <c r="H57" s="29" t="s">
        <v>586</v>
      </c>
      <c r="I57" s="29" t="s">
        <v>213</v>
      </c>
      <c r="J57" s="314">
        <v>0.7</v>
      </c>
      <c r="K57" s="312" t="s">
        <v>608</v>
      </c>
      <c r="L57" s="206"/>
      <c r="M57" s="315" t="s">
        <v>609</v>
      </c>
      <c r="N57" s="316">
        <v>5400</v>
      </c>
      <c r="O57" s="316"/>
      <c r="P57" s="313">
        <v>1943</v>
      </c>
      <c r="Q57" s="313"/>
      <c r="R57" s="313"/>
      <c r="S57" s="313"/>
      <c r="T57" s="326">
        <f t="shared" si="3"/>
        <v>0.35981481481481481</v>
      </c>
      <c r="U57" s="317">
        <v>45660</v>
      </c>
      <c r="V57" s="317">
        <v>46022</v>
      </c>
      <c r="W57" s="318">
        <f t="shared" si="0"/>
        <v>362</v>
      </c>
      <c r="X57" s="319">
        <v>3</v>
      </c>
      <c r="Y57" s="315" t="s">
        <v>459</v>
      </c>
      <c r="Z57" s="315" t="s">
        <v>579</v>
      </c>
      <c r="AA57" s="29" t="s">
        <v>610</v>
      </c>
      <c r="AB57" s="29" t="s">
        <v>611</v>
      </c>
      <c r="AC57" s="319" t="s">
        <v>463</v>
      </c>
      <c r="AD57" s="29" t="s">
        <v>546</v>
      </c>
      <c r="AE57" s="338">
        <v>64500000</v>
      </c>
      <c r="AF57" s="206" t="s">
        <v>465</v>
      </c>
      <c r="AG57" s="206" t="s">
        <v>466</v>
      </c>
      <c r="AH57" s="206"/>
      <c r="AI57" s="555"/>
      <c r="AJ57" s="555"/>
      <c r="AK57" s="555"/>
      <c r="AL57" s="324"/>
      <c r="AM57" s="324"/>
      <c r="AN57" s="538"/>
      <c r="AO57" s="315" t="s">
        <v>573</v>
      </c>
      <c r="AP57" s="528"/>
      <c r="AQ57" s="528"/>
      <c r="AR57" s="528"/>
      <c r="AS57" s="528"/>
      <c r="AT57" s="528"/>
      <c r="AU57" s="528"/>
      <c r="AV57" s="528"/>
      <c r="AW57" s="528"/>
      <c r="AX57" s="315"/>
      <c r="AY57" s="315"/>
      <c r="AZ57" s="315"/>
      <c r="BA57" s="315"/>
      <c r="BB57" s="315"/>
      <c r="BC57" s="315"/>
      <c r="BD57" s="315"/>
      <c r="BE57" s="315"/>
      <c r="BF57" s="29" t="s">
        <v>591</v>
      </c>
      <c r="BG57" s="321" t="s">
        <v>612</v>
      </c>
    </row>
    <row r="58" spans="1:59" ht="65.099999999999994" customHeight="1">
      <c r="A58" s="29" t="s">
        <v>206</v>
      </c>
      <c r="B58" s="29" t="s">
        <v>207</v>
      </c>
      <c r="C58" s="310" t="s">
        <v>219</v>
      </c>
      <c r="D58" s="29" t="s">
        <v>211</v>
      </c>
      <c r="E58" s="332" t="s">
        <v>573</v>
      </c>
      <c r="F58" s="311">
        <v>2024130010147</v>
      </c>
      <c r="G58" s="312" t="s">
        <v>585</v>
      </c>
      <c r="H58" s="29" t="s">
        <v>586</v>
      </c>
      <c r="I58" s="29" t="s">
        <v>213</v>
      </c>
      <c r="J58" s="314">
        <v>0.7</v>
      </c>
      <c r="K58" s="312" t="s">
        <v>608</v>
      </c>
      <c r="L58" s="206"/>
      <c r="M58" s="315" t="s">
        <v>609</v>
      </c>
      <c r="N58" s="316">
        <v>5400</v>
      </c>
      <c r="O58" s="316"/>
      <c r="P58" s="313">
        <v>1943</v>
      </c>
      <c r="Q58" s="313"/>
      <c r="R58" s="313"/>
      <c r="S58" s="313"/>
      <c r="T58" s="326">
        <f t="shared" si="3"/>
        <v>0.35981481481481481</v>
      </c>
      <c r="U58" s="317">
        <v>45660</v>
      </c>
      <c r="V58" s="317">
        <v>46022</v>
      </c>
      <c r="W58" s="318">
        <f t="shared" si="0"/>
        <v>362</v>
      </c>
      <c r="X58" s="319">
        <v>3</v>
      </c>
      <c r="Y58" s="315" t="s">
        <v>459</v>
      </c>
      <c r="Z58" s="315" t="s">
        <v>579</v>
      </c>
      <c r="AA58" s="29" t="s">
        <v>610</v>
      </c>
      <c r="AB58" s="29" t="s">
        <v>611</v>
      </c>
      <c r="AC58" s="319" t="s">
        <v>463</v>
      </c>
      <c r="AD58" s="29" t="s">
        <v>613</v>
      </c>
      <c r="AE58" s="338">
        <v>221391147</v>
      </c>
      <c r="AF58" s="315" t="s">
        <v>504</v>
      </c>
      <c r="AG58" s="29" t="s">
        <v>614</v>
      </c>
      <c r="AH58" s="206"/>
      <c r="AI58" s="555"/>
      <c r="AJ58" s="555"/>
      <c r="AK58" s="555"/>
      <c r="AL58" s="324"/>
      <c r="AM58" s="324"/>
      <c r="AN58" s="538"/>
      <c r="AO58" s="315" t="s">
        <v>573</v>
      </c>
      <c r="AP58" s="528"/>
      <c r="AQ58" s="528"/>
      <c r="AR58" s="528"/>
      <c r="AS58" s="528"/>
      <c r="AT58" s="528"/>
      <c r="AU58" s="528"/>
      <c r="AV58" s="528"/>
      <c r="AW58" s="528"/>
      <c r="AX58" s="315"/>
      <c r="AY58" s="315"/>
      <c r="AZ58" s="315"/>
      <c r="BA58" s="315"/>
      <c r="BB58" s="315"/>
      <c r="BC58" s="315"/>
      <c r="BD58" s="315"/>
      <c r="BE58" s="315"/>
      <c r="BF58" s="29" t="s">
        <v>591</v>
      </c>
      <c r="BG58" s="206"/>
    </row>
    <row r="59" spans="1:59" ht="65.099999999999994" customHeight="1">
      <c r="A59" s="29" t="s">
        <v>206</v>
      </c>
      <c r="B59" s="29" t="s">
        <v>207</v>
      </c>
      <c r="C59" s="310" t="s">
        <v>219</v>
      </c>
      <c r="D59" s="29" t="s">
        <v>211</v>
      </c>
      <c r="E59" s="29" t="s">
        <v>573</v>
      </c>
      <c r="F59" s="311">
        <v>2024130010147</v>
      </c>
      <c r="G59" s="312" t="s">
        <v>585</v>
      </c>
      <c r="H59" s="29" t="s">
        <v>586</v>
      </c>
      <c r="I59" s="29" t="s">
        <v>213</v>
      </c>
      <c r="J59" s="314">
        <v>0.7</v>
      </c>
      <c r="K59" s="312" t="s">
        <v>615</v>
      </c>
      <c r="L59" s="206"/>
      <c r="M59" s="315" t="s">
        <v>616</v>
      </c>
      <c r="N59" s="316">
        <v>3</v>
      </c>
      <c r="O59" s="316"/>
      <c r="P59" s="313">
        <v>2</v>
      </c>
      <c r="Q59" s="313"/>
      <c r="R59" s="313"/>
      <c r="S59" s="313"/>
      <c r="T59" s="326">
        <f t="shared" si="3"/>
        <v>0.66666666666666663</v>
      </c>
      <c r="U59" s="317">
        <v>45660</v>
      </c>
      <c r="V59" s="317">
        <v>46022</v>
      </c>
      <c r="W59" s="318">
        <f t="shared" si="0"/>
        <v>362</v>
      </c>
      <c r="X59" s="319">
        <v>3</v>
      </c>
      <c r="Y59" s="315" t="s">
        <v>459</v>
      </c>
      <c r="Z59" s="315" t="s">
        <v>579</v>
      </c>
      <c r="AA59" s="29" t="s">
        <v>610</v>
      </c>
      <c r="AB59" s="29" t="s">
        <v>611</v>
      </c>
      <c r="AC59" s="319" t="s">
        <v>463</v>
      </c>
      <c r="AD59" s="29" t="s">
        <v>617</v>
      </c>
      <c r="AE59" s="338">
        <v>125000000</v>
      </c>
      <c r="AF59" s="315" t="s">
        <v>504</v>
      </c>
      <c r="AG59" s="206" t="s">
        <v>466</v>
      </c>
      <c r="AH59" s="206"/>
      <c r="AI59" s="555"/>
      <c r="AJ59" s="555"/>
      <c r="AK59" s="555"/>
      <c r="AL59" s="324"/>
      <c r="AM59" s="324"/>
      <c r="AN59" s="538"/>
      <c r="AO59" s="315" t="s">
        <v>573</v>
      </c>
      <c r="AP59" s="539"/>
      <c r="AQ59" s="539"/>
      <c r="AR59" s="539"/>
      <c r="AS59" s="539"/>
      <c r="AT59" s="539"/>
      <c r="AU59" s="539"/>
      <c r="AV59" s="539"/>
      <c r="AW59" s="539"/>
      <c r="AX59" s="315"/>
      <c r="AY59" s="315"/>
      <c r="AZ59" s="315"/>
      <c r="BA59" s="315"/>
      <c r="BB59" s="315"/>
      <c r="BC59" s="315"/>
      <c r="BD59" s="315"/>
      <c r="BE59" s="315"/>
      <c r="BF59" s="29" t="s">
        <v>591</v>
      </c>
      <c r="BG59" s="206"/>
    </row>
    <row r="60" spans="1:59" ht="65.099999999999994" customHeight="1">
      <c r="A60" s="29"/>
      <c r="B60" s="29"/>
      <c r="C60" s="310"/>
      <c r="D60" s="29"/>
      <c r="E60" s="521" t="s">
        <v>618</v>
      </c>
      <c r="F60" s="525"/>
      <c r="G60" s="525"/>
      <c r="H60" s="525"/>
      <c r="I60" s="525"/>
      <c r="J60" s="525"/>
      <c r="K60" s="525"/>
      <c r="L60" s="525"/>
      <c r="M60" s="525"/>
      <c r="N60" s="525"/>
      <c r="O60" s="525"/>
      <c r="P60" s="526"/>
      <c r="Q60" s="335"/>
      <c r="R60" s="335"/>
      <c r="S60" s="335"/>
      <c r="T60" s="372">
        <f>AVERAGE(T48:T59)</f>
        <v>0.40719135802469136</v>
      </c>
      <c r="U60" s="317"/>
      <c r="V60" s="317"/>
      <c r="W60" s="318"/>
      <c r="X60" s="319"/>
      <c r="Y60" s="315"/>
      <c r="Z60" s="315"/>
      <c r="AA60" s="29"/>
      <c r="AB60" s="29"/>
      <c r="AC60" s="319"/>
      <c r="AD60" s="29"/>
      <c r="AE60" s="338"/>
      <c r="AF60" s="315"/>
      <c r="AG60" s="206"/>
      <c r="AH60" s="206"/>
      <c r="AI60" s="389">
        <f>SUM(AI48)</f>
        <v>844891147</v>
      </c>
      <c r="AJ60" s="389">
        <f>SUM(AJ48)</f>
        <v>899558349</v>
      </c>
      <c r="AK60" s="389">
        <f>SUM(AK48)</f>
        <v>899558349</v>
      </c>
      <c r="AL60" s="390"/>
      <c r="AM60" s="390"/>
      <c r="AN60" s="378"/>
      <c r="AO60" s="378"/>
      <c r="AP60" s="391">
        <f>SUM(AP48:AP59)</f>
        <v>0</v>
      </c>
      <c r="AQ60" s="392">
        <f>+AQ59</f>
        <v>0</v>
      </c>
      <c r="AR60" s="391">
        <f>SUM(AR48:AR59)</f>
        <v>0</v>
      </c>
      <c r="AS60" s="392">
        <f>+AS59</f>
        <v>0</v>
      </c>
      <c r="AT60" s="391">
        <f>SUM(AT48:AT59)</f>
        <v>0</v>
      </c>
      <c r="AU60" s="392">
        <f>+AU59</f>
        <v>0</v>
      </c>
      <c r="AV60" s="391">
        <f>SUM(AV48:AV59)</f>
        <v>0</v>
      </c>
      <c r="AW60" s="392">
        <f>+AW59</f>
        <v>0</v>
      </c>
      <c r="AX60" s="378"/>
      <c r="AY60" s="378"/>
      <c r="AZ60" s="378"/>
      <c r="BA60" s="378"/>
      <c r="BB60" s="315"/>
      <c r="BC60" s="315"/>
      <c r="BD60" s="315"/>
      <c r="BE60" s="315"/>
      <c r="BF60" s="337"/>
      <c r="BG60" s="206"/>
    </row>
    <row r="61" spans="1:59" ht="65.099999999999994" customHeight="1">
      <c r="A61" s="29" t="s">
        <v>193</v>
      </c>
      <c r="B61" s="29" t="s">
        <v>218</v>
      </c>
      <c r="C61" s="310" t="s">
        <v>219</v>
      </c>
      <c r="D61" s="29" t="s">
        <v>222</v>
      </c>
      <c r="E61" s="29" t="s">
        <v>619</v>
      </c>
      <c r="F61" s="344">
        <v>2024130010130</v>
      </c>
      <c r="G61" s="29" t="s">
        <v>620</v>
      </c>
      <c r="H61" s="29" t="s">
        <v>621</v>
      </c>
      <c r="I61" s="29" t="s">
        <v>220</v>
      </c>
      <c r="J61" s="345">
        <v>0.4</v>
      </c>
      <c r="K61" s="346" t="s">
        <v>622</v>
      </c>
      <c r="L61" s="315" t="s">
        <v>623</v>
      </c>
      <c r="M61" s="315" t="s">
        <v>624</v>
      </c>
      <c r="N61" s="316">
        <v>6700</v>
      </c>
      <c r="O61" s="316"/>
      <c r="P61" s="313">
        <v>6435</v>
      </c>
      <c r="Q61" s="313"/>
      <c r="R61" s="313"/>
      <c r="S61" s="313"/>
      <c r="T61" s="326">
        <f t="shared" ref="T61:T73" si="4">+P61/N61</f>
        <v>0.96044776119402986</v>
      </c>
      <c r="U61" s="317">
        <v>45660</v>
      </c>
      <c r="V61" s="317">
        <v>46022</v>
      </c>
      <c r="W61" s="318">
        <f t="shared" si="0"/>
        <v>362</v>
      </c>
      <c r="X61" s="29">
        <v>6700</v>
      </c>
      <c r="Y61" s="315" t="s">
        <v>459</v>
      </c>
      <c r="Z61" s="206" t="s">
        <v>555</v>
      </c>
      <c r="AA61" s="315" t="s">
        <v>625</v>
      </c>
      <c r="AB61" s="315" t="s">
        <v>626</v>
      </c>
      <c r="AC61" s="319" t="s">
        <v>463</v>
      </c>
      <c r="AD61" s="346" t="s">
        <v>627</v>
      </c>
      <c r="AE61" s="338">
        <v>300000000</v>
      </c>
      <c r="AF61" s="315" t="s">
        <v>551</v>
      </c>
      <c r="AG61" s="206" t="s">
        <v>466</v>
      </c>
      <c r="AH61" s="206"/>
      <c r="AI61" s="541">
        <v>4532675119</v>
      </c>
      <c r="AJ61" s="541">
        <v>8250277366.1000004</v>
      </c>
      <c r="AK61" s="541">
        <v>8250277366.1000004</v>
      </c>
      <c r="AL61" s="322"/>
      <c r="AM61" s="322"/>
      <c r="AN61" s="537" t="s">
        <v>628</v>
      </c>
      <c r="AO61" s="315" t="s">
        <v>619</v>
      </c>
      <c r="AP61" s="537">
        <v>0</v>
      </c>
      <c r="AQ61" s="537">
        <f>+AP61/AJ61</f>
        <v>0</v>
      </c>
      <c r="AR61" s="537" t="s">
        <v>629</v>
      </c>
      <c r="AS61" s="537"/>
      <c r="AT61" s="535">
        <v>3924975844</v>
      </c>
      <c r="AU61" s="570">
        <f>+AT61/AK61</f>
        <v>0.47573865336061794</v>
      </c>
      <c r="AV61" s="535">
        <v>3565563054</v>
      </c>
      <c r="AW61" s="570">
        <f>+AV61/AK61</f>
        <v>0.43217493131209506</v>
      </c>
      <c r="AX61" s="315"/>
      <c r="AY61" s="315"/>
      <c r="AZ61" s="315"/>
      <c r="BA61" s="315"/>
      <c r="BB61" s="315"/>
      <c r="BC61" s="315"/>
      <c r="BD61" s="315"/>
      <c r="BE61" s="315"/>
      <c r="BF61" s="29" t="s">
        <v>630</v>
      </c>
      <c r="BG61" s="206"/>
    </row>
    <row r="62" spans="1:59" ht="65.099999999999994" customHeight="1">
      <c r="A62" s="29" t="s">
        <v>193</v>
      </c>
      <c r="B62" s="29" t="s">
        <v>218</v>
      </c>
      <c r="C62" s="310" t="s">
        <v>219</v>
      </c>
      <c r="D62" s="29" t="s">
        <v>222</v>
      </c>
      <c r="E62" s="29" t="s">
        <v>619</v>
      </c>
      <c r="F62" s="344">
        <v>2024130010130</v>
      </c>
      <c r="G62" s="29" t="s">
        <v>620</v>
      </c>
      <c r="H62" s="29" t="s">
        <v>621</v>
      </c>
      <c r="I62" s="29" t="s">
        <v>220</v>
      </c>
      <c r="J62" s="345">
        <v>0.4</v>
      </c>
      <c r="K62" s="346" t="s">
        <v>631</v>
      </c>
      <c r="L62" s="315" t="s">
        <v>623</v>
      </c>
      <c r="M62" s="315" t="s">
        <v>632</v>
      </c>
      <c r="N62" s="316">
        <v>55</v>
      </c>
      <c r="O62" s="316"/>
      <c r="P62" s="313">
        <v>55</v>
      </c>
      <c r="Q62" s="313"/>
      <c r="R62" s="313"/>
      <c r="S62" s="313"/>
      <c r="T62" s="326">
        <f t="shared" si="4"/>
        <v>1</v>
      </c>
      <c r="U62" s="317">
        <v>45660</v>
      </c>
      <c r="V62" s="317">
        <v>46022</v>
      </c>
      <c r="W62" s="318">
        <f t="shared" si="0"/>
        <v>362</v>
      </c>
      <c r="X62" s="29">
        <v>6700</v>
      </c>
      <c r="Y62" s="315" t="s">
        <v>459</v>
      </c>
      <c r="Z62" s="206" t="s">
        <v>555</v>
      </c>
      <c r="AA62" s="315" t="s">
        <v>625</v>
      </c>
      <c r="AB62" s="315" t="s">
        <v>626</v>
      </c>
      <c r="AC62" s="319" t="s">
        <v>463</v>
      </c>
      <c r="AD62" s="346" t="s">
        <v>546</v>
      </c>
      <c r="AE62" s="338">
        <v>150000000</v>
      </c>
      <c r="AF62" s="206" t="s">
        <v>465</v>
      </c>
      <c r="AG62" s="206" t="s">
        <v>466</v>
      </c>
      <c r="AH62" s="206"/>
      <c r="AI62" s="542"/>
      <c r="AJ62" s="542"/>
      <c r="AK62" s="542"/>
      <c r="AL62" s="324"/>
      <c r="AM62" s="324"/>
      <c r="AN62" s="538"/>
      <c r="AO62" s="315" t="s">
        <v>619</v>
      </c>
      <c r="AP62" s="538"/>
      <c r="AQ62" s="538"/>
      <c r="AR62" s="538"/>
      <c r="AS62" s="538"/>
      <c r="AT62" s="547"/>
      <c r="AU62" s="571"/>
      <c r="AV62" s="547"/>
      <c r="AW62" s="571"/>
      <c r="AX62" s="315"/>
      <c r="AY62" s="315"/>
      <c r="AZ62" s="315"/>
      <c r="BA62" s="315"/>
      <c r="BB62" s="315"/>
      <c r="BC62" s="315"/>
      <c r="BD62" s="315"/>
      <c r="BE62" s="315"/>
      <c r="BF62" s="29" t="s">
        <v>630</v>
      </c>
      <c r="BG62" s="321" t="s">
        <v>633</v>
      </c>
    </row>
    <row r="63" spans="1:59" ht="65.099999999999994" customHeight="1">
      <c r="A63" s="29" t="s">
        <v>193</v>
      </c>
      <c r="B63" s="29" t="s">
        <v>218</v>
      </c>
      <c r="C63" s="310" t="s">
        <v>219</v>
      </c>
      <c r="D63" s="29" t="s">
        <v>222</v>
      </c>
      <c r="E63" s="29" t="s">
        <v>619</v>
      </c>
      <c r="F63" s="344">
        <v>2024130010130</v>
      </c>
      <c r="G63" s="29" t="s">
        <v>620</v>
      </c>
      <c r="H63" s="29" t="s">
        <v>621</v>
      </c>
      <c r="I63" s="29" t="s">
        <v>220</v>
      </c>
      <c r="J63" s="345">
        <v>0.4</v>
      </c>
      <c r="K63" s="315" t="s">
        <v>634</v>
      </c>
      <c r="L63" s="315" t="s">
        <v>623</v>
      </c>
      <c r="M63" s="315" t="s">
        <v>624</v>
      </c>
      <c r="N63" s="316">
        <v>6700</v>
      </c>
      <c r="O63" s="316"/>
      <c r="P63" s="313">
        <v>6435</v>
      </c>
      <c r="Q63" s="313"/>
      <c r="R63" s="313"/>
      <c r="S63" s="313"/>
      <c r="T63" s="326">
        <f t="shared" si="4"/>
        <v>0.96044776119402986</v>
      </c>
      <c r="U63" s="317">
        <v>45660</v>
      </c>
      <c r="V63" s="317">
        <v>46022</v>
      </c>
      <c r="W63" s="318">
        <f t="shared" si="0"/>
        <v>362</v>
      </c>
      <c r="X63" s="29">
        <v>6700</v>
      </c>
      <c r="Y63" s="315" t="s">
        <v>459</v>
      </c>
      <c r="Z63" s="206" t="s">
        <v>555</v>
      </c>
      <c r="AA63" s="315" t="s">
        <v>635</v>
      </c>
      <c r="AB63" s="315" t="s">
        <v>636</v>
      </c>
      <c r="AC63" s="319" t="s">
        <v>463</v>
      </c>
      <c r="AD63" s="346" t="s">
        <v>546</v>
      </c>
      <c r="AE63" s="338">
        <v>700000000</v>
      </c>
      <c r="AF63" s="206" t="s">
        <v>465</v>
      </c>
      <c r="AG63" s="346" t="s">
        <v>614</v>
      </c>
      <c r="AH63" s="206"/>
      <c r="AI63" s="542"/>
      <c r="AJ63" s="542"/>
      <c r="AK63" s="542"/>
      <c r="AL63" s="324"/>
      <c r="AM63" s="324"/>
      <c r="AN63" s="538"/>
      <c r="AO63" s="315" t="s">
        <v>619</v>
      </c>
      <c r="AP63" s="538"/>
      <c r="AQ63" s="538"/>
      <c r="AR63" s="538"/>
      <c r="AS63" s="538"/>
      <c r="AT63" s="547"/>
      <c r="AU63" s="571"/>
      <c r="AV63" s="547"/>
      <c r="AW63" s="571"/>
      <c r="AX63" s="315"/>
      <c r="AY63" s="315"/>
      <c r="AZ63" s="315"/>
      <c r="BA63" s="315"/>
      <c r="BB63" s="315"/>
      <c r="BC63" s="315"/>
      <c r="BD63" s="315"/>
      <c r="BE63" s="315"/>
      <c r="BF63" s="29" t="s">
        <v>630</v>
      </c>
      <c r="BG63" s="321" t="s">
        <v>637</v>
      </c>
    </row>
    <row r="64" spans="1:59" ht="65.099999999999994" customHeight="1">
      <c r="A64" s="29" t="s">
        <v>193</v>
      </c>
      <c r="B64" s="29" t="s">
        <v>218</v>
      </c>
      <c r="C64" s="310" t="s">
        <v>219</v>
      </c>
      <c r="D64" s="29" t="s">
        <v>222</v>
      </c>
      <c r="E64" s="29" t="s">
        <v>619</v>
      </c>
      <c r="F64" s="344">
        <v>2024130010130</v>
      </c>
      <c r="G64" s="29" t="s">
        <v>620</v>
      </c>
      <c r="H64" s="29" t="s">
        <v>621</v>
      </c>
      <c r="I64" s="29" t="s">
        <v>220</v>
      </c>
      <c r="J64" s="345">
        <v>0.4</v>
      </c>
      <c r="K64" s="315" t="s">
        <v>634</v>
      </c>
      <c r="L64" s="315" t="s">
        <v>623</v>
      </c>
      <c r="M64" s="315" t="s">
        <v>624</v>
      </c>
      <c r="N64" s="316">
        <v>6700</v>
      </c>
      <c r="O64" s="316"/>
      <c r="P64" s="313">
        <v>6435</v>
      </c>
      <c r="Q64" s="313"/>
      <c r="R64" s="313"/>
      <c r="S64" s="313"/>
      <c r="T64" s="326">
        <f t="shared" si="4"/>
        <v>0.96044776119402986</v>
      </c>
      <c r="U64" s="317">
        <v>45660</v>
      </c>
      <c r="V64" s="317">
        <v>46022</v>
      </c>
      <c r="W64" s="318">
        <f t="shared" si="0"/>
        <v>362</v>
      </c>
      <c r="X64" s="29">
        <v>6700</v>
      </c>
      <c r="Y64" s="315" t="s">
        <v>459</v>
      </c>
      <c r="Z64" s="206" t="s">
        <v>555</v>
      </c>
      <c r="AA64" s="315" t="s">
        <v>635</v>
      </c>
      <c r="AB64" s="315" t="s">
        <v>636</v>
      </c>
      <c r="AC64" s="319" t="s">
        <v>463</v>
      </c>
      <c r="AD64" s="346" t="s">
        <v>638</v>
      </c>
      <c r="AE64" s="338">
        <v>905700000</v>
      </c>
      <c r="AF64" s="206" t="s">
        <v>473</v>
      </c>
      <c r="AG64" s="206" t="s">
        <v>466</v>
      </c>
      <c r="AH64" s="206"/>
      <c r="AI64" s="542"/>
      <c r="AJ64" s="542"/>
      <c r="AK64" s="542"/>
      <c r="AL64" s="324"/>
      <c r="AM64" s="324"/>
      <c r="AN64" s="538"/>
      <c r="AO64" s="315" t="s">
        <v>619</v>
      </c>
      <c r="AP64" s="538"/>
      <c r="AQ64" s="538"/>
      <c r="AR64" s="538"/>
      <c r="AS64" s="538"/>
      <c r="AT64" s="547"/>
      <c r="AU64" s="571"/>
      <c r="AV64" s="547"/>
      <c r="AW64" s="571"/>
      <c r="AX64" s="315"/>
      <c r="AY64" s="315"/>
      <c r="AZ64" s="315"/>
      <c r="BA64" s="315"/>
      <c r="BB64" s="315"/>
      <c r="BC64" s="315"/>
      <c r="BD64" s="315"/>
      <c r="BE64" s="315"/>
      <c r="BF64" s="29" t="s">
        <v>630</v>
      </c>
      <c r="BG64" s="206"/>
    </row>
    <row r="65" spans="1:59" ht="65.099999999999994" customHeight="1">
      <c r="A65" s="29" t="s">
        <v>193</v>
      </c>
      <c r="B65" s="29" t="s">
        <v>218</v>
      </c>
      <c r="C65" s="310" t="s">
        <v>219</v>
      </c>
      <c r="D65" s="29" t="s">
        <v>222</v>
      </c>
      <c r="E65" s="29" t="s">
        <v>619</v>
      </c>
      <c r="F65" s="344">
        <v>2024130010130</v>
      </c>
      <c r="G65" s="29" t="s">
        <v>620</v>
      </c>
      <c r="H65" s="29" t="s">
        <v>621</v>
      </c>
      <c r="I65" s="29" t="s">
        <v>220</v>
      </c>
      <c r="J65" s="345">
        <v>0.4</v>
      </c>
      <c r="K65" s="315" t="s">
        <v>639</v>
      </c>
      <c r="L65" s="315" t="s">
        <v>623</v>
      </c>
      <c r="M65" s="315" t="s">
        <v>624</v>
      </c>
      <c r="N65" s="316">
        <v>6700</v>
      </c>
      <c r="O65" s="316"/>
      <c r="P65" s="313">
        <v>6435</v>
      </c>
      <c r="Q65" s="313"/>
      <c r="R65" s="313"/>
      <c r="S65" s="313"/>
      <c r="T65" s="326">
        <f t="shared" si="4"/>
        <v>0.96044776119402986</v>
      </c>
      <c r="U65" s="317">
        <v>45660</v>
      </c>
      <c r="V65" s="317">
        <v>46022</v>
      </c>
      <c r="W65" s="318">
        <f t="shared" si="0"/>
        <v>362</v>
      </c>
      <c r="X65" s="29">
        <v>6700</v>
      </c>
      <c r="Y65" s="315" t="s">
        <v>459</v>
      </c>
      <c r="Z65" s="206" t="s">
        <v>555</v>
      </c>
      <c r="AA65" s="315" t="s">
        <v>640</v>
      </c>
      <c r="AB65" s="206" t="s">
        <v>641</v>
      </c>
      <c r="AC65" s="319" t="s">
        <v>463</v>
      </c>
      <c r="AD65" s="346" t="s">
        <v>546</v>
      </c>
      <c r="AE65" s="338">
        <v>700000000</v>
      </c>
      <c r="AF65" s="206" t="s">
        <v>465</v>
      </c>
      <c r="AG65" s="206" t="s">
        <v>466</v>
      </c>
      <c r="AH65" s="206"/>
      <c r="AI65" s="542"/>
      <c r="AJ65" s="542"/>
      <c r="AK65" s="542"/>
      <c r="AL65" s="324"/>
      <c r="AM65" s="324"/>
      <c r="AN65" s="538"/>
      <c r="AO65" s="315" t="s">
        <v>619</v>
      </c>
      <c r="AP65" s="538"/>
      <c r="AQ65" s="538"/>
      <c r="AR65" s="538"/>
      <c r="AS65" s="538"/>
      <c r="AT65" s="547"/>
      <c r="AU65" s="571"/>
      <c r="AV65" s="547"/>
      <c r="AW65" s="571"/>
      <c r="AX65" s="315"/>
      <c r="AY65" s="315"/>
      <c r="AZ65" s="315"/>
      <c r="BA65" s="315"/>
      <c r="BB65" s="315"/>
      <c r="BC65" s="315"/>
      <c r="BD65" s="315"/>
      <c r="BE65" s="315"/>
      <c r="BF65" s="29" t="s">
        <v>630</v>
      </c>
      <c r="BG65" s="321" t="s">
        <v>642</v>
      </c>
    </row>
    <row r="66" spans="1:59" ht="65.099999999999994" customHeight="1">
      <c r="A66" s="29" t="s">
        <v>193</v>
      </c>
      <c r="B66" s="29" t="s">
        <v>218</v>
      </c>
      <c r="C66" s="310" t="s">
        <v>219</v>
      </c>
      <c r="D66" s="29" t="s">
        <v>222</v>
      </c>
      <c r="E66" s="29" t="s">
        <v>619</v>
      </c>
      <c r="F66" s="344">
        <v>2024130010130</v>
      </c>
      <c r="G66" s="29" t="s">
        <v>620</v>
      </c>
      <c r="H66" s="29" t="s">
        <v>621</v>
      </c>
      <c r="I66" s="29" t="s">
        <v>220</v>
      </c>
      <c r="J66" s="345">
        <v>0.4</v>
      </c>
      <c r="K66" s="315" t="s">
        <v>639</v>
      </c>
      <c r="L66" s="315" t="s">
        <v>623</v>
      </c>
      <c r="M66" s="315" t="s">
        <v>624</v>
      </c>
      <c r="N66" s="316">
        <v>6700</v>
      </c>
      <c r="O66" s="316"/>
      <c r="P66" s="313">
        <v>6435</v>
      </c>
      <c r="Q66" s="313"/>
      <c r="R66" s="313"/>
      <c r="S66" s="313"/>
      <c r="T66" s="326">
        <f t="shared" si="4"/>
        <v>0.96044776119402986</v>
      </c>
      <c r="U66" s="317">
        <v>45660</v>
      </c>
      <c r="V66" s="317">
        <v>46022</v>
      </c>
      <c r="W66" s="318">
        <f t="shared" si="0"/>
        <v>362</v>
      </c>
      <c r="X66" s="29">
        <v>6700</v>
      </c>
      <c r="Y66" s="315" t="s">
        <v>459</v>
      </c>
      <c r="Z66" s="206" t="s">
        <v>555</v>
      </c>
      <c r="AA66" s="315" t="s">
        <v>640</v>
      </c>
      <c r="AB66" s="206" t="s">
        <v>641</v>
      </c>
      <c r="AC66" s="319" t="s">
        <v>463</v>
      </c>
      <c r="AD66" s="346" t="s">
        <v>638</v>
      </c>
      <c r="AE66" s="338">
        <v>905700000</v>
      </c>
      <c r="AF66" s="206" t="s">
        <v>473</v>
      </c>
      <c r="AG66" s="206" t="s">
        <v>466</v>
      </c>
      <c r="AH66" s="206"/>
      <c r="AI66" s="542"/>
      <c r="AJ66" s="542"/>
      <c r="AK66" s="542"/>
      <c r="AL66" s="324"/>
      <c r="AM66" s="324"/>
      <c r="AN66" s="538"/>
      <c r="AO66" s="315" t="s">
        <v>619</v>
      </c>
      <c r="AP66" s="538"/>
      <c r="AQ66" s="538"/>
      <c r="AR66" s="538"/>
      <c r="AS66" s="538"/>
      <c r="AT66" s="547"/>
      <c r="AU66" s="571"/>
      <c r="AV66" s="547"/>
      <c r="AW66" s="571"/>
      <c r="AX66" s="315"/>
      <c r="AY66" s="315"/>
      <c r="AZ66" s="315"/>
      <c r="BA66" s="315"/>
      <c r="BB66" s="315"/>
      <c r="BC66" s="315"/>
      <c r="BD66" s="315"/>
      <c r="BE66" s="315"/>
      <c r="BF66" s="29" t="s">
        <v>630</v>
      </c>
      <c r="BG66" s="206"/>
    </row>
    <row r="67" spans="1:59" ht="65.099999999999994" customHeight="1">
      <c r="A67" s="29" t="s">
        <v>193</v>
      </c>
      <c r="B67" s="29" t="s">
        <v>218</v>
      </c>
      <c r="C67" s="310" t="s">
        <v>219</v>
      </c>
      <c r="D67" s="29" t="s">
        <v>222</v>
      </c>
      <c r="E67" s="29" t="s">
        <v>619</v>
      </c>
      <c r="F67" s="344">
        <v>2024130010130</v>
      </c>
      <c r="G67" s="29" t="s">
        <v>620</v>
      </c>
      <c r="H67" s="29" t="s">
        <v>621</v>
      </c>
      <c r="I67" s="29" t="s">
        <v>220</v>
      </c>
      <c r="J67" s="345">
        <v>0.4</v>
      </c>
      <c r="K67" s="346" t="s">
        <v>643</v>
      </c>
      <c r="L67" s="315" t="s">
        <v>623</v>
      </c>
      <c r="M67" s="315" t="s">
        <v>644</v>
      </c>
      <c r="N67" s="316">
        <v>100</v>
      </c>
      <c r="O67" s="316"/>
      <c r="P67" s="313">
        <v>50</v>
      </c>
      <c r="Q67" s="313"/>
      <c r="R67" s="313"/>
      <c r="S67" s="313"/>
      <c r="T67" s="326">
        <f t="shared" si="4"/>
        <v>0.5</v>
      </c>
      <c r="U67" s="317">
        <v>45660</v>
      </c>
      <c r="V67" s="317">
        <v>46022</v>
      </c>
      <c r="W67" s="318">
        <f t="shared" si="0"/>
        <v>362</v>
      </c>
      <c r="X67" s="29">
        <v>6700</v>
      </c>
      <c r="Y67" s="315" t="s">
        <v>459</v>
      </c>
      <c r="Z67" s="206" t="s">
        <v>555</v>
      </c>
      <c r="AA67" s="315" t="s">
        <v>645</v>
      </c>
      <c r="AB67" s="315" t="s">
        <v>646</v>
      </c>
      <c r="AC67" s="319" t="s">
        <v>463</v>
      </c>
      <c r="AD67" s="346" t="s">
        <v>546</v>
      </c>
      <c r="AE67" s="338">
        <v>250000000</v>
      </c>
      <c r="AF67" s="206" t="s">
        <v>465</v>
      </c>
      <c r="AG67" s="206" t="s">
        <v>466</v>
      </c>
      <c r="AH67" s="206"/>
      <c r="AI67" s="542"/>
      <c r="AJ67" s="542"/>
      <c r="AK67" s="542"/>
      <c r="AL67" s="324"/>
      <c r="AM67" s="324"/>
      <c r="AN67" s="538"/>
      <c r="AO67" s="315" t="s">
        <v>619</v>
      </c>
      <c r="AP67" s="538"/>
      <c r="AQ67" s="538"/>
      <c r="AR67" s="538"/>
      <c r="AS67" s="538"/>
      <c r="AT67" s="547"/>
      <c r="AU67" s="571"/>
      <c r="AV67" s="547"/>
      <c r="AW67" s="571"/>
      <c r="AX67" s="315"/>
      <c r="AY67" s="315"/>
      <c r="AZ67" s="315"/>
      <c r="BA67" s="315"/>
      <c r="BB67" s="315"/>
      <c r="BC67" s="315"/>
      <c r="BD67" s="315"/>
      <c r="BE67" s="315"/>
      <c r="BF67" s="29" t="s">
        <v>630</v>
      </c>
      <c r="BG67" s="321" t="s">
        <v>647</v>
      </c>
    </row>
    <row r="68" spans="1:59" ht="65.099999999999994" customHeight="1">
      <c r="A68" s="29" t="s">
        <v>193</v>
      </c>
      <c r="B68" s="29" t="s">
        <v>218</v>
      </c>
      <c r="C68" s="310" t="s">
        <v>219</v>
      </c>
      <c r="D68" s="29" t="s">
        <v>222</v>
      </c>
      <c r="E68" s="29" t="s">
        <v>619</v>
      </c>
      <c r="F68" s="344">
        <v>2024130010130</v>
      </c>
      <c r="G68" s="29" t="s">
        <v>620</v>
      </c>
      <c r="H68" s="29" t="s">
        <v>621</v>
      </c>
      <c r="I68" s="29" t="s">
        <v>220</v>
      </c>
      <c r="J68" s="345">
        <v>0.4</v>
      </c>
      <c r="K68" s="315" t="s">
        <v>643</v>
      </c>
      <c r="L68" s="315" t="s">
        <v>623</v>
      </c>
      <c r="M68" s="315" t="s">
        <v>624</v>
      </c>
      <c r="N68" s="316">
        <v>6700</v>
      </c>
      <c r="O68" s="316"/>
      <c r="P68" s="313">
        <v>6435</v>
      </c>
      <c r="Q68" s="313"/>
      <c r="R68" s="313"/>
      <c r="S68" s="313"/>
      <c r="T68" s="326">
        <f t="shared" si="4"/>
        <v>0.96044776119402986</v>
      </c>
      <c r="U68" s="317">
        <v>45660</v>
      </c>
      <c r="V68" s="317">
        <v>46022</v>
      </c>
      <c r="W68" s="318">
        <f t="shared" si="0"/>
        <v>362</v>
      </c>
      <c r="X68" s="29">
        <v>6700</v>
      </c>
      <c r="Y68" s="315" t="s">
        <v>459</v>
      </c>
      <c r="Z68" s="206" t="s">
        <v>555</v>
      </c>
      <c r="AA68" s="315" t="s">
        <v>648</v>
      </c>
      <c r="AB68" s="327" t="s">
        <v>649</v>
      </c>
      <c r="AC68" s="319" t="s">
        <v>463</v>
      </c>
      <c r="AD68" s="346" t="s">
        <v>650</v>
      </c>
      <c r="AE68" s="338">
        <v>40000000</v>
      </c>
      <c r="AF68" s="315" t="s">
        <v>504</v>
      </c>
      <c r="AG68" s="206" t="s">
        <v>466</v>
      </c>
      <c r="AH68" s="206"/>
      <c r="AI68" s="542"/>
      <c r="AJ68" s="542"/>
      <c r="AK68" s="542"/>
      <c r="AL68" s="324"/>
      <c r="AM68" s="324"/>
      <c r="AN68" s="538"/>
      <c r="AO68" s="315" t="s">
        <v>619</v>
      </c>
      <c r="AP68" s="538"/>
      <c r="AQ68" s="538"/>
      <c r="AR68" s="538"/>
      <c r="AS68" s="538"/>
      <c r="AT68" s="547"/>
      <c r="AU68" s="571"/>
      <c r="AV68" s="547"/>
      <c r="AW68" s="571"/>
      <c r="AX68" s="315"/>
      <c r="AY68" s="315"/>
      <c r="AZ68" s="315"/>
      <c r="BA68" s="315"/>
      <c r="BB68" s="315"/>
      <c r="BC68" s="315"/>
      <c r="BD68" s="315"/>
      <c r="BE68" s="315"/>
      <c r="BF68" s="29" t="s">
        <v>630</v>
      </c>
      <c r="BG68" s="206"/>
    </row>
    <row r="69" spans="1:59" ht="65.099999999999994" customHeight="1">
      <c r="A69" s="29" t="s">
        <v>193</v>
      </c>
      <c r="B69" s="29" t="s">
        <v>218</v>
      </c>
      <c r="C69" s="310" t="s">
        <v>219</v>
      </c>
      <c r="D69" s="29" t="s">
        <v>228</v>
      </c>
      <c r="E69" s="29" t="s">
        <v>619</v>
      </c>
      <c r="F69" s="344">
        <v>2024130010130</v>
      </c>
      <c r="G69" s="29" t="s">
        <v>620</v>
      </c>
      <c r="H69" s="29" t="s">
        <v>651</v>
      </c>
      <c r="I69" s="315" t="s">
        <v>652</v>
      </c>
      <c r="J69" s="345">
        <v>0.1</v>
      </c>
      <c r="K69" s="315" t="s">
        <v>653</v>
      </c>
      <c r="L69" s="315" t="s">
        <v>623</v>
      </c>
      <c r="M69" s="315" t="s">
        <v>654</v>
      </c>
      <c r="N69" s="316">
        <v>4</v>
      </c>
      <c r="O69" s="316"/>
      <c r="P69" s="331">
        <v>2</v>
      </c>
      <c r="Q69" s="331"/>
      <c r="R69" s="331"/>
      <c r="S69" s="331"/>
      <c r="T69" s="326">
        <f t="shared" si="4"/>
        <v>0.5</v>
      </c>
      <c r="U69" s="317">
        <v>45660</v>
      </c>
      <c r="V69" s="317">
        <v>46022</v>
      </c>
      <c r="W69" s="318">
        <f t="shared" ref="W69" si="5">+V69-U69</f>
        <v>362</v>
      </c>
      <c r="X69" s="206" t="s">
        <v>655</v>
      </c>
      <c r="Y69" s="315" t="s">
        <v>459</v>
      </c>
      <c r="Z69" s="206" t="s">
        <v>555</v>
      </c>
      <c r="AA69" s="29" t="s">
        <v>656</v>
      </c>
      <c r="AB69" s="315" t="s">
        <v>657</v>
      </c>
      <c r="AC69" s="319" t="s">
        <v>463</v>
      </c>
      <c r="AD69" s="346" t="s">
        <v>546</v>
      </c>
      <c r="AE69" s="338">
        <v>150000000</v>
      </c>
      <c r="AF69" s="206" t="s">
        <v>465</v>
      </c>
      <c r="AG69" s="206" t="s">
        <v>466</v>
      </c>
      <c r="AH69" s="206"/>
      <c r="AI69" s="542"/>
      <c r="AJ69" s="542"/>
      <c r="AK69" s="542"/>
      <c r="AL69" s="324"/>
      <c r="AM69" s="324"/>
      <c r="AN69" s="538"/>
      <c r="AO69" s="315" t="s">
        <v>619</v>
      </c>
      <c r="AP69" s="538"/>
      <c r="AQ69" s="538"/>
      <c r="AR69" s="538"/>
      <c r="AS69" s="538"/>
      <c r="AT69" s="547"/>
      <c r="AU69" s="571"/>
      <c r="AV69" s="547"/>
      <c r="AW69" s="571"/>
      <c r="AX69" s="315"/>
      <c r="AY69" s="315"/>
      <c r="AZ69" s="315"/>
      <c r="BA69" s="315"/>
      <c r="BB69" s="315"/>
      <c r="BC69" s="315"/>
      <c r="BD69" s="315"/>
      <c r="BE69" s="315"/>
      <c r="BF69" s="29" t="s">
        <v>658</v>
      </c>
      <c r="BG69" s="321" t="s">
        <v>659</v>
      </c>
    </row>
    <row r="70" spans="1:59" ht="65.099999999999994" customHeight="1">
      <c r="A70" s="29" t="s">
        <v>193</v>
      </c>
      <c r="B70" s="29" t="s">
        <v>218</v>
      </c>
      <c r="C70" s="310" t="s">
        <v>219</v>
      </c>
      <c r="D70" s="29" t="s">
        <v>226</v>
      </c>
      <c r="E70" s="29" t="s">
        <v>619</v>
      </c>
      <c r="F70" s="344">
        <v>2024130010130</v>
      </c>
      <c r="G70" s="29" t="s">
        <v>620</v>
      </c>
      <c r="H70" s="29" t="s">
        <v>651</v>
      </c>
      <c r="I70" s="315" t="s">
        <v>652</v>
      </c>
      <c r="J70" s="345">
        <v>0.1</v>
      </c>
      <c r="K70" s="315" t="s">
        <v>653</v>
      </c>
      <c r="L70" s="315" t="s">
        <v>623</v>
      </c>
      <c r="M70" s="315" t="s">
        <v>654</v>
      </c>
      <c r="N70" s="316">
        <v>55</v>
      </c>
      <c r="O70" s="316"/>
      <c r="P70" s="331">
        <v>55</v>
      </c>
      <c r="Q70" s="331"/>
      <c r="R70" s="331"/>
      <c r="S70" s="331"/>
      <c r="T70" s="326">
        <f t="shared" si="4"/>
        <v>1</v>
      </c>
      <c r="U70" s="317">
        <v>45660</v>
      </c>
      <c r="V70" s="317">
        <v>46022</v>
      </c>
      <c r="W70" s="318">
        <f t="shared" si="0"/>
        <v>362</v>
      </c>
      <c r="X70" s="206" t="s">
        <v>655</v>
      </c>
      <c r="Y70" s="315" t="s">
        <v>459</v>
      </c>
      <c r="Z70" s="206" t="s">
        <v>555</v>
      </c>
      <c r="AA70" s="29" t="s">
        <v>656</v>
      </c>
      <c r="AB70" s="315" t="s">
        <v>657</v>
      </c>
      <c r="AC70" s="319" t="s">
        <v>463</v>
      </c>
      <c r="AD70" s="346" t="s">
        <v>546</v>
      </c>
      <c r="AE70" s="338">
        <v>150000000</v>
      </c>
      <c r="AF70" s="206" t="s">
        <v>465</v>
      </c>
      <c r="AG70" s="206" t="s">
        <v>466</v>
      </c>
      <c r="AH70" s="206"/>
      <c r="AI70" s="542"/>
      <c r="AJ70" s="542"/>
      <c r="AK70" s="542"/>
      <c r="AL70" s="324"/>
      <c r="AM70" s="324"/>
      <c r="AN70" s="538"/>
      <c r="AO70" s="315" t="s">
        <v>619</v>
      </c>
      <c r="AP70" s="538"/>
      <c r="AQ70" s="538"/>
      <c r="AR70" s="538"/>
      <c r="AS70" s="538"/>
      <c r="AT70" s="547"/>
      <c r="AU70" s="571"/>
      <c r="AV70" s="547"/>
      <c r="AW70" s="571"/>
      <c r="AX70" s="315"/>
      <c r="AY70" s="315"/>
      <c r="AZ70" s="315"/>
      <c r="BA70" s="315"/>
      <c r="BB70" s="315"/>
      <c r="BC70" s="315"/>
      <c r="BD70" s="315"/>
      <c r="BE70" s="315"/>
      <c r="BF70" s="29" t="s">
        <v>660</v>
      </c>
      <c r="BG70" s="321" t="s">
        <v>659</v>
      </c>
    </row>
    <row r="71" spans="1:59" ht="65.099999999999994" customHeight="1">
      <c r="A71" s="29" t="s">
        <v>193</v>
      </c>
      <c r="B71" s="29" t="s">
        <v>218</v>
      </c>
      <c r="C71" s="310" t="s">
        <v>219</v>
      </c>
      <c r="D71" s="29" t="s">
        <v>661</v>
      </c>
      <c r="E71" s="29" t="s">
        <v>619</v>
      </c>
      <c r="F71" s="344">
        <v>2024130010130</v>
      </c>
      <c r="G71" s="29" t="s">
        <v>620</v>
      </c>
      <c r="H71" s="29" t="s">
        <v>651</v>
      </c>
      <c r="I71" s="315" t="s">
        <v>652</v>
      </c>
      <c r="J71" s="345">
        <v>0.1</v>
      </c>
      <c r="K71" s="29" t="s">
        <v>653</v>
      </c>
      <c r="L71" s="315" t="s">
        <v>623</v>
      </c>
      <c r="M71" s="315" t="s">
        <v>654</v>
      </c>
      <c r="N71" s="316">
        <v>4</v>
      </c>
      <c r="O71" s="316"/>
      <c r="P71" s="331">
        <v>2</v>
      </c>
      <c r="Q71" s="331"/>
      <c r="R71" s="331"/>
      <c r="S71" s="331"/>
      <c r="T71" s="326">
        <f t="shared" si="4"/>
        <v>0.5</v>
      </c>
      <c r="U71" s="317">
        <v>45660</v>
      </c>
      <c r="V71" s="317">
        <v>46022</v>
      </c>
      <c r="W71" s="318">
        <f t="shared" si="0"/>
        <v>362</v>
      </c>
      <c r="X71" s="206" t="s">
        <v>655</v>
      </c>
      <c r="Y71" s="315" t="s">
        <v>459</v>
      </c>
      <c r="Z71" s="206" t="s">
        <v>555</v>
      </c>
      <c r="AA71" s="315" t="s">
        <v>662</v>
      </c>
      <c r="AB71" s="315" t="s">
        <v>663</v>
      </c>
      <c r="AC71" s="319" t="s">
        <v>463</v>
      </c>
      <c r="AD71" s="346" t="s">
        <v>664</v>
      </c>
      <c r="AE71" s="338">
        <v>131275119</v>
      </c>
      <c r="AF71" s="315" t="s">
        <v>551</v>
      </c>
      <c r="AG71" s="206" t="s">
        <v>466</v>
      </c>
      <c r="AH71" s="206"/>
      <c r="AI71" s="542"/>
      <c r="AJ71" s="542"/>
      <c r="AK71" s="542"/>
      <c r="AL71" s="324"/>
      <c r="AM71" s="324"/>
      <c r="AN71" s="538"/>
      <c r="AO71" s="315" t="s">
        <v>619</v>
      </c>
      <c r="AP71" s="538"/>
      <c r="AQ71" s="538"/>
      <c r="AR71" s="538"/>
      <c r="AS71" s="538"/>
      <c r="AT71" s="547"/>
      <c r="AU71" s="571"/>
      <c r="AV71" s="547"/>
      <c r="AW71" s="571"/>
      <c r="AX71" s="315"/>
      <c r="AY71" s="315"/>
      <c r="AZ71" s="315"/>
      <c r="BA71" s="315"/>
      <c r="BB71" s="315"/>
      <c r="BC71" s="315"/>
      <c r="BD71" s="315"/>
      <c r="BE71" s="315"/>
      <c r="BF71" s="29" t="s">
        <v>658</v>
      </c>
      <c r="BG71" s="206"/>
    </row>
    <row r="72" spans="1:59" ht="65.099999999999994" customHeight="1">
      <c r="A72" s="29" t="s">
        <v>193</v>
      </c>
      <c r="B72" s="29" t="s">
        <v>218</v>
      </c>
      <c r="C72" s="310" t="s">
        <v>219</v>
      </c>
      <c r="D72" s="29" t="s">
        <v>661</v>
      </c>
      <c r="E72" s="29" t="s">
        <v>619</v>
      </c>
      <c r="F72" s="344">
        <v>2024130010130</v>
      </c>
      <c r="G72" s="29" t="s">
        <v>620</v>
      </c>
      <c r="H72" s="29" t="s">
        <v>651</v>
      </c>
      <c r="I72" s="315" t="s">
        <v>652</v>
      </c>
      <c r="J72" s="345">
        <v>0.1</v>
      </c>
      <c r="K72" s="29" t="s">
        <v>665</v>
      </c>
      <c r="L72" s="315" t="s">
        <v>623</v>
      </c>
      <c r="M72" s="315" t="s">
        <v>666</v>
      </c>
      <c r="N72" s="316">
        <v>4</v>
      </c>
      <c r="O72" s="316"/>
      <c r="P72" s="206">
        <v>2</v>
      </c>
      <c r="Q72" s="206"/>
      <c r="R72" s="206"/>
      <c r="S72" s="206"/>
      <c r="T72" s="326">
        <f t="shared" si="4"/>
        <v>0.5</v>
      </c>
      <c r="U72" s="317">
        <v>45660</v>
      </c>
      <c r="V72" s="317">
        <v>46022</v>
      </c>
      <c r="W72" s="318">
        <f t="shared" si="0"/>
        <v>362</v>
      </c>
      <c r="X72" s="206" t="s">
        <v>655</v>
      </c>
      <c r="Y72" s="315" t="s">
        <v>459</v>
      </c>
      <c r="Z72" s="206" t="s">
        <v>555</v>
      </c>
      <c r="AA72" s="315" t="s">
        <v>662</v>
      </c>
      <c r="AB72" s="315" t="s">
        <v>663</v>
      </c>
      <c r="AC72" s="319" t="s">
        <v>463</v>
      </c>
      <c r="AD72" s="346" t="s">
        <v>546</v>
      </c>
      <c r="AE72" s="338">
        <v>150000000</v>
      </c>
      <c r="AF72" s="315" t="s">
        <v>465</v>
      </c>
      <c r="AG72" s="206" t="s">
        <v>466</v>
      </c>
      <c r="AH72" s="206"/>
      <c r="AI72" s="542"/>
      <c r="AJ72" s="542"/>
      <c r="AK72" s="542"/>
      <c r="AL72" s="324"/>
      <c r="AM72" s="324"/>
      <c r="AN72" s="538"/>
      <c r="AO72" s="315" t="s">
        <v>619</v>
      </c>
      <c r="AP72" s="538"/>
      <c r="AQ72" s="538"/>
      <c r="AR72" s="538"/>
      <c r="AS72" s="538"/>
      <c r="AT72" s="547"/>
      <c r="AU72" s="571"/>
      <c r="AV72" s="547"/>
      <c r="AW72" s="571"/>
      <c r="AX72" s="315"/>
      <c r="AY72" s="315"/>
      <c r="AZ72" s="315"/>
      <c r="BA72" s="315"/>
      <c r="BB72" s="315"/>
      <c r="BC72" s="315"/>
      <c r="BD72" s="315"/>
      <c r="BE72" s="315"/>
      <c r="BF72" s="29" t="s">
        <v>658</v>
      </c>
      <c r="BG72" s="321" t="s">
        <v>667</v>
      </c>
    </row>
    <row r="73" spans="1:59" ht="65.099999999999994" customHeight="1">
      <c r="A73" s="29" t="s">
        <v>193</v>
      </c>
      <c r="B73" s="29" t="s">
        <v>218</v>
      </c>
      <c r="C73" s="310" t="s">
        <v>219</v>
      </c>
      <c r="D73" s="29" t="s">
        <v>661</v>
      </c>
      <c r="E73" s="29" t="s">
        <v>619</v>
      </c>
      <c r="F73" s="344">
        <v>2024130010130</v>
      </c>
      <c r="G73" s="29" t="s">
        <v>620</v>
      </c>
      <c r="H73" s="29" t="s">
        <v>651</v>
      </c>
      <c r="I73" s="315" t="s">
        <v>652</v>
      </c>
      <c r="J73" s="345">
        <v>0.1</v>
      </c>
      <c r="K73" s="29" t="s">
        <v>665</v>
      </c>
      <c r="L73" s="315" t="s">
        <v>623</v>
      </c>
      <c r="M73" s="315" t="s">
        <v>666</v>
      </c>
      <c r="N73" s="316">
        <v>4</v>
      </c>
      <c r="O73" s="316"/>
      <c r="P73" s="206">
        <v>2</v>
      </c>
      <c r="Q73" s="206"/>
      <c r="R73" s="206"/>
      <c r="S73" s="206"/>
      <c r="T73" s="326">
        <f t="shared" si="4"/>
        <v>0.5</v>
      </c>
      <c r="U73" s="317">
        <v>45660</v>
      </c>
      <c r="V73" s="317">
        <v>46022</v>
      </c>
      <c r="W73" s="318">
        <f t="shared" si="0"/>
        <v>362</v>
      </c>
      <c r="X73" s="206" t="s">
        <v>655</v>
      </c>
      <c r="Y73" s="315" t="s">
        <v>459</v>
      </c>
      <c r="Z73" s="206" t="s">
        <v>555</v>
      </c>
      <c r="AA73" s="315" t="s">
        <v>662</v>
      </c>
      <c r="AB73" s="315" t="s">
        <v>663</v>
      </c>
      <c r="AC73" s="319" t="s">
        <v>668</v>
      </c>
      <c r="AD73" s="346" t="s">
        <v>669</v>
      </c>
      <c r="AE73" s="338">
        <v>150000000</v>
      </c>
      <c r="AF73" s="315" t="s">
        <v>551</v>
      </c>
      <c r="AG73" s="206" t="s">
        <v>466</v>
      </c>
      <c r="AH73" s="206"/>
      <c r="AI73" s="543"/>
      <c r="AJ73" s="543"/>
      <c r="AK73" s="543"/>
      <c r="AL73" s="334"/>
      <c r="AM73" s="334"/>
      <c r="AN73" s="540"/>
      <c r="AO73" s="315" t="s">
        <v>619</v>
      </c>
      <c r="AP73" s="540"/>
      <c r="AQ73" s="540"/>
      <c r="AR73" s="540"/>
      <c r="AS73" s="540"/>
      <c r="AT73" s="536"/>
      <c r="AU73" s="572"/>
      <c r="AV73" s="536"/>
      <c r="AW73" s="572"/>
      <c r="AX73" s="315"/>
      <c r="AY73" s="315"/>
      <c r="AZ73" s="315"/>
      <c r="BA73" s="315"/>
      <c r="BB73" s="315"/>
      <c r="BC73" s="315"/>
      <c r="BD73" s="315"/>
      <c r="BE73" s="315"/>
      <c r="BF73" s="29" t="s">
        <v>658</v>
      </c>
      <c r="BG73" s="321" t="s">
        <v>670</v>
      </c>
    </row>
    <row r="74" spans="1:59" ht="65.099999999999994" customHeight="1">
      <c r="A74" s="29"/>
      <c r="B74" s="29"/>
      <c r="C74" s="310"/>
      <c r="D74" s="29"/>
      <c r="E74" s="521" t="s">
        <v>671</v>
      </c>
      <c r="F74" s="525"/>
      <c r="G74" s="525"/>
      <c r="H74" s="525"/>
      <c r="I74" s="525"/>
      <c r="J74" s="525"/>
      <c r="K74" s="525"/>
      <c r="L74" s="525"/>
      <c r="M74" s="525"/>
      <c r="N74" s="525"/>
      <c r="O74" s="525"/>
      <c r="P74" s="526"/>
      <c r="Q74" s="335"/>
      <c r="R74" s="335"/>
      <c r="S74" s="335"/>
      <c r="T74" s="371">
        <f>AVERAGE(T61:T73)</f>
        <v>0.78943742824339835</v>
      </c>
      <c r="U74" s="317"/>
      <c r="V74" s="317"/>
      <c r="W74" s="318"/>
      <c r="X74" s="206"/>
      <c r="Y74" s="315"/>
      <c r="Z74" s="206"/>
      <c r="AA74" s="315"/>
      <c r="AB74" s="315"/>
      <c r="AC74" s="319"/>
      <c r="AD74" s="346"/>
      <c r="AE74" s="338"/>
      <c r="AF74" s="315"/>
      <c r="AG74" s="206"/>
      <c r="AH74" s="206"/>
      <c r="AI74" s="393">
        <f>SUM(AI61)</f>
        <v>4532675119</v>
      </c>
      <c r="AJ74" s="393">
        <f>SUM(AJ61)</f>
        <v>8250277366.1000004</v>
      </c>
      <c r="AK74" s="393">
        <f>SUM(AK61)</f>
        <v>8250277366.1000004</v>
      </c>
      <c r="AL74" s="376"/>
      <c r="AM74" s="376"/>
      <c r="AN74" s="377"/>
      <c r="AO74" s="378"/>
      <c r="AP74" s="378">
        <f>SUM(AP61)</f>
        <v>0</v>
      </c>
      <c r="AQ74" s="392">
        <f>+AQ73</f>
        <v>0</v>
      </c>
      <c r="AR74" s="378">
        <f>SUM(AR61)</f>
        <v>0</v>
      </c>
      <c r="AS74" s="392">
        <f>+AS61</f>
        <v>0</v>
      </c>
      <c r="AT74" s="388">
        <f>SUM(AT61)</f>
        <v>3924975844</v>
      </c>
      <c r="AU74" s="394">
        <f>+AU61</f>
        <v>0.47573865336061794</v>
      </c>
      <c r="AV74" s="388">
        <f>SUM(AV61)</f>
        <v>3565563054</v>
      </c>
      <c r="AW74" s="394">
        <f>+AW61</f>
        <v>0.43217493131209506</v>
      </c>
      <c r="AX74" s="378"/>
      <c r="AY74" s="378"/>
      <c r="AZ74" s="378"/>
      <c r="BA74" s="378"/>
      <c r="BB74" s="378"/>
      <c r="BC74" s="378"/>
      <c r="BD74" s="378"/>
      <c r="BE74" s="378"/>
      <c r="BF74" s="337"/>
      <c r="BG74" s="206"/>
    </row>
    <row r="75" spans="1:59" ht="65.099999999999994" customHeight="1">
      <c r="A75" s="29" t="s">
        <v>193</v>
      </c>
      <c r="B75" s="29" t="s">
        <v>218</v>
      </c>
      <c r="C75" s="310" t="s">
        <v>219</v>
      </c>
      <c r="D75" s="29" t="s">
        <v>231</v>
      </c>
      <c r="E75" s="29" t="s">
        <v>672</v>
      </c>
      <c r="F75" s="344">
        <v>2024130010136</v>
      </c>
      <c r="G75" s="29" t="s">
        <v>673</v>
      </c>
      <c r="H75" s="29" t="s">
        <v>674</v>
      </c>
      <c r="I75" s="29" t="s">
        <v>229</v>
      </c>
      <c r="J75" s="345">
        <v>0.15</v>
      </c>
      <c r="K75" s="346" t="s">
        <v>675</v>
      </c>
      <c r="L75" s="315" t="s">
        <v>623</v>
      </c>
      <c r="M75" s="315" t="s">
        <v>676</v>
      </c>
      <c r="N75" s="316">
        <v>2</v>
      </c>
      <c r="O75" s="316"/>
      <c r="P75" s="331">
        <v>0</v>
      </c>
      <c r="Q75" s="331"/>
      <c r="R75" s="331"/>
      <c r="S75" s="331"/>
      <c r="T75" s="286">
        <v>0</v>
      </c>
      <c r="U75" s="317">
        <v>45660</v>
      </c>
      <c r="V75" s="317">
        <v>46022</v>
      </c>
      <c r="W75" s="318">
        <f t="shared" si="0"/>
        <v>362</v>
      </c>
      <c r="X75" s="206" t="s">
        <v>655</v>
      </c>
      <c r="Y75" s="315" t="s">
        <v>459</v>
      </c>
      <c r="Z75" s="206" t="s">
        <v>555</v>
      </c>
      <c r="AA75" s="327" t="s">
        <v>677</v>
      </c>
      <c r="AB75" s="328" t="s">
        <v>678</v>
      </c>
      <c r="AC75" s="319" t="s">
        <v>679</v>
      </c>
      <c r="AD75" s="346" t="s">
        <v>546</v>
      </c>
      <c r="AE75" s="338">
        <v>31000000</v>
      </c>
      <c r="AF75" s="206" t="s">
        <v>465</v>
      </c>
      <c r="AG75" s="206" t="s">
        <v>466</v>
      </c>
      <c r="AH75" s="206"/>
      <c r="AI75" s="541">
        <v>565956339</v>
      </c>
      <c r="AJ75" s="541">
        <v>565956339</v>
      </c>
      <c r="AK75" s="541">
        <v>565956339</v>
      </c>
      <c r="AL75" s="322"/>
      <c r="AM75" s="322"/>
      <c r="AN75" s="537" t="s">
        <v>680</v>
      </c>
      <c r="AO75" s="315" t="s">
        <v>672</v>
      </c>
      <c r="AP75" s="537">
        <v>0</v>
      </c>
      <c r="AQ75" s="544">
        <v>0</v>
      </c>
      <c r="AR75" s="535">
        <v>0</v>
      </c>
      <c r="AS75" s="544">
        <v>0</v>
      </c>
      <c r="AT75" s="535">
        <v>47058832</v>
      </c>
      <c r="AU75" s="570">
        <f>+AT75/AK75</f>
        <v>8.31492268169471E-2</v>
      </c>
      <c r="AV75" s="535">
        <v>47058832</v>
      </c>
      <c r="AW75" s="570">
        <f>+AV75/AK75</f>
        <v>8.31492268169471E-2</v>
      </c>
      <c r="AX75" s="315"/>
      <c r="AY75" s="315"/>
      <c r="AZ75" s="315"/>
      <c r="BA75" s="315"/>
      <c r="BB75" s="315"/>
      <c r="BC75" s="315"/>
      <c r="BD75" s="315"/>
      <c r="BE75" s="315"/>
      <c r="BF75" s="29" t="s">
        <v>681</v>
      </c>
      <c r="BG75" s="321" t="s">
        <v>682</v>
      </c>
    </row>
    <row r="76" spans="1:59" ht="65.099999999999994" customHeight="1">
      <c r="A76" s="29" t="s">
        <v>193</v>
      </c>
      <c r="B76" s="29" t="s">
        <v>218</v>
      </c>
      <c r="C76" s="310" t="s">
        <v>219</v>
      </c>
      <c r="D76" s="29" t="s">
        <v>683</v>
      </c>
      <c r="E76" s="29" t="s">
        <v>672</v>
      </c>
      <c r="F76" s="344">
        <v>2024130010136</v>
      </c>
      <c r="G76" s="29" t="s">
        <v>673</v>
      </c>
      <c r="H76" s="29" t="s">
        <v>674</v>
      </c>
      <c r="I76" s="29" t="s">
        <v>227</v>
      </c>
      <c r="J76" s="345"/>
      <c r="K76" s="346" t="s">
        <v>675</v>
      </c>
      <c r="L76" s="315"/>
      <c r="M76" s="315" t="s">
        <v>684</v>
      </c>
      <c r="N76" s="316">
        <v>55</v>
      </c>
      <c r="O76" s="316"/>
      <c r="P76" s="331">
        <v>55</v>
      </c>
      <c r="Q76" s="331"/>
      <c r="R76" s="331"/>
      <c r="S76" s="331"/>
      <c r="T76" s="286">
        <v>1</v>
      </c>
      <c r="U76" s="317">
        <v>45660</v>
      </c>
      <c r="V76" s="317">
        <v>46022</v>
      </c>
      <c r="W76" s="318">
        <f t="shared" si="0"/>
        <v>362</v>
      </c>
      <c r="X76" s="206" t="s">
        <v>655</v>
      </c>
      <c r="Y76" s="315" t="s">
        <v>459</v>
      </c>
      <c r="Z76" s="206" t="s">
        <v>555</v>
      </c>
      <c r="AA76" s="327" t="s">
        <v>677</v>
      </c>
      <c r="AB76" s="328" t="s">
        <v>678</v>
      </c>
      <c r="AC76" s="319" t="s">
        <v>463</v>
      </c>
      <c r="AD76" s="346" t="s">
        <v>546</v>
      </c>
      <c r="AE76" s="338">
        <v>31000000</v>
      </c>
      <c r="AF76" s="206" t="s">
        <v>465</v>
      </c>
      <c r="AG76" s="206" t="s">
        <v>466</v>
      </c>
      <c r="AH76" s="206"/>
      <c r="AI76" s="542"/>
      <c r="AJ76" s="542"/>
      <c r="AK76" s="542"/>
      <c r="AL76" s="324"/>
      <c r="AM76" s="324"/>
      <c r="AN76" s="538"/>
      <c r="AO76" s="315" t="s">
        <v>672</v>
      </c>
      <c r="AP76" s="538"/>
      <c r="AQ76" s="545"/>
      <c r="AR76" s="547"/>
      <c r="AS76" s="545"/>
      <c r="AT76" s="547"/>
      <c r="AU76" s="571"/>
      <c r="AV76" s="547"/>
      <c r="AW76" s="571"/>
      <c r="AX76" s="315"/>
      <c r="AY76" s="315"/>
      <c r="AZ76" s="315"/>
      <c r="BA76" s="315"/>
      <c r="BB76" s="315"/>
      <c r="BC76" s="315"/>
      <c r="BD76" s="315"/>
      <c r="BE76" s="315"/>
      <c r="BF76" s="29" t="s">
        <v>685</v>
      </c>
      <c r="BG76" s="321" t="s">
        <v>682</v>
      </c>
    </row>
    <row r="77" spans="1:59" ht="65.099999999999994" customHeight="1">
      <c r="A77" s="29" t="s">
        <v>193</v>
      </c>
      <c r="B77" s="29" t="s">
        <v>218</v>
      </c>
      <c r="C77" s="310" t="s">
        <v>219</v>
      </c>
      <c r="D77" s="29" t="s">
        <v>231</v>
      </c>
      <c r="E77" s="29" t="s">
        <v>672</v>
      </c>
      <c r="F77" s="344">
        <v>2024130010136</v>
      </c>
      <c r="G77" s="29" t="s">
        <v>673</v>
      </c>
      <c r="H77" s="29" t="s">
        <v>674</v>
      </c>
      <c r="I77" s="29" t="s">
        <v>229</v>
      </c>
      <c r="J77" s="345">
        <v>0.15</v>
      </c>
      <c r="K77" s="315" t="s">
        <v>686</v>
      </c>
      <c r="L77" s="315"/>
      <c r="M77" s="315" t="s">
        <v>687</v>
      </c>
      <c r="N77" s="316">
        <v>2</v>
      </c>
      <c r="O77" s="316"/>
      <c r="P77" s="331">
        <v>0</v>
      </c>
      <c r="Q77" s="331"/>
      <c r="R77" s="331"/>
      <c r="S77" s="331"/>
      <c r="T77" s="286">
        <v>0</v>
      </c>
      <c r="U77" s="317">
        <v>45660</v>
      </c>
      <c r="V77" s="317">
        <v>46022</v>
      </c>
      <c r="W77" s="318">
        <f t="shared" ref="W77:W140" si="6">+V77-U77</f>
        <v>362</v>
      </c>
      <c r="X77" s="206" t="s">
        <v>655</v>
      </c>
      <c r="Y77" s="315" t="s">
        <v>459</v>
      </c>
      <c r="Z77" s="206" t="s">
        <v>555</v>
      </c>
      <c r="AA77" s="315" t="s">
        <v>635</v>
      </c>
      <c r="AB77" s="315" t="s">
        <v>636</v>
      </c>
      <c r="AC77" s="319" t="s">
        <v>463</v>
      </c>
      <c r="AD77" s="346" t="s">
        <v>546</v>
      </c>
      <c r="AE77" s="338">
        <v>31000000</v>
      </c>
      <c r="AF77" s="206" t="s">
        <v>465</v>
      </c>
      <c r="AG77" s="206" t="s">
        <v>466</v>
      </c>
      <c r="AH77" s="206"/>
      <c r="AI77" s="542"/>
      <c r="AJ77" s="542"/>
      <c r="AK77" s="542"/>
      <c r="AL77" s="324"/>
      <c r="AM77" s="324"/>
      <c r="AN77" s="538"/>
      <c r="AO77" s="315" t="s">
        <v>672</v>
      </c>
      <c r="AP77" s="538"/>
      <c r="AQ77" s="545"/>
      <c r="AR77" s="547"/>
      <c r="AS77" s="545"/>
      <c r="AT77" s="547"/>
      <c r="AU77" s="571"/>
      <c r="AV77" s="547"/>
      <c r="AW77" s="571"/>
      <c r="AX77" s="315"/>
      <c r="AY77" s="315"/>
      <c r="AZ77" s="315"/>
      <c r="BA77" s="315"/>
      <c r="BB77" s="315"/>
      <c r="BC77" s="315"/>
      <c r="BD77" s="315"/>
      <c r="BE77" s="315"/>
      <c r="BF77" s="29" t="s">
        <v>681</v>
      </c>
      <c r="BG77" s="321" t="s">
        <v>688</v>
      </c>
    </row>
    <row r="78" spans="1:59" ht="65.099999999999994" customHeight="1">
      <c r="A78" s="29" t="s">
        <v>193</v>
      </c>
      <c r="B78" s="29" t="s">
        <v>218</v>
      </c>
      <c r="C78" s="310" t="s">
        <v>219</v>
      </c>
      <c r="D78" s="29" t="s">
        <v>231</v>
      </c>
      <c r="E78" s="29" t="s">
        <v>672</v>
      </c>
      <c r="F78" s="344">
        <v>2024130010136</v>
      </c>
      <c r="G78" s="29" t="s">
        <v>673</v>
      </c>
      <c r="H78" s="29" t="s">
        <v>674</v>
      </c>
      <c r="I78" s="29" t="s">
        <v>229</v>
      </c>
      <c r="J78" s="345">
        <v>0.15</v>
      </c>
      <c r="K78" s="315" t="s">
        <v>686</v>
      </c>
      <c r="L78" s="315"/>
      <c r="M78" s="315" t="s">
        <v>687</v>
      </c>
      <c r="N78" s="316">
        <v>2</v>
      </c>
      <c r="O78" s="316"/>
      <c r="P78" s="331">
        <v>0</v>
      </c>
      <c r="Q78" s="331"/>
      <c r="R78" s="331"/>
      <c r="S78" s="331"/>
      <c r="T78" s="286">
        <v>0</v>
      </c>
      <c r="U78" s="317">
        <v>45660</v>
      </c>
      <c r="V78" s="317">
        <v>46022</v>
      </c>
      <c r="W78" s="318">
        <f t="shared" si="6"/>
        <v>362</v>
      </c>
      <c r="X78" s="206" t="s">
        <v>655</v>
      </c>
      <c r="Y78" s="315" t="s">
        <v>459</v>
      </c>
      <c r="Z78" s="206" t="s">
        <v>555</v>
      </c>
      <c r="AA78" s="315" t="s">
        <v>635</v>
      </c>
      <c r="AB78" s="315" t="s">
        <v>636</v>
      </c>
      <c r="AC78" s="319" t="s">
        <v>463</v>
      </c>
      <c r="AD78" s="346" t="s">
        <v>689</v>
      </c>
      <c r="AE78" s="338">
        <v>5000000</v>
      </c>
      <c r="AF78" s="315" t="s">
        <v>516</v>
      </c>
      <c r="AG78" s="206" t="s">
        <v>466</v>
      </c>
      <c r="AH78" s="206"/>
      <c r="AI78" s="542"/>
      <c r="AJ78" s="542"/>
      <c r="AK78" s="542"/>
      <c r="AL78" s="324"/>
      <c r="AM78" s="324"/>
      <c r="AN78" s="538"/>
      <c r="AO78" s="315"/>
      <c r="AP78" s="538"/>
      <c r="AQ78" s="545"/>
      <c r="AR78" s="547"/>
      <c r="AS78" s="545"/>
      <c r="AT78" s="547"/>
      <c r="AU78" s="571"/>
      <c r="AV78" s="547"/>
      <c r="AW78" s="571"/>
      <c r="AX78" s="315"/>
      <c r="AY78" s="315"/>
      <c r="AZ78" s="315"/>
      <c r="BA78" s="315"/>
      <c r="BB78" s="315"/>
      <c r="BC78" s="315"/>
      <c r="BD78" s="315"/>
      <c r="BE78" s="315"/>
      <c r="BF78" s="29" t="s">
        <v>681</v>
      </c>
      <c r="BG78" s="206"/>
    </row>
    <row r="79" spans="1:59" ht="65.099999999999994" customHeight="1">
      <c r="A79" s="29" t="s">
        <v>193</v>
      </c>
      <c r="B79" s="29" t="s">
        <v>218</v>
      </c>
      <c r="C79" s="310" t="s">
        <v>219</v>
      </c>
      <c r="D79" s="29" t="s">
        <v>690</v>
      </c>
      <c r="E79" s="29" t="s">
        <v>672</v>
      </c>
      <c r="F79" s="344">
        <v>2024130010136</v>
      </c>
      <c r="G79" s="29" t="s">
        <v>673</v>
      </c>
      <c r="H79" s="312" t="s">
        <v>691</v>
      </c>
      <c r="I79" s="29" t="s">
        <v>692</v>
      </c>
      <c r="J79" s="345">
        <v>0.25</v>
      </c>
      <c r="K79" s="29" t="s">
        <v>693</v>
      </c>
      <c r="L79" s="315"/>
      <c r="M79" s="315" t="s">
        <v>694</v>
      </c>
      <c r="N79" s="316">
        <v>7000</v>
      </c>
      <c r="O79" s="347"/>
      <c r="P79" s="154">
        <v>9736</v>
      </c>
      <c r="T79" s="326">
        <v>1</v>
      </c>
      <c r="U79" s="317">
        <v>45660</v>
      </c>
      <c r="V79" s="317">
        <v>46022</v>
      </c>
      <c r="W79" s="318">
        <f t="shared" si="6"/>
        <v>362</v>
      </c>
      <c r="X79" s="29">
        <v>7000</v>
      </c>
      <c r="Y79" s="315" t="s">
        <v>459</v>
      </c>
      <c r="Z79" s="206" t="s">
        <v>555</v>
      </c>
      <c r="AA79" s="327" t="s">
        <v>695</v>
      </c>
      <c r="AB79" s="206" t="s">
        <v>696</v>
      </c>
      <c r="AC79" s="319" t="s">
        <v>463</v>
      </c>
      <c r="AD79" s="346" t="s">
        <v>546</v>
      </c>
      <c r="AE79" s="338">
        <v>62000000</v>
      </c>
      <c r="AF79" s="206" t="s">
        <v>465</v>
      </c>
      <c r="AG79" s="206" t="s">
        <v>466</v>
      </c>
      <c r="AH79" s="206"/>
      <c r="AI79" s="542"/>
      <c r="AJ79" s="542"/>
      <c r="AK79" s="542"/>
      <c r="AL79" s="324"/>
      <c r="AM79" s="324"/>
      <c r="AN79" s="538"/>
      <c r="AO79" s="315" t="s">
        <v>672</v>
      </c>
      <c r="AP79" s="538"/>
      <c r="AQ79" s="545"/>
      <c r="AR79" s="547"/>
      <c r="AS79" s="545"/>
      <c r="AT79" s="547"/>
      <c r="AU79" s="571"/>
      <c r="AV79" s="547"/>
      <c r="AW79" s="571"/>
      <c r="AX79" s="315"/>
      <c r="AY79" s="315"/>
      <c r="AZ79" s="315"/>
      <c r="BA79" s="315"/>
      <c r="BB79" s="315"/>
      <c r="BC79" s="315"/>
      <c r="BD79" s="315"/>
      <c r="BE79" s="315"/>
      <c r="BF79" s="29" t="s">
        <v>697</v>
      </c>
      <c r="BG79" s="321" t="s">
        <v>698</v>
      </c>
    </row>
    <row r="80" spans="1:59" ht="65.099999999999994" customHeight="1">
      <c r="A80" s="29" t="s">
        <v>193</v>
      </c>
      <c r="B80" s="29" t="s">
        <v>218</v>
      </c>
      <c r="C80" s="310" t="s">
        <v>219</v>
      </c>
      <c r="D80" s="29" t="s">
        <v>690</v>
      </c>
      <c r="E80" s="29" t="s">
        <v>672</v>
      </c>
      <c r="F80" s="344">
        <v>2024130010136</v>
      </c>
      <c r="G80" s="29" t="s">
        <v>673</v>
      </c>
      <c r="H80" s="315" t="s">
        <v>691</v>
      </c>
      <c r="I80" s="29" t="s">
        <v>692</v>
      </c>
      <c r="J80" s="345">
        <v>0.25</v>
      </c>
      <c r="K80" s="29" t="s">
        <v>699</v>
      </c>
      <c r="L80" s="315" t="s">
        <v>623</v>
      </c>
      <c r="M80" s="315" t="s">
        <v>700</v>
      </c>
      <c r="N80" s="316">
        <v>1</v>
      </c>
      <c r="O80" s="316"/>
      <c r="P80" s="331">
        <v>0</v>
      </c>
      <c r="Q80" s="331"/>
      <c r="R80" s="331"/>
      <c r="S80" s="331"/>
      <c r="T80" s="326">
        <f>+P80/N80</f>
        <v>0</v>
      </c>
      <c r="U80" s="317">
        <v>45660</v>
      </c>
      <c r="V80" s="317">
        <v>46022</v>
      </c>
      <c r="W80" s="318">
        <f t="shared" si="6"/>
        <v>362</v>
      </c>
      <c r="X80" s="29">
        <v>7000</v>
      </c>
      <c r="Y80" s="315" t="s">
        <v>459</v>
      </c>
      <c r="Z80" s="206" t="s">
        <v>555</v>
      </c>
      <c r="AA80" s="315" t="s">
        <v>701</v>
      </c>
      <c r="AB80" s="206" t="s">
        <v>702</v>
      </c>
      <c r="AC80" s="319" t="s">
        <v>463</v>
      </c>
      <c r="AD80" s="346" t="s">
        <v>546</v>
      </c>
      <c r="AE80" s="338">
        <v>63000000</v>
      </c>
      <c r="AF80" s="206" t="s">
        <v>465</v>
      </c>
      <c r="AG80" s="206" t="s">
        <v>466</v>
      </c>
      <c r="AH80" s="206"/>
      <c r="AI80" s="542"/>
      <c r="AJ80" s="542"/>
      <c r="AK80" s="542"/>
      <c r="AL80" s="324"/>
      <c r="AM80" s="324"/>
      <c r="AN80" s="538"/>
      <c r="AO80" s="315" t="s">
        <v>672</v>
      </c>
      <c r="AP80" s="538"/>
      <c r="AQ80" s="545"/>
      <c r="AR80" s="547"/>
      <c r="AS80" s="545"/>
      <c r="AT80" s="547"/>
      <c r="AU80" s="571"/>
      <c r="AV80" s="547"/>
      <c r="AW80" s="571"/>
      <c r="AX80" s="315"/>
      <c r="AY80" s="315"/>
      <c r="AZ80" s="315"/>
      <c r="BA80" s="315"/>
      <c r="BB80" s="315"/>
      <c r="BC80" s="315"/>
      <c r="BD80" s="315"/>
      <c r="BE80" s="315"/>
      <c r="BF80" s="29" t="s">
        <v>697</v>
      </c>
      <c r="BG80" s="321" t="s">
        <v>703</v>
      </c>
    </row>
    <row r="81" spans="1:59" ht="65.099999999999994" customHeight="1">
      <c r="A81" s="29" t="s">
        <v>193</v>
      </c>
      <c r="B81" s="29" t="s">
        <v>218</v>
      </c>
      <c r="C81" s="310" t="s">
        <v>219</v>
      </c>
      <c r="D81" s="29" t="s">
        <v>690</v>
      </c>
      <c r="E81" s="29" t="s">
        <v>672</v>
      </c>
      <c r="F81" s="344">
        <v>2024130010136</v>
      </c>
      <c r="G81" s="29" t="s">
        <v>673</v>
      </c>
      <c r="H81" s="315" t="s">
        <v>691</v>
      </c>
      <c r="I81" s="29" t="s">
        <v>692</v>
      </c>
      <c r="J81" s="345">
        <v>0.25</v>
      </c>
      <c r="K81" s="29" t="s">
        <v>699</v>
      </c>
      <c r="L81" s="315" t="s">
        <v>623</v>
      </c>
      <c r="M81" s="315" t="s">
        <v>700</v>
      </c>
      <c r="N81" s="316">
        <v>7000</v>
      </c>
      <c r="O81" s="316"/>
      <c r="P81" s="331">
        <v>9736</v>
      </c>
      <c r="Q81" s="331"/>
      <c r="R81" s="331"/>
      <c r="S81" s="331"/>
      <c r="T81" s="326">
        <v>1</v>
      </c>
      <c r="U81" s="317">
        <v>45660</v>
      </c>
      <c r="V81" s="317">
        <v>46022</v>
      </c>
      <c r="W81" s="318">
        <f t="shared" si="6"/>
        <v>362</v>
      </c>
      <c r="X81" s="29">
        <v>7000</v>
      </c>
      <c r="Y81" s="315" t="s">
        <v>459</v>
      </c>
      <c r="Z81" s="206" t="s">
        <v>555</v>
      </c>
      <c r="AA81" s="315" t="s">
        <v>701</v>
      </c>
      <c r="AB81" s="206" t="s">
        <v>702</v>
      </c>
      <c r="AC81" s="319" t="s">
        <v>463</v>
      </c>
      <c r="AD81" s="346" t="s">
        <v>704</v>
      </c>
      <c r="AE81" s="338">
        <v>204956339</v>
      </c>
      <c r="AF81" s="315" t="s">
        <v>551</v>
      </c>
      <c r="AG81" s="346" t="s">
        <v>526</v>
      </c>
      <c r="AH81" s="206"/>
      <c r="AI81" s="542"/>
      <c r="AJ81" s="542"/>
      <c r="AK81" s="542"/>
      <c r="AL81" s="324"/>
      <c r="AM81" s="324"/>
      <c r="AN81" s="538"/>
      <c r="AO81" s="315" t="s">
        <v>672</v>
      </c>
      <c r="AP81" s="538"/>
      <c r="AQ81" s="545"/>
      <c r="AR81" s="547"/>
      <c r="AS81" s="545"/>
      <c r="AT81" s="547"/>
      <c r="AU81" s="571"/>
      <c r="AV81" s="547"/>
      <c r="AW81" s="571"/>
      <c r="AX81" s="315"/>
      <c r="AY81" s="315"/>
      <c r="AZ81" s="315"/>
      <c r="BA81" s="315"/>
      <c r="BB81" s="315"/>
      <c r="BC81" s="315"/>
      <c r="BD81" s="315"/>
      <c r="BE81" s="315"/>
      <c r="BF81" s="29" t="s">
        <v>697</v>
      </c>
      <c r="BG81" s="206"/>
    </row>
    <row r="82" spans="1:59" ht="65.099999999999994" customHeight="1">
      <c r="A82" s="29" t="s">
        <v>193</v>
      </c>
      <c r="B82" s="29" t="s">
        <v>218</v>
      </c>
      <c r="C82" s="310" t="s">
        <v>219</v>
      </c>
      <c r="D82" s="29" t="s">
        <v>690</v>
      </c>
      <c r="E82" s="29" t="s">
        <v>672</v>
      </c>
      <c r="F82" s="344">
        <v>2024130010136</v>
      </c>
      <c r="G82" s="29" t="s">
        <v>673</v>
      </c>
      <c r="H82" s="315" t="s">
        <v>691</v>
      </c>
      <c r="I82" s="29" t="s">
        <v>692</v>
      </c>
      <c r="J82" s="345">
        <v>0.25</v>
      </c>
      <c r="K82" s="29" t="s">
        <v>699</v>
      </c>
      <c r="L82" s="315" t="s">
        <v>623</v>
      </c>
      <c r="M82" s="315" t="s">
        <v>700</v>
      </c>
      <c r="N82" s="316">
        <v>1</v>
      </c>
      <c r="O82" s="316"/>
      <c r="P82" s="331">
        <v>0</v>
      </c>
      <c r="Q82" s="331"/>
      <c r="R82" s="331"/>
      <c r="S82" s="331"/>
      <c r="T82" s="326">
        <f>+P82/N82</f>
        <v>0</v>
      </c>
      <c r="U82" s="317">
        <v>45660</v>
      </c>
      <c r="V82" s="317">
        <v>46022</v>
      </c>
      <c r="W82" s="318">
        <f t="shared" si="6"/>
        <v>362</v>
      </c>
      <c r="X82" s="29">
        <v>7000</v>
      </c>
      <c r="Y82" s="315" t="s">
        <v>459</v>
      </c>
      <c r="Z82" s="206" t="s">
        <v>555</v>
      </c>
      <c r="AA82" s="315" t="s">
        <v>701</v>
      </c>
      <c r="AB82" s="206" t="s">
        <v>702</v>
      </c>
      <c r="AC82" s="319" t="s">
        <v>463</v>
      </c>
      <c r="AD82" s="346" t="s">
        <v>705</v>
      </c>
      <c r="AE82" s="338">
        <v>51000000</v>
      </c>
      <c r="AF82" s="315" t="s">
        <v>504</v>
      </c>
      <c r="AG82" s="206" t="s">
        <v>466</v>
      </c>
      <c r="AH82" s="206"/>
      <c r="AI82" s="542"/>
      <c r="AJ82" s="542"/>
      <c r="AK82" s="542"/>
      <c r="AL82" s="324"/>
      <c r="AM82" s="324"/>
      <c r="AN82" s="538"/>
      <c r="AO82" s="315" t="s">
        <v>672</v>
      </c>
      <c r="AP82" s="538"/>
      <c r="AQ82" s="545"/>
      <c r="AR82" s="547"/>
      <c r="AS82" s="545"/>
      <c r="AT82" s="547"/>
      <c r="AU82" s="571"/>
      <c r="AV82" s="547"/>
      <c r="AW82" s="571"/>
      <c r="AX82" s="315"/>
      <c r="AY82" s="315"/>
      <c r="AZ82" s="315"/>
      <c r="BA82" s="315"/>
      <c r="BB82" s="315"/>
      <c r="BC82" s="315"/>
      <c r="BD82" s="315"/>
      <c r="BE82" s="315"/>
      <c r="BF82" s="29" t="s">
        <v>697</v>
      </c>
      <c r="BG82" s="206"/>
    </row>
    <row r="83" spans="1:59" ht="65.099999999999994" customHeight="1">
      <c r="A83" s="29" t="s">
        <v>193</v>
      </c>
      <c r="B83" s="29" t="s">
        <v>218</v>
      </c>
      <c r="C83" s="310" t="s">
        <v>219</v>
      </c>
      <c r="D83" s="29" t="s">
        <v>690</v>
      </c>
      <c r="E83" s="29" t="s">
        <v>672</v>
      </c>
      <c r="F83" s="344">
        <v>2024130010136</v>
      </c>
      <c r="G83" s="29" t="s">
        <v>673</v>
      </c>
      <c r="H83" s="315" t="s">
        <v>691</v>
      </c>
      <c r="I83" s="29" t="s">
        <v>692</v>
      </c>
      <c r="J83" s="345">
        <v>0.25</v>
      </c>
      <c r="K83" s="29" t="s">
        <v>699</v>
      </c>
      <c r="L83" s="315" t="s">
        <v>623</v>
      </c>
      <c r="M83" s="315" t="s">
        <v>700</v>
      </c>
      <c r="N83" s="316">
        <v>1</v>
      </c>
      <c r="O83" s="316"/>
      <c r="P83" s="331">
        <v>0</v>
      </c>
      <c r="Q83" s="331"/>
      <c r="R83" s="331"/>
      <c r="S83" s="331"/>
      <c r="T83" s="326">
        <f>+P83/N83</f>
        <v>0</v>
      </c>
      <c r="U83" s="317">
        <v>45660</v>
      </c>
      <c r="V83" s="317">
        <v>46022</v>
      </c>
      <c r="W83" s="318">
        <f t="shared" si="6"/>
        <v>362</v>
      </c>
      <c r="X83" s="29">
        <v>7000</v>
      </c>
      <c r="Y83" s="315" t="s">
        <v>459</v>
      </c>
      <c r="Z83" s="206" t="s">
        <v>555</v>
      </c>
      <c r="AA83" s="315" t="s">
        <v>701</v>
      </c>
      <c r="AB83" s="206" t="s">
        <v>702</v>
      </c>
      <c r="AC83" s="319" t="s">
        <v>463</v>
      </c>
      <c r="AD83" s="346" t="s">
        <v>706</v>
      </c>
      <c r="AE83" s="338">
        <v>25000000</v>
      </c>
      <c r="AF83" s="315" t="s">
        <v>516</v>
      </c>
      <c r="AG83" s="206" t="s">
        <v>466</v>
      </c>
      <c r="AH83" s="206"/>
      <c r="AI83" s="542"/>
      <c r="AJ83" s="542"/>
      <c r="AK83" s="542"/>
      <c r="AL83" s="324"/>
      <c r="AM83" s="324"/>
      <c r="AN83" s="538"/>
      <c r="AO83" s="315" t="s">
        <v>672</v>
      </c>
      <c r="AP83" s="538"/>
      <c r="AQ83" s="545"/>
      <c r="AR83" s="547"/>
      <c r="AS83" s="545"/>
      <c r="AT83" s="547"/>
      <c r="AU83" s="571"/>
      <c r="AV83" s="547"/>
      <c r="AW83" s="571"/>
      <c r="AX83" s="315"/>
      <c r="AY83" s="315"/>
      <c r="AZ83" s="315"/>
      <c r="BA83" s="315"/>
      <c r="BB83" s="315"/>
      <c r="BC83" s="315"/>
      <c r="BD83" s="315"/>
      <c r="BE83" s="315"/>
      <c r="BF83" s="29" t="s">
        <v>697</v>
      </c>
      <c r="BG83" s="206"/>
    </row>
    <row r="84" spans="1:59" ht="65.099999999999994" customHeight="1">
      <c r="A84" s="29" t="s">
        <v>193</v>
      </c>
      <c r="B84" s="29" t="s">
        <v>218</v>
      </c>
      <c r="C84" s="310" t="s">
        <v>219</v>
      </c>
      <c r="D84" s="29" t="s">
        <v>690</v>
      </c>
      <c r="E84" s="29" t="s">
        <v>672</v>
      </c>
      <c r="F84" s="344">
        <v>2024130010136</v>
      </c>
      <c r="G84" s="29" t="s">
        <v>673</v>
      </c>
      <c r="H84" s="315" t="s">
        <v>691</v>
      </c>
      <c r="I84" s="29" t="s">
        <v>692</v>
      </c>
      <c r="J84" s="345">
        <v>0.25</v>
      </c>
      <c r="K84" s="29" t="s">
        <v>707</v>
      </c>
      <c r="L84" s="206"/>
      <c r="M84" s="315" t="s">
        <v>708</v>
      </c>
      <c r="N84" s="316">
        <v>1</v>
      </c>
      <c r="O84" s="316"/>
      <c r="P84" s="331">
        <v>0</v>
      </c>
      <c r="Q84" s="331"/>
      <c r="R84" s="331"/>
      <c r="S84" s="331"/>
      <c r="T84" s="326">
        <f>+P84/N84</f>
        <v>0</v>
      </c>
      <c r="U84" s="317">
        <v>45660</v>
      </c>
      <c r="V84" s="317">
        <v>46022</v>
      </c>
      <c r="W84" s="318">
        <f t="shared" si="6"/>
        <v>362</v>
      </c>
      <c r="X84" s="29">
        <v>7000</v>
      </c>
      <c r="Y84" s="315" t="s">
        <v>459</v>
      </c>
      <c r="Z84" s="206" t="s">
        <v>555</v>
      </c>
      <c r="AA84" s="315" t="s">
        <v>709</v>
      </c>
      <c r="AB84" s="315" t="s">
        <v>710</v>
      </c>
      <c r="AC84" s="319" t="s">
        <v>463</v>
      </c>
      <c r="AD84" s="346" t="s">
        <v>546</v>
      </c>
      <c r="AE84" s="338">
        <v>31000000</v>
      </c>
      <c r="AF84" s="206" t="s">
        <v>465</v>
      </c>
      <c r="AG84" s="206" t="s">
        <v>466</v>
      </c>
      <c r="AH84" s="206"/>
      <c r="AI84" s="542"/>
      <c r="AJ84" s="542"/>
      <c r="AK84" s="542"/>
      <c r="AL84" s="324"/>
      <c r="AM84" s="324"/>
      <c r="AN84" s="538"/>
      <c r="AO84" s="315" t="s">
        <v>672</v>
      </c>
      <c r="AP84" s="538"/>
      <c r="AQ84" s="545"/>
      <c r="AR84" s="547"/>
      <c r="AS84" s="545"/>
      <c r="AT84" s="547"/>
      <c r="AU84" s="571"/>
      <c r="AV84" s="547"/>
      <c r="AW84" s="571"/>
      <c r="AX84" s="315"/>
      <c r="AY84" s="315"/>
      <c r="AZ84" s="315"/>
      <c r="BA84" s="315"/>
      <c r="BB84" s="315"/>
      <c r="BC84" s="315"/>
      <c r="BD84" s="315"/>
      <c r="BE84" s="315"/>
      <c r="BF84" s="29" t="s">
        <v>711</v>
      </c>
      <c r="BG84" s="321" t="s">
        <v>712</v>
      </c>
    </row>
    <row r="85" spans="1:59" ht="65.099999999999994" customHeight="1">
      <c r="A85" s="29" t="s">
        <v>193</v>
      </c>
      <c r="B85" s="29" t="s">
        <v>218</v>
      </c>
      <c r="C85" s="310" t="s">
        <v>219</v>
      </c>
      <c r="D85" s="29" t="s">
        <v>690</v>
      </c>
      <c r="E85" s="29" t="s">
        <v>672</v>
      </c>
      <c r="F85" s="344">
        <v>2024130010136</v>
      </c>
      <c r="G85" s="29" t="s">
        <v>673</v>
      </c>
      <c r="H85" s="315" t="s">
        <v>691</v>
      </c>
      <c r="I85" s="327" t="s">
        <v>713</v>
      </c>
      <c r="J85" s="345">
        <v>0.25</v>
      </c>
      <c r="K85" s="29" t="s">
        <v>714</v>
      </c>
      <c r="L85" s="315"/>
      <c r="M85" s="315" t="s">
        <v>715</v>
      </c>
      <c r="N85" s="316">
        <v>1</v>
      </c>
      <c r="O85" s="316"/>
      <c r="P85" s="331">
        <v>0</v>
      </c>
      <c r="Q85" s="331"/>
      <c r="R85" s="331"/>
      <c r="S85" s="331"/>
      <c r="T85" s="326">
        <f>+P85/N85</f>
        <v>0</v>
      </c>
      <c r="U85" s="317">
        <v>45660</v>
      </c>
      <c r="V85" s="317">
        <v>46022</v>
      </c>
      <c r="W85" s="318">
        <f t="shared" si="6"/>
        <v>362</v>
      </c>
      <c r="X85" s="29">
        <v>7000</v>
      </c>
      <c r="Y85" s="315" t="s">
        <v>459</v>
      </c>
      <c r="Z85" s="206" t="s">
        <v>555</v>
      </c>
      <c r="AA85" s="315" t="s">
        <v>716</v>
      </c>
      <c r="AB85" s="315" t="s">
        <v>717</v>
      </c>
      <c r="AC85" s="319" t="s">
        <v>463</v>
      </c>
      <c r="AD85" s="346" t="s">
        <v>546</v>
      </c>
      <c r="AE85" s="338">
        <v>31000000</v>
      </c>
      <c r="AF85" s="206" t="s">
        <v>465</v>
      </c>
      <c r="AG85" s="206" t="s">
        <v>466</v>
      </c>
      <c r="AH85" s="206"/>
      <c r="AI85" s="542"/>
      <c r="AJ85" s="542"/>
      <c r="AK85" s="542"/>
      <c r="AL85" s="324"/>
      <c r="AM85" s="324"/>
      <c r="AN85" s="538"/>
      <c r="AO85" s="315" t="s">
        <v>672</v>
      </c>
      <c r="AP85" s="538"/>
      <c r="AQ85" s="545"/>
      <c r="AR85" s="547"/>
      <c r="AS85" s="545"/>
      <c r="AT85" s="547"/>
      <c r="AU85" s="571"/>
      <c r="AV85" s="547"/>
      <c r="AW85" s="571"/>
      <c r="AX85" s="315"/>
      <c r="AY85" s="315"/>
      <c r="AZ85" s="315"/>
      <c r="BA85" s="315"/>
      <c r="BB85" s="315"/>
      <c r="BC85" s="315"/>
      <c r="BD85" s="315"/>
      <c r="BE85" s="315"/>
      <c r="BF85" s="29" t="s">
        <v>718</v>
      </c>
      <c r="BG85" s="321" t="s">
        <v>719</v>
      </c>
    </row>
    <row r="86" spans="1:59" ht="65.099999999999994" customHeight="1">
      <c r="A86" s="29" t="s">
        <v>193</v>
      </c>
      <c r="B86" s="29" t="s">
        <v>218</v>
      </c>
      <c r="C86" s="310" t="s">
        <v>219</v>
      </c>
      <c r="D86" s="29" t="s">
        <v>239</v>
      </c>
      <c r="E86" s="29" t="s">
        <v>672</v>
      </c>
      <c r="F86" s="344">
        <v>2024130010136</v>
      </c>
      <c r="G86" s="29" t="s">
        <v>673</v>
      </c>
      <c r="H86" s="315" t="s">
        <v>691</v>
      </c>
      <c r="I86" s="327" t="s">
        <v>713</v>
      </c>
      <c r="J86" s="345">
        <v>0.1</v>
      </c>
      <c r="K86" s="29" t="s">
        <v>615</v>
      </c>
      <c r="L86" s="315"/>
      <c r="M86" s="315" t="s">
        <v>616</v>
      </c>
      <c r="N86" s="316">
        <v>40</v>
      </c>
      <c r="O86" s="316"/>
      <c r="P86" s="331">
        <v>20</v>
      </c>
      <c r="Q86" s="331"/>
      <c r="R86" s="331"/>
      <c r="S86" s="331"/>
      <c r="T86" s="326">
        <f>+P86/N86</f>
        <v>0.5</v>
      </c>
      <c r="U86" s="317">
        <v>45660</v>
      </c>
      <c r="V86" s="317">
        <v>46022</v>
      </c>
      <c r="W86" s="318">
        <f t="shared" si="6"/>
        <v>362</v>
      </c>
      <c r="X86" s="206" t="s">
        <v>655</v>
      </c>
      <c r="Y86" s="315" t="s">
        <v>459</v>
      </c>
      <c r="Z86" s="206" t="s">
        <v>555</v>
      </c>
      <c r="AA86" s="315" t="s">
        <v>625</v>
      </c>
      <c r="AB86" s="315" t="s">
        <v>626</v>
      </c>
      <c r="AC86" s="319" t="s">
        <v>463</v>
      </c>
      <c r="AD86" s="346" t="s">
        <v>546</v>
      </c>
      <c r="AE86" s="338">
        <v>31000000</v>
      </c>
      <c r="AF86" s="206" t="s">
        <v>465</v>
      </c>
      <c r="AG86" s="206" t="s">
        <v>466</v>
      </c>
      <c r="AH86" s="206"/>
      <c r="AI86" s="543"/>
      <c r="AJ86" s="543"/>
      <c r="AK86" s="543"/>
      <c r="AL86" s="334"/>
      <c r="AM86" s="334"/>
      <c r="AN86" s="540"/>
      <c r="AO86" s="315" t="s">
        <v>672</v>
      </c>
      <c r="AP86" s="540"/>
      <c r="AQ86" s="546"/>
      <c r="AR86" s="536"/>
      <c r="AS86" s="546"/>
      <c r="AT86" s="536"/>
      <c r="AU86" s="572"/>
      <c r="AV86" s="536"/>
      <c r="AW86" s="572"/>
      <c r="AX86" s="315"/>
      <c r="AY86" s="315"/>
      <c r="AZ86" s="315"/>
      <c r="BA86" s="315"/>
      <c r="BB86" s="315"/>
      <c r="BC86" s="315"/>
      <c r="BD86" s="315"/>
      <c r="BE86" s="315"/>
      <c r="BF86" s="29" t="s">
        <v>718</v>
      </c>
      <c r="BG86" s="321" t="s">
        <v>720</v>
      </c>
    </row>
    <row r="87" spans="1:59" ht="65.099999999999994" customHeight="1">
      <c r="A87" s="29"/>
      <c r="B87" s="29"/>
      <c r="C87" s="310"/>
      <c r="D87" s="29"/>
      <c r="E87" s="521" t="s">
        <v>721</v>
      </c>
      <c r="F87" s="525"/>
      <c r="G87" s="525"/>
      <c r="H87" s="525"/>
      <c r="I87" s="525"/>
      <c r="J87" s="525"/>
      <c r="K87" s="525"/>
      <c r="L87" s="525"/>
      <c r="M87" s="525"/>
      <c r="N87" s="525"/>
      <c r="O87" s="525"/>
      <c r="P87" s="526"/>
      <c r="Q87" s="335"/>
      <c r="R87" s="335"/>
      <c r="S87" s="335"/>
      <c r="T87" s="371">
        <f>AVERAGE(T75:T86)</f>
        <v>0.29166666666666669</v>
      </c>
      <c r="U87" s="317"/>
      <c r="V87" s="317"/>
      <c r="W87" s="318"/>
      <c r="X87" s="206"/>
      <c r="Y87" s="315"/>
      <c r="Z87" s="206"/>
      <c r="AA87" s="315"/>
      <c r="AB87" s="315"/>
      <c r="AC87" s="319"/>
      <c r="AD87" s="346"/>
      <c r="AE87" s="338"/>
      <c r="AF87" s="206"/>
      <c r="AG87" s="206"/>
      <c r="AH87" s="206"/>
      <c r="AI87" s="393">
        <f>SUM(AI75)</f>
        <v>565956339</v>
      </c>
      <c r="AJ87" s="395">
        <f>SUM(AJ75)</f>
        <v>565956339</v>
      </c>
      <c r="AK87" s="395">
        <f>SUM(AK75)</f>
        <v>565956339</v>
      </c>
      <c r="AL87" s="376"/>
      <c r="AM87" s="376"/>
      <c r="AN87" s="377"/>
      <c r="AO87" s="378"/>
      <c r="AP87" s="378">
        <f>SUM(AP75)</f>
        <v>0</v>
      </c>
      <c r="AQ87" s="381">
        <f>+AQ75</f>
        <v>0</v>
      </c>
      <c r="AR87" s="378">
        <f>SUM(AR75)</f>
        <v>0</v>
      </c>
      <c r="AS87" s="381">
        <f>+AS75</f>
        <v>0</v>
      </c>
      <c r="AT87" s="388">
        <f>SUM(AT75)</f>
        <v>47058832</v>
      </c>
      <c r="AU87" s="382">
        <f>+AU75</f>
        <v>8.31492268169471E-2</v>
      </c>
      <c r="AV87" s="388">
        <f>SUM(AV75)</f>
        <v>47058832</v>
      </c>
      <c r="AW87" s="382">
        <f>+AW75</f>
        <v>8.31492268169471E-2</v>
      </c>
      <c r="AX87" s="315"/>
      <c r="AY87" s="315"/>
      <c r="AZ87" s="315"/>
      <c r="BA87" s="315"/>
      <c r="BB87" s="315"/>
      <c r="BC87" s="315"/>
      <c r="BD87" s="315"/>
      <c r="BE87" s="315"/>
      <c r="BF87" s="337"/>
      <c r="BG87" s="206"/>
    </row>
    <row r="88" spans="1:59" ht="65.099999999999994" customHeight="1">
      <c r="A88" s="29" t="s">
        <v>193</v>
      </c>
      <c r="B88" s="29" t="s">
        <v>242</v>
      </c>
      <c r="C88" s="310" t="s">
        <v>243</v>
      </c>
      <c r="D88" s="29" t="s">
        <v>246</v>
      </c>
      <c r="E88" s="29" t="s">
        <v>722</v>
      </c>
      <c r="F88" s="311">
        <v>2024130010135</v>
      </c>
      <c r="G88" s="29" t="s">
        <v>723</v>
      </c>
      <c r="H88" s="29" t="s">
        <v>724</v>
      </c>
      <c r="I88" s="29" t="s">
        <v>725</v>
      </c>
      <c r="J88" s="345">
        <v>1</v>
      </c>
      <c r="K88" s="315" t="s">
        <v>726</v>
      </c>
      <c r="L88" s="206"/>
      <c r="M88" s="315" t="s">
        <v>727</v>
      </c>
      <c r="N88" s="316">
        <v>15500</v>
      </c>
      <c r="O88" s="316"/>
      <c r="P88" s="331">
        <v>5261</v>
      </c>
      <c r="Q88" s="331"/>
      <c r="R88" s="331"/>
      <c r="S88" s="331"/>
      <c r="T88" s="326">
        <f t="shared" ref="T88:T99" si="7">+P88/N88</f>
        <v>0.33941935483870966</v>
      </c>
      <c r="U88" s="317">
        <v>45660</v>
      </c>
      <c r="V88" s="317">
        <v>46022</v>
      </c>
      <c r="W88" s="318">
        <f t="shared" si="6"/>
        <v>362</v>
      </c>
      <c r="X88" s="29">
        <v>15250</v>
      </c>
      <c r="Y88" s="315" t="s">
        <v>459</v>
      </c>
      <c r="Z88" s="206" t="s">
        <v>555</v>
      </c>
      <c r="AA88" s="29" t="s">
        <v>728</v>
      </c>
      <c r="AB88" s="29" t="s">
        <v>729</v>
      </c>
      <c r="AC88" s="319" t="s">
        <v>463</v>
      </c>
      <c r="AD88" s="346" t="s">
        <v>464</v>
      </c>
      <c r="AE88" s="338">
        <v>180000000</v>
      </c>
      <c r="AF88" s="206" t="s">
        <v>465</v>
      </c>
      <c r="AG88" s="206" t="s">
        <v>730</v>
      </c>
      <c r="AH88" s="206"/>
      <c r="AI88" s="527">
        <v>4017092532</v>
      </c>
      <c r="AJ88" s="527">
        <v>4193305880.3099999</v>
      </c>
      <c r="AK88" s="527">
        <v>4193305880.3099999</v>
      </c>
      <c r="AL88" s="322"/>
      <c r="AM88" s="322"/>
      <c r="AN88" s="537" t="s">
        <v>731</v>
      </c>
      <c r="AO88" s="315" t="s">
        <v>722</v>
      </c>
      <c r="AP88" s="537">
        <v>0</v>
      </c>
      <c r="AQ88" s="537">
        <v>0</v>
      </c>
      <c r="AR88" s="537">
        <v>0</v>
      </c>
      <c r="AS88" s="537">
        <v>0</v>
      </c>
      <c r="AT88" s="537">
        <v>2913327064.8299999</v>
      </c>
      <c r="AU88" s="570">
        <f>+AT88/AK88</f>
        <v>0.69475663068362314</v>
      </c>
      <c r="AV88" s="537">
        <v>2314975159.8299999</v>
      </c>
      <c r="AW88" s="343">
        <f>+AV88/AK88</f>
        <v>0.5520644631960071</v>
      </c>
      <c r="AX88" s="315"/>
      <c r="AY88" s="315"/>
      <c r="AZ88" s="315"/>
      <c r="BA88" s="315"/>
      <c r="BB88" s="315"/>
      <c r="BC88" s="315"/>
      <c r="BD88" s="315"/>
      <c r="BE88" s="315"/>
      <c r="BF88" s="29" t="s">
        <v>732</v>
      </c>
      <c r="BG88" s="321" t="s">
        <v>733</v>
      </c>
    </row>
    <row r="89" spans="1:59" ht="65.099999999999994" customHeight="1">
      <c r="A89" s="29" t="s">
        <v>193</v>
      </c>
      <c r="B89" s="29" t="s">
        <v>242</v>
      </c>
      <c r="C89" s="310" t="s">
        <v>243</v>
      </c>
      <c r="D89" s="29" t="s">
        <v>246</v>
      </c>
      <c r="E89" s="29" t="s">
        <v>722</v>
      </c>
      <c r="F89" s="311">
        <v>2024130010135</v>
      </c>
      <c r="G89" s="29" t="s">
        <v>723</v>
      </c>
      <c r="H89" s="29" t="s">
        <v>724</v>
      </c>
      <c r="I89" s="29" t="s">
        <v>725</v>
      </c>
      <c r="J89" s="345">
        <v>1</v>
      </c>
      <c r="K89" s="315" t="s">
        <v>726</v>
      </c>
      <c r="L89" s="206"/>
      <c r="M89" s="315" t="s">
        <v>727</v>
      </c>
      <c r="N89" s="316">
        <v>15250</v>
      </c>
      <c r="O89" s="316"/>
      <c r="P89" s="331">
        <v>5261</v>
      </c>
      <c r="Q89" s="331"/>
      <c r="R89" s="331"/>
      <c r="S89" s="331"/>
      <c r="T89" s="326">
        <f t="shared" si="7"/>
        <v>0.34498360655737703</v>
      </c>
      <c r="U89" s="317">
        <v>45660</v>
      </c>
      <c r="V89" s="317">
        <v>46022</v>
      </c>
      <c r="W89" s="318">
        <f t="shared" si="6"/>
        <v>362</v>
      </c>
      <c r="X89" s="29">
        <v>15250</v>
      </c>
      <c r="Y89" s="315" t="s">
        <v>459</v>
      </c>
      <c r="Z89" s="206" t="s">
        <v>555</v>
      </c>
      <c r="AA89" s="29" t="s">
        <v>728</v>
      </c>
      <c r="AB89" s="29" t="s">
        <v>729</v>
      </c>
      <c r="AC89" s="319" t="s">
        <v>463</v>
      </c>
      <c r="AD89" s="346" t="s">
        <v>734</v>
      </c>
      <c r="AE89" s="338">
        <v>300000000</v>
      </c>
      <c r="AF89" s="315" t="s">
        <v>551</v>
      </c>
      <c r="AG89" s="206" t="s">
        <v>466</v>
      </c>
      <c r="AH89" s="206"/>
      <c r="AI89" s="528"/>
      <c r="AJ89" s="528"/>
      <c r="AK89" s="528"/>
      <c r="AL89" s="324"/>
      <c r="AM89" s="324"/>
      <c r="AN89" s="538"/>
      <c r="AO89" s="315" t="s">
        <v>722</v>
      </c>
      <c r="AP89" s="538"/>
      <c r="AQ89" s="538"/>
      <c r="AR89" s="538"/>
      <c r="AS89" s="538"/>
      <c r="AT89" s="538"/>
      <c r="AU89" s="571"/>
      <c r="AV89" s="538"/>
      <c r="AW89" s="315"/>
      <c r="AX89" s="315"/>
      <c r="AY89" s="315"/>
      <c r="AZ89" s="315"/>
      <c r="BA89" s="315"/>
      <c r="BB89" s="315"/>
      <c r="BC89" s="315"/>
      <c r="BD89" s="315"/>
      <c r="BE89" s="315"/>
      <c r="BF89" s="29" t="s">
        <v>732</v>
      </c>
      <c r="BG89" s="321" t="s">
        <v>735</v>
      </c>
    </row>
    <row r="90" spans="1:59" ht="65.099999999999994" customHeight="1">
      <c r="A90" s="29" t="s">
        <v>193</v>
      </c>
      <c r="B90" s="29" t="s">
        <v>242</v>
      </c>
      <c r="C90" s="310" t="s">
        <v>243</v>
      </c>
      <c r="D90" s="29" t="s">
        <v>246</v>
      </c>
      <c r="E90" s="29" t="s">
        <v>722</v>
      </c>
      <c r="F90" s="311">
        <v>2024130010135</v>
      </c>
      <c r="G90" s="29" t="s">
        <v>723</v>
      </c>
      <c r="H90" s="29" t="s">
        <v>724</v>
      </c>
      <c r="I90" s="29" t="s">
        <v>725</v>
      </c>
      <c r="J90" s="345">
        <v>1</v>
      </c>
      <c r="K90" s="315" t="s">
        <v>736</v>
      </c>
      <c r="L90" s="206"/>
      <c r="M90" s="315" t="s">
        <v>737</v>
      </c>
      <c r="N90" s="316">
        <v>15250</v>
      </c>
      <c r="O90" s="316"/>
      <c r="P90" s="331">
        <v>5261</v>
      </c>
      <c r="Q90" s="331"/>
      <c r="R90" s="331"/>
      <c r="S90" s="331"/>
      <c r="T90" s="326">
        <f t="shared" si="7"/>
        <v>0.34498360655737703</v>
      </c>
      <c r="U90" s="317">
        <v>45660</v>
      </c>
      <c r="V90" s="317">
        <v>46022</v>
      </c>
      <c r="W90" s="318">
        <f t="shared" si="6"/>
        <v>362</v>
      </c>
      <c r="X90" s="29">
        <v>15250</v>
      </c>
      <c r="Y90" s="315" t="s">
        <v>459</v>
      </c>
      <c r="Z90" s="206" t="s">
        <v>555</v>
      </c>
      <c r="AA90" s="29" t="s">
        <v>728</v>
      </c>
      <c r="AB90" s="29" t="s">
        <v>729</v>
      </c>
      <c r="AC90" s="319" t="s">
        <v>463</v>
      </c>
      <c r="AD90" s="346" t="s">
        <v>705</v>
      </c>
      <c r="AE90" s="338">
        <v>80000000</v>
      </c>
      <c r="AF90" s="315" t="s">
        <v>504</v>
      </c>
      <c r="AG90" s="206" t="s">
        <v>466</v>
      </c>
      <c r="AH90" s="206"/>
      <c r="AI90" s="528"/>
      <c r="AJ90" s="528"/>
      <c r="AK90" s="528"/>
      <c r="AL90" s="324"/>
      <c r="AM90" s="324"/>
      <c r="AN90" s="538"/>
      <c r="AO90" s="315" t="s">
        <v>722</v>
      </c>
      <c r="AP90" s="538"/>
      <c r="AQ90" s="538"/>
      <c r="AR90" s="538"/>
      <c r="AS90" s="538"/>
      <c r="AT90" s="538"/>
      <c r="AU90" s="571"/>
      <c r="AV90" s="538"/>
      <c r="AW90" s="315"/>
      <c r="AX90" s="315"/>
      <c r="AY90" s="315"/>
      <c r="AZ90" s="315"/>
      <c r="BA90" s="315"/>
      <c r="BB90" s="315"/>
      <c r="BC90" s="315"/>
      <c r="BD90" s="315"/>
      <c r="BE90" s="315"/>
      <c r="BF90" s="29" t="s">
        <v>732</v>
      </c>
      <c r="BG90" s="321" t="s">
        <v>738</v>
      </c>
    </row>
    <row r="91" spans="1:59" ht="65.099999999999994" customHeight="1">
      <c r="A91" s="29" t="s">
        <v>193</v>
      </c>
      <c r="B91" s="29" t="s">
        <v>242</v>
      </c>
      <c r="C91" s="310" t="s">
        <v>243</v>
      </c>
      <c r="D91" s="29" t="s">
        <v>246</v>
      </c>
      <c r="E91" s="29" t="s">
        <v>722</v>
      </c>
      <c r="F91" s="311">
        <v>2024130010135</v>
      </c>
      <c r="G91" s="29" t="s">
        <v>723</v>
      </c>
      <c r="H91" s="29" t="s">
        <v>724</v>
      </c>
      <c r="I91" s="29" t="s">
        <v>725</v>
      </c>
      <c r="J91" s="345">
        <v>1</v>
      </c>
      <c r="K91" s="315" t="s">
        <v>739</v>
      </c>
      <c r="L91" s="206"/>
      <c r="M91" s="315" t="s">
        <v>740</v>
      </c>
      <c r="N91" s="316">
        <v>15250</v>
      </c>
      <c r="O91" s="316"/>
      <c r="P91" s="331">
        <v>5261</v>
      </c>
      <c r="Q91" s="331"/>
      <c r="R91" s="331"/>
      <c r="S91" s="331"/>
      <c r="T91" s="326">
        <f t="shared" si="7"/>
        <v>0.34498360655737703</v>
      </c>
      <c r="U91" s="317">
        <v>45660</v>
      </c>
      <c r="V91" s="317">
        <v>46022</v>
      </c>
      <c r="W91" s="318">
        <f t="shared" si="6"/>
        <v>362</v>
      </c>
      <c r="X91" s="29">
        <v>15250</v>
      </c>
      <c r="Y91" s="315" t="s">
        <v>459</v>
      </c>
      <c r="Z91" s="206" t="s">
        <v>555</v>
      </c>
      <c r="AA91" s="29" t="s">
        <v>741</v>
      </c>
      <c r="AB91" s="29" t="s">
        <v>742</v>
      </c>
      <c r="AC91" s="319" t="s">
        <v>463</v>
      </c>
      <c r="AD91" s="346" t="s">
        <v>464</v>
      </c>
      <c r="AE91" s="338">
        <v>170000000</v>
      </c>
      <c r="AF91" s="206" t="s">
        <v>465</v>
      </c>
      <c r="AG91" s="206" t="s">
        <v>466</v>
      </c>
      <c r="AH91" s="206"/>
      <c r="AI91" s="528"/>
      <c r="AJ91" s="528"/>
      <c r="AK91" s="528"/>
      <c r="AL91" s="324"/>
      <c r="AM91" s="324"/>
      <c r="AN91" s="538"/>
      <c r="AO91" s="315" t="s">
        <v>722</v>
      </c>
      <c r="AP91" s="538"/>
      <c r="AQ91" s="538"/>
      <c r="AR91" s="538"/>
      <c r="AS91" s="538"/>
      <c r="AT91" s="538"/>
      <c r="AU91" s="571"/>
      <c r="AV91" s="538"/>
      <c r="AW91" s="315"/>
      <c r="AX91" s="315"/>
      <c r="AY91" s="315"/>
      <c r="AZ91" s="315"/>
      <c r="BA91" s="315"/>
      <c r="BB91" s="315"/>
      <c r="BC91" s="315"/>
      <c r="BD91" s="315"/>
      <c r="BE91" s="315"/>
      <c r="BF91" s="29" t="s">
        <v>732</v>
      </c>
      <c r="BG91" s="321" t="s">
        <v>743</v>
      </c>
    </row>
    <row r="92" spans="1:59" ht="65.099999999999994" customHeight="1">
      <c r="A92" s="29" t="s">
        <v>193</v>
      </c>
      <c r="B92" s="29" t="s">
        <v>242</v>
      </c>
      <c r="C92" s="310" t="s">
        <v>243</v>
      </c>
      <c r="D92" s="29" t="s">
        <v>246</v>
      </c>
      <c r="E92" s="29" t="s">
        <v>722</v>
      </c>
      <c r="F92" s="311">
        <v>2024130010135</v>
      </c>
      <c r="G92" s="29" t="s">
        <v>723</v>
      </c>
      <c r="H92" s="29" t="s">
        <v>724</v>
      </c>
      <c r="I92" s="29" t="s">
        <v>725</v>
      </c>
      <c r="J92" s="345">
        <v>1</v>
      </c>
      <c r="K92" s="315" t="s">
        <v>739</v>
      </c>
      <c r="L92" s="206"/>
      <c r="M92" s="315" t="s">
        <v>740</v>
      </c>
      <c r="N92" s="316">
        <v>15250</v>
      </c>
      <c r="O92" s="316"/>
      <c r="P92" s="331">
        <v>5261</v>
      </c>
      <c r="Q92" s="331"/>
      <c r="R92" s="331"/>
      <c r="S92" s="331"/>
      <c r="T92" s="326">
        <f t="shared" si="7"/>
        <v>0.34498360655737703</v>
      </c>
      <c r="U92" s="317">
        <v>45660</v>
      </c>
      <c r="V92" s="317">
        <v>46022</v>
      </c>
      <c r="W92" s="318">
        <f t="shared" si="6"/>
        <v>362</v>
      </c>
      <c r="X92" s="29">
        <v>15250</v>
      </c>
      <c r="Y92" s="315" t="s">
        <v>459</v>
      </c>
      <c r="Z92" s="206" t="s">
        <v>555</v>
      </c>
      <c r="AA92" s="29" t="s">
        <v>744</v>
      </c>
      <c r="AB92" s="29" t="s">
        <v>745</v>
      </c>
      <c r="AC92" s="319" t="s">
        <v>463</v>
      </c>
      <c r="AD92" s="346" t="s">
        <v>746</v>
      </c>
      <c r="AE92" s="338">
        <v>480000000</v>
      </c>
      <c r="AF92" s="315" t="s">
        <v>551</v>
      </c>
      <c r="AG92" s="206" t="s">
        <v>466</v>
      </c>
      <c r="AH92" s="206"/>
      <c r="AI92" s="528"/>
      <c r="AJ92" s="528"/>
      <c r="AK92" s="528"/>
      <c r="AL92" s="324"/>
      <c r="AM92" s="324"/>
      <c r="AN92" s="538"/>
      <c r="AO92" s="315" t="s">
        <v>722</v>
      </c>
      <c r="AP92" s="538"/>
      <c r="AQ92" s="538"/>
      <c r="AR92" s="538"/>
      <c r="AS92" s="538"/>
      <c r="AT92" s="538"/>
      <c r="AU92" s="571"/>
      <c r="AV92" s="538"/>
      <c r="AW92" s="315"/>
      <c r="AX92" s="315"/>
      <c r="AY92" s="315"/>
      <c r="AZ92" s="315"/>
      <c r="BA92" s="315"/>
      <c r="BB92" s="315"/>
      <c r="BC92" s="315"/>
      <c r="BD92" s="315"/>
      <c r="BE92" s="315"/>
      <c r="BF92" s="29" t="s">
        <v>732</v>
      </c>
      <c r="BG92" s="321"/>
    </row>
    <row r="93" spans="1:59" ht="65.099999999999994" customHeight="1">
      <c r="A93" s="29" t="s">
        <v>193</v>
      </c>
      <c r="B93" s="29" t="s">
        <v>242</v>
      </c>
      <c r="C93" s="310" t="s">
        <v>243</v>
      </c>
      <c r="D93" s="29" t="s">
        <v>246</v>
      </c>
      <c r="E93" s="29" t="s">
        <v>722</v>
      </c>
      <c r="F93" s="311">
        <v>2024130010135</v>
      </c>
      <c r="G93" s="29" t="s">
        <v>723</v>
      </c>
      <c r="H93" s="29" t="s">
        <v>724</v>
      </c>
      <c r="I93" s="29" t="s">
        <v>725</v>
      </c>
      <c r="J93" s="345">
        <v>1</v>
      </c>
      <c r="K93" s="315" t="s">
        <v>747</v>
      </c>
      <c r="L93" s="206"/>
      <c r="M93" s="315" t="s">
        <v>740</v>
      </c>
      <c r="N93" s="316">
        <v>15250</v>
      </c>
      <c r="O93" s="316"/>
      <c r="P93" s="331">
        <v>5261</v>
      </c>
      <c r="Q93" s="331"/>
      <c r="R93" s="331"/>
      <c r="S93" s="331"/>
      <c r="T93" s="326">
        <f t="shared" si="7"/>
        <v>0.34498360655737703</v>
      </c>
      <c r="U93" s="317">
        <v>45660</v>
      </c>
      <c r="V93" s="317">
        <v>46022</v>
      </c>
      <c r="W93" s="318">
        <f t="shared" si="6"/>
        <v>362</v>
      </c>
      <c r="X93" s="29">
        <v>15250</v>
      </c>
      <c r="Y93" s="315" t="s">
        <v>459</v>
      </c>
      <c r="Z93" s="206" t="s">
        <v>555</v>
      </c>
      <c r="AA93" s="29" t="s">
        <v>748</v>
      </c>
      <c r="AB93" s="29" t="s">
        <v>749</v>
      </c>
      <c r="AC93" s="319" t="s">
        <v>463</v>
      </c>
      <c r="AD93" s="346" t="s">
        <v>464</v>
      </c>
      <c r="AE93" s="338">
        <v>170000000</v>
      </c>
      <c r="AF93" s="206" t="s">
        <v>465</v>
      </c>
      <c r="AG93" s="206" t="s">
        <v>466</v>
      </c>
      <c r="AH93" s="206"/>
      <c r="AI93" s="528"/>
      <c r="AJ93" s="528"/>
      <c r="AK93" s="528"/>
      <c r="AL93" s="324"/>
      <c r="AM93" s="324"/>
      <c r="AN93" s="538"/>
      <c r="AO93" s="315" t="s">
        <v>722</v>
      </c>
      <c r="AP93" s="538"/>
      <c r="AQ93" s="538"/>
      <c r="AR93" s="538"/>
      <c r="AS93" s="538"/>
      <c r="AT93" s="538"/>
      <c r="AU93" s="571"/>
      <c r="AV93" s="538"/>
      <c r="AW93" s="315"/>
      <c r="AX93" s="315"/>
      <c r="AY93" s="315"/>
      <c r="AZ93" s="315"/>
      <c r="BA93" s="315"/>
      <c r="BB93" s="315"/>
      <c r="BC93" s="315"/>
      <c r="BD93" s="315"/>
      <c r="BE93" s="315"/>
      <c r="BF93" s="29" t="s">
        <v>732</v>
      </c>
      <c r="BG93" s="321" t="s">
        <v>750</v>
      </c>
    </row>
    <row r="94" spans="1:59" ht="65.099999999999994" customHeight="1">
      <c r="A94" s="29" t="s">
        <v>193</v>
      </c>
      <c r="B94" s="29" t="s">
        <v>242</v>
      </c>
      <c r="C94" s="310" t="s">
        <v>243</v>
      </c>
      <c r="D94" s="29" t="s">
        <v>246</v>
      </c>
      <c r="E94" s="29" t="s">
        <v>722</v>
      </c>
      <c r="F94" s="311">
        <v>2024130010135</v>
      </c>
      <c r="G94" s="29" t="s">
        <v>723</v>
      </c>
      <c r="H94" s="29" t="s">
        <v>751</v>
      </c>
      <c r="I94" s="29" t="s">
        <v>725</v>
      </c>
      <c r="J94" s="345">
        <v>1</v>
      </c>
      <c r="K94" s="315" t="s">
        <v>747</v>
      </c>
      <c r="L94" s="206"/>
      <c r="M94" s="315" t="s">
        <v>740</v>
      </c>
      <c r="N94" s="316">
        <v>15250</v>
      </c>
      <c r="O94" s="316"/>
      <c r="P94" s="331">
        <v>5261</v>
      </c>
      <c r="Q94" s="331"/>
      <c r="R94" s="331"/>
      <c r="S94" s="331"/>
      <c r="T94" s="326">
        <f t="shared" si="7"/>
        <v>0.34498360655737703</v>
      </c>
      <c r="U94" s="317">
        <v>45660</v>
      </c>
      <c r="V94" s="317">
        <v>46022</v>
      </c>
      <c r="W94" s="318">
        <f t="shared" si="6"/>
        <v>362</v>
      </c>
      <c r="X94" s="29">
        <v>15250</v>
      </c>
      <c r="Y94" s="315" t="s">
        <v>459</v>
      </c>
      <c r="Z94" s="206" t="s">
        <v>555</v>
      </c>
      <c r="AA94" s="29" t="s">
        <v>752</v>
      </c>
      <c r="AB94" s="29" t="s">
        <v>753</v>
      </c>
      <c r="AC94" s="319" t="s">
        <v>463</v>
      </c>
      <c r="AD94" s="346" t="s">
        <v>754</v>
      </c>
      <c r="AE94" s="338">
        <v>540000000</v>
      </c>
      <c r="AF94" s="315" t="s">
        <v>551</v>
      </c>
      <c r="AG94" s="206" t="s">
        <v>466</v>
      </c>
      <c r="AH94" s="206"/>
      <c r="AI94" s="528"/>
      <c r="AJ94" s="528"/>
      <c r="AK94" s="528"/>
      <c r="AL94" s="324"/>
      <c r="AM94" s="324"/>
      <c r="AN94" s="538"/>
      <c r="AO94" s="315" t="s">
        <v>722</v>
      </c>
      <c r="AP94" s="538"/>
      <c r="AQ94" s="538"/>
      <c r="AR94" s="538"/>
      <c r="AS94" s="538"/>
      <c r="AT94" s="538"/>
      <c r="AU94" s="571"/>
      <c r="AV94" s="538"/>
      <c r="AW94" s="315"/>
      <c r="AX94" s="315"/>
      <c r="AY94" s="315"/>
      <c r="AZ94" s="315"/>
      <c r="BA94" s="315"/>
      <c r="BB94" s="315"/>
      <c r="BC94" s="315"/>
      <c r="BD94" s="315"/>
      <c r="BE94" s="315"/>
      <c r="BF94" s="29" t="s">
        <v>732</v>
      </c>
      <c r="BG94" s="321"/>
    </row>
    <row r="95" spans="1:59" ht="65.099999999999994" customHeight="1">
      <c r="A95" s="29" t="s">
        <v>193</v>
      </c>
      <c r="B95" s="29" t="s">
        <v>242</v>
      </c>
      <c r="C95" s="310" t="s">
        <v>243</v>
      </c>
      <c r="D95" s="29" t="s">
        <v>246</v>
      </c>
      <c r="E95" s="29" t="s">
        <v>722</v>
      </c>
      <c r="F95" s="311">
        <v>2024130010135</v>
      </c>
      <c r="G95" s="29" t="s">
        <v>723</v>
      </c>
      <c r="H95" s="29" t="s">
        <v>751</v>
      </c>
      <c r="I95" s="29" t="s">
        <v>725</v>
      </c>
      <c r="J95" s="345">
        <v>1</v>
      </c>
      <c r="K95" s="315" t="s">
        <v>755</v>
      </c>
      <c r="L95" s="206"/>
      <c r="M95" s="315" t="s">
        <v>740</v>
      </c>
      <c r="N95" s="316">
        <v>15250</v>
      </c>
      <c r="O95" s="316"/>
      <c r="P95" s="331">
        <v>5261</v>
      </c>
      <c r="Q95" s="331"/>
      <c r="R95" s="331"/>
      <c r="S95" s="331"/>
      <c r="T95" s="326">
        <f t="shared" si="7"/>
        <v>0.34498360655737703</v>
      </c>
      <c r="U95" s="317">
        <v>45660</v>
      </c>
      <c r="V95" s="317">
        <v>46022</v>
      </c>
      <c r="W95" s="318">
        <f t="shared" si="6"/>
        <v>362</v>
      </c>
      <c r="X95" s="29">
        <v>15250</v>
      </c>
      <c r="Y95" s="315" t="s">
        <v>459</v>
      </c>
      <c r="Z95" s="206" t="s">
        <v>555</v>
      </c>
      <c r="AA95" s="29" t="s">
        <v>756</v>
      </c>
      <c r="AB95" s="29" t="s">
        <v>757</v>
      </c>
      <c r="AC95" s="319" t="s">
        <v>463</v>
      </c>
      <c r="AD95" s="346" t="s">
        <v>464</v>
      </c>
      <c r="AE95" s="338">
        <v>180000000</v>
      </c>
      <c r="AF95" s="206" t="s">
        <v>465</v>
      </c>
      <c r="AG95" s="206" t="s">
        <v>466</v>
      </c>
      <c r="AH95" s="206"/>
      <c r="AI95" s="528"/>
      <c r="AJ95" s="528"/>
      <c r="AK95" s="528"/>
      <c r="AL95" s="324"/>
      <c r="AM95" s="324"/>
      <c r="AN95" s="538"/>
      <c r="AO95" s="315" t="s">
        <v>722</v>
      </c>
      <c r="AP95" s="538"/>
      <c r="AQ95" s="538"/>
      <c r="AR95" s="538"/>
      <c r="AS95" s="538"/>
      <c r="AT95" s="538"/>
      <c r="AU95" s="571"/>
      <c r="AV95" s="538"/>
      <c r="AW95" s="315"/>
      <c r="AX95" s="315"/>
      <c r="AY95" s="315"/>
      <c r="AZ95" s="315"/>
      <c r="BA95" s="315"/>
      <c r="BB95" s="315"/>
      <c r="BC95" s="315"/>
      <c r="BD95" s="315"/>
      <c r="BE95" s="315"/>
      <c r="BF95" s="29" t="s">
        <v>732</v>
      </c>
      <c r="BG95" s="321" t="s">
        <v>564</v>
      </c>
    </row>
    <row r="96" spans="1:59" ht="65.099999999999994" customHeight="1">
      <c r="A96" s="29" t="s">
        <v>193</v>
      </c>
      <c r="B96" s="29" t="s">
        <v>242</v>
      </c>
      <c r="C96" s="310" t="s">
        <v>243</v>
      </c>
      <c r="D96" s="29" t="s">
        <v>246</v>
      </c>
      <c r="E96" s="29" t="s">
        <v>722</v>
      </c>
      <c r="F96" s="311">
        <v>2024130010135</v>
      </c>
      <c r="G96" s="29" t="s">
        <v>723</v>
      </c>
      <c r="H96" s="29" t="s">
        <v>751</v>
      </c>
      <c r="I96" s="29" t="s">
        <v>725</v>
      </c>
      <c r="J96" s="345">
        <v>1</v>
      </c>
      <c r="K96" s="315" t="s">
        <v>755</v>
      </c>
      <c r="L96" s="206"/>
      <c r="M96" s="315" t="s">
        <v>740</v>
      </c>
      <c r="N96" s="316">
        <v>15250</v>
      </c>
      <c r="O96" s="316"/>
      <c r="P96" s="331">
        <v>5261</v>
      </c>
      <c r="Q96" s="331"/>
      <c r="R96" s="331"/>
      <c r="S96" s="331"/>
      <c r="T96" s="326">
        <f t="shared" si="7"/>
        <v>0.34498360655737703</v>
      </c>
      <c r="U96" s="317">
        <v>45660</v>
      </c>
      <c r="V96" s="317">
        <v>46022</v>
      </c>
      <c r="W96" s="318">
        <f t="shared" si="6"/>
        <v>362</v>
      </c>
      <c r="X96" s="29">
        <v>15250</v>
      </c>
      <c r="Y96" s="315" t="s">
        <v>459</v>
      </c>
      <c r="Z96" s="206" t="s">
        <v>555</v>
      </c>
      <c r="AA96" s="29" t="s">
        <v>756</v>
      </c>
      <c r="AB96" s="29" t="s">
        <v>757</v>
      </c>
      <c r="AC96" s="319" t="s">
        <v>463</v>
      </c>
      <c r="AD96" s="346" t="s">
        <v>758</v>
      </c>
      <c r="AE96" s="338">
        <v>1400000000</v>
      </c>
      <c r="AF96" s="315" t="s">
        <v>551</v>
      </c>
      <c r="AG96" s="206" t="s">
        <v>466</v>
      </c>
      <c r="AH96" s="206"/>
      <c r="AI96" s="528"/>
      <c r="AJ96" s="528"/>
      <c r="AK96" s="528"/>
      <c r="AL96" s="324"/>
      <c r="AM96" s="324"/>
      <c r="AN96" s="538"/>
      <c r="AO96" s="315" t="s">
        <v>722</v>
      </c>
      <c r="AP96" s="538"/>
      <c r="AQ96" s="538"/>
      <c r="AR96" s="538"/>
      <c r="AS96" s="538"/>
      <c r="AT96" s="538"/>
      <c r="AU96" s="571"/>
      <c r="AV96" s="538"/>
      <c r="AW96" s="315"/>
      <c r="AX96" s="315"/>
      <c r="AY96" s="315"/>
      <c r="AZ96" s="315"/>
      <c r="BA96" s="315"/>
      <c r="BB96" s="315"/>
      <c r="BC96" s="315"/>
      <c r="BD96" s="315"/>
      <c r="BE96" s="315"/>
      <c r="BF96" s="29" t="s">
        <v>732</v>
      </c>
      <c r="BG96" s="321"/>
    </row>
    <row r="97" spans="1:59" ht="65.099999999999994" customHeight="1">
      <c r="A97" s="29" t="s">
        <v>193</v>
      </c>
      <c r="B97" s="29" t="s">
        <v>242</v>
      </c>
      <c r="C97" s="310" t="s">
        <v>243</v>
      </c>
      <c r="D97" s="29" t="s">
        <v>246</v>
      </c>
      <c r="E97" s="29" t="s">
        <v>722</v>
      </c>
      <c r="F97" s="311">
        <v>2024130010135</v>
      </c>
      <c r="G97" s="29" t="s">
        <v>723</v>
      </c>
      <c r="H97" s="29" t="s">
        <v>751</v>
      </c>
      <c r="I97" s="29" t="s">
        <v>725</v>
      </c>
      <c r="J97" s="345">
        <v>1</v>
      </c>
      <c r="K97" s="315" t="s">
        <v>759</v>
      </c>
      <c r="L97" s="206"/>
      <c r="M97" s="315" t="s">
        <v>760</v>
      </c>
      <c r="N97" s="316">
        <v>15250</v>
      </c>
      <c r="O97" s="316"/>
      <c r="P97" s="331">
        <v>5261</v>
      </c>
      <c r="Q97" s="331"/>
      <c r="R97" s="331"/>
      <c r="S97" s="331"/>
      <c r="T97" s="326">
        <f t="shared" si="7"/>
        <v>0.34498360655737703</v>
      </c>
      <c r="U97" s="317">
        <v>45660</v>
      </c>
      <c r="V97" s="317">
        <v>46022</v>
      </c>
      <c r="W97" s="318">
        <f t="shared" si="6"/>
        <v>362</v>
      </c>
      <c r="X97" s="29">
        <v>15250</v>
      </c>
      <c r="Y97" s="315" t="s">
        <v>459</v>
      </c>
      <c r="Z97" s="206" t="s">
        <v>555</v>
      </c>
      <c r="AA97" s="29" t="s">
        <v>756</v>
      </c>
      <c r="AB97" s="29" t="s">
        <v>757</v>
      </c>
      <c r="AC97" s="319" t="s">
        <v>463</v>
      </c>
      <c r="AD97" s="346" t="s">
        <v>464</v>
      </c>
      <c r="AE97" s="338">
        <v>17092532</v>
      </c>
      <c r="AF97" s="206" t="s">
        <v>465</v>
      </c>
      <c r="AG97" s="206" t="s">
        <v>466</v>
      </c>
      <c r="AH97" s="206"/>
      <c r="AI97" s="528"/>
      <c r="AJ97" s="528"/>
      <c r="AK97" s="528"/>
      <c r="AL97" s="324"/>
      <c r="AM97" s="324"/>
      <c r="AN97" s="538"/>
      <c r="AO97" s="315" t="s">
        <v>722</v>
      </c>
      <c r="AP97" s="538"/>
      <c r="AQ97" s="538"/>
      <c r="AR97" s="538"/>
      <c r="AS97" s="538"/>
      <c r="AT97" s="538"/>
      <c r="AU97" s="571"/>
      <c r="AV97" s="538"/>
      <c r="AW97" s="315"/>
      <c r="AX97" s="315"/>
      <c r="AY97" s="315"/>
      <c r="AZ97" s="315"/>
      <c r="BA97" s="315"/>
      <c r="BB97" s="315"/>
      <c r="BC97" s="315"/>
      <c r="BD97" s="315"/>
      <c r="BE97" s="315"/>
      <c r="BF97" s="29" t="s">
        <v>732</v>
      </c>
      <c r="BG97" s="321" t="s">
        <v>647</v>
      </c>
    </row>
    <row r="98" spans="1:59" ht="65.099999999999994" customHeight="1">
      <c r="A98" s="29" t="s">
        <v>193</v>
      </c>
      <c r="B98" s="29" t="s">
        <v>242</v>
      </c>
      <c r="C98" s="310" t="s">
        <v>243</v>
      </c>
      <c r="D98" s="29" t="s">
        <v>246</v>
      </c>
      <c r="E98" s="29" t="s">
        <v>722</v>
      </c>
      <c r="F98" s="311">
        <v>2024130010135</v>
      </c>
      <c r="G98" s="29" t="s">
        <v>723</v>
      </c>
      <c r="H98" s="29" t="s">
        <v>751</v>
      </c>
      <c r="I98" s="29" t="s">
        <v>725</v>
      </c>
      <c r="J98" s="345">
        <v>1</v>
      </c>
      <c r="K98" s="315" t="s">
        <v>759</v>
      </c>
      <c r="L98" s="206"/>
      <c r="M98" s="315" t="s">
        <v>760</v>
      </c>
      <c r="N98" s="316">
        <v>15250</v>
      </c>
      <c r="O98" s="316"/>
      <c r="P98" s="331">
        <v>5261</v>
      </c>
      <c r="Q98" s="331"/>
      <c r="R98" s="331"/>
      <c r="S98" s="331"/>
      <c r="T98" s="326">
        <f t="shared" si="7"/>
        <v>0.34498360655737703</v>
      </c>
      <c r="U98" s="317">
        <v>45660</v>
      </c>
      <c r="V98" s="317">
        <v>46022</v>
      </c>
      <c r="W98" s="318">
        <f t="shared" si="6"/>
        <v>362</v>
      </c>
      <c r="X98" s="29">
        <v>15250</v>
      </c>
      <c r="Y98" s="315" t="s">
        <v>459</v>
      </c>
      <c r="Z98" s="206" t="s">
        <v>555</v>
      </c>
      <c r="AA98" s="29" t="s">
        <v>756</v>
      </c>
      <c r="AB98" s="29" t="s">
        <v>757</v>
      </c>
      <c r="AC98" s="319" t="s">
        <v>463</v>
      </c>
      <c r="AD98" s="346" t="s">
        <v>761</v>
      </c>
      <c r="AE98" s="338">
        <v>400000000</v>
      </c>
      <c r="AF98" s="315" t="s">
        <v>551</v>
      </c>
      <c r="AG98" s="206" t="s">
        <v>466</v>
      </c>
      <c r="AH98" s="206"/>
      <c r="AI98" s="528"/>
      <c r="AJ98" s="528"/>
      <c r="AK98" s="528"/>
      <c r="AL98" s="324"/>
      <c r="AM98" s="324"/>
      <c r="AN98" s="538"/>
      <c r="AO98" s="315" t="s">
        <v>722</v>
      </c>
      <c r="AP98" s="538"/>
      <c r="AQ98" s="538"/>
      <c r="AR98" s="538"/>
      <c r="AS98" s="538"/>
      <c r="AT98" s="538"/>
      <c r="AU98" s="571"/>
      <c r="AV98" s="538"/>
      <c r="AW98" s="315"/>
      <c r="AX98" s="315"/>
      <c r="AY98" s="315"/>
      <c r="AZ98" s="315"/>
      <c r="BA98" s="315"/>
      <c r="BB98" s="315"/>
      <c r="BC98" s="315"/>
      <c r="BD98" s="315"/>
      <c r="BE98" s="315"/>
      <c r="BF98" s="29" t="s">
        <v>732</v>
      </c>
      <c r="BG98" s="321" t="s">
        <v>762</v>
      </c>
    </row>
    <row r="99" spans="1:59" ht="65.099999999999994" customHeight="1">
      <c r="A99" s="29" t="s">
        <v>193</v>
      </c>
      <c r="B99" s="29" t="s">
        <v>242</v>
      </c>
      <c r="C99" s="310" t="s">
        <v>243</v>
      </c>
      <c r="D99" s="29" t="s">
        <v>246</v>
      </c>
      <c r="E99" s="29" t="s">
        <v>722</v>
      </c>
      <c r="F99" s="311">
        <v>2024130010135</v>
      </c>
      <c r="G99" s="29" t="s">
        <v>723</v>
      </c>
      <c r="H99" s="29" t="s">
        <v>751</v>
      </c>
      <c r="I99" s="29" t="s">
        <v>725</v>
      </c>
      <c r="J99" s="345">
        <v>1</v>
      </c>
      <c r="K99" s="315" t="s">
        <v>615</v>
      </c>
      <c r="L99" s="206"/>
      <c r="M99" s="315" t="s">
        <v>616</v>
      </c>
      <c r="N99" s="316">
        <v>50</v>
      </c>
      <c r="O99" s="316"/>
      <c r="P99" s="331">
        <v>25</v>
      </c>
      <c r="Q99" s="331"/>
      <c r="R99" s="331"/>
      <c r="S99" s="331"/>
      <c r="T99" s="326">
        <f t="shared" si="7"/>
        <v>0.5</v>
      </c>
      <c r="U99" s="317">
        <v>45660</v>
      </c>
      <c r="V99" s="317">
        <v>46022</v>
      </c>
      <c r="W99" s="318">
        <f t="shared" si="6"/>
        <v>362</v>
      </c>
      <c r="X99" s="29">
        <v>15250</v>
      </c>
      <c r="Y99" s="315" t="s">
        <v>459</v>
      </c>
      <c r="Z99" s="206" t="s">
        <v>555</v>
      </c>
      <c r="AA99" s="29" t="s">
        <v>756</v>
      </c>
      <c r="AB99" s="29" t="s">
        <v>757</v>
      </c>
      <c r="AC99" s="319" t="s">
        <v>463</v>
      </c>
      <c r="AD99" s="346" t="s">
        <v>617</v>
      </c>
      <c r="AE99" s="338">
        <v>100000000</v>
      </c>
      <c r="AF99" s="315" t="s">
        <v>504</v>
      </c>
      <c r="AG99" s="206" t="s">
        <v>466</v>
      </c>
      <c r="AH99" s="206"/>
      <c r="AI99" s="539"/>
      <c r="AJ99" s="539"/>
      <c r="AK99" s="539"/>
      <c r="AL99" s="334"/>
      <c r="AM99" s="334"/>
      <c r="AN99" s="540"/>
      <c r="AO99" s="315" t="s">
        <v>722</v>
      </c>
      <c r="AP99" s="540"/>
      <c r="AQ99" s="540"/>
      <c r="AR99" s="540"/>
      <c r="AS99" s="540"/>
      <c r="AT99" s="540"/>
      <c r="AU99" s="572"/>
      <c r="AV99" s="540"/>
      <c r="AW99" s="315"/>
      <c r="AX99" s="315"/>
      <c r="AY99" s="315"/>
      <c r="AZ99" s="315"/>
      <c r="BA99" s="315"/>
      <c r="BB99" s="315"/>
      <c r="BC99" s="315"/>
      <c r="BD99" s="315"/>
      <c r="BE99" s="315"/>
      <c r="BF99" s="29" t="s">
        <v>732</v>
      </c>
      <c r="BG99" s="206"/>
    </row>
    <row r="100" spans="1:59" ht="65.099999999999994" customHeight="1">
      <c r="A100" s="29"/>
      <c r="B100" s="29"/>
      <c r="C100" s="310"/>
      <c r="D100" s="29"/>
      <c r="E100" s="521" t="s">
        <v>763</v>
      </c>
      <c r="F100" s="525"/>
      <c r="G100" s="525"/>
      <c r="H100" s="525"/>
      <c r="I100" s="525"/>
      <c r="J100" s="525"/>
      <c r="K100" s="525"/>
      <c r="L100" s="525"/>
      <c r="M100" s="525"/>
      <c r="N100" s="525"/>
      <c r="O100" s="525"/>
      <c r="P100" s="526"/>
      <c r="Q100" s="335"/>
      <c r="R100" s="335"/>
      <c r="S100" s="335"/>
      <c r="T100" s="371">
        <f>AVERAGE(T88:T99)</f>
        <v>0.35743795170103992</v>
      </c>
      <c r="U100" s="317"/>
      <c r="V100" s="317"/>
      <c r="W100" s="318"/>
      <c r="X100" s="29"/>
      <c r="Y100" s="315"/>
      <c r="Z100" s="206"/>
      <c r="AA100" s="29"/>
      <c r="AB100" s="29"/>
      <c r="AC100" s="319"/>
      <c r="AD100" s="346"/>
      <c r="AE100" s="338"/>
      <c r="AF100" s="315"/>
      <c r="AG100" s="206"/>
      <c r="AH100" s="206"/>
      <c r="AI100" s="375">
        <f>SUM(AI88)</f>
        <v>4017092532</v>
      </c>
      <c r="AJ100" s="375">
        <f>SUM(AJ88)</f>
        <v>4193305880.3099999</v>
      </c>
      <c r="AK100" s="375">
        <f>SUM(AK88)</f>
        <v>4193305880.3099999</v>
      </c>
      <c r="AL100" s="376"/>
      <c r="AM100" s="376"/>
      <c r="AN100" s="377"/>
      <c r="AO100" s="378"/>
      <c r="AP100" s="378">
        <f>SUM(AP88)</f>
        <v>0</v>
      </c>
      <c r="AQ100" s="392">
        <f>+AQ88</f>
        <v>0</v>
      </c>
      <c r="AR100" s="378">
        <f>SUM(AR88)</f>
        <v>0</v>
      </c>
      <c r="AS100" s="392">
        <f>+AS88</f>
        <v>0</v>
      </c>
      <c r="AT100" s="388">
        <f>SUM(AT88)</f>
        <v>2913327064.8299999</v>
      </c>
      <c r="AU100" s="394">
        <f>+AU88</f>
        <v>0.69475663068362314</v>
      </c>
      <c r="AV100" s="388">
        <f>SUM(AV88)</f>
        <v>2314975159.8299999</v>
      </c>
      <c r="AW100" s="394">
        <f>+AW88</f>
        <v>0.5520644631960071</v>
      </c>
      <c r="AX100" s="378"/>
      <c r="AY100" s="378"/>
      <c r="AZ100" s="378"/>
      <c r="BA100" s="378"/>
      <c r="BB100" s="378"/>
      <c r="BC100" s="378"/>
      <c r="BD100" s="378"/>
      <c r="BE100" s="378"/>
      <c r="BF100" s="396"/>
      <c r="BG100" s="206"/>
    </row>
    <row r="101" spans="1:59" ht="65.099999999999994" customHeight="1">
      <c r="A101" s="29" t="s">
        <v>248</v>
      </c>
      <c r="B101" s="29" t="s">
        <v>249</v>
      </c>
      <c r="C101" s="310" t="s">
        <v>250</v>
      </c>
      <c r="D101" s="29" t="s">
        <v>253</v>
      </c>
      <c r="E101" s="338" t="s">
        <v>764</v>
      </c>
      <c r="F101" s="311">
        <v>2024130010129</v>
      </c>
      <c r="G101" s="29" t="s">
        <v>765</v>
      </c>
      <c r="H101" s="29" t="s">
        <v>766</v>
      </c>
      <c r="I101" s="29" t="s">
        <v>767</v>
      </c>
      <c r="J101" s="345">
        <v>0.55000000000000004</v>
      </c>
      <c r="K101" s="315" t="s">
        <v>768</v>
      </c>
      <c r="L101" s="315"/>
      <c r="M101" s="315" t="s">
        <v>769</v>
      </c>
      <c r="N101" s="316">
        <v>47300</v>
      </c>
      <c r="O101" s="316"/>
      <c r="P101" s="331">
        <v>34493</v>
      </c>
      <c r="Q101" s="331"/>
      <c r="R101" s="331"/>
      <c r="S101" s="331"/>
      <c r="T101" s="326">
        <f t="shared" ref="T101:T116" si="8">+P101/N101</f>
        <v>0.72923890063424945</v>
      </c>
      <c r="U101" s="317">
        <v>45660</v>
      </c>
      <c r="V101" s="317">
        <v>46022</v>
      </c>
      <c r="W101" s="318">
        <f t="shared" si="6"/>
        <v>362</v>
      </c>
      <c r="X101" s="331">
        <v>47300</v>
      </c>
      <c r="Y101" s="315" t="s">
        <v>459</v>
      </c>
      <c r="Z101" s="206" t="s">
        <v>770</v>
      </c>
      <c r="AA101" s="29" t="s">
        <v>771</v>
      </c>
      <c r="AB101" s="29" t="s">
        <v>772</v>
      </c>
      <c r="AC101" s="319" t="s">
        <v>463</v>
      </c>
      <c r="AD101" s="346" t="s">
        <v>546</v>
      </c>
      <c r="AE101" s="338">
        <v>49140000</v>
      </c>
      <c r="AF101" s="206" t="s">
        <v>465</v>
      </c>
      <c r="AG101" s="206" t="s">
        <v>466</v>
      </c>
      <c r="AH101" s="206"/>
      <c r="AI101" s="527">
        <v>2103471540</v>
      </c>
      <c r="AJ101" s="527">
        <v>2572740622.8499999</v>
      </c>
      <c r="AK101" s="527">
        <v>2572740622.8499999</v>
      </c>
      <c r="AL101" s="322"/>
      <c r="AM101" s="322"/>
      <c r="AN101" s="537" t="s">
        <v>731</v>
      </c>
      <c r="AO101" s="315" t="s">
        <v>764</v>
      </c>
      <c r="AP101" s="537">
        <v>0</v>
      </c>
      <c r="AQ101" s="537">
        <v>0</v>
      </c>
      <c r="AR101" s="537">
        <v>0</v>
      </c>
      <c r="AS101" s="537">
        <v>0</v>
      </c>
      <c r="AT101" s="535">
        <v>940599388</v>
      </c>
      <c r="AU101" s="570">
        <f>+AT101/AK101</f>
        <v>0.36560210525926784</v>
      </c>
      <c r="AV101" s="535">
        <v>334751350</v>
      </c>
      <c r="AW101" s="570">
        <f>+AV101/AK101</f>
        <v>0.13011469054706851</v>
      </c>
      <c r="AX101" s="315"/>
      <c r="AY101" s="315"/>
      <c r="AZ101" s="315"/>
      <c r="BA101" s="315"/>
      <c r="BB101" s="315"/>
      <c r="BC101" s="315"/>
      <c r="BD101" s="315"/>
      <c r="BE101" s="315"/>
      <c r="BF101" s="29" t="s">
        <v>773</v>
      </c>
      <c r="BG101" s="321" t="s">
        <v>774</v>
      </c>
    </row>
    <row r="102" spans="1:59" ht="65.099999999999994" customHeight="1">
      <c r="A102" s="29" t="s">
        <v>248</v>
      </c>
      <c r="B102" s="29" t="s">
        <v>249</v>
      </c>
      <c r="C102" s="310" t="s">
        <v>250</v>
      </c>
      <c r="D102" s="29" t="s">
        <v>253</v>
      </c>
      <c r="E102" s="338" t="s">
        <v>764</v>
      </c>
      <c r="F102" s="311">
        <v>2024130010129</v>
      </c>
      <c r="G102" s="29" t="s">
        <v>765</v>
      </c>
      <c r="H102" s="29" t="s">
        <v>766</v>
      </c>
      <c r="I102" s="29" t="s">
        <v>767</v>
      </c>
      <c r="J102" s="345">
        <v>0.55000000000000004</v>
      </c>
      <c r="K102" s="315" t="s">
        <v>768</v>
      </c>
      <c r="L102" s="315"/>
      <c r="M102" s="315" t="s">
        <v>769</v>
      </c>
      <c r="N102" s="316">
        <v>47300</v>
      </c>
      <c r="O102" s="316"/>
      <c r="P102" s="331">
        <v>34493</v>
      </c>
      <c r="Q102" s="331"/>
      <c r="R102" s="331"/>
      <c r="S102" s="331"/>
      <c r="T102" s="326">
        <f t="shared" si="8"/>
        <v>0.72923890063424945</v>
      </c>
      <c r="U102" s="317">
        <v>45660</v>
      </c>
      <c r="V102" s="317">
        <v>46022</v>
      </c>
      <c r="W102" s="318">
        <f t="shared" si="6"/>
        <v>362</v>
      </c>
      <c r="X102" s="331">
        <v>47300</v>
      </c>
      <c r="Y102" s="315" t="s">
        <v>459</v>
      </c>
      <c r="Z102" s="206" t="s">
        <v>770</v>
      </c>
      <c r="AA102" s="29" t="s">
        <v>775</v>
      </c>
      <c r="AB102" s="29" t="s">
        <v>776</v>
      </c>
      <c r="AC102" s="319" t="s">
        <v>463</v>
      </c>
      <c r="AD102" s="346" t="s">
        <v>777</v>
      </c>
      <c r="AE102" s="338">
        <v>33509575</v>
      </c>
      <c r="AF102" s="315" t="s">
        <v>516</v>
      </c>
      <c r="AG102" s="206" t="s">
        <v>466</v>
      </c>
      <c r="AH102" s="206"/>
      <c r="AI102" s="528"/>
      <c r="AJ102" s="528"/>
      <c r="AK102" s="528"/>
      <c r="AL102" s="324"/>
      <c r="AM102" s="324"/>
      <c r="AN102" s="538"/>
      <c r="AO102" s="315" t="s">
        <v>764</v>
      </c>
      <c r="AP102" s="538"/>
      <c r="AQ102" s="538"/>
      <c r="AR102" s="538"/>
      <c r="AS102" s="538"/>
      <c r="AT102" s="547"/>
      <c r="AU102" s="571"/>
      <c r="AV102" s="547"/>
      <c r="AW102" s="571"/>
      <c r="AX102" s="315"/>
      <c r="AY102" s="315"/>
      <c r="AZ102" s="315"/>
      <c r="BA102" s="315"/>
      <c r="BB102" s="315"/>
      <c r="BC102" s="315"/>
      <c r="BD102" s="315"/>
      <c r="BE102" s="315"/>
      <c r="BF102" s="29" t="s">
        <v>773</v>
      </c>
      <c r="BG102" s="321" t="s">
        <v>778</v>
      </c>
    </row>
    <row r="103" spans="1:59" ht="65.099999999999994" customHeight="1">
      <c r="A103" s="29" t="s">
        <v>248</v>
      </c>
      <c r="B103" s="29" t="s">
        <v>249</v>
      </c>
      <c r="C103" s="310" t="s">
        <v>250</v>
      </c>
      <c r="D103" s="29" t="s">
        <v>253</v>
      </c>
      <c r="E103" s="338" t="s">
        <v>764</v>
      </c>
      <c r="F103" s="311">
        <v>2024130010129</v>
      </c>
      <c r="G103" s="29" t="s">
        <v>765</v>
      </c>
      <c r="H103" s="346" t="s">
        <v>766</v>
      </c>
      <c r="I103" s="29" t="s">
        <v>767</v>
      </c>
      <c r="J103" s="345">
        <v>0.55000000000000004</v>
      </c>
      <c r="K103" s="315" t="s">
        <v>493</v>
      </c>
      <c r="L103" s="315"/>
      <c r="M103" s="315" t="s">
        <v>616</v>
      </c>
      <c r="N103" s="316">
        <v>10</v>
      </c>
      <c r="O103" s="316"/>
      <c r="P103" s="331">
        <v>5</v>
      </c>
      <c r="Q103" s="331"/>
      <c r="R103" s="331"/>
      <c r="S103" s="331"/>
      <c r="T103" s="326">
        <f t="shared" si="8"/>
        <v>0.5</v>
      </c>
      <c r="U103" s="317">
        <v>45660</v>
      </c>
      <c r="V103" s="317">
        <v>46022</v>
      </c>
      <c r="W103" s="318">
        <f t="shared" si="6"/>
        <v>362</v>
      </c>
      <c r="X103" s="331">
        <v>47300</v>
      </c>
      <c r="Y103" s="315" t="s">
        <v>459</v>
      </c>
      <c r="Z103" s="206" t="s">
        <v>770</v>
      </c>
      <c r="AA103" s="29" t="s">
        <v>779</v>
      </c>
      <c r="AB103" s="29" t="s">
        <v>780</v>
      </c>
      <c r="AC103" s="319" t="s">
        <v>463</v>
      </c>
      <c r="AD103" s="346" t="s">
        <v>546</v>
      </c>
      <c r="AE103" s="338">
        <v>51912000</v>
      </c>
      <c r="AF103" s="206" t="s">
        <v>465</v>
      </c>
      <c r="AG103" s="206" t="s">
        <v>466</v>
      </c>
      <c r="AH103" s="206"/>
      <c r="AI103" s="528"/>
      <c r="AJ103" s="528"/>
      <c r="AK103" s="528"/>
      <c r="AL103" s="324"/>
      <c r="AM103" s="324"/>
      <c r="AN103" s="538"/>
      <c r="AO103" s="315" t="s">
        <v>764</v>
      </c>
      <c r="AP103" s="538"/>
      <c r="AQ103" s="538"/>
      <c r="AR103" s="538"/>
      <c r="AS103" s="538"/>
      <c r="AT103" s="547"/>
      <c r="AU103" s="571"/>
      <c r="AV103" s="547"/>
      <c r="AW103" s="571"/>
      <c r="AX103" s="315"/>
      <c r="AY103" s="315"/>
      <c r="AZ103" s="315"/>
      <c r="BA103" s="315"/>
      <c r="BB103" s="315"/>
      <c r="BC103" s="315"/>
      <c r="BD103" s="315"/>
      <c r="BE103" s="315"/>
      <c r="BF103" s="29" t="s">
        <v>773</v>
      </c>
      <c r="BG103" s="321" t="s">
        <v>781</v>
      </c>
    </row>
    <row r="104" spans="1:59" ht="65.099999999999994" customHeight="1">
      <c r="A104" s="29" t="s">
        <v>248</v>
      </c>
      <c r="B104" s="29" t="s">
        <v>249</v>
      </c>
      <c r="C104" s="310" t="s">
        <v>250</v>
      </c>
      <c r="D104" s="29" t="s">
        <v>253</v>
      </c>
      <c r="E104" s="338" t="s">
        <v>764</v>
      </c>
      <c r="F104" s="311">
        <v>2024130010129</v>
      </c>
      <c r="G104" s="29" t="s">
        <v>765</v>
      </c>
      <c r="H104" s="29" t="s">
        <v>766</v>
      </c>
      <c r="I104" s="29" t="s">
        <v>767</v>
      </c>
      <c r="J104" s="345">
        <v>0.55000000000000004</v>
      </c>
      <c r="K104" s="315" t="s">
        <v>493</v>
      </c>
      <c r="L104" s="315"/>
      <c r="M104" s="315" t="s">
        <v>616</v>
      </c>
      <c r="N104" s="316">
        <v>10</v>
      </c>
      <c r="O104" s="316"/>
      <c r="P104" s="331">
        <v>5</v>
      </c>
      <c r="Q104" s="331"/>
      <c r="R104" s="331"/>
      <c r="S104" s="331"/>
      <c r="T104" s="326">
        <f t="shared" si="8"/>
        <v>0.5</v>
      </c>
      <c r="U104" s="317">
        <v>45660</v>
      </c>
      <c r="V104" s="317">
        <v>46022</v>
      </c>
      <c r="W104" s="318">
        <f t="shared" si="6"/>
        <v>362</v>
      </c>
      <c r="X104" s="331">
        <v>47300</v>
      </c>
      <c r="Y104" s="315" t="s">
        <v>459</v>
      </c>
      <c r="Z104" s="206" t="s">
        <v>770</v>
      </c>
      <c r="AA104" s="29" t="s">
        <v>775</v>
      </c>
      <c r="AB104" s="29" t="s">
        <v>776</v>
      </c>
      <c r="AC104" s="319" t="s">
        <v>463</v>
      </c>
      <c r="AD104" s="346" t="s">
        <v>617</v>
      </c>
      <c r="AE104" s="338">
        <v>100000000</v>
      </c>
      <c r="AF104" s="315" t="s">
        <v>504</v>
      </c>
      <c r="AG104" s="206" t="s">
        <v>466</v>
      </c>
      <c r="AH104" s="206"/>
      <c r="AI104" s="528"/>
      <c r="AJ104" s="528"/>
      <c r="AK104" s="528"/>
      <c r="AL104" s="324"/>
      <c r="AM104" s="324"/>
      <c r="AN104" s="538"/>
      <c r="AO104" s="315" t="s">
        <v>764</v>
      </c>
      <c r="AP104" s="538"/>
      <c r="AQ104" s="538"/>
      <c r="AR104" s="538"/>
      <c r="AS104" s="538"/>
      <c r="AT104" s="547"/>
      <c r="AU104" s="571"/>
      <c r="AV104" s="547"/>
      <c r="AW104" s="571"/>
      <c r="AX104" s="315"/>
      <c r="AY104" s="315"/>
      <c r="AZ104" s="315"/>
      <c r="BA104" s="315"/>
      <c r="BB104" s="315"/>
      <c r="BC104" s="315"/>
      <c r="BD104" s="315"/>
      <c r="BE104" s="315"/>
      <c r="BF104" s="29" t="s">
        <v>773</v>
      </c>
      <c r="BG104" s="206"/>
    </row>
    <row r="105" spans="1:59" ht="65.099999999999994" customHeight="1">
      <c r="A105" s="29" t="s">
        <v>248</v>
      </c>
      <c r="B105" s="29" t="s">
        <v>249</v>
      </c>
      <c r="C105" s="310" t="s">
        <v>250</v>
      </c>
      <c r="D105" s="29" t="s">
        <v>253</v>
      </c>
      <c r="E105" s="338" t="s">
        <v>764</v>
      </c>
      <c r="F105" s="311">
        <v>2024130010129</v>
      </c>
      <c r="G105" s="29" t="s">
        <v>765</v>
      </c>
      <c r="H105" s="29" t="s">
        <v>782</v>
      </c>
      <c r="I105" s="29" t="s">
        <v>767</v>
      </c>
      <c r="J105" s="345">
        <v>0.55000000000000004</v>
      </c>
      <c r="K105" s="315" t="s">
        <v>783</v>
      </c>
      <c r="L105" s="315"/>
      <c r="M105" s="315" t="s">
        <v>784</v>
      </c>
      <c r="N105" s="316">
        <v>47300</v>
      </c>
      <c r="O105" s="316"/>
      <c r="P105" s="331">
        <v>34493</v>
      </c>
      <c r="Q105" s="331"/>
      <c r="R105" s="331"/>
      <c r="S105" s="331"/>
      <c r="T105" s="326">
        <f t="shared" si="8"/>
        <v>0.72923890063424945</v>
      </c>
      <c r="U105" s="317">
        <v>45660</v>
      </c>
      <c r="V105" s="317">
        <v>46022</v>
      </c>
      <c r="W105" s="318">
        <f t="shared" si="6"/>
        <v>362</v>
      </c>
      <c r="X105" s="331">
        <v>47300</v>
      </c>
      <c r="Y105" s="315" t="s">
        <v>459</v>
      </c>
      <c r="Z105" s="206" t="s">
        <v>770</v>
      </c>
      <c r="AA105" s="29" t="s">
        <v>785</v>
      </c>
      <c r="AB105" s="29" t="s">
        <v>786</v>
      </c>
      <c r="AC105" s="319" t="s">
        <v>463</v>
      </c>
      <c r="AD105" s="346" t="s">
        <v>546</v>
      </c>
      <c r="AE105" s="338">
        <v>316512000</v>
      </c>
      <c r="AF105" s="206"/>
      <c r="AG105" s="346" t="s">
        <v>614</v>
      </c>
      <c r="AH105" s="206"/>
      <c r="AI105" s="528"/>
      <c r="AJ105" s="528"/>
      <c r="AK105" s="528"/>
      <c r="AL105" s="324"/>
      <c r="AM105" s="324"/>
      <c r="AN105" s="538"/>
      <c r="AO105" s="315" t="s">
        <v>764</v>
      </c>
      <c r="AP105" s="538"/>
      <c r="AQ105" s="538"/>
      <c r="AR105" s="538"/>
      <c r="AS105" s="538"/>
      <c r="AT105" s="547"/>
      <c r="AU105" s="571"/>
      <c r="AV105" s="547"/>
      <c r="AW105" s="571"/>
      <c r="AX105" s="315"/>
      <c r="AY105" s="315"/>
      <c r="AZ105" s="315"/>
      <c r="BA105" s="315"/>
      <c r="BB105" s="315"/>
      <c r="BC105" s="315"/>
      <c r="BD105" s="315"/>
      <c r="BE105" s="315"/>
      <c r="BF105" s="29" t="s">
        <v>773</v>
      </c>
      <c r="BG105" s="321" t="s">
        <v>787</v>
      </c>
    </row>
    <row r="106" spans="1:59" ht="65.099999999999994" customHeight="1">
      <c r="A106" s="29" t="s">
        <v>248</v>
      </c>
      <c r="B106" s="29" t="s">
        <v>249</v>
      </c>
      <c r="C106" s="310" t="s">
        <v>250</v>
      </c>
      <c r="D106" s="29" t="s">
        <v>253</v>
      </c>
      <c r="E106" s="338" t="s">
        <v>764</v>
      </c>
      <c r="F106" s="311">
        <v>2024130010129</v>
      </c>
      <c r="G106" s="29" t="s">
        <v>765</v>
      </c>
      <c r="H106" s="29" t="s">
        <v>782</v>
      </c>
      <c r="I106" s="29" t="s">
        <v>767</v>
      </c>
      <c r="J106" s="345">
        <v>0.55000000000000004</v>
      </c>
      <c r="K106" s="315" t="s">
        <v>783</v>
      </c>
      <c r="L106" s="315"/>
      <c r="M106" s="315" t="s">
        <v>788</v>
      </c>
      <c r="N106" s="316">
        <v>47300</v>
      </c>
      <c r="O106" s="316"/>
      <c r="P106" s="331">
        <v>34493</v>
      </c>
      <c r="Q106" s="331"/>
      <c r="R106" s="331"/>
      <c r="S106" s="331"/>
      <c r="T106" s="326">
        <f t="shared" si="8"/>
        <v>0.72923890063424945</v>
      </c>
      <c r="U106" s="317">
        <v>45660</v>
      </c>
      <c r="V106" s="317">
        <v>46022</v>
      </c>
      <c r="W106" s="318">
        <f t="shared" si="6"/>
        <v>362</v>
      </c>
      <c r="X106" s="331">
        <v>47300</v>
      </c>
      <c r="Y106" s="315" t="s">
        <v>459</v>
      </c>
      <c r="Z106" s="206" t="s">
        <v>770</v>
      </c>
      <c r="AA106" s="29" t="s">
        <v>785</v>
      </c>
      <c r="AB106" s="29" t="s">
        <v>786</v>
      </c>
      <c r="AC106" s="319" t="s">
        <v>463</v>
      </c>
      <c r="AD106" s="346" t="s">
        <v>777</v>
      </c>
      <c r="AE106" s="338">
        <v>97000000</v>
      </c>
      <c r="AF106" s="206"/>
      <c r="AG106" s="346" t="s">
        <v>614</v>
      </c>
      <c r="AH106" s="206"/>
      <c r="AI106" s="528"/>
      <c r="AJ106" s="528"/>
      <c r="AK106" s="528"/>
      <c r="AL106" s="324"/>
      <c r="AM106" s="324"/>
      <c r="AN106" s="538"/>
      <c r="AO106" s="315" t="s">
        <v>764</v>
      </c>
      <c r="AP106" s="538"/>
      <c r="AQ106" s="538"/>
      <c r="AR106" s="538"/>
      <c r="AS106" s="538"/>
      <c r="AT106" s="547"/>
      <c r="AU106" s="571"/>
      <c r="AV106" s="547"/>
      <c r="AW106" s="571"/>
      <c r="AX106" s="315"/>
      <c r="AY106" s="315"/>
      <c r="AZ106" s="315"/>
      <c r="BA106" s="315"/>
      <c r="BB106" s="315"/>
      <c r="BC106" s="315"/>
      <c r="BD106" s="315"/>
      <c r="BE106" s="315"/>
      <c r="BF106" s="29" t="s">
        <v>773</v>
      </c>
      <c r="BG106" s="321" t="s">
        <v>778</v>
      </c>
    </row>
    <row r="107" spans="1:59" ht="65.099999999999994" customHeight="1">
      <c r="A107" s="29" t="s">
        <v>248</v>
      </c>
      <c r="B107" s="29" t="s">
        <v>249</v>
      </c>
      <c r="C107" s="310" t="s">
        <v>250</v>
      </c>
      <c r="D107" s="29" t="s">
        <v>253</v>
      </c>
      <c r="E107" s="338" t="s">
        <v>764</v>
      </c>
      <c r="F107" s="311">
        <v>2024130010129</v>
      </c>
      <c r="G107" s="29" t="s">
        <v>765</v>
      </c>
      <c r="H107" s="29" t="s">
        <v>782</v>
      </c>
      <c r="I107" s="29" t="s">
        <v>767</v>
      </c>
      <c r="J107" s="345">
        <v>0.55000000000000004</v>
      </c>
      <c r="K107" s="315" t="s">
        <v>789</v>
      </c>
      <c r="L107" s="315"/>
      <c r="M107" s="315" t="s">
        <v>788</v>
      </c>
      <c r="N107" s="316">
        <v>47300</v>
      </c>
      <c r="O107" s="316"/>
      <c r="P107" s="331">
        <v>34493</v>
      </c>
      <c r="Q107" s="331"/>
      <c r="R107" s="331"/>
      <c r="S107" s="331"/>
      <c r="T107" s="326">
        <f t="shared" si="8"/>
        <v>0.72923890063424945</v>
      </c>
      <c r="U107" s="317">
        <v>45660</v>
      </c>
      <c r="V107" s="317">
        <v>46022</v>
      </c>
      <c r="W107" s="318">
        <f t="shared" si="6"/>
        <v>362</v>
      </c>
      <c r="X107" s="331">
        <v>47300</v>
      </c>
      <c r="Y107" s="315" t="s">
        <v>459</v>
      </c>
      <c r="Z107" s="206" t="s">
        <v>770</v>
      </c>
      <c r="AA107" s="29" t="s">
        <v>785</v>
      </c>
      <c r="AB107" s="29" t="s">
        <v>786</v>
      </c>
      <c r="AC107" s="319" t="s">
        <v>463</v>
      </c>
      <c r="AD107" s="346" t="s">
        <v>546</v>
      </c>
      <c r="AE107" s="338">
        <v>50400000</v>
      </c>
      <c r="AF107" s="206"/>
      <c r="AG107" s="206" t="s">
        <v>466</v>
      </c>
      <c r="AH107" s="206"/>
      <c r="AI107" s="528"/>
      <c r="AJ107" s="528"/>
      <c r="AK107" s="528"/>
      <c r="AL107" s="324"/>
      <c r="AM107" s="324"/>
      <c r="AN107" s="538"/>
      <c r="AO107" s="315" t="s">
        <v>764</v>
      </c>
      <c r="AP107" s="538"/>
      <c r="AQ107" s="538"/>
      <c r="AR107" s="538"/>
      <c r="AS107" s="538"/>
      <c r="AT107" s="547"/>
      <c r="AU107" s="571"/>
      <c r="AV107" s="547"/>
      <c r="AW107" s="571"/>
      <c r="AX107" s="315"/>
      <c r="AY107" s="315"/>
      <c r="AZ107" s="315"/>
      <c r="BA107" s="315"/>
      <c r="BB107" s="315"/>
      <c r="BC107" s="315"/>
      <c r="BD107" s="315"/>
      <c r="BE107" s="315"/>
      <c r="BF107" s="29" t="s">
        <v>773</v>
      </c>
      <c r="BG107" s="321" t="s">
        <v>790</v>
      </c>
    </row>
    <row r="108" spans="1:59" ht="65.099999999999994" customHeight="1">
      <c r="A108" s="29" t="s">
        <v>248</v>
      </c>
      <c r="B108" s="29" t="s">
        <v>249</v>
      </c>
      <c r="C108" s="310" t="s">
        <v>250</v>
      </c>
      <c r="D108" s="29" t="s">
        <v>253</v>
      </c>
      <c r="E108" s="338" t="s">
        <v>764</v>
      </c>
      <c r="F108" s="311">
        <v>2024130010129</v>
      </c>
      <c r="G108" s="29" t="s">
        <v>765</v>
      </c>
      <c r="H108" s="29" t="s">
        <v>782</v>
      </c>
      <c r="I108" s="29" t="s">
        <v>767</v>
      </c>
      <c r="J108" s="345">
        <v>0.55000000000000004</v>
      </c>
      <c r="K108" s="315" t="s">
        <v>791</v>
      </c>
      <c r="L108" s="315"/>
      <c r="M108" s="315" t="s">
        <v>788</v>
      </c>
      <c r="N108" s="316">
        <v>47300</v>
      </c>
      <c r="O108" s="316"/>
      <c r="P108" s="331">
        <v>34493</v>
      </c>
      <c r="Q108" s="331"/>
      <c r="R108" s="331"/>
      <c r="S108" s="331"/>
      <c r="T108" s="326">
        <f t="shared" si="8"/>
        <v>0.72923890063424945</v>
      </c>
      <c r="U108" s="317">
        <v>45660</v>
      </c>
      <c r="V108" s="317">
        <v>46022</v>
      </c>
      <c r="W108" s="318">
        <f t="shared" si="6"/>
        <v>362</v>
      </c>
      <c r="X108" s="331">
        <v>47300</v>
      </c>
      <c r="Y108" s="315" t="s">
        <v>459</v>
      </c>
      <c r="Z108" s="206" t="s">
        <v>770</v>
      </c>
      <c r="AA108" s="29" t="s">
        <v>785</v>
      </c>
      <c r="AB108" s="29" t="s">
        <v>786</v>
      </c>
      <c r="AC108" s="319" t="s">
        <v>463</v>
      </c>
      <c r="AD108" s="346" t="s">
        <v>546</v>
      </c>
      <c r="AE108" s="338">
        <v>90720000</v>
      </c>
      <c r="AF108" s="206"/>
      <c r="AG108" s="206" t="s">
        <v>466</v>
      </c>
      <c r="AH108" s="206"/>
      <c r="AI108" s="528"/>
      <c r="AJ108" s="528"/>
      <c r="AK108" s="528"/>
      <c r="AL108" s="324"/>
      <c r="AM108" s="324"/>
      <c r="AN108" s="538"/>
      <c r="AO108" s="315" t="s">
        <v>764</v>
      </c>
      <c r="AP108" s="538"/>
      <c r="AQ108" s="538"/>
      <c r="AR108" s="538"/>
      <c r="AS108" s="538"/>
      <c r="AT108" s="547"/>
      <c r="AU108" s="571"/>
      <c r="AV108" s="547"/>
      <c r="AW108" s="571"/>
      <c r="AX108" s="315"/>
      <c r="AY108" s="315"/>
      <c r="AZ108" s="315"/>
      <c r="BA108" s="315"/>
      <c r="BB108" s="315"/>
      <c r="BC108" s="315"/>
      <c r="BD108" s="315"/>
      <c r="BE108" s="315"/>
      <c r="BF108" s="29" t="s">
        <v>773</v>
      </c>
      <c r="BG108" s="321" t="s">
        <v>792</v>
      </c>
    </row>
    <row r="109" spans="1:59" ht="65.099999999999994" customHeight="1">
      <c r="A109" s="29" t="s">
        <v>248</v>
      </c>
      <c r="B109" s="29" t="s">
        <v>249</v>
      </c>
      <c r="C109" s="310" t="s">
        <v>250</v>
      </c>
      <c r="D109" s="29" t="s">
        <v>253</v>
      </c>
      <c r="E109" s="338" t="s">
        <v>764</v>
      </c>
      <c r="F109" s="311">
        <v>2024130010129</v>
      </c>
      <c r="G109" s="29" t="s">
        <v>765</v>
      </c>
      <c r="H109" s="29" t="s">
        <v>782</v>
      </c>
      <c r="I109" s="29" t="s">
        <v>767</v>
      </c>
      <c r="J109" s="345">
        <v>0.55000000000000004</v>
      </c>
      <c r="K109" s="315" t="s">
        <v>793</v>
      </c>
      <c r="L109" s="315"/>
      <c r="M109" s="315" t="s">
        <v>788</v>
      </c>
      <c r="N109" s="316">
        <v>47300</v>
      </c>
      <c r="O109" s="316"/>
      <c r="P109" s="331">
        <v>34493</v>
      </c>
      <c r="Q109" s="331"/>
      <c r="R109" s="331"/>
      <c r="S109" s="331"/>
      <c r="T109" s="326">
        <f t="shared" si="8"/>
        <v>0.72923890063424945</v>
      </c>
      <c r="U109" s="317">
        <v>45660</v>
      </c>
      <c r="V109" s="317">
        <v>46022</v>
      </c>
      <c r="W109" s="318">
        <f t="shared" si="6"/>
        <v>362</v>
      </c>
      <c r="X109" s="331">
        <v>47300</v>
      </c>
      <c r="Y109" s="315" t="s">
        <v>459</v>
      </c>
      <c r="Z109" s="206" t="s">
        <v>770</v>
      </c>
      <c r="AA109" s="29" t="s">
        <v>794</v>
      </c>
      <c r="AB109" s="29" t="s">
        <v>795</v>
      </c>
      <c r="AC109" s="319" t="s">
        <v>463</v>
      </c>
      <c r="AD109" s="346" t="s">
        <v>546</v>
      </c>
      <c r="AE109" s="338">
        <v>293580000</v>
      </c>
      <c r="AF109" s="206"/>
      <c r="AG109" s="346" t="s">
        <v>614</v>
      </c>
      <c r="AH109" s="206"/>
      <c r="AI109" s="528"/>
      <c r="AJ109" s="528"/>
      <c r="AK109" s="528"/>
      <c r="AL109" s="324"/>
      <c r="AM109" s="324"/>
      <c r="AN109" s="538"/>
      <c r="AO109" s="315" t="s">
        <v>764</v>
      </c>
      <c r="AP109" s="538"/>
      <c r="AQ109" s="538"/>
      <c r="AR109" s="538"/>
      <c r="AS109" s="538"/>
      <c r="AT109" s="547"/>
      <c r="AU109" s="571"/>
      <c r="AV109" s="547"/>
      <c r="AW109" s="571"/>
      <c r="AX109" s="315"/>
      <c r="AY109" s="315"/>
      <c r="AZ109" s="315"/>
      <c r="BA109" s="315"/>
      <c r="BB109" s="315"/>
      <c r="BC109" s="315"/>
      <c r="BD109" s="315"/>
      <c r="BE109" s="315"/>
      <c r="BF109" s="29" t="s">
        <v>773</v>
      </c>
      <c r="BG109" s="321" t="s">
        <v>796</v>
      </c>
    </row>
    <row r="110" spans="1:59" ht="65.099999999999994" customHeight="1">
      <c r="A110" s="29" t="s">
        <v>248</v>
      </c>
      <c r="B110" s="29" t="s">
        <v>249</v>
      </c>
      <c r="C110" s="310" t="s">
        <v>250</v>
      </c>
      <c r="D110" s="29" t="s">
        <v>253</v>
      </c>
      <c r="E110" s="338" t="s">
        <v>764</v>
      </c>
      <c r="F110" s="311">
        <v>2024130010129</v>
      </c>
      <c r="G110" s="29" t="s">
        <v>765</v>
      </c>
      <c r="H110" s="29" t="s">
        <v>782</v>
      </c>
      <c r="I110" s="29" t="s">
        <v>767</v>
      </c>
      <c r="J110" s="345">
        <v>0.55000000000000004</v>
      </c>
      <c r="K110" s="315" t="s">
        <v>797</v>
      </c>
      <c r="L110" s="315"/>
      <c r="M110" s="315" t="s">
        <v>788</v>
      </c>
      <c r="N110" s="316">
        <v>47300</v>
      </c>
      <c r="O110" s="316"/>
      <c r="P110" s="331">
        <v>34493</v>
      </c>
      <c r="Q110" s="331"/>
      <c r="R110" s="331"/>
      <c r="S110" s="331"/>
      <c r="T110" s="326">
        <f t="shared" si="8"/>
        <v>0.72923890063424945</v>
      </c>
      <c r="U110" s="317">
        <v>45660</v>
      </c>
      <c r="V110" s="317">
        <v>46022</v>
      </c>
      <c r="W110" s="318">
        <f t="shared" si="6"/>
        <v>362</v>
      </c>
      <c r="X110" s="331">
        <v>47300</v>
      </c>
      <c r="Y110" s="315" t="s">
        <v>459</v>
      </c>
      <c r="Z110" s="206" t="s">
        <v>770</v>
      </c>
      <c r="AA110" s="29" t="s">
        <v>794</v>
      </c>
      <c r="AB110" s="29" t="s">
        <v>795</v>
      </c>
      <c r="AC110" s="319" t="s">
        <v>463</v>
      </c>
      <c r="AD110" s="346" t="s">
        <v>546</v>
      </c>
      <c r="AE110" s="338">
        <v>50400000</v>
      </c>
      <c r="AF110" s="206"/>
      <c r="AG110" s="206" t="s">
        <v>466</v>
      </c>
      <c r="AH110" s="206"/>
      <c r="AI110" s="528"/>
      <c r="AJ110" s="528"/>
      <c r="AK110" s="528"/>
      <c r="AL110" s="324"/>
      <c r="AM110" s="324"/>
      <c r="AN110" s="538"/>
      <c r="AO110" s="315" t="s">
        <v>764</v>
      </c>
      <c r="AP110" s="538"/>
      <c r="AQ110" s="538"/>
      <c r="AR110" s="538"/>
      <c r="AS110" s="538"/>
      <c r="AT110" s="547"/>
      <c r="AU110" s="571"/>
      <c r="AV110" s="547"/>
      <c r="AW110" s="571"/>
      <c r="AX110" s="315"/>
      <c r="AY110" s="315"/>
      <c r="AZ110" s="315"/>
      <c r="BA110" s="315"/>
      <c r="BB110" s="315"/>
      <c r="BC110" s="315"/>
      <c r="BD110" s="315"/>
      <c r="BE110" s="315"/>
      <c r="BF110" s="29" t="s">
        <v>773</v>
      </c>
      <c r="BG110" s="321" t="s">
        <v>798</v>
      </c>
    </row>
    <row r="111" spans="1:59" ht="65.099999999999994" customHeight="1">
      <c r="A111" s="29" t="s">
        <v>248</v>
      </c>
      <c r="B111" s="29" t="s">
        <v>249</v>
      </c>
      <c r="C111" s="310" t="s">
        <v>250</v>
      </c>
      <c r="D111" s="29" t="s">
        <v>253</v>
      </c>
      <c r="E111" s="338" t="s">
        <v>764</v>
      </c>
      <c r="F111" s="311">
        <v>2024130010129</v>
      </c>
      <c r="G111" s="29" t="s">
        <v>765</v>
      </c>
      <c r="H111" s="29" t="s">
        <v>782</v>
      </c>
      <c r="I111" s="29" t="s">
        <v>767</v>
      </c>
      <c r="J111" s="345">
        <v>0.55000000000000004</v>
      </c>
      <c r="K111" s="315" t="s">
        <v>797</v>
      </c>
      <c r="L111" s="315"/>
      <c r="M111" s="315" t="s">
        <v>788</v>
      </c>
      <c r="N111" s="316">
        <v>47300</v>
      </c>
      <c r="O111" s="316"/>
      <c r="P111" s="331">
        <v>34493</v>
      </c>
      <c r="Q111" s="331"/>
      <c r="R111" s="331"/>
      <c r="S111" s="331"/>
      <c r="T111" s="326">
        <f t="shared" si="8"/>
        <v>0.72923890063424945</v>
      </c>
      <c r="U111" s="317">
        <v>45660</v>
      </c>
      <c r="V111" s="317">
        <v>46022</v>
      </c>
      <c r="W111" s="318">
        <f t="shared" si="6"/>
        <v>362</v>
      </c>
      <c r="X111" s="331">
        <v>47300</v>
      </c>
      <c r="Y111" s="315" t="s">
        <v>459</v>
      </c>
      <c r="Z111" s="206" t="s">
        <v>770</v>
      </c>
      <c r="AA111" s="29" t="s">
        <v>794</v>
      </c>
      <c r="AB111" s="29" t="s">
        <v>795</v>
      </c>
      <c r="AC111" s="319" t="s">
        <v>463</v>
      </c>
      <c r="AD111" s="346" t="s">
        <v>777</v>
      </c>
      <c r="AE111" s="338">
        <v>97000000</v>
      </c>
      <c r="AF111" s="206"/>
      <c r="AG111" s="206" t="s">
        <v>466</v>
      </c>
      <c r="AH111" s="206"/>
      <c r="AI111" s="528"/>
      <c r="AJ111" s="528"/>
      <c r="AK111" s="528"/>
      <c r="AL111" s="324"/>
      <c r="AM111" s="324"/>
      <c r="AN111" s="538"/>
      <c r="AO111" s="315" t="s">
        <v>764</v>
      </c>
      <c r="AP111" s="538"/>
      <c r="AQ111" s="538"/>
      <c r="AR111" s="538"/>
      <c r="AS111" s="538"/>
      <c r="AT111" s="547"/>
      <c r="AU111" s="571"/>
      <c r="AV111" s="547"/>
      <c r="AW111" s="571"/>
      <c r="AX111" s="315"/>
      <c r="AY111" s="315"/>
      <c r="AZ111" s="315"/>
      <c r="BA111" s="315"/>
      <c r="BB111" s="315"/>
      <c r="BC111" s="315"/>
      <c r="BD111" s="315"/>
      <c r="BE111" s="315"/>
      <c r="BF111" s="29" t="s">
        <v>773</v>
      </c>
      <c r="BG111" s="321" t="s">
        <v>778</v>
      </c>
    </row>
    <row r="112" spans="1:59" ht="65.099999999999994" customHeight="1">
      <c r="A112" s="29" t="s">
        <v>248</v>
      </c>
      <c r="B112" s="29" t="s">
        <v>249</v>
      </c>
      <c r="C112" s="310" t="s">
        <v>250</v>
      </c>
      <c r="D112" s="29" t="s">
        <v>253</v>
      </c>
      <c r="E112" s="338" t="s">
        <v>764</v>
      </c>
      <c r="F112" s="311">
        <v>2024130010129</v>
      </c>
      <c r="G112" s="29" t="s">
        <v>765</v>
      </c>
      <c r="H112" s="29" t="s">
        <v>782</v>
      </c>
      <c r="I112" s="29" t="s">
        <v>767</v>
      </c>
      <c r="J112" s="345">
        <v>0.55000000000000004</v>
      </c>
      <c r="K112" s="315" t="s">
        <v>799</v>
      </c>
      <c r="L112" s="315" t="s">
        <v>623</v>
      </c>
      <c r="M112" s="315" t="s">
        <v>788</v>
      </c>
      <c r="N112" s="316">
        <v>47300</v>
      </c>
      <c r="O112" s="316"/>
      <c r="P112" s="331">
        <v>34493</v>
      </c>
      <c r="Q112" s="331"/>
      <c r="R112" s="331"/>
      <c r="S112" s="331"/>
      <c r="T112" s="326">
        <f t="shared" si="8"/>
        <v>0.72923890063424945</v>
      </c>
      <c r="U112" s="317">
        <v>45660</v>
      </c>
      <c r="V112" s="317">
        <v>46022</v>
      </c>
      <c r="W112" s="318">
        <f t="shared" si="6"/>
        <v>362</v>
      </c>
      <c r="X112" s="331">
        <v>47300</v>
      </c>
      <c r="Y112" s="315" t="s">
        <v>459</v>
      </c>
      <c r="Z112" s="206" t="s">
        <v>770</v>
      </c>
      <c r="AA112" s="29" t="s">
        <v>794</v>
      </c>
      <c r="AB112" s="29" t="s">
        <v>795</v>
      </c>
      <c r="AC112" s="319" t="s">
        <v>463</v>
      </c>
      <c r="AD112" s="346" t="s">
        <v>546</v>
      </c>
      <c r="AE112" s="338">
        <v>236880000</v>
      </c>
      <c r="AF112" s="206"/>
      <c r="AG112" s="206" t="s">
        <v>466</v>
      </c>
      <c r="AH112" s="206"/>
      <c r="AI112" s="528"/>
      <c r="AJ112" s="528"/>
      <c r="AK112" s="528"/>
      <c r="AL112" s="324"/>
      <c r="AM112" s="324"/>
      <c r="AN112" s="538"/>
      <c r="AO112" s="315" t="s">
        <v>764</v>
      </c>
      <c r="AP112" s="538"/>
      <c r="AQ112" s="538"/>
      <c r="AR112" s="538"/>
      <c r="AS112" s="538"/>
      <c r="AT112" s="547"/>
      <c r="AU112" s="571"/>
      <c r="AV112" s="547"/>
      <c r="AW112" s="571"/>
      <c r="AX112" s="315"/>
      <c r="AY112" s="315"/>
      <c r="AZ112" s="315"/>
      <c r="BA112" s="315"/>
      <c r="BB112" s="315"/>
      <c r="BC112" s="315"/>
      <c r="BD112" s="315"/>
      <c r="BE112" s="315"/>
      <c r="BF112" s="29" t="s">
        <v>773</v>
      </c>
      <c r="BG112" s="321" t="s">
        <v>800</v>
      </c>
    </row>
    <row r="113" spans="1:59" ht="65.099999999999994" customHeight="1">
      <c r="A113" s="29" t="s">
        <v>248</v>
      </c>
      <c r="B113" s="29" t="s">
        <v>249</v>
      </c>
      <c r="C113" s="310" t="s">
        <v>250</v>
      </c>
      <c r="D113" s="29" t="s">
        <v>253</v>
      </c>
      <c r="E113" s="338" t="s">
        <v>764</v>
      </c>
      <c r="F113" s="311">
        <v>2024130010129</v>
      </c>
      <c r="G113" s="29" t="s">
        <v>765</v>
      </c>
      <c r="H113" s="29" t="s">
        <v>782</v>
      </c>
      <c r="I113" s="29" t="s">
        <v>767</v>
      </c>
      <c r="J113" s="345">
        <v>0.55000000000000004</v>
      </c>
      <c r="K113" s="315" t="s">
        <v>801</v>
      </c>
      <c r="L113" s="315"/>
      <c r="M113" s="315" t="s">
        <v>802</v>
      </c>
      <c r="N113" s="316">
        <v>47300</v>
      </c>
      <c r="O113" s="316"/>
      <c r="P113" s="331">
        <v>34493</v>
      </c>
      <c r="Q113" s="331"/>
      <c r="R113" s="331"/>
      <c r="S113" s="331"/>
      <c r="T113" s="326">
        <f t="shared" si="8"/>
        <v>0.72923890063424945</v>
      </c>
      <c r="U113" s="317">
        <v>45660</v>
      </c>
      <c r="V113" s="317">
        <v>46022</v>
      </c>
      <c r="W113" s="318">
        <f t="shared" si="6"/>
        <v>362</v>
      </c>
      <c r="X113" s="331">
        <v>47300</v>
      </c>
      <c r="Y113" s="315" t="s">
        <v>459</v>
      </c>
      <c r="Z113" s="206" t="s">
        <v>770</v>
      </c>
      <c r="AA113" s="29" t="s">
        <v>803</v>
      </c>
      <c r="AB113" s="29" t="s">
        <v>780</v>
      </c>
      <c r="AC113" s="319" t="s">
        <v>463</v>
      </c>
      <c r="AD113" s="346" t="s">
        <v>546</v>
      </c>
      <c r="AE113" s="338">
        <v>216720000</v>
      </c>
      <c r="AF113" s="206"/>
      <c r="AG113" s="346" t="s">
        <v>614</v>
      </c>
      <c r="AH113" s="206"/>
      <c r="AI113" s="528"/>
      <c r="AJ113" s="528"/>
      <c r="AK113" s="528"/>
      <c r="AL113" s="324"/>
      <c r="AM113" s="324"/>
      <c r="AN113" s="538"/>
      <c r="AO113" s="315" t="s">
        <v>764</v>
      </c>
      <c r="AP113" s="538"/>
      <c r="AQ113" s="538"/>
      <c r="AR113" s="538"/>
      <c r="AS113" s="538"/>
      <c r="AT113" s="547"/>
      <c r="AU113" s="571"/>
      <c r="AV113" s="547"/>
      <c r="AW113" s="571"/>
      <c r="AX113" s="315"/>
      <c r="AY113" s="315"/>
      <c r="AZ113" s="315"/>
      <c r="BA113" s="315"/>
      <c r="BB113" s="315"/>
      <c r="BC113" s="315"/>
      <c r="BD113" s="315"/>
      <c r="BE113" s="315"/>
      <c r="BF113" s="29" t="s">
        <v>773</v>
      </c>
      <c r="BG113" s="321" t="s">
        <v>804</v>
      </c>
    </row>
    <row r="114" spans="1:59" ht="65.099999999999994" customHeight="1">
      <c r="A114" s="29" t="s">
        <v>248</v>
      </c>
      <c r="B114" s="29" t="s">
        <v>249</v>
      </c>
      <c r="C114" s="310" t="s">
        <v>250</v>
      </c>
      <c r="D114" s="29" t="s">
        <v>253</v>
      </c>
      <c r="E114" s="338" t="s">
        <v>764</v>
      </c>
      <c r="F114" s="311">
        <v>2024130010129</v>
      </c>
      <c r="G114" s="29" t="s">
        <v>765</v>
      </c>
      <c r="H114" s="29" t="s">
        <v>782</v>
      </c>
      <c r="I114" s="29" t="s">
        <v>767</v>
      </c>
      <c r="J114" s="345">
        <v>0.5</v>
      </c>
      <c r="K114" s="315" t="s">
        <v>801</v>
      </c>
      <c r="L114" s="315"/>
      <c r="M114" s="315" t="s">
        <v>802</v>
      </c>
      <c r="N114" s="316">
        <v>47300</v>
      </c>
      <c r="O114" s="316"/>
      <c r="P114" s="331">
        <v>34493</v>
      </c>
      <c r="Q114" s="331"/>
      <c r="R114" s="331"/>
      <c r="S114" s="331"/>
      <c r="T114" s="326">
        <f t="shared" si="8"/>
        <v>0.72923890063424945</v>
      </c>
      <c r="U114" s="317">
        <v>45660</v>
      </c>
      <c r="V114" s="317">
        <v>46022</v>
      </c>
      <c r="W114" s="318">
        <f t="shared" si="6"/>
        <v>362</v>
      </c>
      <c r="X114" s="331">
        <v>47300</v>
      </c>
      <c r="Y114" s="315" t="s">
        <v>459</v>
      </c>
      <c r="Z114" s="206" t="s">
        <v>770</v>
      </c>
      <c r="AA114" s="319" t="s">
        <v>401</v>
      </c>
      <c r="AB114" s="29" t="s">
        <v>780</v>
      </c>
      <c r="AC114" s="319" t="s">
        <v>463</v>
      </c>
      <c r="AD114" s="346" t="s">
        <v>805</v>
      </c>
      <c r="AE114" s="338">
        <v>233697961</v>
      </c>
      <c r="AF114" s="206"/>
      <c r="AG114" s="346" t="s">
        <v>614</v>
      </c>
      <c r="AH114" s="206"/>
      <c r="AI114" s="528"/>
      <c r="AJ114" s="528"/>
      <c r="AK114" s="528"/>
      <c r="AL114" s="324"/>
      <c r="AM114" s="324"/>
      <c r="AN114" s="538"/>
      <c r="AO114" s="315" t="s">
        <v>764</v>
      </c>
      <c r="AP114" s="538"/>
      <c r="AQ114" s="538"/>
      <c r="AR114" s="538"/>
      <c r="AS114" s="538"/>
      <c r="AT114" s="547"/>
      <c r="AU114" s="571"/>
      <c r="AV114" s="547"/>
      <c r="AW114" s="571"/>
      <c r="AX114" s="315"/>
      <c r="AY114" s="315"/>
      <c r="AZ114" s="315"/>
      <c r="BA114" s="315"/>
      <c r="BB114" s="315"/>
      <c r="BC114" s="315"/>
      <c r="BD114" s="315"/>
      <c r="BE114" s="315"/>
      <c r="BF114" s="29" t="s">
        <v>773</v>
      </c>
      <c r="BG114" s="206"/>
    </row>
    <row r="115" spans="1:59" ht="65.099999999999994" customHeight="1">
      <c r="A115" s="29" t="s">
        <v>248</v>
      </c>
      <c r="B115" s="29" t="s">
        <v>249</v>
      </c>
      <c r="C115" s="310" t="s">
        <v>250</v>
      </c>
      <c r="D115" s="29" t="s">
        <v>253</v>
      </c>
      <c r="E115" s="338" t="s">
        <v>764</v>
      </c>
      <c r="F115" s="311">
        <v>2024130010129</v>
      </c>
      <c r="G115" s="29" t="s">
        <v>765</v>
      </c>
      <c r="H115" s="29" t="s">
        <v>782</v>
      </c>
      <c r="I115" s="29" t="s">
        <v>767</v>
      </c>
      <c r="J115" s="345">
        <v>0.55000000000000004</v>
      </c>
      <c r="K115" s="315" t="s">
        <v>801</v>
      </c>
      <c r="L115" s="315"/>
      <c r="M115" s="315" t="s">
        <v>802</v>
      </c>
      <c r="N115" s="316">
        <v>47300</v>
      </c>
      <c r="O115" s="316"/>
      <c r="P115" s="331">
        <v>34493</v>
      </c>
      <c r="Q115" s="331"/>
      <c r="R115" s="331"/>
      <c r="S115" s="331"/>
      <c r="T115" s="326">
        <f t="shared" si="8"/>
        <v>0.72923890063424945</v>
      </c>
      <c r="U115" s="317">
        <v>45660</v>
      </c>
      <c r="V115" s="317">
        <v>46022</v>
      </c>
      <c r="W115" s="318">
        <f t="shared" si="6"/>
        <v>362</v>
      </c>
      <c r="X115" s="331">
        <v>47300</v>
      </c>
      <c r="Y115" s="315" t="s">
        <v>459</v>
      </c>
      <c r="Z115" s="206" t="s">
        <v>770</v>
      </c>
      <c r="AA115" s="319" t="s">
        <v>401</v>
      </c>
      <c r="AB115" s="29" t="s">
        <v>780</v>
      </c>
      <c r="AC115" s="319" t="s">
        <v>463</v>
      </c>
      <c r="AD115" s="346" t="s">
        <v>806</v>
      </c>
      <c r="AE115" s="338">
        <v>84000004</v>
      </c>
      <c r="AF115" s="206"/>
      <c r="AG115" s="346" t="s">
        <v>614</v>
      </c>
      <c r="AH115" s="206"/>
      <c r="AI115" s="528"/>
      <c r="AJ115" s="528"/>
      <c r="AK115" s="528"/>
      <c r="AL115" s="324"/>
      <c r="AM115" s="324"/>
      <c r="AN115" s="538"/>
      <c r="AO115" s="315" t="s">
        <v>764</v>
      </c>
      <c r="AP115" s="538"/>
      <c r="AQ115" s="538"/>
      <c r="AR115" s="538"/>
      <c r="AS115" s="538"/>
      <c r="AT115" s="547"/>
      <c r="AU115" s="571"/>
      <c r="AV115" s="547"/>
      <c r="AW115" s="571"/>
      <c r="AX115" s="315"/>
      <c r="AY115" s="315"/>
      <c r="AZ115" s="315"/>
      <c r="BA115" s="315"/>
      <c r="BB115" s="315"/>
      <c r="BC115" s="315"/>
      <c r="BD115" s="315"/>
      <c r="BE115" s="315"/>
      <c r="BF115" s="29" t="s">
        <v>773</v>
      </c>
      <c r="BG115" s="206"/>
    </row>
    <row r="116" spans="1:59" ht="65.099999999999994" customHeight="1">
      <c r="A116" s="29" t="s">
        <v>248</v>
      </c>
      <c r="B116" s="29" t="s">
        <v>249</v>
      </c>
      <c r="C116" s="310" t="s">
        <v>250</v>
      </c>
      <c r="D116" s="29" t="s">
        <v>253</v>
      </c>
      <c r="E116" s="338" t="s">
        <v>764</v>
      </c>
      <c r="F116" s="311">
        <v>2024130010129</v>
      </c>
      <c r="G116" s="29" t="s">
        <v>765</v>
      </c>
      <c r="H116" s="29" t="s">
        <v>782</v>
      </c>
      <c r="I116" s="29" t="s">
        <v>767</v>
      </c>
      <c r="J116" s="345">
        <v>0.55000000000000004</v>
      </c>
      <c r="K116" s="315" t="s">
        <v>801</v>
      </c>
      <c r="L116" s="315"/>
      <c r="M116" s="315" t="s">
        <v>807</v>
      </c>
      <c r="N116" s="316">
        <v>47300</v>
      </c>
      <c r="O116" s="316"/>
      <c r="P116" s="331">
        <v>34493</v>
      </c>
      <c r="Q116" s="331"/>
      <c r="R116" s="331"/>
      <c r="S116" s="331"/>
      <c r="T116" s="326">
        <f t="shared" si="8"/>
        <v>0.72923890063424945</v>
      </c>
      <c r="U116" s="317">
        <v>45660</v>
      </c>
      <c r="V116" s="317">
        <v>46022</v>
      </c>
      <c r="W116" s="318">
        <f t="shared" si="6"/>
        <v>362</v>
      </c>
      <c r="X116" s="331">
        <v>47300</v>
      </c>
      <c r="Y116" s="315" t="s">
        <v>459</v>
      </c>
      <c r="Z116" s="206" t="s">
        <v>770</v>
      </c>
      <c r="AA116" s="29" t="s">
        <v>402</v>
      </c>
      <c r="AB116" s="29" t="s">
        <v>808</v>
      </c>
      <c r="AC116" s="319" t="s">
        <v>463</v>
      </c>
      <c r="AD116" s="346" t="s">
        <v>777</v>
      </c>
      <c r="AE116" s="338">
        <v>102000000</v>
      </c>
      <c r="AF116" s="206"/>
      <c r="AG116" s="346" t="s">
        <v>614</v>
      </c>
      <c r="AH116" s="206"/>
      <c r="AI116" s="528"/>
      <c r="AJ116" s="528"/>
      <c r="AK116" s="528"/>
      <c r="AL116" s="324"/>
      <c r="AM116" s="324"/>
      <c r="AN116" s="538"/>
      <c r="AO116" s="315" t="s">
        <v>764</v>
      </c>
      <c r="AP116" s="540"/>
      <c r="AQ116" s="540"/>
      <c r="AR116" s="540"/>
      <c r="AS116" s="540"/>
      <c r="AT116" s="536"/>
      <c r="AU116" s="572"/>
      <c r="AV116" s="536"/>
      <c r="AW116" s="572"/>
      <c r="AX116" s="315"/>
      <c r="AY116" s="315"/>
      <c r="AZ116" s="315"/>
      <c r="BA116" s="315"/>
      <c r="BB116" s="315"/>
      <c r="BC116" s="315"/>
      <c r="BD116" s="315"/>
      <c r="BE116" s="315"/>
      <c r="BF116" s="29" t="s">
        <v>773</v>
      </c>
      <c r="BG116" s="321" t="s">
        <v>778</v>
      </c>
    </row>
    <row r="117" spans="1:59" ht="65.099999999999994" customHeight="1">
      <c r="A117" s="29"/>
      <c r="B117" s="29"/>
      <c r="C117" s="310"/>
      <c r="D117" s="29"/>
      <c r="E117" s="521" t="s">
        <v>809</v>
      </c>
      <c r="F117" s="525"/>
      <c r="G117" s="525"/>
      <c r="H117" s="525"/>
      <c r="I117" s="525"/>
      <c r="J117" s="525"/>
      <c r="K117" s="525"/>
      <c r="L117" s="525"/>
      <c r="M117" s="525"/>
      <c r="N117" s="525"/>
      <c r="O117" s="525"/>
      <c r="P117" s="526"/>
      <c r="Q117" s="335"/>
      <c r="R117" s="335"/>
      <c r="S117" s="335"/>
      <c r="T117" s="371">
        <f>AVERAGE(T101:T116)</f>
        <v>0.70058403805496838</v>
      </c>
      <c r="U117" s="317"/>
      <c r="V117" s="317"/>
      <c r="W117" s="318"/>
      <c r="X117" s="331"/>
      <c r="Y117" s="315"/>
      <c r="Z117" s="206"/>
      <c r="AA117" s="29"/>
      <c r="AB117" s="29"/>
      <c r="AC117" s="319"/>
      <c r="AD117" s="346"/>
      <c r="AE117" s="338"/>
      <c r="AF117" s="206"/>
      <c r="AG117" s="346"/>
      <c r="AH117" s="206"/>
      <c r="AI117" s="397">
        <f>SUM(AI101)</f>
        <v>2103471540</v>
      </c>
      <c r="AJ117" s="397">
        <f>SUM(AJ101)</f>
        <v>2572740622.8499999</v>
      </c>
      <c r="AK117" s="397">
        <f>SUM(AK101)</f>
        <v>2572740622.8499999</v>
      </c>
      <c r="AL117" s="390"/>
      <c r="AM117" s="390"/>
      <c r="AN117" s="377"/>
      <c r="AO117" s="378"/>
      <c r="AP117" s="378">
        <f>SUM(AP101)</f>
        <v>0</v>
      </c>
      <c r="AQ117" s="392">
        <f>+AQ116</f>
        <v>0</v>
      </c>
      <c r="AR117" s="378">
        <f>SUM(AR101)</f>
        <v>0</v>
      </c>
      <c r="AS117" s="392">
        <f>+AS116</f>
        <v>0</v>
      </c>
      <c r="AT117" s="388">
        <f>SUM(AT101)</f>
        <v>940599388</v>
      </c>
      <c r="AU117" s="394">
        <f>+AU101</f>
        <v>0.36560210525926784</v>
      </c>
      <c r="AV117" s="388">
        <f>SUM(AV101)</f>
        <v>334751350</v>
      </c>
      <c r="AW117" s="394">
        <f>+AW101</f>
        <v>0.13011469054706851</v>
      </c>
      <c r="AX117" s="378"/>
      <c r="AY117" s="378"/>
      <c r="AZ117" s="378"/>
      <c r="BA117" s="378"/>
      <c r="BB117" s="315"/>
      <c r="BC117" s="315"/>
      <c r="BD117" s="315"/>
      <c r="BE117" s="315"/>
      <c r="BF117" s="337"/>
      <c r="BG117" s="206"/>
    </row>
    <row r="118" spans="1:59" ht="65.099999999999994" customHeight="1">
      <c r="A118" s="29" t="s">
        <v>248</v>
      </c>
      <c r="B118" s="29" t="s">
        <v>249</v>
      </c>
      <c r="C118" s="310" t="s">
        <v>250</v>
      </c>
      <c r="D118" s="29" t="s">
        <v>256</v>
      </c>
      <c r="E118" s="29" t="s">
        <v>810</v>
      </c>
      <c r="F118" s="349">
        <v>2024130010139</v>
      </c>
      <c r="G118" s="29" t="s">
        <v>811</v>
      </c>
      <c r="H118" s="29" t="s">
        <v>812</v>
      </c>
      <c r="I118" s="29" t="s">
        <v>254</v>
      </c>
      <c r="J118" s="345">
        <v>0.45</v>
      </c>
      <c r="K118" s="315" t="s">
        <v>813</v>
      </c>
      <c r="L118" s="206"/>
      <c r="M118" s="315" t="s">
        <v>814</v>
      </c>
      <c r="N118" s="316">
        <v>30744</v>
      </c>
      <c r="O118" s="316"/>
      <c r="P118" s="331">
        <v>25929</v>
      </c>
      <c r="Q118" s="331"/>
      <c r="R118" s="331"/>
      <c r="S118" s="331"/>
      <c r="T118" s="326">
        <f t="shared" ref="T118:T131" si="9">+P118/N118</f>
        <v>0.84338407494145196</v>
      </c>
      <c r="U118" s="317">
        <v>45660</v>
      </c>
      <c r="V118" s="317">
        <v>46022</v>
      </c>
      <c r="W118" s="318">
        <f t="shared" si="6"/>
        <v>362</v>
      </c>
      <c r="X118" s="29">
        <v>30744</v>
      </c>
      <c r="Y118" s="315" t="s">
        <v>459</v>
      </c>
      <c r="Z118" s="206" t="s">
        <v>770</v>
      </c>
      <c r="AA118" s="327" t="s">
        <v>815</v>
      </c>
      <c r="AB118" s="315" t="s">
        <v>816</v>
      </c>
      <c r="AC118" s="319" t="s">
        <v>463</v>
      </c>
      <c r="AD118" s="346" t="s">
        <v>546</v>
      </c>
      <c r="AE118" s="338">
        <v>336672000</v>
      </c>
      <c r="AF118" s="315" t="s">
        <v>465</v>
      </c>
      <c r="AG118" s="206" t="s">
        <v>466</v>
      </c>
      <c r="AH118" s="206"/>
      <c r="AI118" s="541">
        <v>3456124347</v>
      </c>
      <c r="AJ118" s="541">
        <v>3656986372.5799999</v>
      </c>
      <c r="AK118" s="541">
        <v>3656986372.5799999</v>
      </c>
      <c r="AL118" s="322"/>
      <c r="AM118" s="322"/>
      <c r="AN118" s="537" t="s">
        <v>817</v>
      </c>
      <c r="AO118" s="315" t="s">
        <v>810</v>
      </c>
      <c r="AP118" s="573">
        <v>0</v>
      </c>
      <c r="AQ118" s="576">
        <v>0</v>
      </c>
      <c r="AR118" s="573">
        <v>0</v>
      </c>
      <c r="AS118" s="579">
        <v>0</v>
      </c>
      <c r="AT118" s="583">
        <v>2070775153</v>
      </c>
      <c r="AU118" s="594">
        <f>+AT118/AK118</f>
        <v>0.56625181010424996</v>
      </c>
      <c r="AV118" s="535">
        <v>423455000</v>
      </c>
      <c r="AW118" s="595">
        <f>+AV118/AK118</f>
        <v>0.11579343121840865</v>
      </c>
      <c r="AX118" s="315"/>
      <c r="AY118" s="315"/>
      <c r="AZ118" s="315"/>
      <c r="BA118" s="315"/>
      <c r="BB118" s="315"/>
      <c r="BC118" s="315"/>
      <c r="BD118" s="315"/>
      <c r="BE118" s="315"/>
      <c r="BF118" s="350" t="s">
        <v>818</v>
      </c>
      <c r="BG118" s="321" t="s">
        <v>819</v>
      </c>
    </row>
    <row r="119" spans="1:59" ht="65.099999999999994" customHeight="1">
      <c r="A119" s="29" t="s">
        <v>248</v>
      </c>
      <c r="B119" s="29" t="s">
        <v>249</v>
      </c>
      <c r="C119" s="310" t="s">
        <v>250</v>
      </c>
      <c r="D119" s="29" t="s">
        <v>256</v>
      </c>
      <c r="E119" s="29" t="s">
        <v>810</v>
      </c>
      <c r="F119" s="349">
        <v>2024130010139</v>
      </c>
      <c r="G119" s="29" t="s">
        <v>811</v>
      </c>
      <c r="H119" s="29" t="s">
        <v>812</v>
      </c>
      <c r="I119" s="29" t="s">
        <v>254</v>
      </c>
      <c r="J119" s="345">
        <v>0.45</v>
      </c>
      <c r="K119" s="315" t="s">
        <v>820</v>
      </c>
      <c r="L119" s="206"/>
      <c r="M119" s="315" t="s">
        <v>821</v>
      </c>
      <c r="N119" s="316">
        <v>30744</v>
      </c>
      <c r="O119" s="316"/>
      <c r="P119" s="331">
        <v>25929</v>
      </c>
      <c r="Q119" s="331"/>
      <c r="R119" s="331"/>
      <c r="S119" s="331"/>
      <c r="T119" s="326">
        <f t="shared" si="9"/>
        <v>0.84338407494145196</v>
      </c>
      <c r="U119" s="317">
        <v>45660</v>
      </c>
      <c r="V119" s="317">
        <v>46022</v>
      </c>
      <c r="W119" s="318">
        <f t="shared" si="6"/>
        <v>362</v>
      </c>
      <c r="X119" s="29">
        <v>30744</v>
      </c>
      <c r="Y119" s="315" t="s">
        <v>459</v>
      </c>
      <c r="Z119" s="206" t="s">
        <v>770</v>
      </c>
      <c r="AA119" s="315" t="s">
        <v>822</v>
      </c>
      <c r="AB119" s="315" t="s">
        <v>823</v>
      </c>
      <c r="AC119" s="319" t="s">
        <v>463</v>
      </c>
      <c r="AD119" s="346" t="s">
        <v>824</v>
      </c>
      <c r="AE119" s="338">
        <v>134061978</v>
      </c>
      <c r="AF119" s="315" t="s">
        <v>473</v>
      </c>
      <c r="AG119" s="206" t="s">
        <v>466</v>
      </c>
      <c r="AH119" s="206"/>
      <c r="AI119" s="542"/>
      <c r="AJ119" s="542"/>
      <c r="AK119" s="542"/>
      <c r="AL119" s="324"/>
      <c r="AM119" s="324"/>
      <c r="AN119" s="538"/>
      <c r="AO119" s="315" t="s">
        <v>810</v>
      </c>
      <c r="AP119" s="574"/>
      <c r="AQ119" s="577"/>
      <c r="AR119" s="574"/>
      <c r="AS119" s="579"/>
      <c r="AT119" s="584"/>
      <c r="AU119" s="594"/>
      <c r="AV119" s="547"/>
      <c r="AW119" s="595"/>
      <c r="AX119" s="315"/>
      <c r="AY119" s="315"/>
      <c r="AZ119" s="315"/>
      <c r="BA119" s="315"/>
      <c r="BB119" s="315"/>
      <c r="BC119" s="315"/>
      <c r="BD119" s="315"/>
      <c r="BE119" s="315"/>
      <c r="BF119" s="350" t="s">
        <v>818</v>
      </c>
      <c r="BG119" s="206"/>
    </row>
    <row r="120" spans="1:59" ht="65.099999999999994" customHeight="1">
      <c r="A120" s="29" t="s">
        <v>248</v>
      </c>
      <c r="B120" s="29" t="s">
        <v>249</v>
      </c>
      <c r="C120" s="310" t="s">
        <v>250</v>
      </c>
      <c r="D120" s="29" t="s">
        <v>256</v>
      </c>
      <c r="E120" s="29" t="s">
        <v>810</v>
      </c>
      <c r="F120" s="349">
        <v>2024130010139</v>
      </c>
      <c r="G120" s="29" t="s">
        <v>811</v>
      </c>
      <c r="H120" s="29" t="s">
        <v>812</v>
      </c>
      <c r="I120" s="29" t="s">
        <v>254</v>
      </c>
      <c r="J120" s="345">
        <v>0.45</v>
      </c>
      <c r="K120" s="315" t="s">
        <v>820</v>
      </c>
      <c r="L120" s="206"/>
      <c r="M120" s="315" t="s">
        <v>821</v>
      </c>
      <c r="N120" s="316">
        <v>30744</v>
      </c>
      <c r="O120" s="316"/>
      <c r="P120" s="331">
        <v>25929</v>
      </c>
      <c r="Q120" s="331"/>
      <c r="R120" s="331"/>
      <c r="S120" s="331"/>
      <c r="T120" s="326">
        <f t="shared" si="9"/>
        <v>0.84338407494145196</v>
      </c>
      <c r="U120" s="317">
        <v>45660</v>
      </c>
      <c r="V120" s="317">
        <v>46022</v>
      </c>
      <c r="W120" s="318">
        <f t="shared" si="6"/>
        <v>362</v>
      </c>
      <c r="X120" s="29">
        <v>30744</v>
      </c>
      <c r="Y120" s="315" t="s">
        <v>459</v>
      </c>
      <c r="Z120" s="206" t="s">
        <v>770</v>
      </c>
      <c r="AA120" s="315" t="s">
        <v>825</v>
      </c>
      <c r="AB120" s="315" t="s">
        <v>826</v>
      </c>
      <c r="AC120" s="319" t="s">
        <v>463</v>
      </c>
      <c r="AD120" s="346" t="s">
        <v>827</v>
      </c>
      <c r="AE120" s="338">
        <v>83999999.995999992</v>
      </c>
      <c r="AF120" s="315" t="s">
        <v>504</v>
      </c>
      <c r="AG120" s="206" t="s">
        <v>466</v>
      </c>
      <c r="AH120" s="206"/>
      <c r="AI120" s="542"/>
      <c r="AJ120" s="542"/>
      <c r="AK120" s="542"/>
      <c r="AL120" s="324"/>
      <c r="AM120" s="324"/>
      <c r="AN120" s="538"/>
      <c r="AO120" s="315" t="s">
        <v>810</v>
      </c>
      <c r="AP120" s="574"/>
      <c r="AQ120" s="577"/>
      <c r="AR120" s="574"/>
      <c r="AS120" s="579"/>
      <c r="AT120" s="584"/>
      <c r="AU120" s="594"/>
      <c r="AV120" s="547"/>
      <c r="AW120" s="595"/>
      <c r="AX120" s="315"/>
      <c r="AY120" s="315"/>
      <c r="AZ120" s="315"/>
      <c r="BA120" s="315"/>
      <c r="BB120" s="315"/>
      <c r="BC120" s="315"/>
      <c r="BD120" s="315"/>
      <c r="BE120" s="315"/>
      <c r="BF120" s="350" t="s">
        <v>818</v>
      </c>
      <c r="BG120" s="206"/>
    </row>
    <row r="121" spans="1:59" ht="65.099999999999994" customHeight="1">
      <c r="A121" s="29" t="s">
        <v>248</v>
      </c>
      <c r="B121" s="29" t="s">
        <v>249</v>
      </c>
      <c r="C121" s="310" t="s">
        <v>250</v>
      </c>
      <c r="D121" s="29" t="s">
        <v>256</v>
      </c>
      <c r="E121" s="29" t="s">
        <v>810</v>
      </c>
      <c r="F121" s="349">
        <v>2024130010139</v>
      </c>
      <c r="G121" s="29" t="s">
        <v>811</v>
      </c>
      <c r="H121" s="29" t="s">
        <v>812</v>
      </c>
      <c r="I121" s="29" t="s">
        <v>254</v>
      </c>
      <c r="J121" s="345">
        <v>0.45</v>
      </c>
      <c r="K121" s="315" t="s">
        <v>820</v>
      </c>
      <c r="L121" s="206"/>
      <c r="M121" s="315" t="s">
        <v>821</v>
      </c>
      <c r="N121" s="316">
        <v>30744</v>
      </c>
      <c r="O121" s="316"/>
      <c r="P121" s="331">
        <v>25929</v>
      </c>
      <c r="Q121" s="331"/>
      <c r="R121" s="331"/>
      <c r="S121" s="331"/>
      <c r="T121" s="326">
        <f t="shared" si="9"/>
        <v>0.84338407494145196</v>
      </c>
      <c r="U121" s="317">
        <v>45660</v>
      </c>
      <c r="V121" s="317">
        <v>46022</v>
      </c>
      <c r="W121" s="318">
        <f t="shared" si="6"/>
        <v>362</v>
      </c>
      <c r="X121" s="29">
        <v>30744</v>
      </c>
      <c r="Y121" s="315" t="s">
        <v>459</v>
      </c>
      <c r="Z121" s="206" t="s">
        <v>770</v>
      </c>
      <c r="AA121" s="315" t="s">
        <v>825</v>
      </c>
      <c r="AB121" s="315" t="s">
        <v>826</v>
      </c>
      <c r="AC121" s="319" t="s">
        <v>463</v>
      </c>
      <c r="AD121" s="346" t="s">
        <v>828</v>
      </c>
      <c r="AE121" s="338">
        <v>100000000</v>
      </c>
      <c r="AF121" s="315" t="s">
        <v>516</v>
      </c>
      <c r="AG121" s="206" t="s">
        <v>466</v>
      </c>
      <c r="AH121" s="206"/>
      <c r="AI121" s="542"/>
      <c r="AJ121" s="542"/>
      <c r="AK121" s="542"/>
      <c r="AL121" s="324"/>
      <c r="AM121" s="324"/>
      <c r="AN121" s="538"/>
      <c r="AO121" s="315" t="s">
        <v>810</v>
      </c>
      <c r="AP121" s="574"/>
      <c r="AQ121" s="577"/>
      <c r="AR121" s="574"/>
      <c r="AS121" s="579"/>
      <c r="AT121" s="584"/>
      <c r="AU121" s="594"/>
      <c r="AV121" s="547"/>
      <c r="AW121" s="595"/>
      <c r="AX121" s="315"/>
      <c r="AY121" s="315"/>
      <c r="AZ121" s="315"/>
      <c r="BA121" s="315"/>
      <c r="BB121" s="315"/>
      <c r="BC121" s="315"/>
      <c r="BD121" s="315"/>
      <c r="BE121" s="315"/>
      <c r="BF121" s="350" t="s">
        <v>818</v>
      </c>
      <c r="BG121" s="206"/>
    </row>
    <row r="122" spans="1:59" ht="65.099999999999994" customHeight="1">
      <c r="A122" s="29" t="s">
        <v>248</v>
      </c>
      <c r="B122" s="29" t="s">
        <v>249</v>
      </c>
      <c r="C122" s="310" t="s">
        <v>250</v>
      </c>
      <c r="D122" s="29" t="s">
        <v>256</v>
      </c>
      <c r="E122" s="29" t="s">
        <v>810</v>
      </c>
      <c r="F122" s="349">
        <v>2024130010139</v>
      </c>
      <c r="G122" s="29" t="s">
        <v>811</v>
      </c>
      <c r="H122" s="29" t="s">
        <v>812</v>
      </c>
      <c r="I122" s="29" t="s">
        <v>254</v>
      </c>
      <c r="J122" s="345">
        <v>0.45</v>
      </c>
      <c r="K122" s="315" t="s">
        <v>829</v>
      </c>
      <c r="L122" s="206"/>
      <c r="M122" s="315" t="s">
        <v>830</v>
      </c>
      <c r="N122" s="316">
        <v>30744</v>
      </c>
      <c r="O122" s="316"/>
      <c r="P122" s="331">
        <v>25929</v>
      </c>
      <c r="Q122" s="331"/>
      <c r="R122" s="331"/>
      <c r="S122" s="331"/>
      <c r="T122" s="326">
        <f t="shared" si="9"/>
        <v>0.84338407494145196</v>
      </c>
      <c r="U122" s="317">
        <v>45660</v>
      </c>
      <c r="V122" s="317">
        <v>46022</v>
      </c>
      <c r="W122" s="318">
        <f t="shared" si="6"/>
        <v>362</v>
      </c>
      <c r="X122" s="29">
        <v>30744</v>
      </c>
      <c r="Y122" s="315" t="s">
        <v>459</v>
      </c>
      <c r="Z122" s="206" t="s">
        <v>770</v>
      </c>
      <c r="AA122" s="315" t="s">
        <v>825</v>
      </c>
      <c r="AB122" s="315" t="s">
        <v>826</v>
      </c>
      <c r="AC122" s="319" t="s">
        <v>463</v>
      </c>
      <c r="AD122" s="346" t="s">
        <v>546</v>
      </c>
      <c r="AE122" s="338">
        <v>1532412000</v>
      </c>
      <c r="AF122" s="315" t="s">
        <v>465</v>
      </c>
      <c r="AG122" s="346" t="s">
        <v>526</v>
      </c>
      <c r="AH122" s="206"/>
      <c r="AI122" s="542"/>
      <c r="AJ122" s="542"/>
      <c r="AK122" s="542"/>
      <c r="AL122" s="324"/>
      <c r="AM122" s="324"/>
      <c r="AN122" s="538"/>
      <c r="AO122" s="315" t="s">
        <v>810</v>
      </c>
      <c r="AP122" s="574"/>
      <c r="AQ122" s="577"/>
      <c r="AR122" s="574"/>
      <c r="AS122" s="579"/>
      <c r="AT122" s="584"/>
      <c r="AU122" s="594"/>
      <c r="AV122" s="547"/>
      <c r="AW122" s="595"/>
      <c r="AX122" s="315"/>
      <c r="AY122" s="315"/>
      <c r="AZ122" s="315"/>
      <c r="BA122" s="315"/>
      <c r="BB122" s="315"/>
      <c r="BC122" s="315"/>
      <c r="BD122" s="315"/>
      <c r="BE122" s="315"/>
      <c r="BF122" s="350" t="s">
        <v>818</v>
      </c>
      <c r="BG122" s="321" t="s">
        <v>831</v>
      </c>
    </row>
    <row r="123" spans="1:59" ht="65.099999999999994" customHeight="1">
      <c r="A123" s="29" t="s">
        <v>248</v>
      </c>
      <c r="B123" s="29" t="s">
        <v>249</v>
      </c>
      <c r="C123" s="310" t="s">
        <v>250</v>
      </c>
      <c r="D123" s="29" t="s">
        <v>256</v>
      </c>
      <c r="E123" s="29" t="s">
        <v>810</v>
      </c>
      <c r="F123" s="349">
        <v>2024130010139</v>
      </c>
      <c r="G123" s="29" t="s">
        <v>811</v>
      </c>
      <c r="H123" s="29" t="s">
        <v>812</v>
      </c>
      <c r="I123" s="29" t="s">
        <v>254</v>
      </c>
      <c r="J123" s="345">
        <v>0.45</v>
      </c>
      <c r="K123" s="315" t="s">
        <v>829</v>
      </c>
      <c r="L123" s="206"/>
      <c r="M123" s="315" t="s">
        <v>830</v>
      </c>
      <c r="N123" s="316">
        <v>30744</v>
      </c>
      <c r="O123" s="316"/>
      <c r="P123" s="331">
        <v>25929</v>
      </c>
      <c r="Q123" s="331"/>
      <c r="R123" s="331"/>
      <c r="S123" s="331"/>
      <c r="T123" s="326">
        <f t="shared" si="9"/>
        <v>0.84338407494145196</v>
      </c>
      <c r="U123" s="317">
        <v>45660</v>
      </c>
      <c r="V123" s="317">
        <v>46022</v>
      </c>
      <c r="W123" s="318">
        <f t="shared" si="6"/>
        <v>362</v>
      </c>
      <c r="X123" s="29">
        <v>30744</v>
      </c>
      <c r="Y123" s="315" t="s">
        <v>459</v>
      </c>
      <c r="Z123" s="206" t="s">
        <v>770</v>
      </c>
      <c r="AA123" s="315" t="s">
        <v>832</v>
      </c>
      <c r="AB123" s="315" t="s">
        <v>833</v>
      </c>
      <c r="AC123" s="319" t="s">
        <v>463</v>
      </c>
      <c r="AD123" s="346" t="s">
        <v>828</v>
      </c>
      <c r="AE123" s="338">
        <v>100000000</v>
      </c>
      <c r="AF123" s="315" t="s">
        <v>516</v>
      </c>
      <c r="AG123" s="206" t="s">
        <v>466</v>
      </c>
      <c r="AH123" s="206"/>
      <c r="AI123" s="542"/>
      <c r="AJ123" s="542"/>
      <c r="AK123" s="542"/>
      <c r="AL123" s="324"/>
      <c r="AM123" s="324"/>
      <c r="AN123" s="538"/>
      <c r="AO123" s="315" t="s">
        <v>810</v>
      </c>
      <c r="AP123" s="574"/>
      <c r="AQ123" s="577"/>
      <c r="AR123" s="574"/>
      <c r="AS123" s="579"/>
      <c r="AT123" s="584"/>
      <c r="AU123" s="594"/>
      <c r="AV123" s="547"/>
      <c r="AW123" s="595"/>
      <c r="AX123" s="315"/>
      <c r="AY123" s="315"/>
      <c r="AZ123" s="315"/>
      <c r="BA123" s="315"/>
      <c r="BB123" s="315"/>
      <c r="BC123" s="315"/>
      <c r="BD123" s="315"/>
      <c r="BE123" s="315"/>
      <c r="BF123" s="350" t="s">
        <v>818</v>
      </c>
      <c r="BG123" s="206"/>
    </row>
    <row r="124" spans="1:59" ht="65.099999999999994" customHeight="1">
      <c r="A124" s="29" t="s">
        <v>248</v>
      </c>
      <c r="B124" s="29" t="s">
        <v>249</v>
      </c>
      <c r="C124" s="310" t="s">
        <v>250</v>
      </c>
      <c r="D124" s="29" t="s">
        <v>256</v>
      </c>
      <c r="E124" s="29" t="s">
        <v>810</v>
      </c>
      <c r="F124" s="349">
        <v>2024130010139</v>
      </c>
      <c r="G124" s="29" t="s">
        <v>811</v>
      </c>
      <c r="H124" s="29" t="s">
        <v>812</v>
      </c>
      <c r="I124" s="29" t="s">
        <v>254</v>
      </c>
      <c r="J124" s="345">
        <v>0.45</v>
      </c>
      <c r="K124" s="315" t="s">
        <v>834</v>
      </c>
      <c r="L124" s="206"/>
      <c r="M124" s="315" t="s">
        <v>830</v>
      </c>
      <c r="N124" s="316">
        <v>30744</v>
      </c>
      <c r="O124" s="316"/>
      <c r="P124" s="331">
        <v>25929</v>
      </c>
      <c r="Q124" s="331"/>
      <c r="R124" s="331"/>
      <c r="S124" s="331"/>
      <c r="T124" s="326">
        <f t="shared" si="9"/>
        <v>0.84338407494145196</v>
      </c>
      <c r="U124" s="317">
        <v>45660</v>
      </c>
      <c r="V124" s="317">
        <v>46022</v>
      </c>
      <c r="W124" s="318">
        <f t="shared" si="6"/>
        <v>362</v>
      </c>
      <c r="X124" s="29">
        <v>30744</v>
      </c>
      <c r="Y124" s="315" t="s">
        <v>459</v>
      </c>
      <c r="Z124" s="206" t="s">
        <v>770</v>
      </c>
      <c r="AA124" s="315" t="s">
        <v>832</v>
      </c>
      <c r="AB124" s="315" t="s">
        <v>833</v>
      </c>
      <c r="AC124" s="319" t="s">
        <v>463</v>
      </c>
      <c r="AD124" s="346" t="s">
        <v>546</v>
      </c>
      <c r="AE124" s="338">
        <v>475398000</v>
      </c>
      <c r="AF124" s="315" t="s">
        <v>465</v>
      </c>
      <c r="AG124" s="206" t="s">
        <v>466</v>
      </c>
      <c r="AH124" s="206"/>
      <c r="AI124" s="542"/>
      <c r="AJ124" s="542"/>
      <c r="AK124" s="542"/>
      <c r="AL124" s="324"/>
      <c r="AM124" s="324"/>
      <c r="AN124" s="538"/>
      <c r="AO124" s="315" t="s">
        <v>810</v>
      </c>
      <c r="AP124" s="574"/>
      <c r="AQ124" s="577"/>
      <c r="AR124" s="574"/>
      <c r="AS124" s="579"/>
      <c r="AT124" s="584"/>
      <c r="AU124" s="594"/>
      <c r="AV124" s="547"/>
      <c r="AW124" s="595"/>
      <c r="AX124" s="315"/>
      <c r="AY124" s="315"/>
      <c r="AZ124" s="315"/>
      <c r="BA124" s="315"/>
      <c r="BB124" s="315"/>
      <c r="BC124" s="315"/>
      <c r="BD124" s="315"/>
      <c r="BE124" s="315"/>
      <c r="BF124" s="350" t="s">
        <v>818</v>
      </c>
      <c r="BG124" s="321" t="s">
        <v>835</v>
      </c>
    </row>
    <row r="125" spans="1:59" ht="65.099999999999994" customHeight="1">
      <c r="A125" s="29" t="s">
        <v>248</v>
      </c>
      <c r="B125" s="29" t="s">
        <v>249</v>
      </c>
      <c r="C125" s="310" t="s">
        <v>250</v>
      </c>
      <c r="D125" s="29" t="s">
        <v>256</v>
      </c>
      <c r="E125" s="29" t="s">
        <v>810</v>
      </c>
      <c r="F125" s="349">
        <v>2024130010139</v>
      </c>
      <c r="G125" s="29" t="s">
        <v>811</v>
      </c>
      <c r="H125" s="29" t="s">
        <v>812</v>
      </c>
      <c r="I125" s="29" t="s">
        <v>254</v>
      </c>
      <c r="J125" s="345">
        <v>0.45</v>
      </c>
      <c r="K125" s="315" t="s">
        <v>836</v>
      </c>
      <c r="L125" s="206"/>
      <c r="M125" s="315" t="s">
        <v>830</v>
      </c>
      <c r="N125" s="316">
        <v>30744</v>
      </c>
      <c r="O125" s="316"/>
      <c r="P125" s="331">
        <v>25929</v>
      </c>
      <c r="Q125" s="331"/>
      <c r="R125" s="331"/>
      <c r="S125" s="331"/>
      <c r="T125" s="326">
        <f t="shared" si="9"/>
        <v>0.84338407494145196</v>
      </c>
      <c r="U125" s="317">
        <v>45660</v>
      </c>
      <c r="V125" s="317">
        <v>46022</v>
      </c>
      <c r="W125" s="318">
        <f t="shared" si="6"/>
        <v>362</v>
      </c>
      <c r="X125" s="29">
        <v>30744</v>
      </c>
      <c r="Y125" s="315" t="s">
        <v>459</v>
      </c>
      <c r="Z125" s="206" t="s">
        <v>770</v>
      </c>
      <c r="AA125" s="315" t="s">
        <v>832</v>
      </c>
      <c r="AB125" s="315" t="s">
        <v>833</v>
      </c>
      <c r="AC125" s="319" t="s">
        <v>463</v>
      </c>
      <c r="AD125" s="346" t="s">
        <v>546</v>
      </c>
      <c r="AE125" s="338">
        <v>104328000</v>
      </c>
      <c r="AF125" s="315" t="s">
        <v>465</v>
      </c>
      <c r="AG125" s="206" t="s">
        <v>466</v>
      </c>
      <c r="AH125" s="206"/>
      <c r="AI125" s="542"/>
      <c r="AJ125" s="542"/>
      <c r="AK125" s="542"/>
      <c r="AL125" s="324"/>
      <c r="AM125" s="324"/>
      <c r="AN125" s="538"/>
      <c r="AO125" s="315" t="s">
        <v>810</v>
      </c>
      <c r="AP125" s="574"/>
      <c r="AQ125" s="577"/>
      <c r="AR125" s="574"/>
      <c r="AS125" s="579"/>
      <c r="AT125" s="584"/>
      <c r="AU125" s="594"/>
      <c r="AV125" s="547"/>
      <c r="AW125" s="595"/>
      <c r="AX125" s="315"/>
      <c r="AY125" s="315"/>
      <c r="AZ125" s="315"/>
      <c r="BA125" s="315"/>
      <c r="BB125" s="315"/>
      <c r="BC125" s="315"/>
      <c r="BD125" s="315"/>
      <c r="BE125" s="315"/>
      <c r="BF125" s="350" t="s">
        <v>818</v>
      </c>
      <c r="BG125" s="321" t="s">
        <v>837</v>
      </c>
    </row>
    <row r="126" spans="1:59" ht="65.099999999999994" customHeight="1">
      <c r="A126" s="29" t="s">
        <v>248</v>
      </c>
      <c r="B126" s="29" t="s">
        <v>249</v>
      </c>
      <c r="C126" s="310" t="s">
        <v>250</v>
      </c>
      <c r="D126" s="29" t="s">
        <v>256</v>
      </c>
      <c r="E126" s="29" t="s">
        <v>810</v>
      </c>
      <c r="F126" s="349">
        <v>2024130010139</v>
      </c>
      <c r="G126" s="29" t="s">
        <v>811</v>
      </c>
      <c r="H126" s="29" t="s">
        <v>838</v>
      </c>
      <c r="I126" s="29" t="s">
        <v>254</v>
      </c>
      <c r="J126" s="345">
        <v>0.45</v>
      </c>
      <c r="K126" s="315" t="s">
        <v>839</v>
      </c>
      <c r="L126" s="206"/>
      <c r="M126" s="315" t="s">
        <v>840</v>
      </c>
      <c r="N126" s="316">
        <v>30744</v>
      </c>
      <c r="O126" s="316"/>
      <c r="P126" s="331">
        <v>25929</v>
      </c>
      <c r="Q126" s="331"/>
      <c r="R126" s="331"/>
      <c r="S126" s="331"/>
      <c r="T126" s="326">
        <f t="shared" si="9"/>
        <v>0.84338407494145196</v>
      </c>
      <c r="U126" s="317">
        <v>45660</v>
      </c>
      <c r="V126" s="317">
        <v>46022</v>
      </c>
      <c r="W126" s="318">
        <f t="shared" si="6"/>
        <v>362</v>
      </c>
      <c r="X126" s="29">
        <v>30744</v>
      </c>
      <c r="Y126" s="315" t="s">
        <v>459</v>
      </c>
      <c r="Z126" s="206" t="s">
        <v>770</v>
      </c>
      <c r="AA126" s="315" t="s">
        <v>779</v>
      </c>
      <c r="AB126" s="315" t="s">
        <v>808</v>
      </c>
      <c r="AC126" s="319" t="s">
        <v>463</v>
      </c>
      <c r="AD126" s="346" t="s">
        <v>824</v>
      </c>
      <c r="AE126" s="338">
        <v>134061978</v>
      </c>
      <c r="AF126" s="315" t="s">
        <v>473</v>
      </c>
      <c r="AG126" s="206" t="s">
        <v>466</v>
      </c>
      <c r="AH126" s="206"/>
      <c r="AI126" s="542"/>
      <c r="AJ126" s="542"/>
      <c r="AK126" s="542"/>
      <c r="AL126" s="324"/>
      <c r="AM126" s="324"/>
      <c r="AN126" s="538"/>
      <c r="AO126" s="315" t="s">
        <v>810</v>
      </c>
      <c r="AP126" s="574"/>
      <c r="AQ126" s="577"/>
      <c r="AR126" s="574"/>
      <c r="AS126" s="579"/>
      <c r="AT126" s="584"/>
      <c r="AU126" s="594"/>
      <c r="AV126" s="547"/>
      <c r="AW126" s="595"/>
      <c r="AX126" s="315"/>
      <c r="AY126" s="315"/>
      <c r="AZ126" s="315"/>
      <c r="BA126" s="315"/>
      <c r="BB126" s="315"/>
      <c r="BC126" s="315"/>
      <c r="BD126" s="315"/>
      <c r="BE126" s="315"/>
      <c r="BF126" s="350" t="s">
        <v>818</v>
      </c>
      <c r="BG126" s="321" t="s">
        <v>841</v>
      </c>
    </row>
    <row r="127" spans="1:59" ht="65.099999999999994" customHeight="1">
      <c r="A127" s="29" t="s">
        <v>248</v>
      </c>
      <c r="B127" s="29" t="s">
        <v>249</v>
      </c>
      <c r="C127" s="310" t="s">
        <v>250</v>
      </c>
      <c r="D127" s="29" t="s">
        <v>256</v>
      </c>
      <c r="E127" s="29" t="s">
        <v>810</v>
      </c>
      <c r="F127" s="349">
        <v>2024130010139</v>
      </c>
      <c r="G127" s="29" t="s">
        <v>811</v>
      </c>
      <c r="H127" s="29" t="s">
        <v>838</v>
      </c>
      <c r="I127" s="29" t="s">
        <v>254</v>
      </c>
      <c r="J127" s="345">
        <v>0.45</v>
      </c>
      <c r="K127" s="315" t="s">
        <v>839</v>
      </c>
      <c r="L127" s="206"/>
      <c r="M127" s="315" t="s">
        <v>840</v>
      </c>
      <c r="N127" s="316">
        <v>30744</v>
      </c>
      <c r="O127" s="316"/>
      <c r="P127" s="331">
        <v>25929</v>
      </c>
      <c r="Q127" s="331"/>
      <c r="R127" s="331"/>
      <c r="S127" s="331"/>
      <c r="T127" s="326">
        <f t="shared" si="9"/>
        <v>0.84338407494145196</v>
      </c>
      <c r="U127" s="317">
        <v>45660</v>
      </c>
      <c r="V127" s="317">
        <v>46022</v>
      </c>
      <c r="W127" s="318">
        <f t="shared" si="6"/>
        <v>362</v>
      </c>
      <c r="X127" s="29">
        <v>30744</v>
      </c>
      <c r="Y127" s="315" t="s">
        <v>459</v>
      </c>
      <c r="Z127" s="206" t="s">
        <v>770</v>
      </c>
      <c r="AA127" s="315" t="s">
        <v>779</v>
      </c>
      <c r="AB127" s="315" t="s">
        <v>808</v>
      </c>
      <c r="AC127" s="319" t="s">
        <v>463</v>
      </c>
      <c r="AD127" s="346" t="s">
        <v>842</v>
      </c>
      <c r="AE127" s="338">
        <v>100000000</v>
      </c>
      <c r="AF127" s="315" t="s">
        <v>551</v>
      </c>
      <c r="AG127" s="206" t="s">
        <v>466</v>
      </c>
      <c r="AH127" s="206"/>
      <c r="AI127" s="542"/>
      <c r="AJ127" s="542"/>
      <c r="AK127" s="542"/>
      <c r="AL127" s="324"/>
      <c r="AM127" s="324"/>
      <c r="AN127" s="538"/>
      <c r="AO127" s="315" t="s">
        <v>810</v>
      </c>
      <c r="AP127" s="574"/>
      <c r="AQ127" s="577"/>
      <c r="AR127" s="574"/>
      <c r="AS127" s="579"/>
      <c r="AT127" s="584"/>
      <c r="AU127" s="594"/>
      <c r="AV127" s="547"/>
      <c r="AW127" s="595"/>
      <c r="AX127" s="315"/>
      <c r="AY127" s="315"/>
      <c r="AZ127" s="315"/>
      <c r="BA127" s="315"/>
      <c r="BB127" s="315"/>
      <c r="BC127" s="315"/>
      <c r="BD127" s="315"/>
      <c r="BE127" s="315"/>
      <c r="BF127" s="350" t="s">
        <v>818</v>
      </c>
      <c r="BG127" s="206"/>
    </row>
    <row r="128" spans="1:59" ht="65.099999999999994" customHeight="1">
      <c r="A128" s="29" t="s">
        <v>248</v>
      </c>
      <c r="B128" s="29" t="s">
        <v>249</v>
      </c>
      <c r="C128" s="310" t="s">
        <v>250</v>
      </c>
      <c r="D128" s="29" t="s">
        <v>256</v>
      </c>
      <c r="E128" s="29" t="s">
        <v>810</v>
      </c>
      <c r="F128" s="349">
        <v>2024130010139</v>
      </c>
      <c r="G128" s="29" t="s">
        <v>811</v>
      </c>
      <c r="H128" s="29" t="s">
        <v>838</v>
      </c>
      <c r="I128" s="29" t="s">
        <v>254</v>
      </c>
      <c r="J128" s="345">
        <v>0.45</v>
      </c>
      <c r="K128" s="315" t="s">
        <v>839</v>
      </c>
      <c r="L128" s="206"/>
      <c r="M128" s="315" t="s">
        <v>840</v>
      </c>
      <c r="N128" s="316">
        <v>30744</v>
      </c>
      <c r="O128" s="316"/>
      <c r="P128" s="331">
        <v>25929</v>
      </c>
      <c r="Q128" s="331"/>
      <c r="R128" s="331"/>
      <c r="S128" s="331"/>
      <c r="T128" s="326">
        <f t="shared" si="9"/>
        <v>0.84338407494145196</v>
      </c>
      <c r="U128" s="317">
        <v>45660</v>
      </c>
      <c r="V128" s="317">
        <v>46022</v>
      </c>
      <c r="W128" s="318">
        <f t="shared" si="6"/>
        <v>362</v>
      </c>
      <c r="X128" s="29">
        <v>30744</v>
      </c>
      <c r="Y128" s="315" t="s">
        <v>459</v>
      </c>
      <c r="Z128" s="206" t="s">
        <v>770</v>
      </c>
      <c r="AA128" s="315" t="s">
        <v>779</v>
      </c>
      <c r="AB128" s="315" t="s">
        <v>808</v>
      </c>
      <c r="AC128" s="319" t="s">
        <v>463</v>
      </c>
      <c r="AD128" s="346" t="s">
        <v>843</v>
      </c>
      <c r="AE128" s="338">
        <v>20000000</v>
      </c>
      <c r="AF128" s="315" t="s">
        <v>551</v>
      </c>
      <c r="AG128" s="206" t="s">
        <v>466</v>
      </c>
      <c r="AH128" s="206"/>
      <c r="AI128" s="542"/>
      <c r="AJ128" s="542"/>
      <c r="AK128" s="542"/>
      <c r="AL128" s="324"/>
      <c r="AM128" s="324"/>
      <c r="AN128" s="538"/>
      <c r="AO128" s="315" t="s">
        <v>810</v>
      </c>
      <c r="AP128" s="574"/>
      <c r="AQ128" s="577"/>
      <c r="AR128" s="574"/>
      <c r="AS128" s="579"/>
      <c r="AT128" s="584"/>
      <c r="AU128" s="594"/>
      <c r="AV128" s="547"/>
      <c r="AW128" s="595"/>
      <c r="AX128" s="315"/>
      <c r="AY128" s="315"/>
      <c r="AZ128" s="315"/>
      <c r="BA128" s="315"/>
      <c r="BB128" s="315"/>
      <c r="BC128" s="315"/>
      <c r="BD128" s="315"/>
      <c r="BE128" s="315"/>
      <c r="BF128" s="350" t="s">
        <v>818</v>
      </c>
      <c r="BG128" s="206"/>
    </row>
    <row r="129" spans="1:59" ht="65.099999999999994" customHeight="1">
      <c r="A129" s="29" t="s">
        <v>248</v>
      </c>
      <c r="B129" s="29" t="s">
        <v>249</v>
      </c>
      <c r="C129" s="310" t="s">
        <v>250</v>
      </c>
      <c r="D129" s="29" t="s">
        <v>256</v>
      </c>
      <c r="E129" s="29" t="s">
        <v>810</v>
      </c>
      <c r="F129" s="349">
        <v>2024130010139</v>
      </c>
      <c r="G129" s="29" t="s">
        <v>811</v>
      </c>
      <c r="H129" s="29" t="s">
        <v>838</v>
      </c>
      <c r="I129" s="29" t="s">
        <v>254</v>
      </c>
      <c r="J129" s="345">
        <v>0.45</v>
      </c>
      <c r="K129" s="315" t="s">
        <v>839</v>
      </c>
      <c r="L129" s="206"/>
      <c r="M129" s="315" t="s">
        <v>840</v>
      </c>
      <c r="N129" s="316">
        <v>30744</v>
      </c>
      <c r="O129" s="316"/>
      <c r="P129" s="331">
        <v>25929</v>
      </c>
      <c r="Q129" s="331"/>
      <c r="R129" s="331"/>
      <c r="S129" s="331"/>
      <c r="T129" s="326">
        <f t="shared" si="9"/>
        <v>0.84338407494145196</v>
      </c>
      <c r="U129" s="317">
        <v>45660</v>
      </c>
      <c r="V129" s="317">
        <v>46022</v>
      </c>
      <c r="W129" s="318">
        <f t="shared" si="6"/>
        <v>362</v>
      </c>
      <c r="X129" s="29">
        <v>30744</v>
      </c>
      <c r="Y129" s="315" t="s">
        <v>459</v>
      </c>
      <c r="Z129" s="206" t="s">
        <v>770</v>
      </c>
      <c r="AA129" s="315" t="s">
        <v>779</v>
      </c>
      <c r="AB129" s="315" t="s">
        <v>808</v>
      </c>
      <c r="AC129" s="319" t="s">
        <v>463</v>
      </c>
      <c r="AD129" s="346" t="s">
        <v>828</v>
      </c>
      <c r="AE129" s="338">
        <v>126578391.00399999</v>
      </c>
      <c r="AF129" s="315" t="s">
        <v>844</v>
      </c>
      <c r="AG129" s="206" t="s">
        <v>466</v>
      </c>
      <c r="AH129" s="206"/>
      <c r="AI129" s="542"/>
      <c r="AJ129" s="542"/>
      <c r="AK129" s="542"/>
      <c r="AL129" s="324"/>
      <c r="AM129" s="324"/>
      <c r="AN129" s="538"/>
      <c r="AO129" s="315" t="s">
        <v>810</v>
      </c>
      <c r="AP129" s="574"/>
      <c r="AQ129" s="577"/>
      <c r="AR129" s="574"/>
      <c r="AS129" s="579"/>
      <c r="AT129" s="584"/>
      <c r="AU129" s="594"/>
      <c r="AV129" s="547"/>
      <c r="AW129" s="595"/>
      <c r="AX129" s="315"/>
      <c r="AY129" s="315"/>
      <c r="AZ129" s="315"/>
      <c r="BA129" s="315"/>
      <c r="BB129" s="315"/>
      <c r="BC129" s="315"/>
      <c r="BD129" s="315"/>
      <c r="BE129" s="315"/>
      <c r="BF129" s="350" t="s">
        <v>818</v>
      </c>
      <c r="BG129" s="206"/>
    </row>
    <row r="130" spans="1:59" ht="65.099999999999994" customHeight="1">
      <c r="A130" s="29" t="s">
        <v>248</v>
      </c>
      <c r="B130" s="29" t="s">
        <v>249</v>
      </c>
      <c r="C130" s="310" t="s">
        <v>250</v>
      </c>
      <c r="D130" s="29" t="s">
        <v>256</v>
      </c>
      <c r="E130" s="29" t="s">
        <v>810</v>
      </c>
      <c r="F130" s="349">
        <v>2024130010139</v>
      </c>
      <c r="G130" s="29" t="s">
        <v>811</v>
      </c>
      <c r="H130" s="29" t="s">
        <v>838</v>
      </c>
      <c r="I130" s="29" t="s">
        <v>254</v>
      </c>
      <c r="J130" s="345">
        <v>0.45</v>
      </c>
      <c r="K130" s="315" t="s">
        <v>845</v>
      </c>
      <c r="L130" s="206"/>
      <c r="M130" s="315" t="s">
        <v>616</v>
      </c>
      <c r="N130" s="316">
        <v>10</v>
      </c>
      <c r="O130" s="316"/>
      <c r="P130" s="331">
        <v>5</v>
      </c>
      <c r="Q130" s="331"/>
      <c r="R130" s="331"/>
      <c r="S130" s="331"/>
      <c r="T130" s="326">
        <f t="shared" si="9"/>
        <v>0.5</v>
      </c>
      <c r="U130" s="317">
        <v>45660</v>
      </c>
      <c r="V130" s="317">
        <v>46022</v>
      </c>
      <c r="W130" s="318">
        <f t="shared" si="6"/>
        <v>362</v>
      </c>
      <c r="X130" s="29">
        <v>30744</v>
      </c>
      <c r="Y130" s="315" t="s">
        <v>459</v>
      </c>
      <c r="Z130" s="206" t="s">
        <v>770</v>
      </c>
      <c r="AA130" s="315" t="s">
        <v>779</v>
      </c>
      <c r="AB130" s="315" t="s">
        <v>808</v>
      </c>
      <c r="AC130" s="319" t="s">
        <v>463</v>
      </c>
      <c r="AD130" s="346" t="s">
        <v>546</v>
      </c>
      <c r="AE130" s="338">
        <v>108612000</v>
      </c>
      <c r="AF130" s="315" t="s">
        <v>465</v>
      </c>
      <c r="AG130" s="206" t="s">
        <v>466</v>
      </c>
      <c r="AH130" s="206"/>
      <c r="AI130" s="542"/>
      <c r="AJ130" s="542"/>
      <c r="AK130" s="542"/>
      <c r="AL130" s="324"/>
      <c r="AM130" s="324"/>
      <c r="AN130" s="538"/>
      <c r="AO130" s="315" t="s">
        <v>810</v>
      </c>
      <c r="AP130" s="574"/>
      <c r="AQ130" s="577"/>
      <c r="AR130" s="574"/>
      <c r="AS130" s="579"/>
      <c r="AT130" s="584"/>
      <c r="AU130" s="594"/>
      <c r="AV130" s="547"/>
      <c r="AW130" s="595"/>
      <c r="AX130" s="315"/>
      <c r="AY130" s="315"/>
      <c r="AZ130" s="315"/>
      <c r="BA130" s="315"/>
      <c r="BB130" s="315"/>
      <c r="BC130" s="315"/>
      <c r="BD130" s="315"/>
      <c r="BE130" s="315"/>
      <c r="BF130" s="350" t="s">
        <v>818</v>
      </c>
      <c r="BG130" s="321" t="s">
        <v>846</v>
      </c>
    </row>
    <row r="131" spans="1:59" ht="65.099999999999994" customHeight="1">
      <c r="A131" s="29" t="s">
        <v>248</v>
      </c>
      <c r="B131" s="29" t="s">
        <v>249</v>
      </c>
      <c r="C131" s="310" t="s">
        <v>250</v>
      </c>
      <c r="D131" s="29" t="s">
        <v>256</v>
      </c>
      <c r="E131" s="29" t="s">
        <v>810</v>
      </c>
      <c r="F131" s="349">
        <v>2024130010139</v>
      </c>
      <c r="G131" s="29" t="s">
        <v>811</v>
      </c>
      <c r="H131" s="29" t="s">
        <v>838</v>
      </c>
      <c r="I131" s="29" t="s">
        <v>254</v>
      </c>
      <c r="J131" s="345">
        <v>0.45</v>
      </c>
      <c r="K131" s="315" t="s">
        <v>845</v>
      </c>
      <c r="L131" s="206"/>
      <c r="M131" s="315" t="s">
        <v>616</v>
      </c>
      <c r="N131" s="316">
        <v>10</v>
      </c>
      <c r="O131" s="316"/>
      <c r="P131" s="331">
        <v>5</v>
      </c>
      <c r="Q131" s="331"/>
      <c r="R131" s="331"/>
      <c r="S131" s="331"/>
      <c r="T131" s="326">
        <f t="shared" si="9"/>
        <v>0.5</v>
      </c>
      <c r="U131" s="317">
        <v>45660</v>
      </c>
      <c r="V131" s="317">
        <v>46022</v>
      </c>
      <c r="W131" s="318">
        <f t="shared" si="6"/>
        <v>362</v>
      </c>
      <c r="X131" s="29">
        <v>30744</v>
      </c>
      <c r="Y131" s="315" t="s">
        <v>459</v>
      </c>
      <c r="Z131" s="206" t="s">
        <v>770</v>
      </c>
      <c r="AA131" s="315" t="s">
        <v>779</v>
      </c>
      <c r="AB131" s="315" t="s">
        <v>808</v>
      </c>
      <c r="AC131" s="319" t="s">
        <v>463</v>
      </c>
      <c r="AD131" s="346" t="s">
        <v>617</v>
      </c>
      <c r="AE131" s="338">
        <v>100000000</v>
      </c>
      <c r="AF131" s="315" t="s">
        <v>504</v>
      </c>
      <c r="AG131" s="206" t="s">
        <v>466</v>
      </c>
      <c r="AH131" s="206"/>
      <c r="AI131" s="543"/>
      <c r="AJ131" s="543"/>
      <c r="AK131" s="543"/>
      <c r="AL131" s="334"/>
      <c r="AM131" s="334"/>
      <c r="AN131" s="540"/>
      <c r="AO131" s="315" t="s">
        <v>810</v>
      </c>
      <c r="AP131" s="575"/>
      <c r="AQ131" s="578"/>
      <c r="AR131" s="575"/>
      <c r="AS131" s="579"/>
      <c r="AT131" s="585"/>
      <c r="AU131" s="594"/>
      <c r="AV131" s="536"/>
      <c r="AW131" s="595"/>
      <c r="AX131" s="315"/>
      <c r="AY131" s="315"/>
      <c r="AZ131" s="315"/>
      <c r="BA131" s="315"/>
      <c r="BB131" s="315"/>
      <c r="BC131" s="315"/>
      <c r="BD131" s="315"/>
      <c r="BE131" s="315"/>
      <c r="BF131" s="350" t="s">
        <v>818</v>
      </c>
      <c r="BG131" s="206"/>
    </row>
    <row r="132" spans="1:59" ht="65.099999999999994" customHeight="1">
      <c r="A132" s="29"/>
      <c r="B132" s="29"/>
      <c r="C132" s="310"/>
      <c r="D132" s="29"/>
      <c r="E132" s="521" t="s">
        <v>847</v>
      </c>
      <c r="F132" s="525"/>
      <c r="G132" s="525"/>
      <c r="H132" s="525"/>
      <c r="I132" s="525"/>
      <c r="J132" s="525"/>
      <c r="K132" s="525"/>
      <c r="L132" s="525"/>
      <c r="M132" s="525"/>
      <c r="N132" s="525"/>
      <c r="O132" s="525"/>
      <c r="P132" s="526"/>
      <c r="Q132" s="335"/>
      <c r="R132" s="335"/>
      <c r="S132" s="335"/>
      <c r="T132" s="371">
        <f>AVERAGE(T118:T131)</f>
        <v>0.79432920709267307</v>
      </c>
      <c r="U132" s="317"/>
      <c r="V132" s="317"/>
      <c r="W132" s="318"/>
      <c r="X132" s="29"/>
      <c r="Y132" s="315"/>
      <c r="Z132" s="206"/>
      <c r="AA132" s="315"/>
      <c r="AB132" s="315"/>
      <c r="AC132" s="319"/>
      <c r="AD132" s="346"/>
      <c r="AE132" s="338"/>
      <c r="AF132" s="315"/>
      <c r="AG132" s="206"/>
      <c r="AH132" s="206"/>
      <c r="AI132" s="393">
        <f>SUM(AI118)</f>
        <v>3456124347</v>
      </c>
      <c r="AJ132" s="393">
        <f>SUM(AJ118)</f>
        <v>3656986372.5799999</v>
      </c>
      <c r="AK132" s="393">
        <f>SUM(AK118)</f>
        <v>3656986372.5799999</v>
      </c>
      <c r="AL132" s="376"/>
      <c r="AM132" s="376"/>
      <c r="AN132" s="377"/>
      <c r="AO132" s="378"/>
      <c r="AP132" s="378">
        <f>SUM(AP118)</f>
        <v>0</v>
      </c>
      <c r="AQ132" s="392">
        <f>+AQ118</f>
        <v>0</v>
      </c>
      <c r="AR132" s="378">
        <f>SUM(AR118)</f>
        <v>0</v>
      </c>
      <c r="AS132" s="392">
        <f>+AS118</f>
        <v>0</v>
      </c>
      <c r="AT132" s="388">
        <f>SUM(AT118)</f>
        <v>2070775153</v>
      </c>
      <c r="AU132" s="394">
        <f>+AU118</f>
        <v>0.56625181010424996</v>
      </c>
      <c r="AV132" s="388">
        <f>SUM(AV118)</f>
        <v>423455000</v>
      </c>
      <c r="AW132" s="394">
        <f>+AW118</f>
        <v>0.11579343121840865</v>
      </c>
      <c r="AX132" s="378"/>
      <c r="AY132" s="378"/>
      <c r="AZ132" s="378"/>
      <c r="BA132" s="315"/>
      <c r="BB132" s="315"/>
      <c r="BC132" s="315"/>
      <c r="BD132" s="315"/>
      <c r="BE132" s="315"/>
      <c r="BF132" s="337"/>
      <c r="BG132" s="206"/>
    </row>
    <row r="133" spans="1:59" ht="65.099999999999994" customHeight="1">
      <c r="A133" s="29" t="s">
        <v>193</v>
      </c>
      <c r="B133" s="29" t="s">
        <v>258</v>
      </c>
      <c r="C133" s="310" t="s">
        <v>259</v>
      </c>
      <c r="D133" s="29" t="s">
        <v>262</v>
      </c>
      <c r="E133" s="29" t="s">
        <v>848</v>
      </c>
      <c r="F133" s="311">
        <v>2024130010142</v>
      </c>
      <c r="G133" s="29" t="s">
        <v>849</v>
      </c>
      <c r="H133" s="29" t="s">
        <v>850</v>
      </c>
      <c r="I133" s="29" t="s">
        <v>260</v>
      </c>
      <c r="J133" s="345">
        <v>0.2</v>
      </c>
      <c r="K133" s="315" t="s">
        <v>851</v>
      </c>
      <c r="L133" s="206"/>
      <c r="M133" s="315" t="s">
        <v>852</v>
      </c>
      <c r="N133" s="316">
        <v>85</v>
      </c>
      <c r="O133" s="316"/>
      <c r="P133" s="331">
        <v>15</v>
      </c>
      <c r="Q133" s="331"/>
      <c r="R133" s="331"/>
      <c r="S133" s="331"/>
      <c r="T133" s="326">
        <f>+P133/N133</f>
        <v>0.17647058823529413</v>
      </c>
      <c r="U133" s="317">
        <v>45660</v>
      </c>
      <c r="V133" s="317">
        <v>46022</v>
      </c>
      <c r="W133" s="318">
        <f t="shared" si="6"/>
        <v>362</v>
      </c>
      <c r="X133" s="206"/>
      <c r="Y133" s="315" t="s">
        <v>459</v>
      </c>
      <c r="Z133" s="315" t="s">
        <v>853</v>
      </c>
      <c r="AA133" s="29" t="s">
        <v>854</v>
      </c>
      <c r="AB133" s="29" t="s">
        <v>855</v>
      </c>
      <c r="AC133" s="319" t="s">
        <v>463</v>
      </c>
      <c r="AD133" s="315" t="s">
        <v>856</v>
      </c>
      <c r="AE133" s="320">
        <v>500000000</v>
      </c>
      <c r="AF133" s="315" t="s">
        <v>551</v>
      </c>
      <c r="AG133" s="206" t="s">
        <v>466</v>
      </c>
      <c r="AH133" s="206"/>
      <c r="AI133" s="529">
        <v>770484000</v>
      </c>
      <c r="AJ133" s="529">
        <v>770484000</v>
      </c>
      <c r="AK133" s="529">
        <v>1340931839.8</v>
      </c>
      <c r="AL133" s="322"/>
      <c r="AM133" s="322"/>
      <c r="AN133" s="537" t="s">
        <v>857</v>
      </c>
      <c r="AO133" s="315" t="s">
        <v>848</v>
      </c>
      <c r="AP133" s="564">
        <v>198800000</v>
      </c>
      <c r="AQ133" s="580">
        <f>+AP133/AJ133</f>
        <v>0.25801963441161657</v>
      </c>
      <c r="AR133" s="564">
        <v>198800000</v>
      </c>
      <c r="AS133" s="580">
        <f>+AR133/AJ133</f>
        <v>0.25801963441161657</v>
      </c>
      <c r="AT133" s="564">
        <v>453484000</v>
      </c>
      <c r="AU133" s="580">
        <f>+AT133/AK133</f>
        <v>0.33818572021351745</v>
      </c>
      <c r="AV133" s="564">
        <v>453484000</v>
      </c>
      <c r="AW133" s="580">
        <f>+AV133/AK133</f>
        <v>0.33818572021351745</v>
      </c>
      <c r="AX133" s="315"/>
      <c r="AY133" s="315"/>
      <c r="AZ133" s="315"/>
      <c r="BA133" s="315"/>
      <c r="BB133" s="315"/>
      <c r="BC133" s="315"/>
      <c r="BD133" s="315"/>
      <c r="BE133" s="315"/>
      <c r="BF133" s="29" t="s">
        <v>858</v>
      </c>
      <c r="BG133" s="321" t="s">
        <v>859</v>
      </c>
    </row>
    <row r="134" spans="1:59" ht="65.099999999999994" customHeight="1">
      <c r="A134" s="29" t="s">
        <v>193</v>
      </c>
      <c r="B134" s="29" t="s">
        <v>258</v>
      </c>
      <c r="C134" s="310" t="s">
        <v>259</v>
      </c>
      <c r="D134" s="29" t="s">
        <v>266</v>
      </c>
      <c r="E134" s="29" t="s">
        <v>848</v>
      </c>
      <c r="F134" s="311">
        <v>2024130010142</v>
      </c>
      <c r="G134" s="29" t="s">
        <v>849</v>
      </c>
      <c r="H134" s="29" t="s">
        <v>850</v>
      </c>
      <c r="I134" s="29" t="s">
        <v>264</v>
      </c>
      <c r="J134" s="345">
        <v>0.35</v>
      </c>
      <c r="K134" s="346" t="s">
        <v>860</v>
      </c>
      <c r="L134" s="206"/>
      <c r="M134" s="315" t="s">
        <v>861</v>
      </c>
      <c r="N134" s="316">
        <v>15000</v>
      </c>
      <c r="O134" s="316"/>
      <c r="P134" s="331">
        <v>53477</v>
      </c>
      <c r="Q134" s="331"/>
      <c r="R134" s="331"/>
      <c r="S134" s="331"/>
      <c r="T134" s="326">
        <v>1</v>
      </c>
      <c r="U134" s="317">
        <v>45660</v>
      </c>
      <c r="V134" s="317">
        <v>46022</v>
      </c>
      <c r="W134" s="318">
        <f t="shared" si="6"/>
        <v>362</v>
      </c>
      <c r="X134" s="29">
        <v>15000</v>
      </c>
      <c r="Y134" s="315" t="s">
        <v>459</v>
      </c>
      <c r="Z134" s="315" t="s">
        <v>853</v>
      </c>
      <c r="AA134" s="29" t="s">
        <v>862</v>
      </c>
      <c r="AB134" s="315" t="s">
        <v>863</v>
      </c>
      <c r="AC134" s="319" t="s">
        <v>463</v>
      </c>
      <c r="AD134" s="315" t="s">
        <v>856</v>
      </c>
      <c r="AE134" s="320">
        <v>50000000</v>
      </c>
      <c r="AF134" s="315" t="s">
        <v>551</v>
      </c>
      <c r="AG134" s="206" t="s">
        <v>466</v>
      </c>
      <c r="AH134" s="206"/>
      <c r="AI134" s="530"/>
      <c r="AJ134" s="530"/>
      <c r="AK134" s="530"/>
      <c r="AL134" s="324"/>
      <c r="AM134" s="324"/>
      <c r="AN134" s="538"/>
      <c r="AO134" s="315" t="s">
        <v>848</v>
      </c>
      <c r="AP134" s="565"/>
      <c r="AQ134" s="581"/>
      <c r="AR134" s="565"/>
      <c r="AS134" s="581"/>
      <c r="AT134" s="565"/>
      <c r="AU134" s="581"/>
      <c r="AV134" s="565"/>
      <c r="AW134" s="581"/>
      <c r="AX134" s="315"/>
      <c r="AY134" s="315"/>
      <c r="AZ134" s="315"/>
      <c r="BA134" s="315"/>
      <c r="BB134" s="315"/>
      <c r="BC134" s="315"/>
      <c r="BD134" s="315"/>
      <c r="BE134" s="315"/>
      <c r="BF134" s="29" t="s">
        <v>858</v>
      </c>
      <c r="BG134" s="321" t="s">
        <v>859</v>
      </c>
    </row>
    <row r="135" spans="1:59" ht="65.099999999999994" customHeight="1">
      <c r="A135" s="29" t="s">
        <v>193</v>
      </c>
      <c r="B135" s="29" t="s">
        <v>258</v>
      </c>
      <c r="C135" s="310" t="s">
        <v>259</v>
      </c>
      <c r="D135" s="29" t="s">
        <v>272</v>
      </c>
      <c r="E135" s="29" t="s">
        <v>848</v>
      </c>
      <c r="F135" s="311">
        <v>2024130010142</v>
      </c>
      <c r="G135" s="29" t="s">
        <v>849</v>
      </c>
      <c r="H135" s="29" t="s">
        <v>850</v>
      </c>
      <c r="I135" s="29" t="s">
        <v>270</v>
      </c>
      <c r="J135" s="345">
        <v>0.25</v>
      </c>
      <c r="K135" s="315" t="s">
        <v>864</v>
      </c>
      <c r="L135" s="206"/>
      <c r="M135" s="315" t="s">
        <v>865</v>
      </c>
      <c r="N135" s="316">
        <v>17000</v>
      </c>
      <c r="O135" s="316"/>
      <c r="P135" s="331">
        <v>17493</v>
      </c>
      <c r="Q135" s="331"/>
      <c r="R135" s="331"/>
      <c r="S135" s="331"/>
      <c r="T135" s="326">
        <v>1</v>
      </c>
      <c r="U135" s="317">
        <v>45660</v>
      </c>
      <c r="V135" s="317">
        <v>46022</v>
      </c>
      <c r="W135" s="318">
        <f t="shared" si="6"/>
        <v>362</v>
      </c>
      <c r="X135" s="29">
        <v>17000</v>
      </c>
      <c r="Y135" s="315" t="s">
        <v>459</v>
      </c>
      <c r="Z135" s="315" t="s">
        <v>853</v>
      </c>
      <c r="AA135" s="29" t="s">
        <v>825</v>
      </c>
      <c r="AB135" s="315" t="s">
        <v>866</v>
      </c>
      <c r="AC135" s="319" t="s">
        <v>463</v>
      </c>
      <c r="AD135" s="315" t="s">
        <v>856</v>
      </c>
      <c r="AE135" s="320">
        <v>50000000</v>
      </c>
      <c r="AF135" s="315" t="s">
        <v>551</v>
      </c>
      <c r="AG135" s="206" t="s">
        <v>466</v>
      </c>
      <c r="AH135" s="206"/>
      <c r="AI135" s="530"/>
      <c r="AJ135" s="530"/>
      <c r="AK135" s="530"/>
      <c r="AL135" s="324"/>
      <c r="AM135" s="324"/>
      <c r="AN135" s="538"/>
      <c r="AO135" s="315" t="s">
        <v>848</v>
      </c>
      <c r="AP135" s="565"/>
      <c r="AQ135" s="581"/>
      <c r="AR135" s="565"/>
      <c r="AS135" s="581"/>
      <c r="AT135" s="565"/>
      <c r="AU135" s="581"/>
      <c r="AV135" s="565"/>
      <c r="AW135" s="581"/>
      <c r="AX135" s="315"/>
      <c r="AY135" s="315"/>
      <c r="AZ135" s="315"/>
      <c r="BA135" s="315"/>
      <c r="BB135" s="315"/>
      <c r="BC135" s="315"/>
      <c r="BD135" s="315"/>
      <c r="BE135" s="315"/>
      <c r="BF135" s="29" t="s">
        <v>867</v>
      </c>
      <c r="BG135" s="321" t="s">
        <v>859</v>
      </c>
    </row>
    <row r="136" spans="1:59" ht="65.099999999999994" customHeight="1">
      <c r="A136" s="29" t="s">
        <v>193</v>
      </c>
      <c r="B136" s="29" t="s">
        <v>258</v>
      </c>
      <c r="C136" s="310" t="s">
        <v>259</v>
      </c>
      <c r="D136" s="29" t="s">
        <v>272</v>
      </c>
      <c r="E136" s="29" t="s">
        <v>848</v>
      </c>
      <c r="F136" s="311">
        <v>2024130010142</v>
      </c>
      <c r="G136" s="29" t="s">
        <v>849</v>
      </c>
      <c r="H136" s="29" t="s">
        <v>868</v>
      </c>
      <c r="I136" s="29" t="s">
        <v>270</v>
      </c>
      <c r="J136" s="345">
        <v>0.25</v>
      </c>
      <c r="K136" s="346" t="s">
        <v>869</v>
      </c>
      <c r="L136" s="206"/>
      <c r="M136" s="315" t="s">
        <v>870</v>
      </c>
      <c r="N136" s="316">
        <v>3</v>
      </c>
      <c r="O136" s="316"/>
      <c r="P136" s="331">
        <v>2</v>
      </c>
      <c r="Q136" s="331"/>
      <c r="R136" s="331"/>
      <c r="S136" s="331"/>
      <c r="T136" s="326">
        <f>+P136/N136</f>
        <v>0.66666666666666663</v>
      </c>
      <c r="U136" s="317">
        <v>45660</v>
      </c>
      <c r="V136" s="317">
        <v>46022</v>
      </c>
      <c r="W136" s="318">
        <f t="shared" si="6"/>
        <v>362</v>
      </c>
      <c r="X136" s="29">
        <v>17000</v>
      </c>
      <c r="Y136" s="315" t="s">
        <v>459</v>
      </c>
      <c r="Z136" s="315" t="s">
        <v>853</v>
      </c>
      <c r="AA136" s="29" t="s">
        <v>756</v>
      </c>
      <c r="AB136" s="315" t="s">
        <v>757</v>
      </c>
      <c r="AC136" s="206" t="s">
        <v>463</v>
      </c>
      <c r="AD136" s="315" t="s">
        <v>871</v>
      </c>
      <c r="AE136" s="320">
        <v>70484000</v>
      </c>
      <c r="AF136" s="315" t="s">
        <v>551</v>
      </c>
      <c r="AG136" s="206" t="s">
        <v>466</v>
      </c>
      <c r="AH136" s="206"/>
      <c r="AI136" s="530"/>
      <c r="AJ136" s="530"/>
      <c r="AK136" s="530"/>
      <c r="AL136" s="351"/>
      <c r="AM136" s="351"/>
      <c r="AN136" s="538"/>
      <c r="AO136" s="315" t="s">
        <v>848</v>
      </c>
      <c r="AP136" s="565"/>
      <c r="AQ136" s="581"/>
      <c r="AR136" s="565"/>
      <c r="AS136" s="581"/>
      <c r="AT136" s="565"/>
      <c r="AU136" s="581"/>
      <c r="AV136" s="565"/>
      <c r="AW136" s="581"/>
      <c r="AX136" s="315"/>
      <c r="AY136" s="315"/>
      <c r="AZ136" s="315"/>
      <c r="BA136" s="315"/>
      <c r="BB136" s="315"/>
      <c r="BC136" s="315"/>
      <c r="BD136" s="315"/>
      <c r="BE136" s="315"/>
      <c r="BF136" s="29" t="s">
        <v>867</v>
      </c>
      <c r="BG136" s="321" t="s">
        <v>859</v>
      </c>
    </row>
    <row r="137" spans="1:59" ht="65.099999999999994" customHeight="1">
      <c r="A137" s="29" t="s">
        <v>193</v>
      </c>
      <c r="B137" s="29" t="s">
        <v>258</v>
      </c>
      <c r="C137" s="310" t="s">
        <v>259</v>
      </c>
      <c r="D137" s="29" t="s">
        <v>272</v>
      </c>
      <c r="E137" s="29" t="s">
        <v>848</v>
      </c>
      <c r="F137" s="311">
        <v>2024130010142</v>
      </c>
      <c r="G137" s="29" t="s">
        <v>849</v>
      </c>
      <c r="H137" s="29" t="s">
        <v>868</v>
      </c>
      <c r="I137" s="29" t="s">
        <v>270</v>
      </c>
      <c r="J137" s="345">
        <v>0.25</v>
      </c>
      <c r="K137" s="315" t="s">
        <v>872</v>
      </c>
      <c r="L137" s="206"/>
      <c r="M137" s="315" t="s">
        <v>616</v>
      </c>
      <c r="N137" s="316">
        <v>20</v>
      </c>
      <c r="O137" s="316"/>
      <c r="P137" s="331">
        <v>10</v>
      </c>
      <c r="Q137" s="331"/>
      <c r="R137" s="331"/>
      <c r="S137" s="331"/>
      <c r="T137" s="326">
        <f>+P137/N137</f>
        <v>0.5</v>
      </c>
      <c r="U137" s="317">
        <v>45660</v>
      </c>
      <c r="V137" s="317">
        <v>46022</v>
      </c>
      <c r="W137" s="318">
        <f t="shared" si="6"/>
        <v>362</v>
      </c>
      <c r="X137" s="29">
        <f>+X136+X134</f>
        <v>32000</v>
      </c>
      <c r="Y137" s="315" t="s">
        <v>459</v>
      </c>
      <c r="Z137" s="315" t="s">
        <v>853</v>
      </c>
      <c r="AA137" s="29" t="s">
        <v>756</v>
      </c>
      <c r="AB137" s="315" t="s">
        <v>757</v>
      </c>
      <c r="AC137" s="206" t="s">
        <v>463</v>
      </c>
      <c r="AD137" s="315" t="s">
        <v>856</v>
      </c>
      <c r="AE137" s="320">
        <v>100000000</v>
      </c>
      <c r="AF137" s="315" t="s">
        <v>551</v>
      </c>
      <c r="AG137" s="206" t="s">
        <v>466</v>
      </c>
      <c r="AH137" s="206"/>
      <c r="AI137" s="531"/>
      <c r="AJ137" s="531"/>
      <c r="AK137" s="531"/>
      <c r="AL137" s="352"/>
      <c r="AM137" s="352"/>
      <c r="AN137" s="540"/>
      <c r="AO137" s="315" t="s">
        <v>848</v>
      </c>
      <c r="AP137" s="566"/>
      <c r="AQ137" s="582"/>
      <c r="AR137" s="566"/>
      <c r="AS137" s="582"/>
      <c r="AT137" s="566"/>
      <c r="AU137" s="582"/>
      <c r="AV137" s="566"/>
      <c r="AW137" s="582"/>
      <c r="AX137" s="315"/>
      <c r="AY137" s="315"/>
      <c r="AZ137" s="315"/>
      <c r="BA137" s="315"/>
      <c r="BB137" s="315"/>
      <c r="BC137" s="315"/>
      <c r="BD137" s="315"/>
      <c r="BE137" s="315"/>
      <c r="BF137" s="29" t="s">
        <v>867</v>
      </c>
      <c r="BG137" s="321" t="s">
        <v>859</v>
      </c>
    </row>
    <row r="138" spans="1:59" ht="65.099999999999994" customHeight="1">
      <c r="A138" s="29"/>
      <c r="B138" s="29"/>
      <c r="C138" s="310"/>
      <c r="D138" s="29"/>
      <c r="E138" s="521" t="s">
        <v>873</v>
      </c>
      <c r="F138" s="525"/>
      <c r="G138" s="525"/>
      <c r="H138" s="525"/>
      <c r="I138" s="525"/>
      <c r="J138" s="525"/>
      <c r="K138" s="525"/>
      <c r="L138" s="525"/>
      <c r="M138" s="525"/>
      <c r="N138" s="525"/>
      <c r="O138" s="525"/>
      <c r="P138" s="526"/>
      <c r="Q138" s="335"/>
      <c r="R138" s="335"/>
      <c r="S138" s="335"/>
      <c r="T138" s="363">
        <f>AVERAGE(T133:T137)</f>
        <v>0.66862745098039222</v>
      </c>
      <c r="U138" s="317"/>
      <c r="V138" s="317"/>
      <c r="W138" s="318"/>
      <c r="X138" s="29"/>
      <c r="Y138" s="315"/>
      <c r="Z138" s="315"/>
      <c r="AA138" s="29"/>
      <c r="AB138" s="315"/>
      <c r="AC138" s="206"/>
      <c r="AD138" s="315"/>
      <c r="AE138" s="320"/>
      <c r="AF138" s="315"/>
      <c r="AG138" s="206"/>
      <c r="AH138" s="206"/>
      <c r="AI138" s="375">
        <f>SUM(AI133)</f>
        <v>770484000</v>
      </c>
      <c r="AJ138" s="375">
        <f>SUM(AJ133)</f>
        <v>770484000</v>
      </c>
      <c r="AK138" s="375">
        <f>SUM(AK133)</f>
        <v>1340931839.8</v>
      </c>
      <c r="AL138" s="351"/>
      <c r="AM138" s="351"/>
      <c r="AN138" s="325"/>
      <c r="AO138" s="315"/>
      <c r="AP138" s="380">
        <f>SUM(AP133)</f>
        <v>198800000</v>
      </c>
      <c r="AQ138" s="382">
        <f>+AQ133</f>
        <v>0.25801963441161657</v>
      </c>
      <c r="AR138" s="380">
        <f>SUM(AR133)</f>
        <v>198800000</v>
      </c>
      <c r="AS138" s="382">
        <f>+AS133</f>
        <v>0.25801963441161657</v>
      </c>
      <c r="AT138" s="380">
        <f>SUM(AT133)</f>
        <v>453484000</v>
      </c>
      <c r="AU138" s="382">
        <f>+AU133</f>
        <v>0.33818572021351745</v>
      </c>
      <c r="AV138" s="380">
        <f>SUM(AV133)</f>
        <v>453484000</v>
      </c>
      <c r="AW138" s="382">
        <f>+AW133</f>
        <v>0.33818572021351745</v>
      </c>
      <c r="AX138" s="378"/>
      <c r="AY138" s="378"/>
      <c r="AZ138" s="378"/>
      <c r="BA138" s="378"/>
      <c r="BB138" s="378"/>
      <c r="BC138" s="378"/>
      <c r="BD138" s="378"/>
      <c r="BE138" s="378"/>
      <c r="BF138" s="396"/>
      <c r="BG138" s="206"/>
    </row>
    <row r="139" spans="1:59" ht="65.099999999999994" customHeight="1">
      <c r="A139" s="29" t="s">
        <v>193</v>
      </c>
      <c r="B139" s="29" t="s">
        <v>275</v>
      </c>
      <c r="C139" s="310" t="s">
        <v>276</v>
      </c>
      <c r="D139" s="29" t="s">
        <v>278</v>
      </c>
      <c r="E139" s="29" t="s">
        <v>874</v>
      </c>
      <c r="F139" s="311">
        <v>2024130010144</v>
      </c>
      <c r="G139" s="29" t="s">
        <v>875</v>
      </c>
      <c r="H139" s="29" t="s">
        <v>876</v>
      </c>
      <c r="I139" s="29" t="s">
        <v>877</v>
      </c>
      <c r="J139" s="345">
        <v>0.5</v>
      </c>
      <c r="K139" s="29" t="s">
        <v>878</v>
      </c>
      <c r="L139" s="206"/>
      <c r="M139" s="315" t="s">
        <v>879</v>
      </c>
      <c r="N139" s="316">
        <v>1</v>
      </c>
      <c r="O139" s="316"/>
      <c r="P139" s="313">
        <v>1</v>
      </c>
      <c r="Q139" s="313"/>
      <c r="R139" s="313"/>
      <c r="S139" s="313"/>
      <c r="T139" s="286">
        <f>+P139/N139</f>
        <v>1</v>
      </c>
      <c r="U139" s="317">
        <v>45660</v>
      </c>
      <c r="V139" s="317">
        <v>46022</v>
      </c>
      <c r="W139" s="318">
        <f t="shared" si="6"/>
        <v>362</v>
      </c>
      <c r="X139" s="315">
        <f>1500/2</f>
        <v>750</v>
      </c>
      <c r="Y139" s="315" t="s">
        <v>459</v>
      </c>
      <c r="Z139" s="206" t="s">
        <v>555</v>
      </c>
      <c r="AA139" s="315" t="s">
        <v>756</v>
      </c>
      <c r="AB139" s="315" t="s">
        <v>757</v>
      </c>
      <c r="AC139" s="206" t="s">
        <v>463</v>
      </c>
      <c r="AD139" s="346" t="s">
        <v>880</v>
      </c>
      <c r="AE139" s="353">
        <v>150000000</v>
      </c>
      <c r="AF139" s="315" t="s">
        <v>844</v>
      </c>
      <c r="AG139" s="206" t="s">
        <v>466</v>
      </c>
      <c r="AH139" s="206"/>
      <c r="AI139" s="529">
        <v>385776000</v>
      </c>
      <c r="AJ139" s="529">
        <v>385776000</v>
      </c>
      <c r="AK139" s="529">
        <v>385776000</v>
      </c>
      <c r="AL139" s="354"/>
      <c r="AM139" s="354"/>
      <c r="AN139" s="532" t="s">
        <v>881</v>
      </c>
      <c r="AO139" s="315" t="s">
        <v>874</v>
      </c>
      <c r="AP139" s="537">
        <v>0</v>
      </c>
      <c r="AQ139" s="544">
        <v>0</v>
      </c>
      <c r="AR139" s="537">
        <v>0</v>
      </c>
      <c r="AS139" s="544">
        <v>0</v>
      </c>
      <c r="AT139" s="535">
        <v>246796000</v>
      </c>
      <c r="AU139" s="544">
        <f>+AT139/AK139</f>
        <v>0.63973912322176596</v>
      </c>
      <c r="AV139" s="535">
        <v>246796000</v>
      </c>
      <c r="AW139" s="544">
        <f>+AV139/AK139</f>
        <v>0.63973912322176596</v>
      </c>
      <c r="AX139" s="315"/>
      <c r="AY139" s="315"/>
      <c r="AZ139" s="315"/>
      <c r="BA139" s="315"/>
      <c r="BB139" s="315"/>
      <c r="BC139" s="315"/>
      <c r="BD139" s="315"/>
      <c r="BE139" s="315"/>
      <c r="BF139" s="29" t="s">
        <v>882</v>
      </c>
      <c r="BG139" s="321" t="s">
        <v>735</v>
      </c>
    </row>
    <row r="140" spans="1:59" ht="65.099999999999994" customHeight="1">
      <c r="A140" s="29" t="s">
        <v>193</v>
      </c>
      <c r="B140" s="29" t="s">
        <v>275</v>
      </c>
      <c r="C140" s="310" t="s">
        <v>276</v>
      </c>
      <c r="D140" s="29" t="s">
        <v>281</v>
      </c>
      <c r="E140" s="29" t="s">
        <v>874</v>
      </c>
      <c r="F140" s="311">
        <v>2024130010144</v>
      </c>
      <c r="G140" s="29" t="s">
        <v>875</v>
      </c>
      <c r="H140" s="29" t="s">
        <v>876</v>
      </c>
      <c r="I140" s="29" t="s">
        <v>877</v>
      </c>
      <c r="J140" s="345">
        <v>0.5</v>
      </c>
      <c r="K140" s="29" t="s">
        <v>883</v>
      </c>
      <c r="L140" s="206"/>
      <c r="M140" s="315" t="s">
        <v>884</v>
      </c>
      <c r="N140" s="316">
        <v>1</v>
      </c>
      <c r="O140" s="316"/>
      <c r="P140" s="313">
        <v>0</v>
      </c>
      <c r="Q140" s="313"/>
      <c r="R140" s="313"/>
      <c r="S140" s="313"/>
      <c r="T140" s="286">
        <v>0</v>
      </c>
      <c r="U140" s="317">
        <v>45660</v>
      </c>
      <c r="V140" s="317">
        <v>46022</v>
      </c>
      <c r="W140" s="318">
        <f t="shared" si="6"/>
        <v>362</v>
      </c>
      <c r="X140" s="315">
        <f>1500/2</f>
        <v>750</v>
      </c>
      <c r="Y140" s="315" t="s">
        <v>459</v>
      </c>
      <c r="Z140" s="206" t="s">
        <v>555</v>
      </c>
      <c r="AA140" s="315" t="s">
        <v>756</v>
      </c>
      <c r="AB140" s="315" t="s">
        <v>757</v>
      </c>
      <c r="AC140" s="206" t="s">
        <v>463</v>
      </c>
      <c r="AD140" s="346" t="s">
        <v>880</v>
      </c>
      <c r="AE140" s="353">
        <v>150000000</v>
      </c>
      <c r="AF140" s="315" t="s">
        <v>844</v>
      </c>
      <c r="AG140" s="206" t="s">
        <v>466</v>
      </c>
      <c r="AH140" s="206"/>
      <c r="AI140" s="530"/>
      <c r="AJ140" s="530"/>
      <c r="AK140" s="530"/>
      <c r="AL140" s="351"/>
      <c r="AM140" s="351"/>
      <c r="AN140" s="533"/>
      <c r="AO140" s="315" t="s">
        <v>874</v>
      </c>
      <c r="AP140" s="538"/>
      <c r="AQ140" s="545"/>
      <c r="AR140" s="538"/>
      <c r="AS140" s="545"/>
      <c r="AT140" s="547"/>
      <c r="AU140" s="545"/>
      <c r="AV140" s="547"/>
      <c r="AW140" s="545"/>
      <c r="AX140" s="315"/>
      <c r="AY140" s="315"/>
      <c r="AZ140" s="315"/>
      <c r="BA140" s="315"/>
      <c r="BB140" s="315"/>
      <c r="BC140" s="315"/>
      <c r="BD140" s="315"/>
      <c r="BE140" s="315"/>
      <c r="BF140" s="29" t="s">
        <v>885</v>
      </c>
      <c r="BG140" s="321" t="s">
        <v>735</v>
      </c>
    </row>
    <row r="141" spans="1:59" ht="65.099999999999994" customHeight="1">
      <c r="A141" s="29" t="s">
        <v>193</v>
      </c>
      <c r="B141" s="29" t="s">
        <v>275</v>
      </c>
      <c r="C141" s="310" t="s">
        <v>276</v>
      </c>
      <c r="D141" s="29" t="s">
        <v>281</v>
      </c>
      <c r="E141" s="29" t="s">
        <v>874</v>
      </c>
      <c r="F141" s="311">
        <v>2024130010144</v>
      </c>
      <c r="G141" s="29" t="s">
        <v>875</v>
      </c>
      <c r="H141" s="29" t="s">
        <v>876</v>
      </c>
      <c r="I141" s="29" t="s">
        <v>877</v>
      </c>
      <c r="J141" s="345">
        <v>0.5</v>
      </c>
      <c r="K141" s="29" t="s">
        <v>886</v>
      </c>
      <c r="L141" s="206"/>
      <c r="M141" s="315" t="s">
        <v>887</v>
      </c>
      <c r="N141" s="316">
        <v>2</v>
      </c>
      <c r="O141" s="316"/>
      <c r="P141" s="313">
        <v>0</v>
      </c>
      <c r="Q141" s="313"/>
      <c r="R141" s="313"/>
      <c r="S141" s="313"/>
      <c r="T141" s="286">
        <v>0</v>
      </c>
      <c r="U141" s="317">
        <v>45660</v>
      </c>
      <c r="V141" s="317">
        <v>46022</v>
      </c>
      <c r="W141" s="318">
        <f t="shared" ref="W141:W144" si="10">+V141-U141</f>
        <v>362</v>
      </c>
      <c r="X141" s="315">
        <v>1500</v>
      </c>
      <c r="Y141" s="315" t="s">
        <v>459</v>
      </c>
      <c r="Z141" s="206" t="s">
        <v>555</v>
      </c>
      <c r="AA141" s="315" t="s">
        <v>756</v>
      </c>
      <c r="AB141" s="315" t="s">
        <v>757</v>
      </c>
      <c r="AC141" s="206" t="s">
        <v>463</v>
      </c>
      <c r="AD141" s="346" t="s">
        <v>880</v>
      </c>
      <c r="AE141" s="353">
        <v>85776000</v>
      </c>
      <c r="AF141" s="315" t="s">
        <v>844</v>
      </c>
      <c r="AG141" s="206" t="s">
        <v>466</v>
      </c>
      <c r="AH141" s="206"/>
      <c r="AI141" s="531"/>
      <c r="AJ141" s="531"/>
      <c r="AK141" s="531"/>
      <c r="AL141" s="352"/>
      <c r="AM141" s="352"/>
      <c r="AN141" s="534"/>
      <c r="AO141" s="315" t="s">
        <v>874</v>
      </c>
      <c r="AP141" s="540"/>
      <c r="AQ141" s="546"/>
      <c r="AR141" s="540"/>
      <c r="AS141" s="546"/>
      <c r="AT141" s="536"/>
      <c r="AU141" s="546"/>
      <c r="AV141" s="536"/>
      <c r="AW141" s="546"/>
      <c r="AX141" s="315"/>
      <c r="AY141" s="315"/>
      <c r="AZ141" s="315"/>
      <c r="BA141" s="315"/>
      <c r="BB141" s="315"/>
      <c r="BC141" s="315"/>
      <c r="BD141" s="315"/>
      <c r="BE141" s="315"/>
      <c r="BF141" s="29" t="s">
        <v>888</v>
      </c>
      <c r="BG141" s="321" t="s">
        <v>735</v>
      </c>
    </row>
    <row r="142" spans="1:59" ht="65.099999999999994" customHeight="1">
      <c r="A142" s="29"/>
      <c r="B142" s="29"/>
      <c r="C142" s="310"/>
      <c r="D142" s="29"/>
      <c r="E142" s="521" t="s">
        <v>889</v>
      </c>
      <c r="F142" s="525"/>
      <c r="G142" s="525"/>
      <c r="H142" s="525"/>
      <c r="I142" s="525"/>
      <c r="J142" s="525"/>
      <c r="K142" s="525"/>
      <c r="L142" s="525"/>
      <c r="M142" s="525"/>
      <c r="N142" s="525"/>
      <c r="O142" s="525"/>
      <c r="P142" s="526"/>
      <c r="Q142" s="335"/>
      <c r="R142" s="335"/>
      <c r="S142" s="335"/>
      <c r="T142" s="370">
        <f>AVERAGE(T139:T141)</f>
        <v>0.33333333333333331</v>
      </c>
      <c r="U142" s="317"/>
      <c r="V142" s="317"/>
      <c r="W142" s="318"/>
      <c r="X142" s="315"/>
      <c r="Y142" s="315"/>
      <c r="Z142" s="206"/>
      <c r="AA142" s="315"/>
      <c r="AB142" s="315"/>
      <c r="AC142" s="206"/>
      <c r="AD142" s="346"/>
      <c r="AE142" s="353"/>
      <c r="AF142" s="315"/>
      <c r="AG142" s="206"/>
      <c r="AH142" s="206"/>
      <c r="AI142" s="375">
        <f>SUM(AI139)</f>
        <v>385776000</v>
      </c>
      <c r="AJ142" s="375">
        <f>SUM(AJ139)</f>
        <v>385776000</v>
      </c>
      <c r="AK142" s="375">
        <f t="shared" ref="AK142:AM142" si="11">SUM(AK139)</f>
        <v>385776000</v>
      </c>
      <c r="AL142" s="375">
        <f t="shared" si="11"/>
        <v>0</v>
      </c>
      <c r="AM142" s="375">
        <f t="shared" si="11"/>
        <v>0</v>
      </c>
      <c r="AN142" s="398"/>
      <c r="AO142" s="378"/>
      <c r="AP142" s="378">
        <f>SUM(AP139)</f>
        <v>0</v>
      </c>
      <c r="AQ142" s="381">
        <f>+AQ139</f>
        <v>0</v>
      </c>
      <c r="AR142" s="378">
        <f>SUM(AR139)</f>
        <v>0</v>
      </c>
      <c r="AS142" s="381">
        <f>+AS139</f>
        <v>0</v>
      </c>
      <c r="AT142" s="388">
        <f>SUM(AT139)</f>
        <v>246796000</v>
      </c>
      <c r="AU142" s="382">
        <f>+AU139</f>
        <v>0.63973912322176596</v>
      </c>
      <c r="AV142" s="378">
        <f>SUM(AV139)</f>
        <v>246796000</v>
      </c>
      <c r="AW142" s="382">
        <f>+AW139</f>
        <v>0.63973912322176596</v>
      </c>
      <c r="AX142" s="378"/>
      <c r="AY142" s="378"/>
      <c r="AZ142" s="378"/>
      <c r="BA142" s="378"/>
      <c r="BB142" s="378"/>
      <c r="BC142" s="378"/>
      <c r="BD142" s="378"/>
      <c r="BE142" s="378"/>
      <c r="BF142" s="396"/>
      <c r="BG142" s="206"/>
    </row>
    <row r="143" spans="1:59" ht="65.099999999999994" customHeight="1">
      <c r="A143" s="29" t="s">
        <v>193</v>
      </c>
      <c r="B143" s="29" t="s">
        <v>283</v>
      </c>
      <c r="C143" s="310" t="s">
        <v>890</v>
      </c>
      <c r="D143" s="29" t="s">
        <v>286</v>
      </c>
      <c r="E143" s="355" t="s">
        <v>891</v>
      </c>
      <c r="F143" s="311">
        <v>2024130010149</v>
      </c>
      <c r="G143" s="355" t="s">
        <v>892</v>
      </c>
      <c r="H143" s="355" t="s">
        <v>893</v>
      </c>
      <c r="I143" s="355" t="s">
        <v>894</v>
      </c>
      <c r="J143" s="345">
        <v>1</v>
      </c>
      <c r="K143" s="29" t="s">
        <v>895</v>
      </c>
      <c r="L143" s="206"/>
      <c r="M143" s="315" t="s">
        <v>896</v>
      </c>
      <c r="N143" s="316">
        <v>1</v>
      </c>
      <c r="O143" s="316"/>
      <c r="P143" s="313">
        <v>1</v>
      </c>
      <c r="Q143" s="313"/>
      <c r="R143" s="313"/>
      <c r="S143" s="313"/>
      <c r="T143" s="286">
        <f>+P143/N143</f>
        <v>1</v>
      </c>
      <c r="U143" s="317">
        <v>45660</v>
      </c>
      <c r="V143" s="317">
        <v>46022</v>
      </c>
      <c r="W143" s="318">
        <f t="shared" ref="W143" si="12">+V143-U143</f>
        <v>362</v>
      </c>
      <c r="X143" s="206">
        <v>600</v>
      </c>
      <c r="Y143" s="206" t="s">
        <v>897</v>
      </c>
      <c r="Z143" s="206" t="s">
        <v>555</v>
      </c>
      <c r="AA143" s="315" t="s">
        <v>756</v>
      </c>
      <c r="AB143" s="315" t="s">
        <v>757</v>
      </c>
      <c r="AC143" s="206" t="s">
        <v>463</v>
      </c>
      <c r="AD143" s="346" t="s">
        <v>898</v>
      </c>
      <c r="AE143" s="320">
        <v>140000000</v>
      </c>
      <c r="AF143" s="315" t="s">
        <v>551</v>
      </c>
      <c r="AG143" s="206" t="s">
        <v>466</v>
      </c>
      <c r="AH143" s="206"/>
      <c r="AI143" s="527">
        <v>160740000</v>
      </c>
      <c r="AJ143" s="527">
        <v>160740000</v>
      </c>
      <c r="AK143" s="527">
        <v>160740000</v>
      </c>
      <c r="AL143" s="206"/>
      <c r="AM143" s="206"/>
      <c r="AN143" s="206" t="s">
        <v>881</v>
      </c>
      <c r="AO143" s="315" t="s">
        <v>891</v>
      </c>
      <c r="AP143" s="535">
        <v>0</v>
      </c>
      <c r="AQ143" s="548">
        <v>0</v>
      </c>
      <c r="AR143" s="535">
        <v>0</v>
      </c>
      <c r="AS143" s="548">
        <v>0</v>
      </c>
      <c r="AT143" s="535">
        <v>157085000</v>
      </c>
      <c r="AU143" s="570">
        <f>+AT143/AK143</f>
        <v>0.97726141595122562</v>
      </c>
      <c r="AV143" s="535">
        <v>157085000</v>
      </c>
      <c r="AW143" s="570">
        <f>+AV143/AK143</f>
        <v>0.97726141595122562</v>
      </c>
      <c r="AX143" s="323"/>
      <c r="AY143" s="323"/>
      <c r="AZ143" s="323"/>
      <c r="BA143" s="323"/>
      <c r="BB143" s="323"/>
      <c r="BC143" s="323"/>
      <c r="BD143" s="323"/>
      <c r="BE143" s="323"/>
      <c r="BF143" s="356" t="s">
        <v>899</v>
      </c>
      <c r="BG143" s="321" t="s">
        <v>735</v>
      </c>
    </row>
    <row r="144" spans="1:59" ht="65.099999999999994" customHeight="1">
      <c r="A144" s="29" t="s">
        <v>193</v>
      </c>
      <c r="B144" s="29" t="s">
        <v>283</v>
      </c>
      <c r="C144" s="310" t="s">
        <v>890</v>
      </c>
      <c r="D144" s="29" t="s">
        <v>286</v>
      </c>
      <c r="E144" s="355" t="s">
        <v>891</v>
      </c>
      <c r="F144" s="311">
        <v>2024130010149</v>
      </c>
      <c r="G144" s="355" t="s">
        <v>892</v>
      </c>
      <c r="H144" s="355" t="s">
        <v>893</v>
      </c>
      <c r="I144" s="355" t="s">
        <v>894</v>
      </c>
      <c r="J144" s="345">
        <v>1</v>
      </c>
      <c r="K144" s="29" t="s">
        <v>900</v>
      </c>
      <c r="L144" s="206"/>
      <c r="M144" s="315" t="s">
        <v>896</v>
      </c>
      <c r="N144" s="316">
        <v>1</v>
      </c>
      <c r="O144" s="316"/>
      <c r="P144" s="313">
        <v>1</v>
      </c>
      <c r="Q144" s="365"/>
      <c r="R144" s="365"/>
      <c r="S144" s="365"/>
      <c r="T144" s="366">
        <f>+P144/N144</f>
        <v>1</v>
      </c>
      <c r="U144" s="317">
        <v>45660</v>
      </c>
      <c r="V144" s="317">
        <v>46022</v>
      </c>
      <c r="W144" s="318">
        <f t="shared" si="10"/>
        <v>362</v>
      </c>
      <c r="X144" s="206">
        <v>600</v>
      </c>
      <c r="Y144" s="206" t="s">
        <v>897</v>
      </c>
      <c r="Z144" s="206" t="s">
        <v>555</v>
      </c>
      <c r="AA144" s="315" t="s">
        <v>756</v>
      </c>
      <c r="AB144" s="315" t="s">
        <v>757</v>
      </c>
      <c r="AC144" s="206" t="s">
        <v>463</v>
      </c>
      <c r="AD144" s="346" t="s">
        <v>898</v>
      </c>
      <c r="AE144" s="320">
        <v>20740000</v>
      </c>
      <c r="AF144" s="315" t="s">
        <v>551</v>
      </c>
      <c r="AG144" s="206" t="s">
        <v>466</v>
      </c>
      <c r="AH144" s="206"/>
      <c r="AI144" s="528"/>
      <c r="AJ144" s="528"/>
      <c r="AK144" s="528"/>
      <c r="AL144" s="322"/>
      <c r="AM144" s="322"/>
      <c r="AN144" s="322" t="s">
        <v>881</v>
      </c>
      <c r="AO144" s="323" t="s">
        <v>891</v>
      </c>
      <c r="AP144" s="536"/>
      <c r="AQ144" s="550"/>
      <c r="AR144" s="536"/>
      <c r="AS144" s="550"/>
      <c r="AT144" s="536"/>
      <c r="AU144" s="572"/>
      <c r="AV144" s="536"/>
      <c r="AW144" s="572"/>
      <c r="AX144" s="323"/>
      <c r="AY144" s="323"/>
      <c r="AZ144" s="323"/>
      <c r="BA144" s="323"/>
      <c r="BB144" s="323"/>
      <c r="BC144" s="323"/>
      <c r="BD144" s="323"/>
      <c r="BE144" s="323"/>
      <c r="BF144" s="356" t="s">
        <v>899</v>
      </c>
      <c r="BG144" s="321" t="s">
        <v>735</v>
      </c>
    </row>
    <row r="145" spans="5:58" ht="69.95" customHeight="1">
      <c r="E145" s="520" t="s">
        <v>901</v>
      </c>
      <c r="F145" s="520"/>
      <c r="G145" s="520"/>
      <c r="H145" s="520"/>
      <c r="I145" s="520"/>
      <c r="J145" s="520"/>
      <c r="K145" s="520"/>
      <c r="L145" s="520"/>
      <c r="M145" s="520"/>
      <c r="N145" s="520"/>
      <c r="O145" s="520"/>
      <c r="P145" s="521"/>
      <c r="Q145" s="361"/>
      <c r="R145" s="361"/>
      <c r="S145" s="361"/>
      <c r="T145" s="370">
        <f>AVERAGE(T143:T144)</f>
        <v>1</v>
      </c>
      <c r="AI145" s="399">
        <f>SUM(AI143)</f>
        <v>160740000</v>
      </c>
      <c r="AJ145" s="399">
        <f>SUM(AJ143)</f>
        <v>160740000</v>
      </c>
      <c r="AK145" s="399">
        <f>SUM(AK143)</f>
        <v>160740000</v>
      </c>
      <c r="AL145" s="400"/>
      <c r="AM145" s="400"/>
      <c r="AN145" s="401"/>
      <c r="AO145" s="400"/>
      <c r="AP145" s="400">
        <f>SUM(AP143)</f>
        <v>0</v>
      </c>
      <c r="AQ145" s="402">
        <f>+AQ143</f>
        <v>0</v>
      </c>
      <c r="AR145" s="400">
        <f>SUM(AR143)</f>
        <v>0</v>
      </c>
      <c r="AS145" s="402">
        <f>+AS143</f>
        <v>0</v>
      </c>
      <c r="AT145" s="399">
        <f>SUM(AT143)</f>
        <v>157085000</v>
      </c>
      <c r="AU145" s="403">
        <f>+AU143</f>
        <v>0.97726141595122562</v>
      </c>
      <c r="AV145" s="399">
        <f>SUM(AV143)</f>
        <v>157085000</v>
      </c>
      <c r="AW145" s="403">
        <f>+AW143</f>
        <v>0.97726141595122562</v>
      </c>
      <c r="AX145" s="400"/>
      <c r="AY145" s="400"/>
      <c r="AZ145" s="400"/>
      <c r="BA145" s="400"/>
      <c r="BB145" s="400"/>
      <c r="BC145" s="400"/>
      <c r="BD145" s="206"/>
      <c r="BE145" s="206"/>
      <c r="BF145" s="337"/>
    </row>
    <row r="146" spans="5:58" ht="69.95" customHeight="1">
      <c r="E146" s="359"/>
      <c r="F146" s="360"/>
      <c r="G146" s="360"/>
      <c r="H146" s="360"/>
      <c r="I146" s="360"/>
      <c r="J146" s="360"/>
      <c r="K146" s="360"/>
      <c r="L146" s="360"/>
      <c r="M146" s="360"/>
      <c r="N146" s="360"/>
      <c r="O146" s="360"/>
      <c r="P146" s="360"/>
      <c r="Q146" s="367"/>
      <c r="R146" s="367"/>
      <c r="S146" s="367"/>
      <c r="T146" s="368"/>
      <c r="AI146" s="348"/>
      <c r="AJ146" s="348"/>
      <c r="AK146" s="348"/>
      <c r="AL146" s="206"/>
      <c r="AM146" s="206"/>
      <c r="AN146" s="357"/>
      <c r="AO146" s="206"/>
      <c r="AP146" s="408" t="s">
        <v>902</v>
      </c>
      <c r="AQ146" s="408" t="s">
        <v>903</v>
      </c>
      <c r="AR146" s="408" t="s">
        <v>904</v>
      </c>
      <c r="AS146" s="408" t="s">
        <v>905</v>
      </c>
      <c r="AT146" s="408" t="s">
        <v>902</v>
      </c>
      <c r="AU146" s="408" t="s">
        <v>903</v>
      </c>
      <c r="AV146" s="408" t="s">
        <v>904</v>
      </c>
      <c r="AW146" s="408" t="s">
        <v>905</v>
      </c>
      <c r="AX146" s="206"/>
      <c r="AY146" s="206"/>
      <c r="AZ146" s="206"/>
      <c r="BA146" s="206"/>
      <c r="BB146" s="206"/>
      <c r="BC146" s="206"/>
      <c r="BD146" s="206"/>
      <c r="BE146" s="206"/>
      <c r="BF146" s="337"/>
    </row>
    <row r="147" spans="5:58" ht="69.95" customHeight="1">
      <c r="E147" s="522" t="s">
        <v>906</v>
      </c>
      <c r="F147" s="523"/>
      <c r="G147" s="523"/>
      <c r="H147" s="523"/>
      <c r="I147" s="523"/>
      <c r="J147" s="523"/>
      <c r="K147" s="523"/>
      <c r="L147" s="523"/>
      <c r="M147" s="523"/>
      <c r="N147" s="523"/>
      <c r="O147" s="523"/>
      <c r="P147" s="524"/>
      <c r="Q147" s="369"/>
      <c r="R147" s="369"/>
      <c r="S147" s="369"/>
      <c r="T147" s="364">
        <f>AVERAGE(T39,T47,T60,T74,T87,T100,T117,T132,T138,T142,T145)</f>
        <v>0.5935662075772824</v>
      </c>
      <c r="AE147" s="212"/>
      <c r="AI147" s="404">
        <f>SUM(AI39,AI47,AI60,AI74,AI87,AI100,AI117,AI132,AI138,AI142,AI145)</f>
        <v>35656023276</v>
      </c>
      <c r="AJ147" s="404">
        <f>SUM(AJ39,AJ47,AJ60,AJ74,AJ87,AJ100,AJ117,AJ132,AJ138,AJ142,AJ145)</f>
        <v>57682610982.709991</v>
      </c>
      <c r="AK147" s="404">
        <f>SUM(AK39,AK47,AK60,AK74,AK87,AK100,AK117,AK132,AK138,AK142,AK145)</f>
        <v>72998052638.339996</v>
      </c>
      <c r="AL147" s="206"/>
      <c r="AM147" s="206"/>
      <c r="AN147" s="357"/>
      <c r="AO147" s="362" t="s">
        <v>907</v>
      </c>
      <c r="AP147" s="405">
        <f>SUM(AP39,AP47,AP60,AP74,AP87,AP100,AP117,AP132,AP138,AP142,AP145)</f>
        <v>6387170665</v>
      </c>
      <c r="AQ147" s="407">
        <f>+AP147/AJ147</f>
        <v>0.11072956920959273</v>
      </c>
      <c r="AR147" s="405">
        <f>SUM(AR39,AR47,AR60,AR74,AR87,AR100,AR117,AR132,AR138,AR142,AR145)</f>
        <v>6387170665</v>
      </c>
      <c r="AS147" s="407">
        <f>+AR147/AJ147</f>
        <v>0.11072956920959273</v>
      </c>
      <c r="AT147" s="406">
        <f>SUM(AT39,AT47,AT60,AT74,AT87,AT100,AT117,AT132,AT138,AT142,AT145)</f>
        <v>34237559087.489998</v>
      </c>
      <c r="AU147" s="407">
        <f>+AT147/AK147</f>
        <v>0.46902017040256999</v>
      </c>
      <c r="AV147" s="406">
        <f>SUM(AV39,AV47,AV60,AV74,AV87,AV100,AV117,AV132,AV138,AV142,AV145)</f>
        <v>24751155286</v>
      </c>
      <c r="AW147" s="407">
        <f>AVERAGE(AW39,AW47,AW60,AW74,AW87,AW100,AW117,AW132,AW138,AW142,AW145)</f>
        <v>0.33371002134140842</v>
      </c>
      <c r="AX147" s="206"/>
      <c r="AY147" s="206"/>
      <c r="AZ147" s="206"/>
      <c r="BA147" s="206"/>
      <c r="BB147" s="206"/>
      <c r="BC147" s="206"/>
      <c r="BD147" s="206"/>
      <c r="BE147" s="206"/>
      <c r="BF147" s="358"/>
    </row>
    <row r="156" spans="5:58" ht="69.95" customHeight="1">
      <c r="AI156" s="212"/>
    </row>
  </sheetData>
  <mergeCells count="153">
    <mergeCell ref="AV143:AV144"/>
    <mergeCell ref="AU143:AU144"/>
    <mergeCell ref="AW143:AW144"/>
    <mergeCell ref="AU118:AU131"/>
    <mergeCell ref="AV118:AV131"/>
    <mergeCell ref="AW118:AW131"/>
    <mergeCell ref="AK133:AK137"/>
    <mergeCell ref="AT133:AT137"/>
    <mergeCell ref="AU133:AU137"/>
    <mergeCell ref="AV133:AV137"/>
    <mergeCell ref="AW133:AW137"/>
    <mergeCell ref="AK139:AK141"/>
    <mergeCell ref="AT139:AT141"/>
    <mergeCell ref="AU139:AU141"/>
    <mergeCell ref="AV139:AV141"/>
    <mergeCell ref="AW139:AW141"/>
    <mergeCell ref="AT88:AT99"/>
    <mergeCell ref="AV88:AV99"/>
    <mergeCell ref="AU88:AU99"/>
    <mergeCell ref="AK101:AK116"/>
    <mergeCell ref="AT101:AT116"/>
    <mergeCell ref="AU101:AU116"/>
    <mergeCell ref="AV101:AV116"/>
    <mergeCell ref="AW101:AW116"/>
    <mergeCell ref="AP101:AP116"/>
    <mergeCell ref="AQ101:AQ116"/>
    <mergeCell ref="AR101:AR116"/>
    <mergeCell ref="AS101:AS116"/>
    <mergeCell ref="AQ88:AQ99"/>
    <mergeCell ref="AR88:AR99"/>
    <mergeCell ref="AS88:AS99"/>
    <mergeCell ref="AP88:AP99"/>
    <mergeCell ref="AT40:AT46"/>
    <mergeCell ref="AV40:AV46"/>
    <mergeCell ref="AU40:AU46"/>
    <mergeCell ref="AW40:AW46"/>
    <mergeCell ref="AV75:AV86"/>
    <mergeCell ref="AW75:AW86"/>
    <mergeCell ref="AS75:AS86"/>
    <mergeCell ref="AT75:AT86"/>
    <mergeCell ref="AU75:AU86"/>
    <mergeCell ref="AT48:AT59"/>
    <mergeCell ref="AU48:AU59"/>
    <mergeCell ref="AV48:AV59"/>
    <mergeCell ref="AW48:AW59"/>
    <mergeCell ref="AT61:AT73"/>
    <mergeCell ref="AV61:AV73"/>
    <mergeCell ref="AU61:AU73"/>
    <mergeCell ref="AW61:AW73"/>
    <mergeCell ref="E39:P39"/>
    <mergeCell ref="AI40:AI46"/>
    <mergeCell ref="AJ118:AJ131"/>
    <mergeCell ref="AP118:AP131"/>
    <mergeCell ref="AQ118:AQ131"/>
    <mergeCell ref="AR118:AR131"/>
    <mergeCell ref="AS118:AS131"/>
    <mergeCell ref="AJ143:AJ144"/>
    <mergeCell ref="AP143:AP144"/>
    <mergeCell ref="AQ143:AQ144"/>
    <mergeCell ref="AR143:AR144"/>
    <mergeCell ref="AS143:AS144"/>
    <mergeCell ref="AJ139:AJ141"/>
    <mergeCell ref="AP139:AP141"/>
    <mergeCell ref="AQ139:AQ141"/>
    <mergeCell ref="AR139:AR141"/>
    <mergeCell ref="AS139:AS141"/>
    <mergeCell ref="AJ133:AJ137"/>
    <mergeCell ref="AP133:AP137"/>
    <mergeCell ref="AQ133:AQ137"/>
    <mergeCell ref="AR133:AR137"/>
    <mergeCell ref="AS133:AS137"/>
    <mergeCell ref="AK48:AK59"/>
    <mergeCell ref="AK88:AK99"/>
    <mergeCell ref="A6:AB7"/>
    <mergeCell ref="AI6:BE7"/>
    <mergeCell ref="AI9:AI38"/>
    <mergeCell ref="AN9:AN38"/>
    <mergeCell ref="A1:B4"/>
    <mergeCell ref="AJ9:AJ38"/>
    <mergeCell ref="AP9:AP38"/>
    <mergeCell ref="AQ9:AQ38"/>
    <mergeCell ref="AR9:AR38"/>
    <mergeCell ref="AS9:AS38"/>
    <mergeCell ref="AK9:AK38"/>
    <mergeCell ref="AT9:AT38"/>
    <mergeCell ref="AU9:AU38"/>
    <mergeCell ref="AV9:AV38"/>
    <mergeCell ref="AW9:AW38"/>
    <mergeCell ref="C1:BF1"/>
    <mergeCell ref="C2:BF2"/>
    <mergeCell ref="C3:BF3"/>
    <mergeCell ref="C4:BF4"/>
    <mergeCell ref="A5:B5"/>
    <mergeCell ref="BF6:BG7"/>
    <mergeCell ref="C5:BF5"/>
    <mergeCell ref="AC6:AH7"/>
    <mergeCell ref="AJ40:AJ46"/>
    <mergeCell ref="AR40:AR46"/>
    <mergeCell ref="AS40:AS46"/>
    <mergeCell ref="AP40:AP46"/>
    <mergeCell ref="AQ40:AQ46"/>
    <mergeCell ref="E47:P47"/>
    <mergeCell ref="AI48:AI59"/>
    <mergeCell ref="AN48:AN59"/>
    <mergeCell ref="AJ48:AJ59"/>
    <mergeCell ref="AP48:AP59"/>
    <mergeCell ref="AQ48:AQ59"/>
    <mergeCell ref="AR48:AR59"/>
    <mergeCell ref="AS48:AS59"/>
    <mergeCell ref="AK40:AK46"/>
    <mergeCell ref="AN40:AN46"/>
    <mergeCell ref="E60:P60"/>
    <mergeCell ref="AI61:AI73"/>
    <mergeCell ref="AN61:AN73"/>
    <mergeCell ref="AJ61:AJ73"/>
    <mergeCell ref="AP61:AP73"/>
    <mergeCell ref="AQ61:AQ73"/>
    <mergeCell ref="AR61:AR73"/>
    <mergeCell ref="AS61:AS73"/>
    <mergeCell ref="E87:P87"/>
    <mergeCell ref="E74:P74"/>
    <mergeCell ref="AI75:AI86"/>
    <mergeCell ref="AN75:AN86"/>
    <mergeCell ref="AJ75:AJ86"/>
    <mergeCell ref="AP75:AP86"/>
    <mergeCell ref="AQ75:AQ86"/>
    <mergeCell ref="AR75:AR86"/>
    <mergeCell ref="AK75:AK86"/>
    <mergeCell ref="AK61:AK73"/>
    <mergeCell ref="E100:P100"/>
    <mergeCell ref="AI101:AI116"/>
    <mergeCell ref="AN101:AN116"/>
    <mergeCell ref="AI88:AI99"/>
    <mergeCell ref="AN88:AN99"/>
    <mergeCell ref="AJ88:AJ99"/>
    <mergeCell ref="AJ101:AJ116"/>
    <mergeCell ref="E138:P138"/>
    <mergeCell ref="E132:P132"/>
    <mergeCell ref="AI133:AI137"/>
    <mergeCell ref="AN133:AN137"/>
    <mergeCell ref="AI118:AI131"/>
    <mergeCell ref="AN118:AN131"/>
    <mergeCell ref="AK118:AK131"/>
    <mergeCell ref="E145:P145"/>
    <mergeCell ref="E147:P147"/>
    <mergeCell ref="E142:P142"/>
    <mergeCell ref="AI143:AI144"/>
    <mergeCell ref="AI139:AI141"/>
    <mergeCell ref="AN139:AN141"/>
    <mergeCell ref="AK143:AK144"/>
    <mergeCell ref="AT143:AT144"/>
    <mergeCell ref="E117:P117"/>
    <mergeCell ref="AT118:AT131"/>
  </mergeCells>
  <dataValidations count="2">
    <dataValidation type="list" allowBlank="1" showInputMessage="1" showErrorMessage="1" sqref="L148:L233 L61:L73 L113:L116 L88:L99 L80:L86 L48:L59 L40:L46 K75:L76 L77:L78 K85:K86 K79:L79 L118:L131 L27:L38 L101:L111" xr:uid="{27B50431-6F92-41E8-BC80-6BD279130C56}">
      <formula1>$BH$9:$BH$56</formula1>
    </dataValidation>
    <dataValidation type="list" allowBlank="1" showInputMessage="1" showErrorMessage="1" sqref="L12:L26 L143:L144 L139:L141 L133:L137 L9:L10" xr:uid="{E67A26FC-A47F-4B66-A5F5-5F61B808FF9B}">
      <formula1>$BI$9:$BI$14</formula1>
    </dataValidation>
  </dataValidations>
  <hyperlinks>
    <hyperlink ref="BG9" r:id="rId1" xr:uid="{EBBCE1CA-78EB-423B-BB6C-F3EE660E2042}"/>
    <hyperlink ref="BG10" r:id="rId2" xr:uid="{6FEF1CCA-EAE8-446A-B188-60F0341BFF6E}"/>
    <hyperlink ref="BG11" r:id="rId3" xr:uid="{27BC9197-F122-458F-AD35-75AB56FD32F7}"/>
    <hyperlink ref="BG12" r:id="rId4" xr:uid="{0D557760-85C9-41F6-BDC4-E4E45E3BD92A}"/>
    <hyperlink ref="BG14" r:id="rId5" xr:uid="{0B42EEE8-24F7-4D3D-BBEC-1C1A7F4CE821}"/>
    <hyperlink ref="BG15" r:id="rId6" xr:uid="{2DA5CCD2-E142-4028-8B50-0D6F906B2EF3}"/>
    <hyperlink ref="BG16" r:id="rId7" xr:uid="{3890FC3D-220C-497A-A05D-AD648FE76350}"/>
    <hyperlink ref="BG17" r:id="rId8" xr:uid="{A8AF7F81-C7EB-49C8-8346-ABF7F01C2189}"/>
    <hyperlink ref="BG20" r:id="rId9" xr:uid="{EF95A067-4AAC-4E78-B1C4-674FE82F1247}"/>
    <hyperlink ref="BG21" r:id="rId10" xr:uid="{AAF796BE-5CA4-4CE7-B731-22772EB0EB04}"/>
    <hyperlink ref="BG22" r:id="rId11" xr:uid="{1976DE16-87DE-429F-8ADB-031AFA5296EA}"/>
    <hyperlink ref="BG27" r:id="rId12" xr:uid="{6D686169-4989-4490-84A5-59FF60603433}"/>
    <hyperlink ref="BG37" r:id="rId13" xr:uid="{DB5345DB-F514-4CDB-BA6E-06F2FE4940A9}"/>
    <hyperlink ref="BG40" r:id="rId14" xr:uid="{B2226F7A-5F99-4215-9612-BB4339003235}"/>
    <hyperlink ref="BG42" r:id="rId15" xr:uid="{F9868AC2-EBB4-459E-B2ED-2451E5B5B728}"/>
    <hyperlink ref="BG44" r:id="rId16" xr:uid="{76A9277E-8193-484F-9504-7FA110C95225}"/>
    <hyperlink ref="BG45" r:id="rId17" xr:uid="{A8BDD1B3-50CC-485C-B2DE-0BE7E15E4B4D}"/>
    <hyperlink ref="BG46" r:id="rId18" xr:uid="{DFD065EB-60C6-4386-8C53-FEB65571D208}"/>
    <hyperlink ref="BG48" r:id="rId19" xr:uid="{8FC18718-4D23-4976-BFC4-06317A66D0B2}"/>
    <hyperlink ref="BG49" r:id="rId20" xr:uid="{82511379-6E21-4FCD-884C-69F39AD5DE64}"/>
    <hyperlink ref="BG52" r:id="rId21" xr:uid="{E452CEF5-0C52-4E34-A9F0-2B41ACAEF46D}"/>
    <hyperlink ref="BG54" r:id="rId22" xr:uid="{4EF535AA-5E2D-4D8C-BE2A-FF901953836C}"/>
    <hyperlink ref="BG55" r:id="rId23" xr:uid="{79C63E37-B209-4213-84DD-4153AE671DFD}"/>
    <hyperlink ref="BG57" r:id="rId24" xr:uid="{43E10FB3-5B72-4573-B3B1-73C8050A1C54}"/>
    <hyperlink ref="BG18" r:id="rId25" xr:uid="{31E22D61-D691-492C-9EEB-8901BCEB6382}"/>
    <hyperlink ref="BG62" r:id="rId26" xr:uid="{481641DC-C91D-4942-A3E8-64C45DF92F59}"/>
    <hyperlink ref="BG63" r:id="rId27" xr:uid="{1FD7984D-C23A-462C-81B5-A119D821D5FF}"/>
    <hyperlink ref="BG65" r:id="rId28" xr:uid="{167DAA6E-EAA2-49B6-8F51-C9BDF3E735B2}"/>
    <hyperlink ref="BG67" r:id="rId29" xr:uid="{C11CF6D9-04F7-4565-A93C-7FCC76C28AF5}"/>
    <hyperlink ref="BG70" r:id="rId30" xr:uid="{0A99F6A2-1531-4173-844B-B5553BE23923}"/>
    <hyperlink ref="BG72" r:id="rId31" xr:uid="{AE869B69-0BDC-45C5-B433-BF9B762A9F22}"/>
    <hyperlink ref="BG73" r:id="rId32" xr:uid="{E8B565AB-BAFE-4E9B-B699-0DC0BB7981D3}"/>
    <hyperlink ref="BG75" r:id="rId33" xr:uid="{D90644FF-04E1-408F-83C2-1A4E2F7F3D6B}"/>
    <hyperlink ref="BG77" r:id="rId34" xr:uid="{2FA4A9A5-F8B3-415F-A5BB-E076866D7686}"/>
    <hyperlink ref="BG79" r:id="rId35" xr:uid="{853E65B0-8262-48DE-8F2C-519BD73B3E21}"/>
    <hyperlink ref="BG80" r:id="rId36" xr:uid="{C7EAEE4D-9273-4051-8F8B-C07F0498C200}"/>
    <hyperlink ref="BG84" r:id="rId37" xr:uid="{1E9A77E6-AE30-4FCC-A260-2C21D541955F}"/>
    <hyperlink ref="BG85" r:id="rId38" xr:uid="{51D2807B-2D78-4C7D-8489-82F8C883B477}"/>
    <hyperlink ref="BG86" r:id="rId39" xr:uid="{C44113DD-667E-4957-8E5B-4293E7E80EE9}"/>
    <hyperlink ref="BG88" r:id="rId40" xr:uid="{C6CE3606-F084-4C5F-9508-1341F7887AF9}"/>
    <hyperlink ref="BG89" r:id="rId41" xr:uid="{EB3E4D83-F15A-455D-A0A1-48C99747CEB3}"/>
    <hyperlink ref="BG90" r:id="rId42" xr:uid="{91D599D3-2ED0-443A-9E58-7E9294B7DFA6}"/>
    <hyperlink ref="BG91" r:id="rId43" xr:uid="{F7C4C10C-6351-4FD4-B235-2934D4D1DDE4}"/>
    <hyperlink ref="BG93" r:id="rId44" xr:uid="{D34AD97D-B3EE-44C5-8EB4-9275D7CD8822}"/>
    <hyperlink ref="BG95" r:id="rId45" xr:uid="{A550FA0D-6054-42F5-89C1-523EF00ADB72}"/>
    <hyperlink ref="BG97" r:id="rId46" xr:uid="{58E93278-79B6-4DD9-A260-30961AEC0C4B}"/>
    <hyperlink ref="BG98" r:id="rId47" xr:uid="{B33B16A7-FCFD-4C9D-8DA9-D8A07ECE2F39}"/>
    <hyperlink ref="BG101" r:id="rId48" xr:uid="{22168FCC-35B4-4A38-918F-E64385B60106}"/>
    <hyperlink ref="BG102" r:id="rId49" xr:uid="{E9965AE4-CB5E-45FE-BA60-ED7D82B7A48A}"/>
    <hyperlink ref="BG103" r:id="rId50" xr:uid="{21B463FA-9793-4172-A6E9-6D98E73EEEEE}"/>
    <hyperlink ref="BG105" r:id="rId51" xr:uid="{E32E1D43-AA14-466D-BF83-263F140535AF}"/>
    <hyperlink ref="BG106" r:id="rId52" xr:uid="{21A7C54B-8DF8-43B9-BCED-CBEAFD327D7D}"/>
    <hyperlink ref="BG107" r:id="rId53" xr:uid="{7B5AB2B5-DCD7-4ACA-90B7-9D2399D3ED5D}"/>
    <hyperlink ref="BG108" r:id="rId54" xr:uid="{B85A771E-758C-4ECD-9404-8C479290CAFB}"/>
    <hyperlink ref="BG109" r:id="rId55" xr:uid="{88F42C5A-89FE-4136-B0CA-45D08A1C374D}"/>
    <hyperlink ref="BG110" r:id="rId56" xr:uid="{74F428EB-C56B-4148-8CB0-1FE487C777B2}"/>
    <hyperlink ref="BG111" r:id="rId57" xr:uid="{903D7775-AD80-4587-B172-62A6897B5664}"/>
    <hyperlink ref="BG112" r:id="rId58" xr:uid="{D39B67A9-C268-4EBB-9AF2-D6A2D0A2742F}"/>
    <hyperlink ref="BG113" r:id="rId59" xr:uid="{B86F7C82-D6C1-4A20-B2A4-1BA28FE80F24}"/>
    <hyperlink ref="BG116" r:id="rId60" xr:uid="{3C3A2401-B9F7-4ED8-B9B2-B392F1CC3148}"/>
    <hyperlink ref="BG118" r:id="rId61" xr:uid="{4E647732-BC59-48F0-BCF8-C31151573967}"/>
    <hyperlink ref="BG122" r:id="rId62" xr:uid="{ED50B626-B5E5-4709-BE11-F53D477C9C03}"/>
    <hyperlink ref="BG124" r:id="rId63" xr:uid="{B45219CD-7C9F-4494-9CC1-B4A6AD51091A}"/>
    <hyperlink ref="BG125" r:id="rId64" xr:uid="{60BDB001-6FCE-4723-9668-4DE54D78D7D8}"/>
    <hyperlink ref="BG126" r:id="rId65" xr:uid="{56B8692B-B1E9-4F93-B21C-DDFF40491700}"/>
    <hyperlink ref="BG130" r:id="rId66" xr:uid="{02D3C20D-9F0C-4C40-B576-E8B1C1F84C08}"/>
    <hyperlink ref="BG133" r:id="rId67" xr:uid="{56356576-D087-4CA0-A17A-04088CDAD1A8}"/>
    <hyperlink ref="BG134" r:id="rId68" xr:uid="{47AD2E99-97D3-4ADB-B3EA-77A37E575009}"/>
    <hyperlink ref="BG135" r:id="rId69" xr:uid="{FA01D3E5-827F-4BD0-BD3A-E89AB2B04410}"/>
    <hyperlink ref="BG136" r:id="rId70" xr:uid="{BB8CC165-EEEF-40E9-9586-252625761FC9}"/>
    <hyperlink ref="BG137" r:id="rId71" xr:uid="{3BCB85F8-2CB0-437C-B65A-5A37B225C818}"/>
    <hyperlink ref="BG139" r:id="rId72" xr:uid="{9BC7BE2F-9ED1-4D36-8250-1E90E5DF701F}"/>
    <hyperlink ref="BG140" r:id="rId73" xr:uid="{0DDDE00A-8C41-49BD-B51C-EEA06D72CAB2}"/>
    <hyperlink ref="BG141" r:id="rId74" xr:uid="{C2FC93B7-CB87-4983-BA11-25F18E14A3BE}"/>
    <hyperlink ref="BG143" r:id="rId75" xr:uid="{87BC176E-1358-4156-B3D0-75342AA8AD68}"/>
    <hyperlink ref="BG144" r:id="rId76" xr:uid="{6945AEBD-B975-4335-87DD-9E1F6751C60E}"/>
    <hyperlink ref="BG76" r:id="rId77" xr:uid="{31C9784E-EDC9-49FF-950D-7DA7AF486CA2}"/>
    <hyperlink ref="BG69" r:id="rId78" xr:uid="{37C1594C-A1C2-45D1-95E6-5D4A250C3781}"/>
  </hyperlinks>
  <pageMargins left="0.7" right="0.7" top="0.75" bottom="0.75" header="0.3" footer="0.3"/>
  <pageSetup paperSize="9" orientation="portrait" horizontalDpi="360" verticalDpi="360" r:id="rId79"/>
  <drawing r:id="rId80"/>
  <legacyDrawing r:id="rId8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5324-6D99-4371-9EDE-3257867DB533}">
  <dimension ref="A1:G13"/>
  <sheetViews>
    <sheetView workbookViewId="0"/>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1" spans="1:7" ht="15" thickBot="1"/>
    <row r="2" spans="1:7">
      <c r="A2" s="603" t="s">
        <v>908</v>
      </c>
      <c r="B2" s="604"/>
      <c r="C2" s="604"/>
      <c r="D2" s="604"/>
      <c r="E2" s="604"/>
      <c r="F2" s="604"/>
      <c r="G2" s="605"/>
    </row>
    <row r="3" spans="1:7" s="4" customFormat="1">
      <c r="A3" s="20" t="s">
        <v>909</v>
      </c>
      <c r="B3" s="600" t="s">
        <v>910</v>
      </c>
      <c r="C3" s="600"/>
      <c r="D3" s="600"/>
      <c r="E3" s="600"/>
      <c r="F3" s="600"/>
      <c r="G3" s="22" t="s">
        <v>911</v>
      </c>
    </row>
    <row r="4" spans="1:7">
      <c r="A4" s="23">
        <v>45489</v>
      </c>
      <c r="B4" s="601" t="s">
        <v>912</v>
      </c>
      <c r="C4" s="601"/>
      <c r="D4" s="601"/>
      <c r="E4" s="601"/>
      <c r="F4" s="601"/>
      <c r="G4" s="24" t="s">
        <v>913</v>
      </c>
    </row>
    <row r="5" spans="1:7">
      <c r="A5" s="25"/>
      <c r="B5" s="601"/>
      <c r="C5" s="601"/>
      <c r="D5" s="601"/>
      <c r="E5" s="601"/>
      <c r="F5" s="601"/>
      <c r="G5" s="24"/>
    </row>
    <row r="6" spans="1:7">
      <c r="A6" s="25"/>
      <c r="B6" s="602"/>
      <c r="C6" s="602"/>
      <c r="D6" s="602"/>
      <c r="E6" s="602"/>
      <c r="F6" s="602"/>
      <c r="G6" s="27"/>
    </row>
    <row r="7" spans="1:7">
      <c r="A7" s="25"/>
      <c r="B7" s="602"/>
      <c r="C7" s="602"/>
      <c r="D7" s="602"/>
      <c r="E7" s="602"/>
      <c r="F7" s="602"/>
      <c r="G7" s="27"/>
    </row>
    <row r="8" spans="1:7">
      <c r="A8" s="25"/>
      <c r="B8" s="26"/>
      <c r="C8" s="26"/>
      <c r="D8" s="26"/>
      <c r="E8" s="26"/>
      <c r="F8" s="26"/>
      <c r="G8" s="27"/>
    </row>
    <row r="9" spans="1:7">
      <c r="A9" s="597" t="s">
        <v>914</v>
      </c>
      <c r="B9" s="598"/>
      <c r="C9" s="598"/>
      <c r="D9" s="598"/>
      <c r="E9" s="598"/>
      <c r="F9" s="598"/>
      <c r="G9" s="599"/>
    </row>
    <row r="10" spans="1:7" s="4" customFormat="1">
      <c r="A10" s="21"/>
      <c r="B10" s="600" t="s">
        <v>915</v>
      </c>
      <c r="C10" s="600"/>
      <c r="D10" s="600" t="s">
        <v>916</v>
      </c>
      <c r="E10" s="600"/>
      <c r="F10" s="21" t="s">
        <v>909</v>
      </c>
      <c r="G10" s="21" t="s">
        <v>917</v>
      </c>
    </row>
    <row r="11" spans="1:7">
      <c r="A11" s="28" t="s">
        <v>918</v>
      </c>
      <c r="B11" s="601" t="s">
        <v>919</v>
      </c>
      <c r="C11" s="601"/>
      <c r="D11" s="596" t="s">
        <v>920</v>
      </c>
      <c r="E11" s="596"/>
      <c r="F11" s="25" t="s">
        <v>921</v>
      </c>
      <c r="G11" s="27"/>
    </row>
    <row r="12" spans="1:7">
      <c r="A12" s="28" t="s">
        <v>922</v>
      </c>
      <c r="B12" s="596" t="s">
        <v>923</v>
      </c>
      <c r="C12" s="596"/>
      <c r="D12" s="596" t="s">
        <v>924</v>
      </c>
      <c r="E12" s="596"/>
      <c r="F12" s="25" t="s">
        <v>921</v>
      </c>
      <c r="G12" s="27"/>
    </row>
    <row r="13" spans="1:7">
      <c r="A13" s="28" t="s">
        <v>925</v>
      </c>
      <c r="B13" s="596" t="s">
        <v>923</v>
      </c>
      <c r="C13" s="596"/>
      <c r="D13" s="596" t="s">
        <v>924</v>
      </c>
      <c r="E13" s="596"/>
      <c r="F13" s="25" t="s">
        <v>921</v>
      </c>
      <c r="G13" s="27"/>
    </row>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A57A-851F-4AA1-9E0D-2FE86AC2A633}">
  <dimension ref="A1:F25"/>
  <sheetViews>
    <sheetView workbookViewId="0">
      <selection activeCell="G17" sqref="G17"/>
    </sheetView>
  </sheetViews>
  <sheetFormatPr baseColWidth="10" defaultColWidth="10.875" defaultRowHeight="14.25"/>
  <cols>
    <col min="1" max="1" width="55.25" customWidth="1"/>
    <col min="5" max="5" width="20.125" customWidth="1"/>
    <col min="6" max="6" width="34.75" customWidth="1"/>
  </cols>
  <sheetData>
    <row r="1" spans="1:6" ht="52.5" customHeight="1">
      <c r="A1" s="300" t="s">
        <v>926</v>
      </c>
      <c r="E1" s="301" t="s">
        <v>927</v>
      </c>
      <c r="F1" s="301" t="s">
        <v>928</v>
      </c>
    </row>
    <row r="2" spans="1:6">
      <c r="A2" s="302" t="s">
        <v>929</v>
      </c>
      <c r="E2" s="303">
        <v>0</v>
      </c>
      <c r="F2" s="304" t="s">
        <v>466</v>
      </c>
    </row>
    <row r="3" spans="1:6">
      <c r="A3" s="302" t="s">
        <v>473</v>
      </c>
      <c r="E3" s="303">
        <v>1</v>
      </c>
      <c r="F3" s="304" t="s">
        <v>930</v>
      </c>
    </row>
    <row r="4" spans="1:6">
      <c r="A4" s="302" t="s">
        <v>931</v>
      </c>
      <c r="E4" s="303">
        <v>2</v>
      </c>
      <c r="F4" s="304" t="s">
        <v>932</v>
      </c>
    </row>
    <row r="5" spans="1:6">
      <c r="A5" s="302" t="s">
        <v>933</v>
      </c>
      <c r="E5" s="303">
        <v>3</v>
      </c>
      <c r="F5" s="304" t="s">
        <v>934</v>
      </c>
    </row>
    <row r="6" spans="1:6">
      <c r="A6" s="302" t="s">
        <v>935</v>
      </c>
      <c r="E6" s="303">
        <v>4</v>
      </c>
      <c r="F6" s="304" t="s">
        <v>730</v>
      </c>
    </row>
    <row r="7" spans="1:6">
      <c r="A7" s="302" t="s">
        <v>936</v>
      </c>
      <c r="E7" s="303">
        <v>5</v>
      </c>
      <c r="F7" s="304" t="s">
        <v>937</v>
      </c>
    </row>
    <row r="8" spans="1:6">
      <c r="A8" s="302" t="s">
        <v>504</v>
      </c>
    </row>
    <row r="9" spans="1:6" ht="25.5">
      <c r="A9" s="302" t="s">
        <v>938</v>
      </c>
    </row>
    <row r="10" spans="1:6">
      <c r="A10" s="302" t="s">
        <v>939</v>
      </c>
    </row>
    <row r="11" spans="1:6">
      <c r="A11" s="302" t="s">
        <v>940</v>
      </c>
    </row>
    <row r="12" spans="1:6">
      <c r="A12" s="302" t="s">
        <v>941</v>
      </c>
    </row>
    <row r="13" spans="1:6" ht="25.5">
      <c r="A13" s="302" t="s">
        <v>942</v>
      </c>
    </row>
    <row r="14" spans="1:6">
      <c r="A14" s="302" t="s">
        <v>551</v>
      </c>
    </row>
    <row r="15" spans="1:6" ht="25.5">
      <c r="A15" s="302" t="s">
        <v>943</v>
      </c>
    </row>
    <row r="16" spans="1:6" ht="25.5">
      <c r="A16" s="302" t="s">
        <v>944</v>
      </c>
    </row>
    <row r="17" spans="1:1" ht="25.5">
      <c r="A17" s="302" t="s">
        <v>945</v>
      </c>
    </row>
    <row r="18" spans="1:1" ht="25.5">
      <c r="A18" s="302" t="s">
        <v>844</v>
      </c>
    </row>
    <row r="19" spans="1:1" ht="25.5">
      <c r="A19" s="302" t="s">
        <v>946</v>
      </c>
    </row>
    <row r="20" spans="1:1">
      <c r="A20" s="302" t="s">
        <v>465</v>
      </c>
    </row>
    <row r="21" spans="1:1">
      <c r="A21" s="302" t="s">
        <v>516</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1.25"/>
  <cols>
    <col min="1" max="1" width="20.875" style="117" customWidth="1"/>
    <col min="2" max="2" width="30.75" style="117" customWidth="1"/>
    <col min="3" max="3" width="33.75" style="117" customWidth="1"/>
    <col min="4" max="4" width="32" style="117" customWidth="1"/>
    <col min="5" max="6" width="28.75" style="117" customWidth="1"/>
    <col min="7" max="7" width="41.375" style="117" customWidth="1"/>
    <col min="8" max="8" width="45.625" style="117" customWidth="1"/>
    <col min="9" max="9" width="48.625" style="117" customWidth="1"/>
    <col min="10" max="10" width="48.75" style="117" customWidth="1"/>
    <col min="11" max="11" width="38.875" style="117" customWidth="1"/>
    <col min="12" max="12" width="45.875" style="117" customWidth="1"/>
    <col min="13" max="13" width="57.75" style="117" customWidth="1"/>
    <col min="14" max="14" width="65.75" style="117" customWidth="1"/>
    <col min="15" max="16" width="11" style="117"/>
    <col min="17" max="17" width="0" style="117" hidden="1" customWidth="1"/>
    <col min="18" max="16384" width="11" style="117"/>
  </cols>
  <sheetData>
    <row r="1" spans="1:17" s="1" customFormat="1" ht="15">
      <c r="A1" s="508"/>
      <c r="B1" s="509"/>
      <c r="C1" s="514" t="s">
        <v>125</v>
      </c>
      <c r="D1" s="515"/>
      <c r="E1" s="515"/>
      <c r="F1" s="515"/>
      <c r="G1" s="515"/>
      <c r="H1" s="515"/>
      <c r="I1" s="515"/>
      <c r="J1" s="515"/>
      <c r="K1" s="515"/>
      <c r="L1" s="515"/>
      <c r="M1" s="516"/>
      <c r="N1" s="118" t="s">
        <v>126</v>
      </c>
    </row>
    <row r="2" spans="1:17" s="1" customFormat="1" ht="15">
      <c r="A2" s="510"/>
      <c r="B2" s="511"/>
      <c r="C2" s="514" t="s">
        <v>127</v>
      </c>
      <c r="D2" s="515"/>
      <c r="E2" s="515"/>
      <c r="F2" s="515"/>
      <c r="G2" s="515"/>
      <c r="H2" s="515"/>
      <c r="I2" s="515"/>
      <c r="J2" s="515"/>
      <c r="K2" s="515"/>
      <c r="L2" s="515"/>
      <c r="M2" s="516"/>
      <c r="N2" s="118" t="s">
        <v>128</v>
      </c>
    </row>
    <row r="3" spans="1:17" s="1" customFormat="1" ht="15">
      <c r="A3" s="510"/>
      <c r="B3" s="511"/>
      <c r="C3" s="514" t="s">
        <v>129</v>
      </c>
      <c r="D3" s="515"/>
      <c r="E3" s="515"/>
      <c r="F3" s="515"/>
      <c r="G3" s="515"/>
      <c r="H3" s="515"/>
      <c r="I3" s="515"/>
      <c r="J3" s="515"/>
      <c r="K3" s="515"/>
      <c r="L3" s="515"/>
      <c r="M3" s="516"/>
      <c r="N3" s="118" t="s">
        <v>130</v>
      </c>
    </row>
    <row r="4" spans="1:17" s="1" customFormat="1" ht="15">
      <c r="A4" s="512"/>
      <c r="B4" s="513"/>
      <c r="C4" s="514" t="s">
        <v>131</v>
      </c>
      <c r="D4" s="515"/>
      <c r="E4" s="515"/>
      <c r="F4" s="515"/>
      <c r="G4" s="515"/>
      <c r="H4" s="515"/>
      <c r="I4" s="515"/>
      <c r="J4" s="515"/>
      <c r="K4" s="515"/>
      <c r="L4" s="515"/>
      <c r="M4" s="516"/>
      <c r="N4" s="118" t="s">
        <v>289</v>
      </c>
    </row>
    <row r="5" spans="1:17" s="1" customFormat="1" ht="15">
      <c r="A5" s="517" t="s">
        <v>290</v>
      </c>
      <c r="B5" s="518"/>
      <c r="C5" s="517"/>
      <c r="D5" s="519"/>
      <c r="E5" s="519"/>
      <c r="F5" s="519"/>
      <c r="G5" s="519"/>
      <c r="H5" s="519"/>
      <c r="I5" s="519"/>
      <c r="J5" s="519"/>
      <c r="K5" s="519"/>
      <c r="L5" s="519"/>
      <c r="M5" s="519"/>
      <c r="N5" s="519"/>
    </row>
    <row r="6" spans="1:17" s="1" customFormat="1" ht="14.25">
      <c r="A6" s="500" t="s">
        <v>292</v>
      </c>
      <c r="B6" s="500"/>
      <c r="C6" s="500"/>
      <c r="D6" s="500"/>
      <c r="E6" s="500"/>
      <c r="F6" s="500"/>
      <c r="G6" s="500"/>
      <c r="H6" s="500"/>
      <c r="I6" s="500"/>
      <c r="J6" s="500"/>
      <c r="K6" s="500"/>
      <c r="L6" s="501"/>
      <c r="M6" s="504" t="s">
        <v>293</v>
      </c>
      <c r="N6" s="505"/>
    </row>
    <row r="7" spans="1:17" s="1" customFormat="1" ht="14.25">
      <c r="A7" s="502"/>
      <c r="B7" s="502"/>
      <c r="C7" s="502"/>
      <c r="D7" s="502"/>
      <c r="E7" s="502"/>
      <c r="F7" s="502"/>
      <c r="G7" s="502"/>
      <c r="H7" s="502"/>
      <c r="I7" s="502"/>
      <c r="J7" s="502"/>
      <c r="K7" s="502"/>
      <c r="L7" s="503"/>
      <c r="M7" s="506"/>
      <c r="N7" s="507"/>
    </row>
    <row r="8" spans="1:17" s="16" customFormat="1" ht="30">
      <c r="A8" s="119" t="s">
        <v>10</v>
      </c>
      <c r="B8" s="119" t="s">
        <v>294</v>
      </c>
      <c r="C8" s="119" t="s">
        <v>295</v>
      </c>
      <c r="D8" s="119" t="s">
        <v>296</v>
      </c>
      <c r="E8" s="119" t="s">
        <v>42</v>
      </c>
      <c r="F8" s="119" t="s">
        <v>44</v>
      </c>
      <c r="G8" s="119" t="s">
        <v>46</v>
      </c>
      <c r="H8" s="119" t="s">
        <v>48</v>
      </c>
      <c r="I8" s="119" t="s">
        <v>50</v>
      </c>
      <c r="J8" s="119" t="s">
        <v>52</v>
      </c>
      <c r="K8" s="119" t="s">
        <v>297</v>
      </c>
      <c r="L8" s="119" t="s">
        <v>56</v>
      </c>
      <c r="M8" s="119" t="s">
        <v>60</v>
      </c>
      <c r="N8" s="119" t="s">
        <v>62</v>
      </c>
    </row>
    <row r="9" spans="1:17" s="201" customFormat="1" ht="150">
      <c r="A9" s="29" t="s">
        <v>170</v>
      </c>
      <c r="B9" s="195" t="s">
        <v>298</v>
      </c>
      <c r="C9" s="195" t="s">
        <v>299</v>
      </c>
      <c r="D9" s="196" t="s">
        <v>300</v>
      </c>
      <c r="E9" s="197" t="s">
        <v>301</v>
      </c>
      <c r="F9" s="196" t="s">
        <v>302</v>
      </c>
      <c r="G9" s="198" t="s">
        <v>303</v>
      </c>
      <c r="H9" s="199" t="s">
        <v>304</v>
      </c>
      <c r="I9" s="200" t="s">
        <v>305</v>
      </c>
      <c r="J9" s="200" t="s">
        <v>306</v>
      </c>
      <c r="K9" s="196" t="s">
        <v>307</v>
      </c>
      <c r="L9" s="196" t="s">
        <v>308</v>
      </c>
      <c r="M9" s="196" t="s">
        <v>309</v>
      </c>
      <c r="N9" s="196" t="s">
        <v>310</v>
      </c>
    </row>
    <row r="10" spans="1:17" s="201" customFormat="1" ht="150">
      <c r="A10" s="29" t="s">
        <v>170</v>
      </c>
      <c r="B10" s="195" t="s">
        <v>298</v>
      </c>
      <c r="C10" s="195" t="s">
        <v>299</v>
      </c>
      <c r="D10" s="196" t="s">
        <v>300</v>
      </c>
      <c r="E10" s="197" t="s">
        <v>301</v>
      </c>
      <c r="F10" s="196" t="s">
        <v>302</v>
      </c>
      <c r="G10" s="198" t="s">
        <v>303</v>
      </c>
      <c r="H10" s="199" t="s">
        <v>304</v>
      </c>
      <c r="I10" s="200" t="s">
        <v>305</v>
      </c>
      <c r="J10" s="200" t="s">
        <v>306</v>
      </c>
      <c r="K10" s="196" t="s">
        <v>307</v>
      </c>
      <c r="L10" s="196" t="s">
        <v>308</v>
      </c>
      <c r="M10" s="196" t="s">
        <v>311</v>
      </c>
      <c r="N10" s="196" t="s">
        <v>312</v>
      </c>
    </row>
    <row r="11" spans="1:17" s="201" customFormat="1" ht="150">
      <c r="A11" s="29" t="s">
        <v>170</v>
      </c>
      <c r="B11" s="195" t="s">
        <v>298</v>
      </c>
      <c r="C11" s="195" t="s">
        <v>299</v>
      </c>
      <c r="D11" s="196" t="s">
        <v>300</v>
      </c>
      <c r="E11" s="197" t="s">
        <v>301</v>
      </c>
      <c r="F11" s="196" t="s">
        <v>302</v>
      </c>
      <c r="G11" s="198" t="s">
        <v>303</v>
      </c>
      <c r="H11" s="199" t="s">
        <v>304</v>
      </c>
      <c r="I11" s="200" t="s">
        <v>305</v>
      </c>
      <c r="J11" s="197" t="s">
        <v>306</v>
      </c>
      <c r="K11" s="196" t="s">
        <v>307</v>
      </c>
      <c r="L11" s="196" t="s">
        <v>308</v>
      </c>
      <c r="M11" s="196" t="s">
        <v>313</v>
      </c>
      <c r="N11" s="196" t="s">
        <v>314</v>
      </c>
      <c r="Q11" s="201" t="s">
        <v>315</v>
      </c>
    </row>
    <row r="12" spans="1:17" s="201" customFormat="1" ht="150">
      <c r="A12" s="29" t="s">
        <v>170</v>
      </c>
      <c r="B12" s="195" t="s">
        <v>298</v>
      </c>
      <c r="C12" s="195" t="s">
        <v>299</v>
      </c>
      <c r="D12" s="196" t="s">
        <v>300</v>
      </c>
      <c r="E12" s="197" t="s">
        <v>301</v>
      </c>
      <c r="F12" s="196" t="s">
        <v>302</v>
      </c>
      <c r="G12" s="198" t="s">
        <v>303</v>
      </c>
      <c r="H12" s="199" t="s">
        <v>304</v>
      </c>
      <c r="I12" s="200" t="s">
        <v>305</v>
      </c>
      <c r="J12" s="197" t="s">
        <v>306</v>
      </c>
      <c r="K12" s="196" t="s">
        <v>307</v>
      </c>
      <c r="L12" s="196" t="s">
        <v>308</v>
      </c>
      <c r="M12" s="196" t="s">
        <v>316</v>
      </c>
      <c r="N12" s="196" t="s">
        <v>317</v>
      </c>
    </row>
    <row r="13" spans="1:17" s="201" customFormat="1" ht="150">
      <c r="A13" s="29" t="s">
        <v>170</v>
      </c>
      <c r="B13" s="195" t="s">
        <v>298</v>
      </c>
      <c r="C13" s="195" t="s">
        <v>299</v>
      </c>
      <c r="D13" s="196" t="s">
        <v>300</v>
      </c>
      <c r="E13" s="197" t="s">
        <v>301</v>
      </c>
      <c r="F13" s="196" t="s">
        <v>302</v>
      </c>
      <c r="G13" s="198" t="s">
        <v>318</v>
      </c>
      <c r="H13" s="198" t="s">
        <v>319</v>
      </c>
      <c r="I13" s="200" t="s">
        <v>305</v>
      </c>
      <c r="J13" s="200" t="s">
        <v>306</v>
      </c>
      <c r="K13" s="196" t="s">
        <v>307</v>
      </c>
      <c r="L13" s="196" t="s">
        <v>308</v>
      </c>
      <c r="M13" s="196" t="s">
        <v>320</v>
      </c>
      <c r="N13" s="196" t="s">
        <v>321</v>
      </c>
      <c r="Q13" s="201" t="s">
        <v>322</v>
      </c>
    </row>
    <row r="14" spans="1:17" s="201" customFormat="1" ht="150">
      <c r="A14" s="29" t="s">
        <v>170</v>
      </c>
      <c r="B14" s="195" t="s">
        <v>298</v>
      </c>
      <c r="C14" s="195" t="s">
        <v>299</v>
      </c>
      <c r="D14" s="196" t="s">
        <v>300</v>
      </c>
      <c r="E14" s="197" t="s">
        <v>301</v>
      </c>
      <c r="F14" s="196" t="s">
        <v>302</v>
      </c>
      <c r="G14" s="198" t="s">
        <v>318</v>
      </c>
      <c r="H14" s="198" t="s">
        <v>319</v>
      </c>
      <c r="I14" s="200" t="s">
        <v>305</v>
      </c>
      <c r="J14" s="200" t="s">
        <v>306</v>
      </c>
      <c r="K14" s="196" t="s">
        <v>307</v>
      </c>
      <c r="L14" s="196" t="s">
        <v>308</v>
      </c>
      <c r="M14" s="202" t="s">
        <v>323</v>
      </c>
      <c r="N14" s="196" t="s">
        <v>324</v>
      </c>
    </row>
    <row r="15" spans="1:17" s="201" customFormat="1" ht="150">
      <c r="A15" s="29" t="s">
        <v>187</v>
      </c>
      <c r="B15" s="195" t="s">
        <v>298</v>
      </c>
      <c r="C15" s="195" t="s">
        <v>299</v>
      </c>
      <c r="D15" s="196" t="s">
        <v>300</v>
      </c>
      <c r="E15" s="197" t="s">
        <v>301</v>
      </c>
      <c r="F15" s="196" t="s">
        <v>302</v>
      </c>
      <c r="G15" s="199" t="s">
        <v>325</v>
      </c>
      <c r="H15" s="198" t="s">
        <v>326</v>
      </c>
      <c r="I15" s="200" t="s">
        <v>305</v>
      </c>
      <c r="J15" s="200" t="s">
        <v>306</v>
      </c>
      <c r="K15" s="196" t="s">
        <v>307</v>
      </c>
      <c r="L15" s="196" t="s">
        <v>308</v>
      </c>
      <c r="M15" s="196" t="s">
        <v>327</v>
      </c>
      <c r="N15" s="196" t="s">
        <v>328</v>
      </c>
      <c r="Q15" s="201" t="s">
        <v>329</v>
      </c>
    </row>
    <row r="16" spans="1:17" s="120" customFormat="1" ht="225">
      <c r="A16" s="29" t="s">
        <v>193</v>
      </c>
      <c r="B16" s="140" t="s">
        <v>298</v>
      </c>
      <c r="C16" s="140" t="s">
        <v>299</v>
      </c>
      <c r="D16" s="144" t="s">
        <v>330</v>
      </c>
      <c r="E16" s="144" t="s">
        <v>301</v>
      </c>
      <c r="F16" s="143" t="s">
        <v>331</v>
      </c>
      <c r="G16" s="122" t="s">
        <v>332</v>
      </c>
      <c r="H16" s="203" t="s">
        <v>333</v>
      </c>
      <c r="I16" s="144" t="s">
        <v>334</v>
      </c>
      <c r="J16" s="144" t="s">
        <v>306</v>
      </c>
      <c r="K16" s="143" t="s">
        <v>335</v>
      </c>
      <c r="L16" s="196" t="s">
        <v>308</v>
      </c>
      <c r="M16" s="140" t="s">
        <v>336</v>
      </c>
      <c r="N16" s="140" t="s">
        <v>337</v>
      </c>
      <c r="Q16" s="120" t="s">
        <v>338</v>
      </c>
    </row>
    <row r="17" spans="1:14" s="120" customFormat="1" ht="225">
      <c r="A17" s="29" t="s">
        <v>193</v>
      </c>
      <c r="B17" s="204" t="s">
        <v>298</v>
      </c>
      <c r="C17" s="140" t="s">
        <v>299</v>
      </c>
      <c r="D17" s="144" t="s">
        <v>330</v>
      </c>
      <c r="E17" s="144" t="s">
        <v>301</v>
      </c>
      <c r="F17" s="143" t="s">
        <v>331</v>
      </c>
      <c r="G17" s="122" t="s">
        <v>339</v>
      </c>
      <c r="H17" s="203" t="s">
        <v>340</v>
      </c>
      <c r="I17" s="144" t="s">
        <v>334</v>
      </c>
      <c r="J17" s="144" t="s">
        <v>306</v>
      </c>
      <c r="K17" s="143" t="s">
        <v>335</v>
      </c>
      <c r="L17" s="196" t="s">
        <v>308</v>
      </c>
      <c r="M17" s="140" t="s">
        <v>336</v>
      </c>
      <c r="N17" s="140" t="s">
        <v>337</v>
      </c>
    </row>
    <row r="18" spans="1:14" s="120" customFormat="1" ht="225">
      <c r="A18" s="29" t="s">
        <v>193</v>
      </c>
      <c r="B18" s="140" t="s">
        <v>298</v>
      </c>
      <c r="C18" s="140" t="s">
        <v>299</v>
      </c>
      <c r="D18" s="144" t="s">
        <v>330</v>
      </c>
      <c r="E18" s="144" t="s">
        <v>301</v>
      </c>
      <c r="F18" s="143" t="s">
        <v>331</v>
      </c>
      <c r="G18" s="122" t="s">
        <v>341</v>
      </c>
      <c r="H18" s="203" t="s">
        <v>342</v>
      </c>
      <c r="I18" s="144" t="s">
        <v>334</v>
      </c>
      <c r="J18" s="144" t="s">
        <v>306</v>
      </c>
      <c r="K18" s="143" t="s">
        <v>335</v>
      </c>
      <c r="L18" s="196" t="s">
        <v>308</v>
      </c>
      <c r="M18" s="140" t="s">
        <v>336</v>
      </c>
      <c r="N18" s="143" t="s">
        <v>337</v>
      </c>
    </row>
    <row r="19" spans="1:14" s="120" customFormat="1" ht="120">
      <c r="A19" s="29" t="s">
        <v>206</v>
      </c>
      <c r="B19" s="143" t="s">
        <v>298</v>
      </c>
      <c r="C19" s="204" t="s">
        <v>299</v>
      </c>
      <c r="D19" s="140" t="s">
        <v>343</v>
      </c>
      <c r="E19" s="144" t="s">
        <v>301</v>
      </c>
      <c r="F19" s="205" t="s">
        <v>344</v>
      </c>
      <c r="G19" s="141" t="s">
        <v>345</v>
      </c>
      <c r="H19" s="203" t="s">
        <v>346</v>
      </c>
      <c r="I19" s="144" t="s">
        <v>347</v>
      </c>
      <c r="J19" s="144" t="s">
        <v>348</v>
      </c>
      <c r="K19" s="143" t="s">
        <v>349</v>
      </c>
      <c r="L19" s="196" t="s">
        <v>308</v>
      </c>
      <c r="M19" s="140" t="s">
        <v>350</v>
      </c>
      <c r="N19" s="140" t="s">
        <v>351</v>
      </c>
    </row>
    <row r="20" spans="1:14" s="120" customFormat="1" ht="105">
      <c r="A20" s="29" t="s">
        <v>206</v>
      </c>
      <c r="B20" s="143" t="s">
        <v>298</v>
      </c>
      <c r="C20" s="204" t="s">
        <v>299</v>
      </c>
      <c r="D20" s="140" t="s">
        <v>343</v>
      </c>
      <c r="E20" s="144" t="s">
        <v>301</v>
      </c>
      <c r="F20" s="205" t="s">
        <v>331</v>
      </c>
      <c r="G20" s="141" t="s">
        <v>352</v>
      </c>
      <c r="H20" s="203" t="s">
        <v>353</v>
      </c>
      <c r="I20" s="144" t="s">
        <v>305</v>
      </c>
      <c r="J20" s="144" t="s">
        <v>348</v>
      </c>
      <c r="K20" s="143" t="s">
        <v>349</v>
      </c>
      <c r="L20" s="196" t="s">
        <v>308</v>
      </c>
      <c r="M20" s="140" t="s">
        <v>350</v>
      </c>
      <c r="N20" s="140" t="s">
        <v>351</v>
      </c>
    </row>
    <row r="21" spans="1:14" s="120" customFormat="1" ht="114">
      <c r="A21" s="29" t="s">
        <v>193</v>
      </c>
      <c r="B21" s="145" t="s">
        <v>298</v>
      </c>
      <c r="C21" s="140" t="s">
        <v>299</v>
      </c>
      <c r="D21" s="144" t="s">
        <v>330</v>
      </c>
      <c r="E21" s="144" t="s">
        <v>301</v>
      </c>
      <c r="F21" s="143" t="s">
        <v>331</v>
      </c>
      <c r="G21" s="141" t="s">
        <v>354</v>
      </c>
      <c r="H21" s="203" t="s">
        <v>355</v>
      </c>
      <c r="I21" s="143" t="s">
        <v>334</v>
      </c>
      <c r="J21" s="144" t="s">
        <v>348</v>
      </c>
      <c r="K21" s="143" t="s">
        <v>356</v>
      </c>
      <c r="L21" s="196" t="s">
        <v>308</v>
      </c>
      <c r="M21" s="140" t="s">
        <v>357</v>
      </c>
      <c r="N21" s="140" t="s">
        <v>358</v>
      </c>
    </row>
    <row r="22" spans="1:14" s="120" customFormat="1" ht="114">
      <c r="A22" s="29" t="s">
        <v>193</v>
      </c>
      <c r="B22" s="145" t="s">
        <v>298</v>
      </c>
      <c r="C22" s="140" t="s">
        <v>299</v>
      </c>
      <c r="D22" s="144" t="s">
        <v>330</v>
      </c>
      <c r="E22" s="144" t="s">
        <v>301</v>
      </c>
      <c r="F22" s="143" t="s">
        <v>331</v>
      </c>
      <c r="G22" s="141" t="s">
        <v>359</v>
      </c>
      <c r="H22" s="203" t="s">
        <v>360</v>
      </c>
      <c r="I22" s="143" t="s">
        <v>334</v>
      </c>
      <c r="J22" s="144" t="s">
        <v>348</v>
      </c>
      <c r="K22" s="143" t="s">
        <v>356</v>
      </c>
      <c r="L22" s="196" t="s">
        <v>308</v>
      </c>
      <c r="M22" s="140" t="s">
        <v>357</v>
      </c>
      <c r="N22" s="140" t="s">
        <v>358</v>
      </c>
    </row>
    <row r="23" spans="1:14" s="120" customFormat="1" ht="135">
      <c r="A23" s="29" t="s">
        <v>193</v>
      </c>
      <c r="B23" s="143" t="s">
        <v>298</v>
      </c>
      <c r="C23" s="144" t="s">
        <v>299</v>
      </c>
      <c r="D23" s="143" t="s">
        <v>361</v>
      </c>
      <c r="E23" s="144" t="s">
        <v>301</v>
      </c>
      <c r="F23" s="143" t="s">
        <v>331</v>
      </c>
      <c r="G23" s="143" t="s">
        <v>362</v>
      </c>
      <c r="H23" s="143" t="s">
        <v>363</v>
      </c>
      <c r="I23" s="144" t="s">
        <v>334</v>
      </c>
      <c r="J23" s="144" t="s">
        <v>348</v>
      </c>
      <c r="K23" s="140" t="s">
        <v>364</v>
      </c>
      <c r="L23" s="196" t="s">
        <v>308</v>
      </c>
      <c r="M23" s="143" t="s">
        <v>365</v>
      </c>
      <c r="N23" s="143" t="s">
        <v>366</v>
      </c>
    </row>
    <row r="24" spans="1:14" s="120" customFormat="1" ht="225">
      <c r="A24" s="29" t="s">
        <v>193</v>
      </c>
      <c r="B24" s="143" t="s">
        <v>298</v>
      </c>
      <c r="C24" s="144" t="s">
        <v>299</v>
      </c>
      <c r="D24" s="144" t="s">
        <v>330</v>
      </c>
      <c r="E24" s="143" t="s">
        <v>301</v>
      </c>
      <c r="F24" s="143" t="s">
        <v>331</v>
      </c>
      <c r="G24" s="140" t="s">
        <v>367</v>
      </c>
      <c r="H24" s="140" t="s">
        <v>368</v>
      </c>
      <c r="I24" s="144" t="s">
        <v>334</v>
      </c>
      <c r="J24" s="142" t="s">
        <v>348</v>
      </c>
      <c r="K24" s="140" t="s">
        <v>364</v>
      </c>
      <c r="L24" s="196" t="s">
        <v>308</v>
      </c>
      <c r="M24" s="143" t="s">
        <v>369</v>
      </c>
      <c r="N24" s="143" t="s">
        <v>370</v>
      </c>
    </row>
    <row r="25" spans="1:14" s="120" customFormat="1" ht="114">
      <c r="A25" s="29" t="s">
        <v>193</v>
      </c>
      <c r="B25" s="143" t="s">
        <v>298</v>
      </c>
      <c r="C25" s="144" t="s">
        <v>299</v>
      </c>
      <c r="D25" s="144" t="s">
        <v>330</v>
      </c>
      <c r="E25" s="143" t="s">
        <v>301</v>
      </c>
      <c r="F25" s="143" t="s">
        <v>331</v>
      </c>
      <c r="G25" s="140" t="s">
        <v>367</v>
      </c>
      <c r="H25" s="140" t="s">
        <v>368</v>
      </c>
      <c r="I25" s="144" t="s">
        <v>334</v>
      </c>
      <c r="J25" s="142" t="s">
        <v>348</v>
      </c>
      <c r="K25" s="140" t="s">
        <v>364</v>
      </c>
      <c r="L25" s="196" t="s">
        <v>308</v>
      </c>
      <c r="M25" s="140" t="s">
        <v>371</v>
      </c>
      <c r="N25" s="143" t="s">
        <v>372</v>
      </c>
    </row>
    <row r="26" spans="1:14" s="120" customFormat="1" ht="114">
      <c r="A26" s="29" t="s">
        <v>193</v>
      </c>
      <c r="B26" s="143" t="s">
        <v>298</v>
      </c>
      <c r="C26" s="143" t="s">
        <v>299</v>
      </c>
      <c r="D26" s="144" t="s">
        <v>330</v>
      </c>
      <c r="E26" s="144" t="s">
        <v>301</v>
      </c>
      <c r="F26" s="143" t="s">
        <v>331</v>
      </c>
      <c r="G26" s="143" t="s">
        <v>373</v>
      </c>
      <c r="H26" s="143" t="s">
        <v>374</v>
      </c>
      <c r="I26" s="144" t="s">
        <v>334</v>
      </c>
      <c r="J26" s="144" t="s">
        <v>348</v>
      </c>
      <c r="K26" s="143" t="s">
        <v>375</v>
      </c>
      <c r="L26" s="196" t="s">
        <v>308</v>
      </c>
      <c r="M26" s="140" t="s">
        <v>376</v>
      </c>
      <c r="N26" s="143" t="s">
        <v>377</v>
      </c>
    </row>
    <row r="27" spans="1:14" s="120" customFormat="1" ht="180">
      <c r="A27" s="29" t="s">
        <v>248</v>
      </c>
      <c r="B27" s="143" t="s">
        <v>298</v>
      </c>
      <c r="C27" s="143" t="s">
        <v>299</v>
      </c>
      <c r="D27" s="143" t="s">
        <v>378</v>
      </c>
      <c r="E27" s="144" t="s">
        <v>301</v>
      </c>
      <c r="F27" s="121" t="s">
        <v>379</v>
      </c>
      <c r="G27" s="143" t="s">
        <v>380</v>
      </c>
      <c r="H27" s="143" t="s">
        <v>381</v>
      </c>
      <c r="I27" s="144" t="s">
        <v>334</v>
      </c>
      <c r="J27" s="144" t="s">
        <v>348</v>
      </c>
      <c r="K27" s="143" t="s">
        <v>382</v>
      </c>
      <c r="L27" s="196" t="s">
        <v>308</v>
      </c>
      <c r="M27" s="140" t="s">
        <v>383</v>
      </c>
      <c r="N27" s="141" t="s">
        <v>384</v>
      </c>
    </row>
    <row r="28" spans="1:14" s="120" customFormat="1" ht="180">
      <c r="A28" s="29" t="s">
        <v>248</v>
      </c>
      <c r="B28" s="143" t="s">
        <v>298</v>
      </c>
      <c r="C28" s="143" t="s">
        <v>299</v>
      </c>
      <c r="D28" s="143" t="s">
        <v>378</v>
      </c>
      <c r="E28" s="144" t="s">
        <v>301</v>
      </c>
      <c r="F28" s="143" t="s">
        <v>385</v>
      </c>
      <c r="G28" s="143" t="s">
        <v>386</v>
      </c>
      <c r="H28" s="143" t="s">
        <v>387</v>
      </c>
      <c r="I28" s="144" t="s">
        <v>334</v>
      </c>
      <c r="J28" s="144" t="s">
        <v>348</v>
      </c>
      <c r="K28" s="143" t="s">
        <v>388</v>
      </c>
      <c r="L28" s="196" t="s">
        <v>308</v>
      </c>
      <c r="M28" s="143" t="s">
        <v>389</v>
      </c>
      <c r="N28" s="141" t="s">
        <v>390</v>
      </c>
    </row>
    <row r="29" spans="1:14" s="120" customFormat="1" ht="114">
      <c r="A29" s="29" t="s">
        <v>193</v>
      </c>
      <c r="B29" s="140" t="s">
        <v>391</v>
      </c>
      <c r="C29" s="142" t="s">
        <v>299</v>
      </c>
      <c r="D29" s="144" t="s">
        <v>330</v>
      </c>
      <c r="E29" s="140" t="s">
        <v>301</v>
      </c>
      <c r="F29" s="140" t="s">
        <v>331</v>
      </c>
      <c r="G29" s="143" t="s">
        <v>392</v>
      </c>
      <c r="H29" s="140" t="s">
        <v>393</v>
      </c>
      <c r="I29" s="142" t="s">
        <v>334</v>
      </c>
      <c r="J29" s="142" t="s">
        <v>348</v>
      </c>
      <c r="K29" s="143" t="s">
        <v>394</v>
      </c>
      <c r="L29" s="196" t="s">
        <v>308</v>
      </c>
      <c r="M29" s="140" t="s">
        <v>395</v>
      </c>
      <c r="N29" s="143" t="s">
        <v>396</v>
      </c>
    </row>
    <row r="30" spans="1:14" s="120" customFormat="1" ht="114">
      <c r="A30" s="29" t="s">
        <v>193</v>
      </c>
      <c r="B30" s="140" t="s">
        <v>391</v>
      </c>
      <c r="C30" s="142" t="s">
        <v>299</v>
      </c>
      <c r="D30" s="144" t="s">
        <v>330</v>
      </c>
      <c r="E30" s="140" t="s">
        <v>301</v>
      </c>
      <c r="F30" s="140" t="s">
        <v>331</v>
      </c>
      <c r="G30" s="143" t="s">
        <v>392</v>
      </c>
      <c r="H30" s="140" t="s">
        <v>393</v>
      </c>
      <c r="I30" s="142" t="s">
        <v>334</v>
      </c>
      <c r="J30" s="142" t="s">
        <v>348</v>
      </c>
      <c r="K30" s="143" t="s">
        <v>394</v>
      </c>
      <c r="L30" s="196" t="s">
        <v>308</v>
      </c>
      <c r="M30" s="140" t="s">
        <v>397</v>
      </c>
      <c r="N30" s="143" t="s">
        <v>398</v>
      </c>
    </row>
    <row r="31" spans="1:14" s="120" customFormat="1" ht="105" customHeight="1">
      <c r="A31" s="29" t="s">
        <v>248</v>
      </c>
      <c r="B31" s="140" t="s">
        <v>391</v>
      </c>
      <c r="C31" s="142" t="s">
        <v>299</v>
      </c>
      <c r="D31" s="140" t="s">
        <v>378</v>
      </c>
      <c r="E31" s="144" t="s">
        <v>301</v>
      </c>
      <c r="F31" s="140" t="s">
        <v>385</v>
      </c>
      <c r="G31" s="140" t="s">
        <v>399</v>
      </c>
      <c r="H31" s="140" t="s">
        <v>400</v>
      </c>
      <c r="I31" s="142" t="s">
        <v>334</v>
      </c>
      <c r="J31" s="142" t="s">
        <v>348</v>
      </c>
      <c r="K31" s="143" t="s">
        <v>394</v>
      </c>
      <c r="L31" s="196" t="s">
        <v>308</v>
      </c>
      <c r="M31" s="140" t="s">
        <v>401</v>
      </c>
      <c r="N31" s="143" t="s">
        <v>390</v>
      </c>
    </row>
    <row r="32" spans="1:14" s="120" customFormat="1" ht="180">
      <c r="A32" s="29" t="s">
        <v>248</v>
      </c>
      <c r="B32" s="140" t="s">
        <v>391</v>
      </c>
      <c r="C32" s="142" t="s">
        <v>299</v>
      </c>
      <c r="D32" s="143" t="s">
        <v>378</v>
      </c>
      <c r="E32" s="144" t="s">
        <v>301</v>
      </c>
      <c r="F32" s="140" t="s">
        <v>385</v>
      </c>
      <c r="G32" s="140" t="s">
        <v>399</v>
      </c>
      <c r="H32" s="140" t="s">
        <v>400</v>
      </c>
      <c r="I32" s="142" t="s">
        <v>334</v>
      </c>
      <c r="J32" s="142" t="s">
        <v>348</v>
      </c>
      <c r="K32" s="143" t="s">
        <v>394</v>
      </c>
      <c r="L32" s="196" t="s">
        <v>308</v>
      </c>
      <c r="M32" s="140" t="s">
        <v>402</v>
      </c>
      <c r="N32" s="143" t="s">
        <v>390</v>
      </c>
    </row>
    <row r="33" spans="1:14" s="120" customFormat="1" ht="180">
      <c r="A33" s="29" t="s">
        <v>248</v>
      </c>
      <c r="B33" s="140" t="s">
        <v>391</v>
      </c>
      <c r="C33" s="142" t="s">
        <v>299</v>
      </c>
      <c r="D33" s="143" t="s">
        <v>378</v>
      </c>
      <c r="E33" s="144" t="s">
        <v>301</v>
      </c>
      <c r="F33" s="140" t="s">
        <v>385</v>
      </c>
      <c r="G33" s="143" t="s">
        <v>403</v>
      </c>
      <c r="H33" s="143" t="s">
        <v>404</v>
      </c>
      <c r="I33" s="144" t="s">
        <v>334</v>
      </c>
      <c r="J33" s="144" t="s">
        <v>348</v>
      </c>
      <c r="K33" s="143" t="s">
        <v>394</v>
      </c>
      <c r="L33" s="196" t="s">
        <v>308</v>
      </c>
      <c r="M33" s="140" t="s">
        <v>405</v>
      </c>
      <c r="N33" s="143" t="s">
        <v>390</v>
      </c>
    </row>
    <row r="34" spans="1:14" s="120" customFormat="1" ht="114">
      <c r="A34" s="29" t="s">
        <v>193</v>
      </c>
      <c r="B34" s="143" t="s">
        <v>391</v>
      </c>
      <c r="C34" s="144" t="s">
        <v>299</v>
      </c>
      <c r="D34" s="144" t="s">
        <v>330</v>
      </c>
      <c r="E34" s="144" t="s">
        <v>301</v>
      </c>
      <c r="F34" s="143" t="s">
        <v>331</v>
      </c>
      <c r="G34" s="143" t="s">
        <v>373</v>
      </c>
      <c r="H34" s="143" t="s">
        <v>406</v>
      </c>
      <c r="I34" s="144" t="s">
        <v>334</v>
      </c>
      <c r="J34" s="144" t="s">
        <v>348</v>
      </c>
      <c r="K34" s="144" t="s">
        <v>407</v>
      </c>
      <c r="L34" s="196" t="s">
        <v>308</v>
      </c>
      <c r="M34" s="143" t="s">
        <v>408</v>
      </c>
      <c r="N34" s="143" t="s">
        <v>409</v>
      </c>
    </row>
    <row r="35" spans="1:14" s="120" customFormat="1" ht="114">
      <c r="A35" s="29" t="s">
        <v>193</v>
      </c>
      <c r="B35" s="143" t="s">
        <v>391</v>
      </c>
      <c r="C35" s="143" t="s">
        <v>299</v>
      </c>
      <c r="D35" s="144" t="s">
        <v>330</v>
      </c>
      <c r="E35" s="144" t="s">
        <v>301</v>
      </c>
      <c r="F35" s="143" t="s">
        <v>331</v>
      </c>
      <c r="G35" s="143" t="s">
        <v>373</v>
      </c>
      <c r="H35" s="143" t="s">
        <v>406</v>
      </c>
      <c r="I35" s="144" t="s">
        <v>334</v>
      </c>
      <c r="J35" s="144" t="s">
        <v>348</v>
      </c>
      <c r="K35" s="144" t="s">
        <v>407</v>
      </c>
      <c r="L35" s="196" t="s">
        <v>308</v>
      </c>
      <c r="M35" s="143" t="s">
        <v>408</v>
      </c>
      <c r="N35" s="143" t="s">
        <v>409</v>
      </c>
    </row>
    <row r="36" spans="1:14" s="120" customFormat="1" ht="114">
      <c r="A36" s="29" t="s">
        <v>193</v>
      </c>
      <c r="B36" s="143" t="s">
        <v>391</v>
      </c>
      <c r="C36" s="143" t="s">
        <v>299</v>
      </c>
      <c r="D36" s="144" t="s">
        <v>330</v>
      </c>
      <c r="E36" s="144" t="s">
        <v>301</v>
      </c>
      <c r="F36" s="143" t="s">
        <v>331</v>
      </c>
      <c r="G36" s="143" t="s">
        <v>373</v>
      </c>
      <c r="H36" s="143" t="s">
        <v>406</v>
      </c>
      <c r="I36" s="144" t="s">
        <v>334</v>
      </c>
      <c r="J36" s="144" t="s">
        <v>348</v>
      </c>
      <c r="K36" s="144" t="s">
        <v>410</v>
      </c>
      <c r="L36" s="196" t="s">
        <v>308</v>
      </c>
      <c r="M36" s="143" t="s">
        <v>411</v>
      </c>
      <c r="N36" s="143" t="s">
        <v>412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468F-E18B-4401-86B1-446E28B821BA}">
  <dimension ref="A1:DO144"/>
  <sheetViews>
    <sheetView topLeftCell="A132" zoomScale="10" zoomScaleNormal="10" workbookViewId="0">
      <selection activeCell="AD155" sqref="AD155:AD156"/>
    </sheetView>
  </sheetViews>
  <sheetFormatPr baseColWidth="10" defaultColWidth="11.625" defaultRowHeight="69.95" customHeight="1"/>
  <cols>
    <col min="1" max="1" width="40" style="154" customWidth="1"/>
    <col min="2" max="2" width="34.875" style="154" customWidth="1"/>
    <col min="3" max="3" width="23.25" style="154" customWidth="1"/>
    <col min="4" max="4" width="28.375" style="154" customWidth="1"/>
    <col min="5" max="5" width="35.75" style="154" customWidth="1"/>
    <col min="6" max="6" width="32.75" style="154" customWidth="1"/>
    <col min="7" max="7" width="41.125" style="154" customWidth="1"/>
    <col min="8" max="8" width="47" style="154" customWidth="1"/>
    <col min="9" max="9" width="39.125" style="154" customWidth="1"/>
    <col min="10" max="10" width="34.375" style="154" customWidth="1"/>
    <col min="11" max="11" width="31.875" style="157" hidden="1" customWidth="1"/>
    <col min="12" max="12" width="40.625" style="167" customWidth="1"/>
    <col min="13" max="13" width="0.25" style="154" customWidth="1"/>
    <col min="14" max="14" width="51.75" style="154" customWidth="1"/>
    <col min="15" max="15" width="34.75" style="154" customWidth="1"/>
    <col min="16" max="16" width="36.125" style="154" customWidth="1"/>
    <col min="17" max="18" width="53.625" style="154" customWidth="1"/>
    <col min="19" max="19" width="47.75" style="154" customWidth="1"/>
    <col min="20" max="20" width="44" style="154" customWidth="1"/>
    <col min="21" max="21" width="35.75" style="154" customWidth="1"/>
    <col min="22" max="22" width="35.875" style="154" customWidth="1"/>
    <col min="23" max="23" width="31.75" style="154" customWidth="1"/>
    <col min="24" max="24" width="32.875" style="154" customWidth="1"/>
    <col min="25" max="25" width="29" style="154" customWidth="1"/>
    <col min="26" max="26" width="67.25" style="154" customWidth="1"/>
    <col min="27" max="27" width="31.25" style="154" customWidth="1"/>
    <col min="28" max="28" width="46.25" style="154" bestFit="1" customWidth="1"/>
    <col min="29" max="29" width="46.25" style="154" customWidth="1"/>
    <col min="30" max="30" width="29.25" style="154" bestFit="1" customWidth="1"/>
    <col min="31" max="31" width="50.375" style="154" customWidth="1"/>
    <col min="32" max="32" width="57.875" style="154" customWidth="1"/>
    <col min="33" max="33" width="44.875" style="154" customWidth="1"/>
    <col min="34" max="34" width="51.625" style="154" customWidth="1"/>
    <col min="35" max="38" width="30.875" style="154" hidden="1" customWidth="1"/>
    <col min="39" max="39" width="26.75" style="168" bestFit="1" customWidth="1"/>
    <col min="40" max="40" width="41" style="154" bestFit="1" customWidth="1"/>
    <col min="41" max="41" width="121" style="154" customWidth="1"/>
    <col min="42" max="42" width="50" style="154" customWidth="1"/>
    <col min="43" max="43" width="49.875" style="154" customWidth="1"/>
    <col min="44" max="44" width="50.25" style="154" customWidth="1"/>
    <col min="45" max="45" width="35.125" style="3" customWidth="1"/>
    <col min="46" max="46" width="44.875" style="3" customWidth="1"/>
    <col min="47" max="47" width="33.375" style="3" customWidth="1"/>
    <col min="48" max="48" width="50" style="3" customWidth="1"/>
    <col min="49" max="50" width="11.625" style="3"/>
    <col min="51" max="51" width="56.875" style="3" customWidth="1"/>
    <col min="52" max="53" width="11.25" style="3" customWidth="1"/>
    <col min="54" max="54" width="11.625" style="154"/>
    <col min="55" max="119" width="11.625" style="3"/>
    <col min="120" max="16384" width="11.625" style="154"/>
  </cols>
  <sheetData>
    <row r="1" spans="1:119" s="3" customFormat="1" ht="15.75" customHeight="1">
      <c r="A1" s="771"/>
      <c r="B1" s="771"/>
      <c r="C1" s="772" t="s">
        <v>125</v>
      </c>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4"/>
      <c r="AN1" s="775" t="s">
        <v>126</v>
      </c>
      <c r="AO1" s="776"/>
      <c r="AP1" s="213"/>
      <c r="AQ1" s="213"/>
      <c r="AR1" s="213"/>
    </row>
    <row r="2" spans="1:119" s="3" customFormat="1" ht="33.75" customHeight="1">
      <c r="A2" s="771"/>
      <c r="B2" s="771"/>
      <c r="C2" s="772" t="s">
        <v>127</v>
      </c>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4"/>
      <c r="AN2" s="775" t="s">
        <v>128</v>
      </c>
      <c r="AO2" s="776"/>
      <c r="AP2" s="213"/>
      <c r="AQ2" s="213"/>
      <c r="AR2" s="213"/>
    </row>
    <row r="3" spans="1:119" s="3" customFormat="1" ht="24.75" customHeight="1">
      <c r="A3" s="771"/>
      <c r="B3" s="771"/>
      <c r="C3" s="772" t="s">
        <v>129</v>
      </c>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4"/>
      <c r="AN3" s="775" t="s">
        <v>130</v>
      </c>
      <c r="AO3" s="776"/>
      <c r="AP3" s="213"/>
      <c r="AQ3" s="213"/>
      <c r="AR3" s="213"/>
    </row>
    <row r="4" spans="1:119" s="3" customFormat="1" ht="36" customHeight="1">
      <c r="A4" s="771"/>
      <c r="B4" s="771"/>
      <c r="C4" s="772" t="s">
        <v>131</v>
      </c>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4"/>
      <c r="AN4" s="775" t="s">
        <v>132</v>
      </c>
      <c r="AO4" s="776"/>
      <c r="AP4" s="213"/>
      <c r="AQ4" s="213"/>
      <c r="AR4" s="213"/>
    </row>
    <row r="5" spans="1:119" s="3" customFormat="1" ht="18.75" customHeight="1">
      <c r="A5" s="752" t="s">
        <v>290</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4"/>
      <c r="AP5" s="214"/>
      <c r="AQ5" s="214"/>
      <c r="AR5" s="214"/>
    </row>
    <row r="6" spans="1:119" ht="39.75" customHeight="1">
      <c r="A6" s="557" t="s">
        <v>414</v>
      </c>
      <c r="B6" s="557"/>
      <c r="C6" s="557"/>
      <c r="D6" s="557"/>
      <c r="E6" s="557"/>
      <c r="F6" s="557"/>
      <c r="G6" s="557"/>
      <c r="H6" s="557"/>
      <c r="I6" s="557"/>
      <c r="J6" s="557"/>
      <c r="K6" s="557"/>
      <c r="L6" s="557"/>
      <c r="M6" s="557"/>
      <c r="N6" s="557"/>
      <c r="O6" s="557"/>
      <c r="P6" s="557"/>
      <c r="Q6" s="557"/>
      <c r="R6" s="557"/>
      <c r="S6" s="557"/>
      <c r="T6" s="557"/>
      <c r="U6" s="557"/>
      <c r="V6" s="557"/>
      <c r="W6" s="557"/>
      <c r="X6" s="557"/>
      <c r="Y6" s="557"/>
      <c r="Z6" s="558"/>
      <c r="AA6" s="755" t="s">
        <v>415</v>
      </c>
      <c r="AB6" s="756"/>
      <c r="AC6" s="756"/>
      <c r="AD6" s="756"/>
      <c r="AE6" s="756"/>
      <c r="AF6" s="756"/>
      <c r="AG6" s="33"/>
      <c r="AH6" s="759" t="s">
        <v>416</v>
      </c>
      <c r="AI6" s="760"/>
      <c r="AJ6" s="760"/>
      <c r="AK6" s="760"/>
      <c r="AL6" s="760"/>
      <c r="AM6" s="760"/>
      <c r="AN6" s="760"/>
      <c r="AO6" s="761"/>
      <c r="AP6" s="215"/>
      <c r="AQ6" s="215"/>
      <c r="AR6" s="215"/>
    </row>
    <row r="7" spans="1:119" ht="30.75" customHeight="1">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60"/>
      <c r="AA7" s="757"/>
      <c r="AB7" s="758"/>
      <c r="AC7" s="758"/>
      <c r="AD7" s="758"/>
      <c r="AE7" s="758"/>
      <c r="AF7" s="758"/>
      <c r="AG7" s="37"/>
      <c r="AH7" s="762"/>
      <c r="AI7" s="763"/>
      <c r="AJ7" s="763"/>
      <c r="AK7" s="763"/>
      <c r="AL7" s="763"/>
      <c r="AM7" s="763"/>
      <c r="AN7" s="763"/>
      <c r="AO7" s="764"/>
      <c r="AP7" s="215"/>
      <c r="AQ7" s="215"/>
      <c r="AR7" s="215"/>
    </row>
    <row r="8" spans="1:119" ht="69.95" customHeight="1">
      <c r="A8" s="14" t="s">
        <v>10</v>
      </c>
      <c r="B8" s="14" t="s">
        <v>144</v>
      </c>
      <c r="C8" s="14" t="s">
        <v>14</v>
      </c>
      <c r="D8" s="2" t="s">
        <v>417</v>
      </c>
      <c r="E8" s="2" t="s">
        <v>65</v>
      </c>
      <c r="F8" s="14" t="s">
        <v>67</v>
      </c>
      <c r="G8" s="2" t="s">
        <v>69</v>
      </c>
      <c r="H8" s="2" t="s">
        <v>418</v>
      </c>
      <c r="I8" s="2" t="s">
        <v>73</v>
      </c>
      <c r="J8" s="34" t="s">
        <v>947</v>
      </c>
      <c r="K8" s="209" t="s">
        <v>419</v>
      </c>
      <c r="L8" s="15" t="s">
        <v>420</v>
      </c>
      <c r="M8" s="15" t="s">
        <v>79</v>
      </c>
      <c r="N8" s="15" t="s">
        <v>81</v>
      </c>
      <c r="O8" s="180" t="s">
        <v>948</v>
      </c>
      <c r="P8" s="180" t="s">
        <v>421</v>
      </c>
      <c r="Q8" s="35" t="s">
        <v>949</v>
      </c>
      <c r="R8" s="35" t="s">
        <v>950</v>
      </c>
      <c r="S8" s="15" t="s">
        <v>428</v>
      </c>
      <c r="T8" s="15" t="s">
        <v>429</v>
      </c>
      <c r="U8" s="14" t="s">
        <v>89</v>
      </c>
      <c r="V8" s="14" t="s">
        <v>91</v>
      </c>
      <c r="W8" s="14" t="s">
        <v>93</v>
      </c>
      <c r="X8" s="14" t="s">
        <v>95</v>
      </c>
      <c r="Y8" s="14" t="s">
        <v>97</v>
      </c>
      <c r="Z8" s="14" t="s">
        <v>99</v>
      </c>
      <c r="AA8" s="30" t="s">
        <v>102</v>
      </c>
      <c r="AB8" s="123" t="s">
        <v>430</v>
      </c>
      <c r="AC8" s="123" t="s">
        <v>106</v>
      </c>
      <c r="AD8" s="123" t="s">
        <v>108</v>
      </c>
      <c r="AE8" s="123" t="s">
        <v>110</v>
      </c>
      <c r="AF8" s="30" t="s">
        <v>112</v>
      </c>
      <c r="AG8" s="36" t="s">
        <v>452</v>
      </c>
      <c r="AH8" s="14" t="s">
        <v>115</v>
      </c>
      <c r="AI8" s="14" t="s">
        <v>951</v>
      </c>
      <c r="AJ8" s="36" t="s">
        <v>952</v>
      </c>
      <c r="AK8" s="36" t="s">
        <v>953</v>
      </c>
      <c r="AL8" s="36" t="s">
        <v>954</v>
      </c>
      <c r="AM8" s="14" t="s">
        <v>119</v>
      </c>
      <c r="AN8" s="14" t="s">
        <v>121</v>
      </c>
      <c r="AO8" s="36" t="s">
        <v>955</v>
      </c>
      <c r="AP8" s="36" t="s">
        <v>956</v>
      </c>
      <c r="AQ8" s="36" t="s">
        <v>957</v>
      </c>
      <c r="AR8" s="36" t="s">
        <v>958</v>
      </c>
      <c r="AS8" s="36" t="s">
        <v>959</v>
      </c>
      <c r="AT8" s="36" t="s">
        <v>960</v>
      </c>
      <c r="AU8" s="36" t="s">
        <v>961</v>
      </c>
      <c r="AV8" s="36" t="s">
        <v>962</v>
      </c>
    </row>
    <row r="9" spans="1:119" s="111" customFormat="1" ht="57">
      <c r="A9" s="38" t="s">
        <v>170</v>
      </c>
      <c r="B9" s="38" t="s">
        <v>171</v>
      </c>
      <c r="C9" s="39" t="s">
        <v>172</v>
      </c>
      <c r="D9" s="38" t="s">
        <v>176</v>
      </c>
      <c r="E9" s="38" t="s">
        <v>453</v>
      </c>
      <c r="F9" s="40">
        <v>2024130010112</v>
      </c>
      <c r="G9" s="139" t="s">
        <v>454</v>
      </c>
      <c r="H9" s="38" t="s">
        <v>455</v>
      </c>
      <c r="I9" s="38" t="s">
        <v>173</v>
      </c>
      <c r="J9" s="170">
        <v>0</v>
      </c>
      <c r="K9" s="116">
        <v>0.25</v>
      </c>
      <c r="L9" s="139" t="s">
        <v>456</v>
      </c>
      <c r="M9" s="41"/>
      <c r="N9" s="42" t="s">
        <v>457</v>
      </c>
      <c r="O9" s="42">
        <v>0</v>
      </c>
      <c r="P9" s="211">
        <v>4</v>
      </c>
      <c r="Q9" s="41">
        <v>0</v>
      </c>
      <c r="R9" s="253">
        <v>0</v>
      </c>
      <c r="S9" s="190">
        <v>45660</v>
      </c>
      <c r="T9" s="190">
        <v>46022</v>
      </c>
      <c r="U9" s="191">
        <f>+T9-S9</f>
        <v>362</v>
      </c>
      <c r="V9" s="41" t="s">
        <v>458</v>
      </c>
      <c r="W9" s="42" t="s">
        <v>459</v>
      </c>
      <c r="X9" s="42" t="s">
        <v>460</v>
      </c>
      <c r="Y9" s="42" t="s">
        <v>461</v>
      </c>
      <c r="Z9" s="42" t="s">
        <v>462</v>
      </c>
      <c r="AA9" s="43" t="s">
        <v>463</v>
      </c>
      <c r="AB9" s="42" t="s">
        <v>464</v>
      </c>
      <c r="AC9" s="192">
        <v>200000000</v>
      </c>
      <c r="AD9" s="41" t="s">
        <v>465</v>
      </c>
      <c r="AE9" s="41" t="s">
        <v>466</v>
      </c>
      <c r="AF9" s="41"/>
      <c r="AG9" s="41"/>
      <c r="AH9" s="765">
        <v>16069279515</v>
      </c>
      <c r="AI9" s="765"/>
      <c r="AJ9" s="41"/>
      <c r="AK9" s="41"/>
      <c r="AL9" s="41"/>
      <c r="AM9" s="768" t="s">
        <v>467</v>
      </c>
      <c r="AN9" s="42" t="s">
        <v>453</v>
      </c>
      <c r="AO9" s="41" t="s">
        <v>963</v>
      </c>
      <c r="AP9" s="745">
        <v>33466088720.580002</v>
      </c>
      <c r="AQ9" s="745">
        <v>11452568124.76</v>
      </c>
      <c r="AR9" s="748">
        <v>0.3422</v>
      </c>
      <c r="AS9" s="745">
        <v>6188370665</v>
      </c>
      <c r="AT9" s="745">
        <v>6188370665</v>
      </c>
      <c r="AU9" s="730">
        <f>+AS9/AP9</f>
        <v>0.18491466740164517</v>
      </c>
      <c r="AV9" s="730">
        <f>+AT9/AP9</f>
        <v>0.18491466740164517</v>
      </c>
      <c r="AW9" s="3"/>
      <c r="AX9" s="3"/>
      <c r="AY9" s="3"/>
      <c r="AZ9" s="3"/>
      <c r="BA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111" customFormat="1" ht="57">
      <c r="A10" s="38" t="s">
        <v>170</v>
      </c>
      <c r="B10" s="38" t="s">
        <v>171</v>
      </c>
      <c r="C10" s="39" t="s">
        <v>172</v>
      </c>
      <c r="D10" s="38" t="s">
        <v>176</v>
      </c>
      <c r="E10" s="38" t="s">
        <v>453</v>
      </c>
      <c r="F10" s="40">
        <v>2024130010112</v>
      </c>
      <c r="G10" s="139" t="s">
        <v>454</v>
      </c>
      <c r="H10" s="38" t="s">
        <v>455</v>
      </c>
      <c r="I10" s="38" t="s">
        <v>173</v>
      </c>
      <c r="J10" s="170">
        <v>0</v>
      </c>
      <c r="K10" s="116">
        <v>0.25</v>
      </c>
      <c r="L10" s="139" t="s">
        <v>470</v>
      </c>
      <c r="M10" s="41"/>
      <c r="N10" s="42" t="s">
        <v>457</v>
      </c>
      <c r="O10" s="42">
        <v>0</v>
      </c>
      <c r="P10" s="211">
        <v>4</v>
      </c>
      <c r="Q10" s="41">
        <v>0</v>
      </c>
      <c r="R10" s="253">
        <v>0</v>
      </c>
      <c r="S10" s="190">
        <v>45660</v>
      </c>
      <c r="T10" s="190">
        <v>46022</v>
      </c>
      <c r="U10" s="191">
        <f>+T10-S10</f>
        <v>362</v>
      </c>
      <c r="V10" s="41" t="s">
        <v>458</v>
      </c>
      <c r="W10" s="42" t="s">
        <v>459</v>
      </c>
      <c r="X10" s="42" t="s">
        <v>460</v>
      </c>
      <c r="Y10" s="42" t="s">
        <v>461</v>
      </c>
      <c r="Z10" s="42" t="s">
        <v>462</v>
      </c>
      <c r="AA10" s="43" t="s">
        <v>463</v>
      </c>
      <c r="AB10" s="42" t="s">
        <v>464</v>
      </c>
      <c r="AC10" s="192">
        <v>200000000</v>
      </c>
      <c r="AD10" s="41" t="s">
        <v>465</v>
      </c>
      <c r="AE10" s="41" t="s">
        <v>466</v>
      </c>
      <c r="AF10" s="41"/>
      <c r="AG10" s="41"/>
      <c r="AH10" s="766"/>
      <c r="AI10" s="766"/>
      <c r="AJ10" s="108">
        <v>4860261721.3199997</v>
      </c>
      <c r="AK10" s="41"/>
      <c r="AL10" s="41"/>
      <c r="AM10" s="769"/>
      <c r="AN10" s="42" t="s">
        <v>453</v>
      </c>
      <c r="AO10" s="41" t="s">
        <v>963</v>
      </c>
      <c r="AP10" s="746"/>
      <c r="AQ10" s="746"/>
      <c r="AR10" s="749"/>
      <c r="AS10" s="746"/>
      <c r="AT10" s="746"/>
      <c r="AU10" s="731"/>
      <c r="AV10" s="731"/>
      <c r="AW10" s="3"/>
      <c r="AX10" s="3"/>
      <c r="AY10" s="3"/>
      <c r="AZ10" s="3"/>
      <c r="BA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111" customFormat="1" ht="57">
      <c r="A11" s="38" t="s">
        <v>170</v>
      </c>
      <c r="B11" s="38" t="s">
        <v>171</v>
      </c>
      <c r="C11" s="39" t="s">
        <v>172</v>
      </c>
      <c r="D11" s="38" t="s">
        <v>176</v>
      </c>
      <c r="E11" s="38" t="s">
        <v>453</v>
      </c>
      <c r="F11" s="40">
        <v>2024130010112</v>
      </c>
      <c r="G11" s="139" t="s">
        <v>454</v>
      </c>
      <c r="H11" s="38" t="s">
        <v>455</v>
      </c>
      <c r="I11" s="38" t="s">
        <v>173</v>
      </c>
      <c r="J11" s="170">
        <v>0</v>
      </c>
      <c r="K11" s="116">
        <v>0.25</v>
      </c>
      <c r="L11" s="139" t="s">
        <v>470</v>
      </c>
      <c r="N11" s="42" t="s">
        <v>457</v>
      </c>
      <c r="O11" s="42">
        <v>0</v>
      </c>
      <c r="P11" s="211">
        <v>4</v>
      </c>
      <c r="Q11" s="41">
        <v>0</v>
      </c>
      <c r="R11" s="253">
        <v>0</v>
      </c>
      <c r="S11" s="190">
        <v>45660</v>
      </c>
      <c r="T11" s="190">
        <v>46022</v>
      </c>
      <c r="U11" s="191">
        <f t="shared" ref="U11:U74" si="0">+T11-S11</f>
        <v>362</v>
      </c>
      <c r="V11" s="41" t="s">
        <v>458</v>
      </c>
      <c r="W11" s="42" t="s">
        <v>459</v>
      </c>
      <c r="X11" s="42" t="s">
        <v>460</v>
      </c>
      <c r="Y11" s="42" t="s">
        <v>461</v>
      </c>
      <c r="Z11" s="42" t="s">
        <v>462</v>
      </c>
      <c r="AA11" s="43" t="s">
        <v>463</v>
      </c>
      <c r="AB11" s="42" t="s">
        <v>472</v>
      </c>
      <c r="AC11" s="192">
        <v>2900000000</v>
      </c>
      <c r="AD11" s="41" t="s">
        <v>473</v>
      </c>
      <c r="AE11" s="41" t="s">
        <v>466</v>
      </c>
      <c r="AF11" s="41"/>
      <c r="AG11" s="41"/>
      <c r="AH11" s="766"/>
      <c r="AI11" s="766"/>
      <c r="AJ11" s="41"/>
      <c r="AK11" s="41"/>
      <c r="AL11" s="41"/>
      <c r="AM11" s="769"/>
      <c r="AN11" s="42" t="s">
        <v>453</v>
      </c>
      <c r="AO11" s="41" t="s">
        <v>963</v>
      </c>
      <c r="AP11" s="746"/>
      <c r="AQ11" s="746"/>
      <c r="AR11" s="749"/>
      <c r="AS11" s="746"/>
      <c r="AT11" s="746"/>
      <c r="AU11" s="731"/>
      <c r="AV11" s="731"/>
      <c r="AW11" s="3"/>
      <c r="AX11" s="3"/>
      <c r="AY11" s="3"/>
      <c r="AZ11" s="3"/>
      <c r="BA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111" customFormat="1" ht="57">
      <c r="A12" s="38" t="s">
        <v>170</v>
      </c>
      <c r="B12" s="38" t="s">
        <v>171</v>
      </c>
      <c r="C12" s="39" t="s">
        <v>172</v>
      </c>
      <c r="D12" s="38" t="s">
        <v>181</v>
      </c>
      <c r="E12" s="38" t="s">
        <v>453</v>
      </c>
      <c r="F12" s="40">
        <v>2024130010112</v>
      </c>
      <c r="G12" s="139" t="s">
        <v>454</v>
      </c>
      <c r="H12" s="38" t="s">
        <v>455</v>
      </c>
      <c r="I12" s="38" t="s">
        <v>179</v>
      </c>
      <c r="J12" s="170">
        <v>0.35</v>
      </c>
      <c r="K12" s="116">
        <v>0.25</v>
      </c>
      <c r="L12" s="139" t="s">
        <v>475</v>
      </c>
      <c r="M12" s="41"/>
      <c r="N12" s="139" t="s">
        <v>476</v>
      </c>
      <c r="O12" s="139">
        <v>0.27</v>
      </c>
      <c r="P12" s="211">
        <v>0.73</v>
      </c>
      <c r="Q12" s="41">
        <v>0.35</v>
      </c>
      <c r="R12" s="255">
        <f t="shared" ref="R12:R38" si="1">+Q12/P12</f>
        <v>0.47945205479452052</v>
      </c>
      <c r="S12" s="190">
        <v>45660</v>
      </c>
      <c r="T12" s="190">
        <v>46022</v>
      </c>
      <c r="U12" s="191">
        <f t="shared" si="0"/>
        <v>362</v>
      </c>
      <c r="V12" s="41" t="s">
        <v>458</v>
      </c>
      <c r="W12" s="42" t="s">
        <v>459</v>
      </c>
      <c r="X12" s="42" t="s">
        <v>460</v>
      </c>
      <c r="Y12" s="45" t="s">
        <v>477</v>
      </c>
      <c r="Z12" s="44" t="s">
        <v>478</v>
      </c>
      <c r="AA12" s="43" t="s">
        <v>463</v>
      </c>
      <c r="AB12" s="42" t="s">
        <v>464</v>
      </c>
      <c r="AC12" s="192">
        <v>10000000</v>
      </c>
      <c r="AD12" s="41" t="s">
        <v>465</v>
      </c>
      <c r="AE12" s="41" t="s">
        <v>466</v>
      </c>
      <c r="AF12" s="41"/>
      <c r="AG12" s="41"/>
      <c r="AH12" s="766"/>
      <c r="AI12" s="766"/>
      <c r="AJ12" s="41"/>
      <c r="AK12" s="41"/>
      <c r="AL12" s="41"/>
      <c r="AM12" s="769"/>
      <c r="AN12" s="42" t="s">
        <v>453</v>
      </c>
      <c r="AO12" s="41" t="s">
        <v>963</v>
      </c>
      <c r="AP12" s="746"/>
      <c r="AQ12" s="746"/>
      <c r="AR12" s="749"/>
      <c r="AS12" s="746"/>
      <c r="AT12" s="746"/>
      <c r="AU12" s="731"/>
      <c r="AV12" s="731"/>
      <c r="AW12" s="3"/>
      <c r="AX12" s="3"/>
      <c r="AY12" s="3"/>
      <c r="AZ12" s="3"/>
      <c r="BA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111" customFormat="1" ht="144">
      <c r="A13" s="38" t="s">
        <v>170</v>
      </c>
      <c r="B13" s="38" t="s">
        <v>171</v>
      </c>
      <c r="C13" s="39" t="s">
        <v>172</v>
      </c>
      <c r="D13" s="38" t="s">
        <v>185</v>
      </c>
      <c r="E13" s="38" t="s">
        <v>453</v>
      </c>
      <c r="F13" s="40">
        <v>2024130010112</v>
      </c>
      <c r="G13" s="139" t="s">
        <v>454</v>
      </c>
      <c r="H13" s="38" t="s">
        <v>455</v>
      </c>
      <c r="I13" s="45" t="s">
        <v>183</v>
      </c>
      <c r="J13" s="170">
        <v>1</v>
      </c>
      <c r="K13" s="116">
        <v>0.25</v>
      </c>
      <c r="L13" s="139" t="s">
        <v>481</v>
      </c>
      <c r="M13" s="41"/>
      <c r="N13" s="42" t="s">
        <v>482</v>
      </c>
      <c r="O13" s="42">
        <v>2</v>
      </c>
      <c r="P13" s="211">
        <v>4</v>
      </c>
      <c r="Q13" s="41">
        <v>1</v>
      </c>
      <c r="R13" s="254">
        <f t="shared" si="1"/>
        <v>0.25</v>
      </c>
      <c r="S13" s="190">
        <v>45660</v>
      </c>
      <c r="T13" s="190">
        <v>46022</v>
      </c>
      <c r="U13" s="191">
        <f t="shared" si="0"/>
        <v>362</v>
      </c>
      <c r="V13" s="41" t="s">
        <v>458</v>
      </c>
      <c r="W13" s="42" t="s">
        <v>459</v>
      </c>
      <c r="X13" s="42" t="s">
        <v>460</v>
      </c>
      <c r="Y13" s="45" t="s">
        <v>477</v>
      </c>
      <c r="Z13" s="44" t="s">
        <v>478</v>
      </c>
      <c r="AA13" s="43" t="s">
        <v>463</v>
      </c>
      <c r="AB13" s="42" t="s">
        <v>483</v>
      </c>
      <c r="AC13" s="192">
        <v>100000000</v>
      </c>
      <c r="AD13" s="41" t="s">
        <v>473</v>
      </c>
      <c r="AE13" s="41" t="s">
        <v>466</v>
      </c>
      <c r="AF13" s="41"/>
      <c r="AG13" s="41"/>
      <c r="AH13" s="766"/>
      <c r="AI13" s="766"/>
      <c r="AJ13" s="41"/>
      <c r="AK13" s="41"/>
      <c r="AL13" s="41"/>
      <c r="AM13" s="769"/>
      <c r="AN13" s="42" t="s">
        <v>453</v>
      </c>
      <c r="AO13" s="216" t="s">
        <v>964</v>
      </c>
      <c r="AP13" s="746"/>
      <c r="AQ13" s="746"/>
      <c r="AR13" s="749"/>
      <c r="AS13" s="746"/>
      <c r="AT13" s="746"/>
      <c r="AU13" s="731"/>
      <c r="AV13" s="731"/>
      <c r="AW13" s="3"/>
      <c r="AX13" s="3"/>
      <c r="AY13" s="3"/>
      <c r="AZ13" s="3"/>
      <c r="BA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111" customFormat="1" ht="299.25">
      <c r="A14" s="38" t="s">
        <v>187</v>
      </c>
      <c r="B14" s="38" t="s">
        <v>171</v>
      </c>
      <c r="C14" s="39" t="s">
        <v>172</v>
      </c>
      <c r="D14" s="38" t="s">
        <v>190</v>
      </c>
      <c r="E14" s="38" t="s">
        <v>453</v>
      </c>
      <c r="F14" s="40">
        <v>2024130010112</v>
      </c>
      <c r="G14" s="139" t="s">
        <v>454</v>
      </c>
      <c r="H14" s="38" t="s">
        <v>485</v>
      </c>
      <c r="I14" s="170" t="s">
        <v>486</v>
      </c>
      <c r="J14" s="170">
        <v>83</v>
      </c>
      <c r="K14" s="116">
        <v>0.25</v>
      </c>
      <c r="L14" s="294" t="s">
        <v>487</v>
      </c>
      <c r="M14" s="41"/>
      <c r="N14" s="293" t="s">
        <v>488</v>
      </c>
      <c r="O14" s="42">
        <v>368</v>
      </c>
      <c r="P14" s="211">
        <v>300</v>
      </c>
      <c r="Q14" s="41">
        <v>83</v>
      </c>
      <c r="R14" s="254">
        <f t="shared" si="1"/>
        <v>0.27666666666666667</v>
      </c>
      <c r="S14" s="190">
        <v>45660</v>
      </c>
      <c r="T14" s="190">
        <v>46022</v>
      </c>
      <c r="U14" s="191">
        <f t="shared" si="0"/>
        <v>362</v>
      </c>
      <c r="V14" s="41" t="s">
        <v>458</v>
      </c>
      <c r="W14" s="42" t="s">
        <v>459</v>
      </c>
      <c r="X14" s="42" t="s">
        <v>460</v>
      </c>
      <c r="Y14" s="42" t="s">
        <v>489</v>
      </c>
      <c r="Z14" s="42" t="s">
        <v>490</v>
      </c>
      <c r="AA14" s="43" t="s">
        <v>463</v>
      </c>
      <c r="AB14" s="42" t="s">
        <v>464</v>
      </c>
      <c r="AC14" s="192">
        <v>200000000</v>
      </c>
      <c r="AD14" s="41" t="s">
        <v>465</v>
      </c>
      <c r="AE14" s="41" t="s">
        <v>466</v>
      </c>
      <c r="AF14" s="41"/>
      <c r="AG14" s="41"/>
      <c r="AH14" s="766"/>
      <c r="AI14" s="766"/>
      <c r="AJ14" s="41"/>
      <c r="AK14" s="41"/>
      <c r="AL14" s="41"/>
      <c r="AM14" s="769"/>
      <c r="AN14" s="42" t="s">
        <v>453</v>
      </c>
      <c r="AO14" s="38" t="s">
        <v>965</v>
      </c>
      <c r="AP14" s="746"/>
      <c r="AQ14" s="746"/>
      <c r="AR14" s="749"/>
      <c r="AS14" s="746"/>
      <c r="AT14" s="746"/>
      <c r="AU14" s="731"/>
      <c r="AV14" s="731"/>
      <c r="AW14" s="3"/>
      <c r="AX14" s="3"/>
      <c r="AY14" s="3"/>
      <c r="AZ14" s="3"/>
      <c r="BA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111" customFormat="1" ht="144">
      <c r="A15" s="146" t="s">
        <v>187</v>
      </c>
      <c r="B15" s="38" t="s">
        <v>171</v>
      </c>
      <c r="C15" s="39" t="s">
        <v>172</v>
      </c>
      <c r="D15" s="38" t="s">
        <v>190</v>
      </c>
      <c r="E15" s="146" t="s">
        <v>453</v>
      </c>
      <c r="F15" s="147">
        <v>2024130010112</v>
      </c>
      <c r="G15" s="139" t="s">
        <v>454</v>
      </c>
      <c r="H15" s="38" t="s">
        <v>485</v>
      </c>
      <c r="I15" s="170" t="s">
        <v>486</v>
      </c>
      <c r="J15" s="170">
        <v>83</v>
      </c>
      <c r="K15" s="116">
        <v>0.25</v>
      </c>
      <c r="L15" s="293" t="s">
        <v>493</v>
      </c>
      <c r="M15" s="295"/>
      <c r="N15" s="293" t="s">
        <v>494</v>
      </c>
      <c r="O15" s="41">
        <v>368</v>
      </c>
      <c r="P15" s="211">
        <v>300</v>
      </c>
      <c r="Q15" s="41">
        <v>83</v>
      </c>
      <c r="R15" s="255">
        <f t="shared" si="1"/>
        <v>0.27666666666666667</v>
      </c>
      <c r="S15" s="190">
        <v>45660</v>
      </c>
      <c r="T15" s="190">
        <v>46022</v>
      </c>
      <c r="U15" s="191">
        <f t="shared" si="0"/>
        <v>362</v>
      </c>
      <c r="V15" s="41" t="s">
        <v>458</v>
      </c>
      <c r="W15" s="42" t="s">
        <v>459</v>
      </c>
      <c r="X15" s="42" t="s">
        <v>460</v>
      </c>
      <c r="Y15" s="42" t="s">
        <v>489</v>
      </c>
      <c r="Z15" s="42" t="s">
        <v>490</v>
      </c>
      <c r="AA15" s="43" t="s">
        <v>463</v>
      </c>
      <c r="AB15" s="42" t="s">
        <v>464</v>
      </c>
      <c r="AC15" s="192">
        <v>100000000</v>
      </c>
      <c r="AD15" s="41" t="s">
        <v>465</v>
      </c>
      <c r="AE15" s="41" t="s">
        <v>466</v>
      </c>
      <c r="AF15" s="41"/>
      <c r="AG15" s="41"/>
      <c r="AH15" s="766"/>
      <c r="AI15" s="766"/>
      <c r="AJ15" s="108">
        <v>100000000</v>
      </c>
      <c r="AK15" s="41"/>
      <c r="AL15" s="41"/>
      <c r="AM15" s="769"/>
      <c r="AN15" s="42" t="s">
        <v>453</v>
      </c>
      <c r="AO15" s="216" t="s">
        <v>964</v>
      </c>
      <c r="AP15" s="746"/>
      <c r="AQ15" s="746"/>
      <c r="AR15" s="749"/>
      <c r="AS15" s="746"/>
      <c r="AT15" s="746"/>
      <c r="AU15" s="731"/>
      <c r="AV15" s="731"/>
      <c r="AW15" s="3"/>
      <c r="AX15" s="3"/>
      <c r="AY15" s="3"/>
      <c r="AZ15" s="3"/>
      <c r="BA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s="111" customFormat="1" ht="216">
      <c r="A16" s="146" t="s">
        <v>187</v>
      </c>
      <c r="B16" s="38" t="s">
        <v>171</v>
      </c>
      <c r="C16" s="39" t="s">
        <v>172</v>
      </c>
      <c r="D16" s="38" t="s">
        <v>190</v>
      </c>
      <c r="E16" s="146" t="s">
        <v>453</v>
      </c>
      <c r="F16" s="147">
        <v>2024130010112</v>
      </c>
      <c r="G16" s="139" t="s">
        <v>454</v>
      </c>
      <c r="H16" s="38" t="s">
        <v>485</v>
      </c>
      <c r="I16" s="45" t="s">
        <v>486</v>
      </c>
      <c r="J16" s="170">
        <v>83</v>
      </c>
      <c r="K16" s="116">
        <v>0.25</v>
      </c>
      <c r="L16" s="293" t="s">
        <v>496</v>
      </c>
      <c r="M16" s="295"/>
      <c r="N16" s="293" t="s">
        <v>497</v>
      </c>
      <c r="O16" s="41">
        <v>368</v>
      </c>
      <c r="P16" s="211">
        <v>300</v>
      </c>
      <c r="Q16" s="41">
        <v>83</v>
      </c>
      <c r="R16" s="255">
        <f t="shared" si="1"/>
        <v>0.27666666666666667</v>
      </c>
      <c r="S16" s="190">
        <v>45660</v>
      </c>
      <c r="T16" s="190">
        <v>46022</v>
      </c>
      <c r="U16" s="191">
        <f t="shared" si="0"/>
        <v>362</v>
      </c>
      <c r="V16" s="41" t="s">
        <v>458</v>
      </c>
      <c r="W16" s="42" t="s">
        <v>459</v>
      </c>
      <c r="X16" s="42" t="s">
        <v>460</v>
      </c>
      <c r="Y16" s="42" t="s">
        <v>489</v>
      </c>
      <c r="Z16" s="42" t="s">
        <v>490</v>
      </c>
      <c r="AA16" s="43" t="s">
        <v>463</v>
      </c>
      <c r="AB16" s="42" t="s">
        <v>464</v>
      </c>
      <c r="AC16" s="192">
        <v>150000000</v>
      </c>
      <c r="AD16" s="41" t="s">
        <v>465</v>
      </c>
      <c r="AE16" s="41" t="s">
        <v>466</v>
      </c>
      <c r="AF16" s="41"/>
      <c r="AG16" s="41"/>
      <c r="AH16" s="766"/>
      <c r="AI16" s="766"/>
      <c r="AJ16" s="108">
        <v>100000000</v>
      </c>
      <c r="AK16" s="41"/>
      <c r="AL16" s="41"/>
      <c r="AM16" s="769"/>
      <c r="AN16" s="42" t="s">
        <v>453</v>
      </c>
      <c r="AO16" s="216" t="s">
        <v>966</v>
      </c>
      <c r="AP16" s="746"/>
      <c r="AQ16" s="746"/>
      <c r="AR16" s="749"/>
      <c r="AS16" s="746"/>
      <c r="AT16" s="746"/>
      <c r="AU16" s="731"/>
      <c r="AV16" s="731"/>
      <c r="AW16" s="3"/>
      <c r="AX16" s="3"/>
      <c r="AY16" s="3"/>
      <c r="AZ16" s="3"/>
      <c r="BA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row>
    <row r="17" spans="1:119" s="111" customFormat="1" ht="299.25">
      <c r="A17" s="146" t="s">
        <v>187</v>
      </c>
      <c r="B17" s="38" t="s">
        <v>171</v>
      </c>
      <c r="C17" s="39" t="s">
        <v>172</v>
      </c>
      <c r="D17" s="38" t="s">
        <v>190</v>
      </c>
      <c r="E17" s="146" t="s">
        <v>453</v>
      </c>
      <c r="F17" s="147">
        <v>2024130010112</v>
      </c>
      <c r="G17" s="139" t="s">
        <v>454</v>
      </c>
      <c r="H17" s="38" t="s">
        <v>485</v>
      </c>
      <c r="I17" s="45" t="s">
        <v>486</v>
      </c>
      <c r="J17" s="170">
        <v>83</v>
      </c>
      <c r="K17" s="116">
        <v>0.25</v>
      </c>
      <c r="L17" s="293" t="s">
        <v>499</v>
      </c>
      <c r="M17" s="41"/>
      <c r="N17" s="42" t="s">
        <v>500</v>
      </c>
      <c r="O17" s="41">
        <v>368</v>
      </c>
      <c r="P17" s="211">
        <v>300</v>
      </c>
      <c r="Q17" s="41">
        <v>83</v>
      </c>
      <c r="R17" s="255">
        <f t="shared" si="1"/>
        <v>0.27666666666666667</v>
      </c>
      <c r="S17" s="190">
        <v>45660</v>
      </c>
      <c r="T17" s="190">
        <v>46022</v>
      </c>
      <c r="U17" s="191">
        <f t="shared" si="0"/>
        <v>362</v>
      </c>
      <c r="V17" s="41" t="s">
        <v>458</v>
      </c>
      <c r="W17" s="42" t="s">
        <v>459</v>
      </c>
      <c r="X17" s="42" t="s">
        <v>460</v>
      </c>
      <c r="Y17" s="42" t="s">
        <v>489</v>
      </c>
      <c r="Z17" s="42" t="s">
        <v>490</v>
      </c>
      <c r="AA17" s="43" t="s">
        <v>463</v>
      </c>
      <c r="AB17" s="42" t="s">
        <v>464</v>
      </c>
      <c r="AC17" s="192">
        <v>1150000000</v>
      </c>
      <c r="AD17" s="41" t="s">
        <v>465</v>
      </c>
      <c r="AE17" s="41" t="s">
        <v>466</v>
      </c>
      <c r="AF17" s="41"/>
      <c r="AG17" s="41"/>
      <c r="AH17" s="766"/>
      <c r="AI17" s="766"/>
      <c r="AJ17" s="108">
        <v>100000000</v>
      </c>
      <c r="AK17" s="41"/>
      <c r="AL17" s="41"/>
      <c r="AM17" s="769"/>
      <c r="AN17" s="42" t="s">
        <v>453</v>
      </c>
      <c r="AO17" s="38" t="s">
        <v>965</v>
      </c>
      <c r="AP17" s="746"/>
      <c r="AQ17" s="746"/>
      <c r="AR17" s="749"/>
      <c r="AS17" s="746"/>
      <c r="AT17" s="746"/>
      <c r="AU17" s="731"/>
      <c r="AV17" s="731"/>
      <c r="AW17" s="3"/>
      <c r="AX17" s="3"/>
      <c r="AY17" s="3"/>
      <c r="AZ17" s="3"/>
      <c r="BA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row>
    <row r="18" spans="1:119" s="111" customFormat="1" ht="144">
      <c r="A18" s="146" t="s">
        <v>187</v>
      </c>
      <c r="B18" s="38" t="s">
        <v>171</v>
      </c>
      <c r="C18" s="39" t="s">
        <v>172</v>
      </c>
      <c r="D18" s="38" t="s">
        <v>190</v>
      </c>
      <c r="E18" s="146" t="s">
        <v>453</v>
      </c>
      <c r="F18" s="147">
        <v>2024130010112</v>
      </c>
      <c r="G18" s="139" t="s">
        <v>454</v>
      </c>
      <c r="H18" s="38" t="s">
        <v>485</v>
      </c>
      <c r="I18" s="45" t="s">
        <v>486</v>
      </c>
      <c r="J18" s="170">
        <v>83</v>
      </c>
      <c r="K18" s="116">
        <v>0.25</v>
      </c>
      <c r="L18" s="293" t="s">
        <v>499</v>
      </c>
      <c r="M18" s="41"/>
      <c r="N18" s="42" t="s">
        <v>502</v>
      </c>
      <c r="O18" s="41">
        <v>368</v>
      </c>
      <c r="P18" s="211">
        <v>300</v>
      </c>
      <c r="Q18" s="41">
        <v>83</v>
      </c>
      <c r="R18" s="255">
        <f t="shared" si="1"/>
        <v>0.27666666666666667</v>
      </c>
      <c r="S18" s="190">
        <v>45660</v>
      </c>
      <c r="T18" s="190">
        <v>46022</v>
      </c>
      <c r="U18" s="191">
        <f t="shared" si="0"/>
        <v>362</v>
      </c>
      <c r="V18" s="41" t="s">
        <v>458</v>
      </c>
      <c r="W18" s="42" t="s">
        <v>459</v>
      </c>
      <c r="X18" s="42" t="s">
        <v>460</v>
      </c>
      <c r="Y18" s="42" t="s">
        <v>489</v>
      </c>
      <c r="Z18" s="42" t="s">
        <v>490</v>
      </c>
      <c r="AA18" s="43" t="s">
        <v>463</v>
      </c>
      <c r="AB18" s="42" t="s">
        <v>503</v>
      </c>
      <c r="AC18" s="192">
        <v>220000000</v>
      </c>
      <c r="AD18" s="41" t="s">
        <v>504</v>
      </c>
      <c r="AE18" s="41" t="s">
        <v>466</v>
      </c>
      <c r="AF18" s="41"/>
      <c r="AG18" s="41"/>
      <c r="AH18" s="766"/>
      <c r="AI18" s="766"/>
      <c r="AJ18" s="108">
        <v>100000000</v>
      </c>
      <c r="AK18" s="41"/>
      <c r="AL18" s="41"/>
      <c r="AM18" s="769"/>
      <c r="AN18" s="42" t="s">
        <v>453</v>
      </c>
      <c r="AO18" s="216" t="s">
        <v>964</v>
      </c>
      <c r="AP18" s="746"/>
      <c r="AQ18" s="746"/>
      <c r="AR18" s="749"/>
      <c r="AS18" s="746"/>
      <c r="AT18" s="746"/>
      <c r="AU18" s="731"/>
      <c r="AV18" s="731"/>
      <c r="AW18" s="3"/>
      <c r="AX18" s="3"/>
      <c r="AY18" s="3"/>
      <c r="AZ18" s="3"/>
      <c r="BA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row>
    <row r="19" spans="1:119" s="111" customFormat="1" ht="216">
      <c r="A19" s="146" t="s">
        <v>187</v>
      </c>
      <c r="B19" s="38" t="s">
        <v>171</v>
      </c>
      <c r="C19" s="39" t="s">
        <v>172</v>
      </c>
      <c r="D19" s="38" t="s">
        <v>190</v>
      </c>
      <c r="E19" s="146" t="s">
        <v>453</v>
      </c>
      <c r="F19" s="147">
        <v>2024130010112</v>
      </c>
      <c r="G19" s="139" t="s">
        <v>454</v>
      </c>
      <c r="H19" s="38" t="s">
        <v>485</v>
      </c>
      <c r="I19" s="45" t="s">
        <v>486</v>
      </c>
      <c r="J19" s="170">
        <v>83</v>
      </c>
      <c r="K19" s="116">
        <v>0.25</v>
      </c>
      <c r="L19" s="42" t="s">
        <v>499</v>
      </c>
      <c r="M19" s="41"/>
      <c r="N19" s="42" t="s">
        <v>506</v>
      </c>
      <c r="O19" s="41">
        <v>368</v>
      </c>
      <c r="P19" s="211">
        <v>300</v>
      </c>
      <c r="Q19" s="41">
        <v>83</v>
      </c>
      <c r="R19" s="255">
        <f t="shared" si="1"/>
        <v>0.27666666666666667</v>
      </c>
      <c r="S19" s="190">
        <v>45660</v>
      </c>
      <c r="T19" s="190">
        <v>46022</v>
      </c>
      <c r="U19" s="191">
        <f t="shared" si="0"/>
        <v>362</v>
      </c>
      <c r="V19" s="41" t="s">
        <v>458</v>
      </c>
      <c r="W19" s="42" t="s">
        <v>459</v>
      </c>
      <c r="X19" s="42" t="s">
        <v>460</v>
      </c>
      <c r="Y19" s="42" t="s">
        <v>489</v>
      </c>
      <c r="Z19" s="42" t="s">
        <v>490</v>
      </c>
      <c r="AA19" s="43" t="s">
        <v>463</v>
      </c>
      <c r="AB19" s="42" t="s">
        <v>507</v>
      </c>
      <c r="AC19" s="192">
        <v>3000000000</v>
      </c>
      <c r="AD19" s="42" t="s">
        <v>301</v>
      </c>
      <c r="AE19" s="41" t="s">
        <v>466</v>
      </c>
      <c r="AF19" s="41"/>
      <c r="AG19" s="41"/>
      <c r="AH19" s="766"/>
      <c r="AI19" s="766"/>
      <c r="AJ19" s="108">
        <v>100000000</v>
      </c>
      <c r="AK19" s="41"/>
      <c r="AL19" s="41"/>
      <c r="AM19" s="769"/>
      <c r="AN19" s="42" t="s">
        <v>453</v>
      </c>
      <c r="AO19" s="216" t="s">
        <v>966</v>
      </c>
      <c r="AP19" s="746"/>
      <c r="AQ19" s="746"/>
      <c r="AR19" s="749"/>
      <c r="AS19" s="746"/>
      <c r="AT19" s="746"/>
      <c r="AU19" s="731"/>
      <c r="AV19" s="731"/>
      <c r="AW19" s="3"/>
      <c r="AX19" s="3"/>
      <c r="AY19" s="3"/>
      <c r="AZ19" s="3"/>
      <c r="BA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row>
    <row r="20" spans="1:119" s="111" customFormat="1" ht="299.25">
      <c r="A20" s="146" t="s">
        <v>187</v>
      </c>
      <c r="B20" s="38" t="s">
        <v>171</v>
      </c>
      <c r="C20" s="39" t="s">
        <v>172</v>
      </c>
      <c r="D20" s="38" t="s">
        <v>190</v>
      </c>
      <c r="E20" s="146" t="s">
        <v>453</v>
      </c>
      <c r="F20" s="147">
        <v>2024130010112</v>
      </c>
      <c r="G20" s="139" t="s">
        <v>454</v>
      </c>
      <c r="H20" s="38" t="s">
        <v>485</v>
      </c>
      <c r="I20" s="45" t="s">
        <v>486</v>
      </c>
      <c r="J20" s="170">
        <v>83</v>
      </c>
      <c r="K20" s="116">
        <v>0.25</v>
      </c>
      <c r="L20" s="42" t="s">
        <v>499</v>
      </c>
      <c r="M20" s="41"/>
      <c r="N20" s="42" t="s">
        <v>502</v>
      </c>
      <c r="O20" s="41">
        <v>368</v>
      </c>
      <c r="P20" s="211">
        <v>300</v>
      </c>
      <c r="Q20" s="41">
        <v>83</v>
      </c>
      <c r="R20" s="255">
        <f t="shared" si="1"/>
        <v>0.27666666666666667</v>
      </c>
      <c r="S20" s="190">
        <v>45660</v>
      </c>
      <c r="T20" s="190">
        <v>46022</v>
      </c>
      <c r="U20" s="191">
        <f t="shared" si="0"/>
        <v>362</v>
      </c>
      <c r="V20" s="41" t="s">
        <v>458</v>
      </c>
      <c r="W20" s="42" t="s">
        <v>459</v>
      </c>
      <c r="X20" s="42" t="s">
        <v>460</v>
      </c>
      <c r="Y20" s="42" t="s">
        <v>489</v>
      </c>
      <c r="Z20" s="42" t="s">
        <v>490</v>
      </c>
      <c r="AA20" s="43" t="s">
        <v>463</v>
      </c>
      <c r="AB20" s="42" t="s">
        <v>508</v>
      </c>
      <c r="AC20" s="192">
        <v>2000000000</v>
      </c>
      <c r="AD20" s="41" t="s">
        <v>473</v>
      </c>
      <c r="AE20" s="41" t="s">
        <v>466</v>
      </c>
      <c r="AF20" s="41"/>
      <c r="AG20" s="41"/>
      <c r="AH20" s="766"/>
      <c r="AI20" s="766"/>
      <c r="AJ20" s="108">
        <v>100000000</v>
      </c>
      <c r="AK20" s="41"/>
      <c r="AL20" s="41"/>
      <c r="AM20" s="769"/>
      <c r="AN20" s="42" t="s">
        <v>453</v>
      </c>
      <c r="AO20" s="38" t="s">
        <v>965</v>
      </c>
      <c r="AP20" s="746"/>
      <c r="AQ20" s="746"/>
      <c r="AR20" s="749"/>
      <c r="AS20" s="746"/>
      <c r="AT20" s="746"/>
      <c r="AU20" s="731"/>
      <c r="AV20" s="731"/>
      <c r="AW20" s="3"/>
      <c r="AX20" s="3"/>
      <c r="AY20" s="3"/>
      <c r="AZ20" s="3"/>
      <c r="BA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row>
    <row r="21" spans="1:119" s="111" customFormat="1" ht="144">
      <c r="A21" s="146" t="s">
        <v>187</v>
      </c>
      <c r="B21" s="38" t="s">
        <v>171</v>
      </c>
      <c r="C21" s="39" t="s">
        <v>172</v>
      </c>
      <c r="D21" s="38" t="s">
        <v>190</v>
      </c>
      <c r="E21" s="146" t="s">
        <v>453</v>
      </c>
      <c r="F21" s="147">
        <v>2024130010112</v>
      </c>
      <c r="G21" s="139" t="s">
        <v>454</v>
      </c>
      <c r="H21" s="38" t="s">
        <v>485</v>
      </c>
      <c r="I21" s="45" t="s">
        <v>486</v>
      </c>
      <c r="J21" s="170">
        <v>83</v>
      </c>
      <c r="K21" s="116">
        <v>0.25</v>
      </c>
      <c r="L21" s="42" t="s">
        <v>510</v>
      </c>
      <c r="M21" s="41"/>
      <c r="N21" s="42" t="s">
        <v>511</v>
      </c>
      <c r="O21" s="41">
        <v>368</v>
      </c>
      <c r="P21" s="211">
        <v>300</v>
      </c>
      <c r="Q21" s="41">
        <v>83</v>
      </c>
      <c r="R21" s="255">
        <f t="shared" si="1"/>
        <v>0.27666666666666667</v>
      </c>
      <c r="S21" s="190">
        <v>45660</v>
      </c>
      <c r="T21" s="190">
        <v>46022</v>
      </c>
      <c r="U21" s="191">
        <f t="shared" si="0"/>
        <v>362</v>
      </c>
      <c r="V21" s="41" t="s">
        <v>458</v>
      </c>
      <c r="W21" s="42" t="s">
        <v>459</v>
      </c>
      <c r="X21" s="42" t="s">
        <v>460</v>
      </c>
      <c r="Y21" s="42" t="s">
        <v>489</v>
      </c>
      <c r="Z21" s="42" t="s">
        <v>490</v>
      </c>
      <c r="AA21" s="43" t="s">
        <v>463</v>
      </c>
      <c r="AB21" s="42" t="s">
        <v>464</v>
      </c>
      <c r="AC21" s="192">
        <v>400000000</v>
      </c>
      <c r="AD21" s="41" t="s">
        <v>465</v>
      </c>
      <c r="AE21" s="41" t="s">
        <v>466</v>
      </c>
      <c r="AF21" s="41"/>
      <c r="AG21" s="41"/>
      <c r="AH21" s="766"/>
      <c r="AI21" s="766"/>
      <c r="AJ21" s="108">
        <v>100000000</v>
      </c>
      <c r="AK21" s="41"/>
      <c r="AL21" s="41"/>
      <c r="AM21" s="769"/>
      <c r="AN21" s="42" t="s">
        <v>453</v>
      </c>
      <c r="AO21" s="216" t="s">
        <v>964</v>
      </c>
      <c r="AP21" s="746"/>
      <c r="AQ21" s="746"/>
      <c r="AR21" s="749"/>
      <c r="AS21" s="746"/>
      <c r="AT21" s="746"/>
      <c r="AU21" s="731"/>
      <c r="AV21" s="731"/>
      <c r="AW21" s="3"/>
      <c r="AX21" s="3"/>
      <c r="AY21" s="3"/>
      <c r="AZ21" s="3"/>
      <c r="BA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row>
    <row r="22" spans="1:119" s="111" customFormat="1" ht="216">
      <c r="A22" s="146" t="s">
        <v>187</v>
      </c>
      <c r="B22" s="38" t="s">
        <v>171</v>
      </c>
      <c r="C22" s="39" t="s">
        <v>172</v>
      </c>
      <c r="D22" s="38" t="s">
        <v>190</v>
      </c>
      <c r="E22" s="146" t="s">
        <v>453</v>
      </c>
      <c r="F22" s="147">
        <v>2024130010112</v>
      </c>
      <c r="G22" s="139" t="s">
        <v>454</v>
      </c>
      <c r="H22" s="38" t="s">
        <v>485</v>
      </c>
      <c r="I22" s="45" t="s">
        <v>486</v>
      </c>
      <c r="J22" s="170">
        <v>83</v>
      </c>
      <c r="K22" s="116">
        <v>0.25</v>
      </c>
      <c r="L22" s="42" t="s">
        <v>513</v>
      </c>
      <c r="M22" s="41"/>
      <c r="N22" s="42" t="s">
        <v>511</v>
      </c>
      <c r="O22" s="41">
        <v>368</v>
      </c>
      <c r="P22" s="211">
        <v>300</v>
      </c>
      <c r="Q22" s="41">
        <v>83</v>
      </c>
      <c r="R22" s="255">
        <f t="shared" si="1"/>
        <v>0.27666666666666667</v>
      </c>
      <c r="S22" s="190">
        <v>45660</v>
      </c>
      <c r="T22" s="190">
        <v>46022</v>
      </c>
      <c r="U22" s="191">
        <f t="shared" si="0"/>
        <v>362</v>
      </c>
      <c r="V22" s="41" t="s">
        <v>458</v>
      </c>
      <c r="W22" s="42" t="s">
        <v>459</v>
      </c>
      <c r="X22" s="42" t="s">
        <v>460</v>
      </c>
      <c r="Y22" s="42" t="s">
        <v>489</v>
      </c>
      <c r="Z22" s="42" t="s">
        <v>490</v>
      </c>
      <c r="AA22" s="43" t="s">
        <v>463</v>
      </c>
      <c r="AB22" s="42" t="s">
        <v>464</v>
      </c>
      <c r="AC22" s="192">
        <v>1300000000</v>
      </c>
      <c r="AD22" s="41" t="s">
        <v>465</v>
      </c>
      <c r="AE22" s="41" t="s">
        <v>466</v>
      </c>
      <c r="AF22" s="41"/>
      <c r="AG22" s="41"/>
      <c r="AH22" s="766"/>
      <c r="AI22" s="766"/>
      <c r="AJ22" s="108">
        <v>100000000</v>
      </c>
      <c r="AK22" s="41"/>
      <c r="AL22" s="41"/>
      <c r="AM22" s="769"/>
      <c r="AN22" s="42" t="s">
        <v>453</v>
      </c>
      <c r="AO22" s="216" t="s">
        <v>966</v>
      </c>
      <c r="AP22" s="746"/>
      <c r="AQ22" s="746"/>
      <c r="AR22" s="749"/>
      <c r="AS22" s="746"/>
      <c r="AT22" s="746"/>
      <c r="AU22" s="731"/>
      <c r="AV22" s="731"/>
      <c r="AW22" s="3"/>
      <c r="AX22" s="3"/>
      <c r="AY22" s="3"/>
      <c r="AZ22" s="3"/>
      <c r="BA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row>
    <row r="23" spans="1:119" s="111" customFormat="1" ht="299.25">
      <c r="A23" s="146" t="s">
        <v>187</v>
      </c>
      <c r="B23" s="38" t="s">
        <v>171</v>
      </c>
      <c r="C23" s="39" t="s">
        <v>172</v>
      </c>
      <c r="D23" s="38" t="s">
        <v>190</v>
      </c>
      <c r="E23" s="146" t="s">
        <v>453</v>
      </c>
      <c r="F23" s="147">
        <v>2024130010112</v>
      </c>
      <c r="G23" s="139" t="s">
        <v>454</v>
      </c>
      <c r="H23" s="38" t="s">
        <v>485</v>
      </c>
      <c r="I23" s="45" t="s">
        <v>486</v>
      </c>
      <c r="J23" s="170">
        <v>83</v>
      </c>
      <c r="K23" s="116">
        <v>0.25</v>
      </c>
      <c r="L23" s="42" t="s">
        <v>513</v>
      </c>
      <c r="M23" s="41"/>
      <c r="N23" s="42" t="s">
        <v>511</v>
      </c>
      <c r="O23" s="41">
        <v>368</v>
      </c>
      <c r="P23" s="211">
        <v>300</v>
      </c>
      <c r="Q23" s="41">
        <v>83</v>
      </c>
      <c r="R23" s="255">
        <f t="shared" si="1"/>
        <v>0.27666666666666667</v>
      </c>
      <c r="S23" s="190">
        <v>45660</v>
      </c>
      <c r="T23" s="190">
        <v>46022</v>
      </c>
      <c r="U23" s="191">
        <f t="shared" si="0"/>
        <v>362</v>
      </c>
      <c r="V23" s="41" t="s">
        <v>458</v>
      </c>
      <c r="W23" s="42" t="s">
        <v>459</v>
      </c>
      <c r="X23" s="42" t="s">
        <v>460</v>
      </c>
      <c r="Y23" s="42" t="s">
        <v>489</v>
      </c>
      <c r="Z23" s="42" t="s">
        <v>490</v>
      </c>
      <c r="AA23" s="43" t="s">
        <v>463</v>
      </c>
      <c r="AB23" s="42" t="s">
        <v>515</v>
      </c>
      <c r="AC23" s="192">
        <v>200000000</v>
      </c>
      <c r="AD23" s="41" t="s">
        <v>516</v>
      </c>
      <c r="AE23" s="41" t="s">
        <v>466</v>
      </c>
      <c r="AF23" s="41"/>
      <c r="AG23" s="41"/>
      <c r="AH23" s="766"/>
      <c r="AI23" s="766"/>
      <c r="AJ23" s="108">
        <v>100000000</v>
      </c>
      <c r="AK23" s="41"/>
      <c r="AL23" s="41"/>
      <c r="AM23" s="769"/>
      <c r="AN23" s="42" t="s">
        <v>453</v>
      </c>
      <c r="AO23" s="38" t="s">
        <v>965</v>
      </c>
      <c r="AP23" s="746"/>
      <c r="AQ23" s="746"/>
      <c r="AR23" s="749"/>
      <c r="AS23" s="746"/>
      <c r="AT23" s="746"/>
      <c r="AU23" s="731"/>
      <c r="AV23" s="731"/>
      <c r="AW23" s="3"/>
      <c r="AX23" s="3"/>
      <c r="AY23" s="3"/>
      <c r="AZ23" s="3"/>
      <c r="BA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row>
    <row r="24" spans="1:119" s="111" customFormat="1" ht="144">
      <c r="A24" s="146" t="s">
        <v>187</v>
      </c>
      <c r="B24" s="38" t="s">
        <v>171</v>
      </c>
      <c r="C24" s="39" t="s">
        <v>172</v>
      </c>
      <c r="D24" s="38" t="s">
        <v>190</v>
      </c>
      <c r="E24" s="146" t="s">
        <v>453</v>
      </c>
      <c r="F24" s="147">
        <v>2024130010112</v>
      </c>
      <c r="G24" s="139" t="s">
        <v>454</v>
      </c>
      <c r="H24" s="38" t="s">
        <v>485</v>
      </c>
      <c r="I24" s="45" t="s">
        <v>486</v>
      </c>
      <c r="J24" s="170">
        <v>83</v>
      </c>
      <c r="K24" s="116">
        <v>0.25</v>
      </c>
      <c r="L24" s="42" t="s">
        <v>513</v>
      </c>
      <c r="M24" s="41"/>
      <c r="N24" s="42" t="s">
        <v>511</v>
      </c>
      <c r="O24" s="41">
        <v>368</v>
      </c>
      <c r="P24" s="211">
        <v>300</v>
      </c>
      <c r="Q24" s="41">
        <v>83</v>
      </c>
      <c r="R24" s="255">
        <f t="shared" si="1"/>
        <v>0.27666666666666667</v>
      </c>
      <c r="S24" s="190">
        <v>45660</v>
      </c>
      <c r="T24" s="190">
        <v>46022</v>
      </c>
      <c r="U24" s="191">
        <f t="shared" si="0"/>
        <v>362</v>
      </c>
      <c r="V24" s="41" t="s">
        <v>458</v>
      </c>
      <c r="W24" s="42" t="s">
        <v>459</v>
      </c>
      <c r="X24" s="42" t="s">
        <v>460</v>
      </c>
      <c r="Y24" s="42" t="s">
        <v>489</v>
      </c>
      <c r="Z24" s="42" t="s">
        <v>490</v>
      </c>
      <c r="AA24" s="43" t="s">
        <v>463</v>
      </c>
      <c r="AB24" s="42" t="s">
        <v>517</v>
      </c>
      <c r="AC24" s="192">
        <v>50000000</v>
      </c>
      <c r="AD24" s="41" t="s">
        <v>516</v>
      </c>
      <c r="AE24" s="41" t="s">
        <v>466</v>
      </c>
      <c r="AF24" s="41"/>
      <c r="AG24" s="41"/>
      <c r="AH24" s="766"/>
      <c r="AI24" s="766"/>
      <c r="AJ24" s="108">
        <v>100000000</v>
      </c>
      <c r="AK24" s="41"/>
      <c r="AL24" s="41"/>
      <c r="AM24" s="769"/>
      <c r="AN24" s="42" t="s">
        <v>453</v>
      </c>
      <c r="AO24" s="216" t="s">
        <v>964</v>
      </c>
      <c r="AP24" s="746"/>
      <c r="AQ24" s="746"/>
      <c r="AR24" s="749"/>
      <c r="AS24" s="746"/>
      <c r="AT24" s="746"/>
      <c r="AU24" s="731"/>
      <c r="AV24" s="731"/>
      <c r="AW24" s="3"/>
      <c r="AX24" s="3"/>
      <c r="AY24" s="3"/>
      <c r="AZ24" s="3"/>
      <c r="BA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row>
    <row r="25" spans="1:119" s="111" customFormat="1" ht="216">
      <c r="A25" s="146" t="s">
        <v>187</v>
      </c>
      <c r="B25" s="38" t="s">
        <v>171</v>
      </c>
      <c r="C25" s="39" t="s">
        <v>172</v>
      </c>
      <c r="D25" s="38" t="s">
        <v>190</v>
      </c>
      <c r="E25" s="146" t="s">
        <v>453</v>
      </c>
      <c r="F25" s="147">
        <v>2024130010112</v>
      </c>
      <c r="G25" s="139" t="s">
        <v>454</v>
      </c>
      <c r="H25" s="38" t="s">
        <v>485</v>
      </c>
      <c r="I25" s="45" t="s">
        <v>486</v>
      </c>
      <c r="J25" s="170">
        <v>83</v>
      </c>
      <c r="K25" s="116">
        <v>0.25</v>
      </c>
      <c r="L25" s="42" t="s">
        <v>513</v>
      </c>
      <c r="M25" s="41"/>
      <c r="N25" s="42" t="s">
        <v>511</v>
      </c>
      <c r="O25" s="42">
        <v>368</v>
      </c>
      <c r="P25" s="211">
        <v>300</v>
      </c>
      <c r="Q25" s="41">
        <v>83</v>
      </c>
      <c r="R25" s="255">
        <f t="shared" si="1"/>
        <v>0.27666666666666667</v>
      </c>
      <c r="S25" s="190">
        <v>45660</v>
      </c>
      <c r="T25" s="190">
        <v>46022</v>
      </c>
      <c r="U25" s="191">
        <f t="shared" si="0"/>
        <v>362</v>
      </c>
      <c r="V25" s="41" t="s">
        <v>458</v>
      </c>
      <c r="W25" s="42" t="s">
        <v>459</v>
      </c>
      <c r="X25" s="42" t="s">
        <v>460</v>
      </c>
      <c r="Y25" s="42" t="s">
        <v>489</v>
      </c>
      <c r="Z25" s="42" t="s">
        <v>490</v>
      </c>
      <c r="AA25" s="43" t="s">
        <v>463</v>
      </c>
      <c r="AB25" s="42" t="s">
        <v>518</v>
      </c>
      <c r="AC25" s="192">
        <v>10000000</v>
      </c>
      <c r="AD25" s="41" t="s">
        <v>516</v>
      </c>
      <c r="AE25" s="41" t="s">
        <v>466</v>
      </c>
      <c r="AF25" s="41"/>
      <c r="AG25" s="41"/>
      <c r="AH25" s="766"/>
      <c r="AI25" s="766"/>
      <c r="AJ25" s="41"/>
      <c r="AK25" s="41"/>
      <c r="AL25" s="41"/>
      <c r="AM25" s="769"/>
      <c r="AN25" s="42" t="s">
        <v>453</v>
      </c>
      <c r="AO25" s="216" t="s">
        <v>966</v>
      </c>
      <c r="AP25" s="746"/>
      <c r="AQ25" s="746"/>
      <c r="AR25" s="749"/>
      <c r="AS25" s="746"/>
      <c r="AT25" s="746"/>
      <c r="AU25" s="731"/>
      <c r="AV25" s="731"/>
      <c r="AW25" s="3"/>
      <c r="AX25" s="3"/>
      <c r="AY25" s="3"/>
      <c r="AZ25" s="3"/>
      <c r="BA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row>
    <row r="26" spans="1:119" s="111" customFormat="1" ht="299.25">
      <c r="A26" s="146" t="s">
        <v>187</v>
      </c>
      <c r="B26" s="38" t="s">
        <v>171</v>
      </c>
      <c r="C26" s="39" t="s">
        <v>172</v>
      </c>
      <c r="D26" s="38" t="s">
        <v>190</v>
      </c>
      <c r="E26" s="146" t="s">
        <v>453</v>
      </c>
      <c r="F26" s="147">
        <v>2024130010112</v>
      </c>
      <c r="G26" s="139" t="s">
        <v>454</v>
      </c>
      <c r="H26" s="38" t="s">
        <v>485</v>
      </c>
      <c r="I26" s="45" t="s">
        <v>486</v>
      </c>
      <c r="J26" s="170">
        <v>83</v>
      </c>
      <c r="K26" s="116">
        <v>0.25</v>
      </c>
      <c r="L26" s="42" t="s">
        <v>513</v>
      </c>
      <c r="M26" s="41"/>
      <c r="N26" s="42" t="s">
        <v>511</v>
      </c>
      <c r="O26" s="41">
        <v>368</v>
      </c>
      <c r="P26" s="211">
        <v>300</v>
      </c>
      <c r="Q26" s="41">
        <v>83</v>
      </c>
      <c r="R26" s="255">
        <f t="shared" si="1"/>
        <v>0.27666666666666667</v>
      </c>
      <c r="S26" s="190">
        <v>45660</v>
      </c>
      <c r="T26" s="190">
        <v>46022</v>
      </c>
      <c r="U26" s="191">
        <f t="shared" si="0"/>
        <v>362</v>
      </c>
      <c r="V26" s="41" t="s">
        <v>458</v>
      </c>
      <c r="W26" s="42" t="s">
        <v>459</v>
      </c>
      <c r="X26" s="42" t="s">
        <v>460</v>
      </c>
      <c r="Y26" s="42" t="s">
        <v>489</v>
      </c>
      <c r="Z26" s="42" t="s">
        <v>490</v>
      </c>
      <c r="AA26" s="43" t="s">
        <v>463</v>
      </c>
      <c r="AB26" s="42" t="s">
        <v>519</v>
      </c>
      <c r="AC26" s="192">
        <v>55000000</v>
      </c>
      <c r="AD26" s="41" t="s">
        <v>516</v>
      </c>
      <c r="AE26" s="41" t="s">
        <v>466</v>
      </c>
      <c r="AF26" s="41"/>
      <c r="AG26" s="41"/>
      <c r="AH26" s="766"/>
      <c r="AI26" s="766"/>
      <c r="AJ26" s="41"/>
      <c r="AK26" s="41"/>
      <c r="AL26" s="41"/>
      <c r="AM26" s="769"/>
      <c r="AN26" s="42" t="s">
        <v>453</v>
      </c>
      <c r="AO26" s="38" t="s">
        <v>965</v>
      </c>
      <c r="AP26" s="746"/>
      <c r="AQ26" s="746"/>
      <c r="AR26" s="749"/>
      <c r="AS26" s="746"/>
      <c r="AT26" s="746"/>
      <c r="AU26" s="731"/>
      <c r="AV26" s="731"/>
      <c r="AW26" s="3"/>
      <c r="AX26" s="3"/>
      <c r="AY26" s="3"/>
      <c r="AZ26" s="3"/>
      <c r="BA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row>
    <row r="27" spans="1:119" s="111" customFormat="1" ht="144">
      <c r="A27" s="146" t="s">
        <v>187</v>
      </c>
      <c r="B27" s="38" t="s">
        <v>171</v>
      </c>
      <c r="C27" s="39" t="s">
        <v>172</v>
      </c>
      <c r="D27" s="38" t="s">
        <v>190</v>
      </c>
      <c r="E27" s="146" t="s">
        <v>453</v>
      </c>
      <c r="F27" s="147">
        <v>2024130010112</v>
      </c>
      <c r="G27" s="139" t="s">
        <v>454</v>
      </c>
      <c r="H27" s="38" t="s">
        <v>485</v>
      </c>
      <c r="I27" s="45" t="s">
        <v>486</v>
      </c>
      <c r="J27" s="170">
        <v>83</v>
      </c>
      <c r="K27" s="116">
        <v>0.25</v>
      </c>
      <c r="L27" s="42" t="s">
        <v>513</v>
      </c>
      <c r="M27" s="41"/>
      <c r="N27" s="42" t="s">
        <v>511</v>
      </c>
      <c r="O27" s="42">
        <v>368</v>
      </c>
      <c r="P27" s="211">
        <v>300</v>
      </c>
      <c r="Q27" s="41">
        <v>83</v>
      </c>
      <c r="R27" s="255">
        <f t="shared" si="1"/>
        <v>0.27666666666666667</v>
      </c>
      <c r="S27" s="190">
        <v>45660</v>
      </c>
      <c r="T27" s="190">
        <v>46022</v>
      </c>
      <c r="U27" s="191">
        <f t="shared" si="0"/>
        <v>362</v>
      </c>
      <c r="V27" s="41" t="s">
        <v>458</v>
      </c>
      <c r="W27" s="42" t="s">
        <v>459</v>
      </c>
      <c r="X27" s="42" t="s">
        <v>460</v>
      </c>
      <c r="Y27" s="42" t="s">
        <v>489</v>
      </c>
      <c r="Z27" s="42" t="s">
        <v>490</v>
      </c>
      <c r="AA27" s="43" t="s">
        <v>463</v>
      </c>
      <c r="AB27" s="42" t="s">
        <v>520</v>
      </c>
      <c r="AC27" s="192">
        <v>220000000</v>
      </c>
      <c r="AD27" s="41" t="s">
        <v>516</v>
      </c>
      <c r="AE27" s="41" t="s">
        <v>466</v>
      </c>
      <c r="AF27" s="41"/>
      <c r="AG27" s="41"/>
      <c r="AH27" s="766"/>
      <c r="AI27" s="766"/>
      <c r="AJ27" s="108">
        <v>540871914</v>
      </c>
      <c r="AK27" s="41"/>
      <c r="AL27" s="41"/>
      <c r="AM27" s="769"/>
      <c r="AN27" s="42" t="s">
        <v>453</v>
      </c>
      <c r="AO27" s="216" t="s">
        <v>964</v>
      </c>
      <c r="AP27" s="746"/>
      <c r="AQ27" s="746"/>
      <c r="AR27" s="749"/>
      <c r="AS27" s="746"/>
      <c r="AT27" s="746"/>
      <c r="AU27" s="731"/>
      <c r="AV27" s="731"/>
      <c r="AW27" s="3"/>
      <c r="AX27" s="3"/>
      <c r="AY27" s="3"/>
      <c r="AZ27" s="3"/>
      <c r="BA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row>
    <row r="28" spans="1:119" s="111" customFormat="1" ht="216">
      <c r="A28" s="38" t="s">
        <v>187</v>
      </c>
      <c r="B28" s="38" t="s">
        <v>171</v>
      </c>
      <c r="C28" s="39" t="s">
        <v>172</v>
      </c>
      <c r="D28" s="38" t="s">
        <v>190</v>
      </c>
      <c r="E28" s="38" t="s">
        <v>453</v>
      </c>
      <c r="F28" s="40">
        <v>2024130010112</v>
      </c>
      <c r="G28" s="139" t="s">
        <v>454</v>
      </c>
      <c r="H28" s="38" t="s">
        <v>485</v>
      </c>
      <c r="I28" s="45" t="s">
        <v>486</v>
      </c>
      <c r="J28" s="170">
        <v>83</v>
      </c>
      <c r="K28" s="116">
        <v>0.25</v>
      </c>
      <c r="L28" s="42" t="s">
        <v>513</v>
      </c>
      <c r="M28" s="41"/>
      <c r="N28" s="42" t="s">
        <v>511</v>
      </c>
      <c r="O28" s="42">
        <v>368</v>
      </c>
      <c r="P28" s="211">
        <v>300</v>
      </c>
      <c r="Q28" s="41">
        <v>83</v>
      </c>
      <c r="R28" s="255">
        <f t="shared" si="1"/>
        <v>0.27666666666666667</v>
      </c>
      <c r="S28" s="190">
        <v>45660</v>
      </c>
      <c r="T28" s="190">
        <v>46022</v>
      </c>
      <c r="U28" s="191">
        <f t="shared" si="0"/>
        <v>362</v>
      </c>
      <c r="V28" s="41" t="s">
        <v>458</v>
      </c>
      <c r="W28" s="42" t="s">
        <v>459</v>
      </c>
      <c r="X28" s="42" t="s">
        <v>460</v>
      </c>
      <c r="Y28" s="42" t="s">
        <v>489</v>
      </c>
      <c r="Z28" s="42" t="s">
        <v>490</v>
      </c>
      <c r="AA28" s="43" t="s">
        <v>463</v>
      </c>
      <c r="AB28" s="42" t="s">
        <v>522</v>
      </c>
      <c r="AC28" s="192">
        <v>280000000</v>
      </c>
      <c r="AD28" s="41" t="s">
        <v>516</v>
      </c>
      <c r="AE28" s="41" t="s">
        <v>466</v>
      </c>
      <c r="AF28" s="41"/>
      <c r="AG28" s="41"/>
      <c r="AH28" s="766"/>
      <c r="AI28" s="766"/>
      <c r="AJ28" s="41"/>
      <c r="AK28" s="41"/>
      <c r="AL28" s="41"/>
      <c r="AM28" s="769"/>
      <c r="AN28" s="42" t="s">
        <v>453</v>
      </c>
      <c r="AO28" s="216" t="s">
        <v>966</v>
      </c>
      <c r="AP28" s="746"/>
      <c r="AQ28" s="746"/>
      <c r="AR28" s="749"/>
      <c r="AS28" s="746"/>
      <c r="AT28" s="746"/>
      <c r="AU28" s="731"/>
      <c r="AV28" s="731"/>
      <c r="AW28" s="3"/>
      <c r="AX28" s="3"/>
      <c r="AY28" s="3"/>
      <c r="AZ28" s="3"/>
      <c r="BA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row>
    <row r="29" spans="1:119" s="111" customFormat="1" ht="299.25">
      <c r="A29" s="146" t="s">
        <v>187</v>
      </c>
      <c r="B29" s="38" t="s">
        <v>171</v>
      </c>
      <c r="C29" s="39" t="s">
        <v>172</v>
      </c>
      <c r="D29" s="38" t="s">
        <v>190</v>
      </c>
      <c r="E29" s="146" t="s">
        <v>453</v>
      </c>
      <c r="F29" s="147">
        <v>2024130010112</v>
      </c>
      <c r="G29" s="139" t="s">
        <v>454</v>
      </c>
      <c r="H29" s="38" t="s">
        <v>485</v>
      </c>
      <c r="I29" s="45" t="s">
        <v>486</v>
      </c>
      <c r="J29" s="170">
        <v>83</v>
      </c>
      <c r="K29" s="116">
        <v>0.25</v>
      </c>
      <c r="L29" s="42" t="s">
        <v>513</v>
      </c>
      <c r="M29" s="41"/>
      <c r="N29" s="42" t="s">
        <v>511</v>
      </c>
      <c r="O29" s="42">
        <v>368</v>
      </c>
      <c r="P29" s="211">
        <v>300</v>
      </c>
      <c r="Q29" s="41">
        <v>83</v>
      </c>
      <c r="R29" s="255">
        <f t="shared" si="1"/>
        <v>0.27666666666666667</v>
      </c>
      <c r="S29" s="190">
        <v>45660</v>
      </c>
      <c r="T29" s="190">
        <v>46022</v>
      </c>
      <c r="U29" s="191">
        <f t="shared" si="0"/>
        <v>362</v>
      </c>
      <c r="V29" s="41" t="s">
        <v>458</v>
      </c>
      <c r="W29" s="42" t="s">
        <v>459</v>
      </c>
      <c r="X29" s="42" t="s">
        <v>460</v>
      </c>
      <c r="Y29" s="42" t="s">
        <v>489</v>
      </c>
      <c r="Z29" s="42" t="s">
        <v>490</v>
      </c>
      <c r="AA29" s="43" t="s">
        <v>463</v>
      </c>
      <c r="AB29" s="42" t="s">
        <v>523</v>
      </c>
      <c r="AC29" s="192">
        <v>300000000</v>
      </c>
      <c r="AD29" s="41" t="s">
        <v>504</v>
      </c>
      <c r="AE29" s="41" t="s">
        <v>466</v>
      </c>
      <c r="AF29" s="41"/>
      <c r="AG29" s="41"/>
      <c r="AH29" s="766"/>
      <c r="AI29" s="766"/>
      <c r="AJ29" s="108">
        <v>100000000</v>
      </c>
      <c r="AK29" s="41"/>
      <c r="AL29" s="41"/>
      <c r="AM29" s="769"/>
      <c r="AN29" s="42" t="s">
        <v>453</v>
      </c>
      <c r="AO29" s="38" t="s">
        <v>965</v>
      </c>
      <c r="AP29" s="746"/>
      <c r="AQ29" s="746"/>
      <c r="AR29" s="749"/>
      <c r="AS29" s="746"/>
      <c r="AT29" s="746"/>
      <c r="AU29" s="731"/>
      <c r="AV29" s="731"/>
      <c r="AW29" s="3"/>
      <c r="AX29" s="3"/>
      <c r="AY29" s="3"/>
      <c r="AZ29" s="3"/>
      <c r="BA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row>
    <row r="30" spans="1:119" s="111" customFormat="1" ht="144">
      <c r="A30" s="146" t="s">
        <v>187</v>
      </c>
      <c r="B30" s="38" t="s">
        <v>171</v>
      </c>
      <c r="C30" s="39" t="s">
        <v>172</v>
      </c>
      <c r="D30" s="38" t="s">
        <v>190</v>
      </c>
      <c r="E30" s="146" t="s">
        <v>453</v>
      </c>
      <c r="F30" s="147">
        <v>2024130010112</v>
      </c>
      <c r="G30" s="139" t="s">
        <v>454</v>
      </c>
      <c r="H30" s="38" t="s">
        <v>485</v>
      </c>
      <c r="I30" s="45" t="s">
        <v>486</v>
      </c>
      <c r="J30" s="170">
        <v>83</v>
      </c>
      <c r="K30" s="116">
        <v>0.25</v>
      </c>
      <c r="L30" s="42" t="s">
        <v>513</v>
      </c>
      <c r="M30" s="41"/>
      <c r="N30" s="42" t="s">
        <v>511</v>
      </c>
      <c r="O30" s="42">
        <v>368</v>
      </c>
      <c r="P30" s="211">
        <v>300</v>
      </c>
      <c r="Q30" s="41"/>
      <c r="R30" s="255">
        <f t="shared" si="1"/>
        <v>0</v>
      </c>
      <c r="S30" s="190">
        <v>45660</v>
      </c>
      <c r="T30" s="190">
        <v>46022</v>
      </c>
      <c r="U30" s="191">
        <f t="shared" si="0"/>
        <v>362</v>
      </c>
      <c r="V30" s="41" t="s">
        <v>458</v>
      </c>
      <c r="W30" s="42" t="s">
        <v>459</v>
      </c>
      <c r="X30" s="42" t="s">
        <v>460</v>
      </c>
      <c r="Y30" s="42" t="s">
        <v>489</v>
      </c>
      <c r="Z30" s="42" t="s">
        <v>490</v>
      </c>
      <c r="AA30" s="43" t="s">
        <v>463</v>
      </c>
      <c r="AB30" s="42" t="s">
        <v>524</v>
      </c>
      <c r="AC30" s="193">
        <v>180000000</v>
      </c>
      <c r="AD30" s="41" t="s">
        <v>504</v>
      </c>
      <c r="AE30" s="41" t="s">
        <v>466</v>
      </c>
      <c r="AF30" s="41"/>
      <c r="AG30" s="41"/>
      <c r="AH30" s="766"/>
      <c r="AI30" s="766"/>
      <c r="AJ30" s="108"/>
      <c r="AK30" s="41"/>
      <c r="AL30" s="41"/>
      <c r="AM30" s="769"/>
      <c r="AN30" s="42" t="s">
        <v>453</v>
      </c>
      <c r="AO30" s="216" t="s">
        <v>964</v>
      </c>
      <c r="AP30" s="746"/>
      <c r="AQ30" s="746"/>
      <c r="AR30" s="749"/>
      <c r="AS30" s="746"/>
      <c r="AT30" s="746"/>
      <c r="AU30" s="731"/>
      <c r="AV30" s="731"/>
      <c r="AW30" s="3"/>
      <c r="AX30" s="3"/>
      <c r="AY30" s="3"/>
      <c r="AZ30" s="3"/>
      <c r="BA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row>
    <row r="31" spans="1:119" s="111" customFormat="1" ht="216">
      <c r="A31" s="146" t="s">
        <v>187</v>
      </c>
      <c r="B31" s="38" t="s">
        <v>171</v>
      </c>
      <c r="C31" s="39" t="s">
        <v>172</v>
      </c>
      <c r="D31" s="38" t="s">
        <v>190</v>
      </c>
      <c r="E31" s="146" t="s">
        <v>453</v>
      </c>
      <c r="F31" s="147">
        <v>2024130010112</v>
      </c>
      <c r="G31" s="139" t="s">
        <v>454</v>
      </c>
      <c r="H31" s="38" t="s">
        <v>485</v>
      </c>
      <c r="I31" s="45" t="s">
        <v>486</v>
      </c>
      <c r="J31" s="170">
        <v>368</v>
      </c>
      <c r="K31" s="116">
        <v>0.25</v>
      </c>
      <c r="L31" s="42" t="s">
        <v>513</v>
      </c>
      <c r="M31" s="41"/>
      <c r="N31" s="42" t="s">
        <v>511</v>
      </c>
      <c r="O31" s="42">
        <v>368</v>
      </c>
      <c r="P31" s="211">
        <v>300</v>
      </c>
      <c r="Q31" s="41">
        <v>83</v>
      </c>
      <c r="R31" s="255">
        <f t="shared" si="1"/>
        <v>0.27666666666666667</v>
      </c>
      <c r="S31" s="190">
        <v>45660</v>
      </c>
      <c r="T31" s="190">
        <v>46022</v>
      </c>
      <c r="U31" s="191">
        <f t="shared" si="0"/>
        <v>362</v>
      </c>
      <c r="V31" s="41" t="s">
        <v>458</v>
      </c>
      <c r="W31" s="42" t="s">
        <v>459</v>
      </c>
      <c r="X31" s="42" t="s">
        <v>460</v>
      </c>
      <c r="Y31" s="42" t="s">
        <v>489</v>
      </c>
      <c r="Z31" s="42" t="s">
        <v>490</v>
      </c>
      <c r="AA31" s="43" t="s">
        <v>463</v>
      </c>
      <c r="AB31" s="42" t="s">
        <v>525</v>
      </c>
      <c r="AC31" s="193">
        <v>1590000000</v>
      </c>
      <c r="AD31" s="41" t="s">
        <v>473</v>
      </c>
      <c r="AE31" s="42" t="s">
        <v>526</v>
      </c>
      <c r="AF31" s="41"/>
      <c r="AG31" s="41"/>
      <c r="AH31" s="766"/>
      <c r="AI31" s="766"/>
      <c r="AJ31" s="41"/>
      <c r="AK31" s="41"/>
      <c r="AL31" s="41"/>
      <c r="AM31" s="769"/>
      <c r="AN31" s="42" t="s">
        <v>453</v>
      </c>
      <c r="AO31" s="216" t="s">
        <v>966</v>
      </c>
      <c r="AP31" s="746"/>
      <c r="AQ31" s="746"/>
      <c r="AR31" s="749"/>
      <c r="AS31" s="746"/>
      <c r="AT31" s="746"/>
      <c r="AU31" s="731"/>
      <c r="AV31" s="731"/>
      <c r="AW31" s="3"/>
      <c r="AX31" s="3"/>
      <c r="AY31" s="3"/>
      <c r="AZ31" s="3"/>
      <c r="BA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row>
    <row r="32" spans="1:119" s="111" customFormat="1" ht="299.25">
      <c r="A32" s="146" t="s">
        <v>187</v>
      </c>
      <c r="B32" s="38" t="s">
        <v>171</v>
      </c>
      <c r="C32" s="39" t="s">
        <v>172</v>
      </c>
      <c r="D32" s="38" t="s">
        <v>190</v>
      </c>
      <c r="E32" s="146" t="s">
        <v>453</v>
      </c>
      <c r="F32" s="147">
        <v>2024130010112</v>
      </c>
      <c r="G32" s="139" t="s">
        <v>454</v>
      </c>
      <c r="H32" s="38" t="s">
        <v>485</v>
      </c>
      <c r="I32" s="45" t="s">
        <v>486</v>
      </c>
      <c r="J32" s="170">
        <v>83</v>
      </c>
      <c r="K32" s="116">
        <v>0.25</v>
      </c>
      <c r="L32" s="42" t="s">
        <v>513</v>
      </c>
      <c r="M32" s="41"/>
      <c r="N32" s="42" t="s">
        <v>511</v>
      </c>
      <c r="O32" s="41">
        <v>368</v>
      </c>
      <c r="P32" s="211">
        <v>300</v>
      </c>
      <c r="Q32" s="41">
        <v>83</v>
      </c>
      <c r="R32" s="255">
        <f t="shared" si="1"/>
        <v>0.27666666666666667</v>
      </c>
      <c r="S32" s="190">
        <v>45660</v>
      </c>
      <c r="T32" s="190">
        <v>46022</v>
      </c>
      <c r="U32" s="191">
        <f t="shared" si="0"/>
        <v>362</v>
      </c>
      <c r="V32" s="41" t="s">
        <v>458</v>
      </c>
      <c r="W32" s="42" t="s">
        <v>459</v>
      </c>
      <c r="X32" s="42" t="s">
        <v>460</v>
      </c>
      <c r="Y32" s="42" t="s">
        <v>489</v>
      </c>
      <c r="Z32" s="42" t="s">
        <v>490</v>
      </c>
      <c r="AA32" s="43" t="s">
        <v>463</v>
      </c>
      <c r="AB32" s="42" t="s">
        <v>527</v>
      </c>
      <c r="AC32" s="193">
        <v>340000000</v>
      </c>
      <c r="AD32" s="41" t="s">
        <v>504</v>
      </c>
      <c r="AE32" s="41" t="s">
        <v>466</v>
      </c>
      <c r="AF32" s="41"/>
      <c r="AG32" s="41"/>
      <c r="AH32" s="766"/>
      <c r="AI32" s="766"/>
      <c r="AJ32" s="108">
        <v>34212738</v>
      </c>
      <c r="AK32" s="41"/>
      <c r="AL32" s="41"/>
      <c r="AM32" s="769"/>
      <c r="AN32" s="42" t="s">
        <v>453</v>
      </c>
      <c r="AO32" s="38" t="s">
        <v>965</v>
      </c>
      <c r="AP32" s="746"/>
      <c r="AQ32" s="746"/>
      <c r="AR32" s="749"/>
      <c r="AS32" s="746"/>
      <c r="AT32" s="746"/>
      <c r="AU32" s="731"/>
      <c r="AV32" s="731"/>
      <c r="AW32" s="3"/>
      <c r="AX32" s="3"/>
      <c r="AY32" s="3"/>
      <c r="AZ32" s="3"/>
      <c r="BA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row>
    <row r="33" spans="1:119" s="111" customFormat="1" ht="144">
      <c r="A33" s="146" t="s">
        <v>187</v>
      </c>
      <c r="B33" s="38" t="s">
        <v>171</v>
      </c>
      <c r="C33" s="39" t="s">
        <v>172</v>
      </c>
      <c r="D33" s="38" t="s">
        <v>190</v>
      </c>
      <c r="E33" s="146" t="s">
        <v>453</v>
      </c>
      <c r="F33" s="147">
        <v>2024130010112</v>
      </c>
      <c r="G33" s="139" t="s">
        <v>454</v>
      </c>
      <c r="H33" s="38" t="s">
        <v>485</v>
      </c>
      <c r="I33" s="45" t="s">
        <v>486</v>
      </c>
      <c r="J33" s="170">
        <v>83</v>
      </c>
      <c r="K33" s="116">
        <v>0.25</v>
      </c>
      <c r="L33" s="42" t="s">
        <v>513</v>
      </c>
      <c r="M33" s="41"/>
      <c r="N33" s="42" t="s">
        <v>511</v>
      </c>
      <c r="O33" s="41">
        <v>368</v>
      </c>
      <c r="P33" s="211">
        <v>300</v>
      </c>
      <c r="Q33" s="41">
        <v>83</v>
      </c>
      <c r="R33" s="255">
        <f t="shared" si="1"/>
        <v>0.27666666666666667</v>
      </c>
      <c r="S33" s="190">
        <v>45660</v>
      </c>
      <c r="T33" s="190">
        <v>46022</v>
      </c>
      <c r="U33" s="191">
        <f t="shared" si="0"/>
        <v>362</v>
      </c>
      <c r="V33" s="41" t="s">
        <v>458</v>
      </c>
      <c r="W33" s="42" t="s">
        <v>459</v>
      </c>
      <c r="X33" s="42" t="s">
        <v>460</v>
      </c>
      <c r="Y33" s="42" t="s">
        <v>489</v>
      </c>
      <c r="Z33" s="42" t="s">
        <v>490</v>
      </c>
      <c r="AA33" s="43" t="s">
        <v>463</v>
      </c>
      <c r="AB33" s="42" t="s">
        <v>528</v>
      </c>
      <c r="AC33" s="193">
        <v>150000000</v>
      </c>
      <c r="AD33" s="41" t="s">
        <v>504</v>
      </c>
      <c r="AE33" s="41" t="s">
        <v>466</v>
      </c>
      <c r="AF33" s="41"/>
      <c r="AG33" s="41"/>
      <c r="AH33" s="766"/>
      <c r="AI33" s="766"/>
      <c r="AJ33" s="41"/>
      <c r="AK33" s="41"/>
      <c r="AL33" s="41"/>
      <c r="AM33" s="769"/>
      <c r="AN33" s="42" t="s">
        <v>453</v>
      </c>
      <c r="AO33" s="216" t="s">
        <v>964</v>
      </c>
      <c r="AP33" s="746"/>
      <c r="AQ33" s="746"/>
      <c r="AR33" s="749"/>
      <c r="AS33" s="746"/>
      <c r="AT33" s="746"/>
      <c r="AU33" s="731"/>
      <c r="AV33" s="731"/>
      <c r="AW33" s="3"/>
      <c r="AX33" s="3"/>
      <c r="AY33" s="3"/>
      <c r="AZ33" s="3"/>
      <c r="BA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row>
    <row r="34" spans="1:119" s="111" customFormat="1" ht="216">
      <c r="A34" s="38" t="s">
        <v>187</v>
      </c>
      <c r="B34" s="38" t="s">
        <v>171</v>
      </c>
      <c r="C34" s="39" t="s">
        <v>172</v>
      </c>
      <c r="D34" s="38" t="s">
        <v>190</v>
      </c>
      <c r="E34" s="38" t="s">
        <v>453</v>
      </c>
      <c r="F34" s="40">
        <v>2024130010112</v>
      </c>
      <c r="G34" s="139" t="s">
        <v>454</v>
      </c>
      <c r="H34" s="38" t="s">
        <v>485</v>
      </c>
      <c r="I34" s="45" t="s">
        <v>486</v>
      </c>
      <c r="J34" s="170">
        <v>83</v>
      </c>
      <c r="K34" s="116">
        <v>0.25</v>
      </c>
      <c r="L34" s="42" t="s">
        <v>513</v>
      </c>
      <c r="M34" s="41"/>
      <c r="N34" s="42" t="s">
        <v>511</v>
      </c>
      <c r="O34" s="41">
        <v>368</v>
      </c>
      <c r="P34" s="211">
        <v>300</v>
      </c>
      <c r="Q34" s="41">
        <v>83</v>
      </c>
      <c r="R34" s="255">
        <f t="shared" si="1"/>
        <v>0.27666666666666667</v>
      </c>
      <c r="S34" s="190">
        <v>45660</v>
      </c>
      <c r="T34" s="190">
        <v>46022</v>
      </c>
      <c r="U34" s="191">
        <f t="shared" si="0"/>
        <v>362</v>
      </c>
      <c r="V34" s="41" t="s">
        <v>458</v>
      </c>
      <c r="W34" s="42" t="s">
        <v>459</v>
      </c>
      <c r="X34" s="42" t="s">
        <v>460</v>
      </c>
      <c r="Y34" s="42" t="s">
        <v>489</v>
      </c>
      <c r="Z34" s="42" t="s">
        <v>490</v>
      </c>
      <c r="AA34" s="43" t="s">
        <v>463</v>
      </c>
      <c r="AB34" s="42" t="s">
        <v>529</v>
      </c>
      <c r="AC34" s="192">
        <v>564279515</v>
      </c>
      <c r="AD34" s="41" t="s">
        <v>473</v>
      </c>
      <c r="AE34" s="41" t="s">
        <v>466</v>
      </c>
      <c r="AF34" s="41"/>
      <c r="AG34" s="41"/>
      <c r="AH34" s="766"/>
      <c r="AI34" s="766"/>
      <c r="AJ34" s="41"/>
      <c r="AK34" s="41"/>
      <c r="AL34" s="41"/>
      <c r="AM34" s="769"/>
      <c r="AN34" s="42" t="s">
        <v>453</v>
      </c>
      <c r="AO34" s="216" t="s">
        <v>966</v>
      </c>
      <c r="AP34" s="746"/>
      <c r="AQ34" s="746"/>
      <c r="AR34" s="749"/>
      <c r="AS34" s="746"/>
      <c r="AT34" s="746"/>
      <c r="AU34" s="731"/>
      <c r="AV34" s="731"/>
      <c r="AW34" s="3"/>
      <c r="AX34" s="3"/>
      <c r="AY34" s="3"/>
      <c r="AZ34" s="3"/>
      <c r="BA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row>
    <row r="35" spans="1:119" s="111" customFormat="1" ht="299.25">
      <c r="A35" s="38" t="s">
        <v>187</v>
      </c>
      <c r="B35" s="38" t="s">
        <v>171</v>
      </c>
      <c r="C35" s="39" t="s">
        <v>172</v>
      </c>
      <c r="D35" s="38" t="s">
        <v>190</v>
      </c>
      <c r="E35" s="38" t="s">
        <v>453</v>
      </c>
      <c r="F35" s="40">
        <v>2024130010112</v>
      </c>
      <c r="G35" s="139" t="s">
        <v>454</v>
      </c>
      <c r="H35" s="38" t="s">
        <v>485</v>
      </c>
      <c r="I35" s="45" t="s">
        <v>486</v>
      </c>
      <c r="J35" s="170">
        <v>83</v>
      </c>
      <c r="K35" s="116">
        <v>0.25</v>
      </c>
      <c r="L35" s="42" t="s">
        <v>513</v>
      </c>
      <c r="M35" s="41"/>
      <c r="N35" s="42" t="s">
        <v>511</v>
      </c>
      <c r="O35" s="41">
        <v>368</v>
      </c>
      <c r="P35" s="211">
        <v>300</v>
      </c>
      <c r="Q35" s="41">
        <v>83</v>
      </c>
      <c r="R35" s="255">
        <f t="shared" si="1"/>
        <v>0.27666666666666667</v>
      </c>
      <c r="S35" s="190">
        <v>45660</v>
      </c>
      <c r="T35" s="190">
        <v>46022</v>
      </c>
      <c r="U35" s="191">
        <f t="shared" si="0"/>
        <v>362</v>
      </c>
      <c r="V35" s="41" t="s">
        <v>458</v>
      </c>
      <c r="W35" s="42" t="s">
        <v>459</v>
      </c>
      <c r="X35" s="42" t="s">
        <v>460</v>
      </c>
      <c r="Y35" s="42" t="s">
        <v>489</v>
      </c>
      <c r="Z35" s="42" t="s">
        <v>490</v>
      </c>
      <c r="AA35" s="43" t="s">
        <v>463</v>
      </c>
      <c r="AB35" s="42" t="s">
        <v>530</v>
      </c>
      <c r="AC35" s="192">
        <v>120000000</v>
      </c>
      <c r="AD35" s="41" t="s">
        <v>504</v>
      </c>
      <c r="AE35" s="41" t="s">
        <v>466</v>
      </c>
      <c r="AF35" s="41"/>
      <c r="AG35" s="41"/>
      <c r="AH35" s="766"/>
      <c r="AI35" s="766"/>
      <c r="AJ35" s="41"/>
      <c r="AK35" s="41"/>
      <c r="AL35" s="41"/>
      <c r="AM35" s="769"/>
      <c r="AN35" s="42" t="s">
        <v>453</v>
      </c>
      <c r="AO35" s="38" t="s">
        <v>965</v>
      </c>
      <c r="AP35" s="746"/>
      <c r="AQ35" s="746"/>
      <c r="AR35" s="749"/>
      <c r="AS35" s="746"/>
      <c r="AT35" s="746"/>
      <c r="AU35" s="731"/>
      <c r="AV35" s="731"/>
      <c r="AW35" s="3"/>
      <c r="AX35" s="3"/>
      <c r="AY35" s="3"/>
      <c r="AZ35" s="3"/>
      <c r="BA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row>
    <row r="36" spans="1:119" s="111" customFormat="1" ht="144">
      <c r="A36" s="38" t="s">
        <v>187</v>
      </c>
      <c r="B36" s="38" t="s">
        <v>171</v>
      </c>
      <c r="C36" s="39" t="s">
        <v>172</v>
      </c>
      <c r="D36" s="38" t="s">
        <v>190</v>
      </c>
      <c r="E36" s="38" t="s">
        <v>453</v>
      </c>
      <c r="F36" s="40">
        <v>2024130010112</v>
      </c>
      <c r="G36" s="139" t="s">
        <v>454</v>
      </c>
      <c r="H36" s="38" t="s">
        <v>485</v>
      </c>
      <c r="I36" s="45" t="s">
        <v>486</v>
      </c>
      <c r="J36" s="170">
        <v>83</v>
      </c>
      <c r="K36" s="116">
        <v>0.25</v>
      </c>
      <c r="L36" s="42" t="s">
        <v>513</v>
      </c>
      <c r="M36" s="41"/>
      <c r="N36" s="42" t="s">
        <v>511</v>
      </c>
      <c r="O36" s="42">
        <v>368</v>
      </c>
      <c r="P36" s="211">
        <v>300</v>
      </c>
      <c r="Q36" s="41">
        <v>83</v>
      </c>
      <c r="R36" s="255">
        <f t="shared" si="1"/>
        <v>0.27666666666666667</v>
      </c>
      <c r="S36" s="190">
        <v>45660</v>
      </c>
      <c r="T36" s="190">
        <v>46022</v>
      </c>
      <c r="U36" s="191">
        <f t="shared" si="0"/>
        <v>362</v>
      </c>
      <c r="V36" s="41" t="s">
        <v>458</v>
      </c>
      <c r="W36" s="42" t="s">
        <v>459</v>
      </c>
      <c r="X36" s="42" t="s">
        <v>460</v>
      </c>
      <c r="Y36" s="42" t="s">
        <v>489</v>
      </c>
      <c r="Z36" s="42" t="s">
        <v>490</v>
      </c>
      <c r="AA36" s="43" t="s">
        <v>463</v>
      </c>
      <c r="AB36" s="42" t="s">
        <v>531</v>
      </c>
      <c r="AC36" s="192">
        <v>10000000</v>
      </c>
      <c r="AD36" s="41" t="s">
        <v>516</v>
      </c>
      <c r="AE36" s="41" t="s">
        <v>466</v>
      </c>
      <c r="AF36" s="41"/>
      <c r="AG36" s="41"/>
      <c r="AH36" s="766"/>
      <c r="AI36" s="766"/>
      <c r="AJ36" s="41"/>
      <c r="AK36" s="41"/>
      <c r="AL36" s="41"/>
      <c r="AM36" s="769"/>
      <c r="AN36" s="42" t="s">
        <v>453</v>
      </c>
      <c r="AO36" s="216" t="s">
        <v>964</v>
      </c>
      <c r="AP36" s="746"/>
      <c r="AQ36" s="746"/>
      <c r="AR36" s="749"/>
      <c r="AS36" s="746"/>
      <c r="AT36" s="746"/>
      <c r="AU36" s="731"/>
      <c r="AV36" s="731"/>
      <c r="AW36" s="3"/>
      <c r="AX36" s="3"/>
      <c r="AY36" s="3"/>
      <c r="AZ36" s="3"/>
      <c r="BA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row>
    <row r="37" spans="1:119" s="111" customFormat="1" ht="216">
      <c r="A37" s="38" t="s">
        <v>187</v>
      </c>
      <c r="B37" s="38" t="s">
        <v>171</v>
      </c>
      <c r="C37" s="39" t="s">
        <v>172</v>
      </c>
      <c r="D37" s="38" t="s">
        <v>190</v>
      </c>
      <c r="E37" s="38" t="s">
        <v>453</v>
      </c>
      <c r="F37" s="40">
        <v>2024130010112</v>
      </c>
      <c r="G37" s="139" t="s">
        <v>454</v>
      </c>
      <c r="H37" s="38" t="s">
        <v>485</v>
      </c>
      <c r="I37" s="45" t="s">
        <v>486</v>
      </c>
      <c r="J37" s="170">
        <v>83</v>
      </c>
      <c r="K37" s="116">
        <v>0.25</v>
      </c>
      <c r="L37" s="42" t="s">
        <v>513</v>
      </c>
      <c r="M37" s="41"/>
      <c r="N37" s="42" t="s">
        <v>511</v>
      </c>
      <c r="O37" s="41">
        <v>368</v>
      </c>
      <c r="P37" s="211">
        <v>300</v>
      </c>
      <c r="Q37" s="41">
        <v>83</v>
      </c>
      <c r="R37" s="255">
        <f t="shared" si="1"/>
        <v>0.27666666666666667</v>
      </c>
      <c r="S37" s="190">
        <v>45660</v>
      </c>
      <c r="T37" s="190">
        <v>46022</v>
      </c>
      <c r="U37" s="191">
        <f t="shared" si="0"/>
        <v>362</v>
      </c>
      <c r="V37" s="41" t="s">
        <v>458</v>
      </c>
      <c r="W37" s="42" t="s">
        <v>459</v>
      </c>
      <c r="X37" s="42" t="s">
        <v>460</v>
      </c>
      <c r="Y37" s="42" t="s">
        <v>489</v>
      </c>
      <c r="Z37" s="42" t="s">
        <v>490</v>
      </c>
      <c r="AA37" s="43" t="s">
        <v>463</v>
      </c>
      <c r="AB37" s="42" t="s">
        <v>532</v>
      </c>
      <c r="AC37" s="192">
        <v>50000000</v>
      </c>
      <c r="AD37" s="41" t="s">
        <v>516</v>
      </c>
      <c r="AE37" s="41" t="s">
        <v>466</v>
      </c>
      <c r="AF37" s="41"/>
      <c r="AG37" s="41"/>
      <c r="AH37" s="766"/>
      <c r="AI37" s="766"/>
      <c r="AJ37" s="41"/>
      <c r="AK37" s="41"/>
      <c r="AL37" s="41"/>
      <c r="AM37" s="769"/>
      <c r="AN37" s="42" t="s">
        <v>453</v>
      </c>
      <c r="AO37" s="216" t="s">
        <v>966</v>
      </c>
      <c r="AP37" s="746"/>
      <c r="AQ37" s="746"/>
      <c r="AR37" s="749"/>
      <c r="AS37" s="746"/>
      <c r="AT37" s="746"/>
      <c r="AU37" s="731"/>
      <c r="AV37" s="731"/>
      <c r="AW37" s="3"/>
      <c r="AX37" s="3"/>
      <c r="AY37" s="3"/>
      <c r="AZ37" s="3"/>
      <c r="BA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row>
    <row r="38" spans="1:119" s="111" customFormat="1" ht="299.25">
      <c r="A38" s="38" t="s">
        <v>187</v>
      </c>
      <c r="B38" s="38" t="s">
        <v>171</v>
      </c>
      <c r="C38" s="39" t="s">
        <v>172</v>
      </c>
      <c r="D38" s="38" t="s">
        <v>190</v>
      </c>
      <c r="E38" s="38" t="s">
        <v>453</v>
      </c>
      <c r="F38" s="40">
        <v>2024130010112</v>
      </c>
      <c r="G38" s="139" t="s">
        <v>454</v>
      </c>
      <c r="H38" s="38" t="s">
        <v>485</v>
      </c>
      <c r="I38" s="45" t="s">
        <v>486</v>
      </c>
      <c r="J38" s="170">
        <v>83</v>
      </c>
      <c r="K38" s="116">
        <v>0.25</v>
      </c>
      <c r="L38" s="42" t="s">
        <v>513</v>
      </c>
      <c r="M38" s="41"/>
      <c r="N38" s="42" t="s">
        <v>511</v>
      </c>
      <c r="O38" s="42">
        <v>368</v>
      </c>
      <c r="P38" s="211">
        <v>300</v>
      </c>
      <c r="Q38" s="41">
        <v>83</v>
      </c>
      <c r="R38" s="255">
        <f t="shared" si="1"/>
        <v>0.27666666666666667</v>
      </c>
      <c r="S38" s="190">
        <v>45660</v>
      </c>
      <c r="T38" s="190">
        <v>46022</v>
      </c>
      <c r="U38" s="191">
        <f t="shared" si="0"/>
        <v>362</v>
      </c>
      <c r="V38" s="41" t="s">
        <v>458</v>
      </c>
      <c r="W38" s="42" t="s">
        <v>459</v>
      </c>
      <c r="X38" s="42" t="s">
        <v>460</v>
      </c>
      <c r="Y38" s="42" t="s">
        <v>489</v>
      </c>
      <c r="Z38" s="42" t="s">
        <v>490</v>
      </c>
      <c r="AA38" s="43" t="s">
        <v>463</v>
      </c>
      <c r="AB38" s="42" t="s">
        <v>534</v>
      </c>
      <c r="AC38" s="192">
        <v>20000000</v>
      </c>
      <c r="AD38" s="41" t="s">
        <v>516</v>
      </c>
      <c r="AE38" s="41" t="s">
        <v>466</v>
      </c>
      <c r="AF38" s="41"/>
      <c r="AG38" s="41"/>
      <c r="AH38" s="767"/>
      <c r="AI38" s="767"/>
      <c r="AJ38" s="108">
        <v>46382752</v>
      </c>
      <c r="AK38" s="41"/>
      <c r="AL38" s="41"/>
      <c r="AM38" s="770"/>
      <c r="AN38" s="42" t="s">
        <v>453</v>
      </c>
      <c r="AO38" s="38" t="s">
        <v>965</v>
      </c>
      <c r="AP38" s="747"/>
      <c r="AQ38" s="747"/>
      <c r="AR38" s="750"/>
      <c r="AS38" s="747"/>
      <c r="AT38" s="747"/>
      <c r="AU38" s="732"/>
      <c r="AV38" s="732"/>
      <c r="AW38" s="3"/>
      <c r="AX38" s="3"/>
      <c r="AY38" s="3"/>
      <c r="AZ38" s="3"/>
      <c r="BA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s="111" customFormat="1" ht="57" customHeight="1">
      <c r="A39" s="38"/>
      <c r="B39" s="38"/>
      <c r="C39" s="39"/>
      <c r="D39" s="38"/>
      <c r="E39" s="619" t="s">
        <v>535</v>
      </c>
      <c r="F39" s="620"/>
      <c r="G39" s="620"/>
      <c r="H39" s="620"/>
      <c r="I39" s="620"/>
      <c r="J39" s="620"/>
      <c r="K39" s="620"/>
      <c r="L39" s="620"/>
      <c r="M39" s="620"/>
      <c r="N39" s="620"/>
      <c r="O39" s="620"/>
      <c r="P39" s="620"/>
      <c r="Q39" s="621"/>
      <c r="R39" s="256">
        <f>AVERAGE(R9:R38)</f>
        <v>0.24564840182648393</v>
      </c>
      <c r="S39" s="190"/>
      <c r="T39" s="190"/>
      <c r="U39" s="191"/>
      <c r="V39" s="41"/>
      <c r="W39" s="42"/>
      <c r="X39" s="42"/>
      <c r="Y39" s="42"/>
      <c r="Z39" s="42"/>
      <c r="AA39" s="43"/>
      <c r="AB39" s="42"/>
      <c r="AC39" s="192"/>
      <c r="AD39" s="41"/>
      <c r="AE39" s="41"/>
      <c r="AF39" s="41"/>
      <c r="AG39" s="41"/>
      <c r="AH39" s="221"/>
      <c r="AI39" s="221"/>
      <c r="AJ39" s="108"/>
      <c r="AK39" s="41"/>
      <c r="AL39" s="41"/>
      <c r="AM39" s="217"/>
      <c r="AN39" s="42"/>
      <c r="AO39" s="257" t="s">
        <v>967</v>
      </c>
      <c r="AP39" s="241">
        <f>SUM(AP9)</f>
        <v>33466088720.580002</v>
      </c>
      <c r="AQ39" s="241">
        <f t="shared" ref="AQ39:AT39" si="2">SUM(AQ9)</f>
        <v>11452568124.76</v>
      </c>
      <c r="AR39" s="251">
        <f t="shared" si="2"/>
        <v>0.3422</v>
      </c>
      <c r="AS39" s="241">
        <f t="shared" si="2"/>
        <v>6188370665</v>
      </c>
      <c r="AT39" s="241">
        <f t="shared" si="2"/>
        <v>6188370665</v>
      </c>
      <c r="AU39" s="251">
        <f>+AS39/AP39</f>
        <v>0.18491466740164517</v>
      </c>
      <c r="AV39" s="251">
        <f>+AT39/AP39</f>
        <v>0.18491466740164517</v>
      </c>
      <c r="AW39" s="3"/>
      <c r="AX39" s="3"/>
      <c r="AY39" s="3"/>
      <c r="AZ39" s="3"/>
      <c r="BA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s="155" customFormat="1" ht="71.25">
      <c r="A40" s="148" t="s">
        <v>193</v>
      </c>
      <c r="B40" s="46" t="s">
        <v>194</v>
      </c>
      <c r="C40" s="47" t="s">
        <v>195</v>
      </c>
      <c r="D40" s="46" t="s">
        <v>537</v>
      </c>
      <c r="E40" s="148" t="s">
        <v>538</v>
      </c>
      <c r="F40" s="181">
        <v>2024130010133</v>
      </c>
      <c r="G40" s="182" t="s">
        <v>539</v>
      </c>
      <c r="H40" s="46" t="s">
        <v>540</v>
      </c>
      <c r="I40" s="296" t="s">
        <v>196</v>
      </c>
      <c r="J40" s="171">
        <v>5</v>
      </c>
      <c r="K40" s="116">
        <v>0.5</v>
      </c>
      <c r="L40" s="46" t="s">
        <v>541</v>
      </c>
      <c r="M40" s="49"/>
      <c r="N40" s="50" t="s">
        <v>542</v>
      </c>
      <c r="O40" s="50">
        <v>17</v>
      </c>
      <c r="P40" s="211">
        <v>1</v>
      </c>
      <c r="Q40" s="54">
        <v>5</v>
      </c>
      <c r="R40" s="258">
        <v>1</v>
      </c>
      <c r="S40" s="190">
        <v>45660</v>
      </c>
      <c r="T40" s="190">
        <v>46022</v>
      </c>
      <c r="U40" s="191">
        <f t="shared" si="0"/>
        <v>362</v>
      </c>
      <c r="V40" s="49">
        <v>385</v>
      </c>
      <c r="W40" s="50" t="s">
        <v>459</v>
      </c>
      <c r="X40" s="49" t="s">
        <v>543</v>
      </c>
      <c r="Y40" s="50" t="s">
        <v>544</v>
      </c>
      <c r="Z40" s="50" t="s">
        <v>545</v>
      </c>
      <c r="AA40" s="48" t="s">
        <v>463</v>
      </c>
      <c r="AB40" s="46" t="s">
        <v>546</v>
      </c>
      <c r="AC40" s="124">
        <v>75000000</v>
      </c>
      <c r="AD40" s="49" t="s">
        <v>465</v>
      </c>
      <c r="AE40" s="49" t="s">
        <v>466</v>
      </c>
      <c r="AF40" s="49"/>
      <c r="AG40" s="49"/>
      <c r="AH40" s="733">
        <v>2749532737</v>
      </c>
      <c r="AI40" s="733"/>
      <c r="AJ40" s="109"/>
      <c r="AK40" s="49"/>
      <c r="AL40" s="49"/>
      <c r="AM40" s="736" t="s">
        <v>547</v>
      </c>
      <c r="AN40" s="50" t="s">
        <v>538</v>
      </c>
      <c r="AO40" s="50" t="s">
        <v>968</v>
      </c>
      <c r="AP40" s="739">
        <v>2760697332.29</v>
      </c>
      <c r="AQ40" s="739">
        <v>1185418000</v>
      </c>
      <c r="AR40" s="742">
        <v>0.4294</v>
      </c>
      <c r="AS40" s="739">
        <v>0</v>
      </c>
      <c r="AT40" s="739">
        <v>0</v>
      </c>
      <c r="AU40" s="751">
        <v>0</v>
      </c>
      <c r="AV40" s="751">
        <v>0</v>
      </c>
      <c r="AW40" s="3"/>
      <c r="AX40" s="3"/>
      <c r="AY40" s="3"/>
      <c r="AZ40" s="3"/>
      <c r="BA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row r="41" spans="1:119" s="155" customFormat="1" ht="71.25">
      <c r="A41" s="148" t="s">
        <v>193</v>
      </c>
      <c r="B41" s="46" t="s">
        <v>194</v>
      </c>
      <c r="C41" s="47" t="s">
        <v>195</v>
      </c>
      <c r="D41" s="46" t="s">
        <v>537</v>
      </c>
      <c r="E41" s="148" t="s">
        <v>538</v>
      </c>
      <c r="F41" s="181">
        <v>2024130010133</v>
      </c>
      <c r="G41" s="182" t="s">
        <v>539</v>
      </c>
      <c r="H41" s="46" t="s">
        <v>540</v>
      </c>
      <c r="I41" s="296" t="s">
        <v>196</v>
      </c>
      <c r="J41" s="171">
        <v>5</v>
      </c>
      <c r="K41" s="116">
        <v>0.5</v>
      </c>
      <c r="L41" s="46" t="s">
        <v>541</v>
      </c>
      <c r="M41" s="49"/>
      <c r="N41" s="50" t="s">
        <v>542</v>
      </c>
      <c r="O41" s="50">
        <v>17</v>
      </c>
      <c r="P41" s="211">
        <v>1</v>
      </c>
      <c r="Q41" s="54">
        <v>5</v>
      </c>
      <c r="R41" s="258">
        <v>1</v>
      </c>
      <c r="S41" s="190">
        <v>45660</v>
      </c>
      <c r="T41" s="190">
        <v>46022</v>
      </c>
      <c r="U41" s="191">
        <f t="shared" si="0"/>
        <v>362</v>
      </c>
      <c r="V41" s="49">
        <v>385</v>
      </c>
      <c r="W41" s="50" t="s">
        <v>459</v>
      </c>
      <c r="X41" s="49" t="s">
        <v>543</v>
      </c>
      <c r="Y41" s="50" t="s">
        <v>544</v>
      </c>
      <c r="Z41" s="50" t="s">
        <v>545</v>
      </c>
      <c r="AA41" s="48" t="s">
        <v>463</v>
      </c>
      <c r="AB41" s="46" t="s">
        <v>550</v>
      </c>
      <c r="AC41" s="124">
        <v>149532737</v>
      </c>
      <c r="AD41" s="50" t="s">
        <v>551</v>
      </c>
      <c r="AE41" s="49" t="s">
        <v>466</v>
      </c>
      <c r="AF41" s="49"/>
      <c r="AG41" s="49"/>
      <c r="AH41" s="734"/>
      <c r="AI41" s="734"/>
      <c r="AJ41" s="109">
        <v>5000000</v>
      </c>
      <c r="AK41" s="49"/>
      <c r="AL41" s="49"/>
      <c r="AM41" s="737"/>
      <c r="AN41" s="50" t="s">
        <v>538</v>
      </c>
      <c r="AO41" s="50" t="s">
        <v>968</v>
      </c>
      <c r="AP41" s="740"/>
      <c r="AQ41" s="740"/>
      <c r="AR41" s="743"/>
      <c r="AS41" s="740"/>
      <c r="AT41" s="740"/>
      <c r="AU41" s="740"/>
      <c r="AV41" s="740"/>
      <c r="AW41" s="3"/>
      <c r="AX41" s="3"/>
      <c r="AY41" s="3"/>
      <c r="AZ41" s="3"/>
      <c r="BA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row>
    <row r="42" spans="1:119" s="155" customFormat="1" ht="71.25">
      <c r="A42" s="148" t="s">
        <v>193</v>
      </c>
      <c r="B42" s="46" t="s">
        <v>194</v>
      </c>
      <c r="C42" s="47" t="s">
        <v>195</v>
      </c>
      <c r="D42" s="46" t="s">
        <v>537</v>
      </c>
      <c r="E42" s="148" t="s">
        <v>538</v>
      </c>
      <c r="F42" s="181">
        <v>2024130010133</v>
      </c>
      <c r="G42" s="182" t="s">
        <v>539</v>
      </c>
      <c r="H42" s="46" t="s">
        <v>540</v>
      </c>
      <c r="I42" s="296" t="s">
        <v>196</v>
      </c>
      <c r="J42" s="171">
        <v>5</v>
      </c>
      <c r="K42" s="116">
        <v>0.5</v>
      </c>
      <c r="L42" s="46" t="s">
        <v>552</v>
      </c>
      <c r="M42" s="49"/>
      <c r="N42" s="50" t="s">
        <v>553</v>
      </c>
      <c r="O42" s="50">
        <v>17</v>
      </c>
      <c r="P42" s="211">
        <v>385</v>
      </c>
      <c r="Q42" s="50">
        <v>5</v>
      </c>
      <c r="R42" s="259">
        <f>+Q42/P42</f>
        <v>1.2987012987012988E-2</v>
      </c>
      <c r="S42" s="190">
        <v>45660</v>
      </c>
      <c r="T42" s="190">
        <v>46022</v>
      </c>
      <c r="U42" s="191">
        <f t="shared" si="0"/>
        <v>362</v>
      </c>
      <c r="V42" s="49">
        <v>385</v>
      </c>
      <c r="W42" s="50" t="s">
        <v>459</v>
      </c>
      <c r="X42" s="49" t="s">
        <v>543</v>
      </c>
      <c r="Y42" s="50" t="s">
        <v>544</v>
      </c>
      <c r="Z42" s="50" t="s">
        <v>545</v>
      </c>
      <c r="AA42" s="48" t="s">
        <v>463</v>
      </c>
      <c r="AB42" s="46" t="s">
        <v>546</v>
      </c>
      <c r="AC42" s="124">
        <v>75000000</v>
      </c>
      <c r="AD42" s="49" t="s">
        <v>465</v>
      </c>
      <c r="AE42" s="49" t="s">
        <v>466</v>
      </c>
      <c r="AF42" s="49"/>
      <c r="AG42" s="49"/>
      <c r="AH42" s="734"/>
      <c r="AI42" s="734"/>
      <c r="AJ42" s="109">
        <v>50000000</v>
      </c>
      <c r="AK42" s="49"/>
      <c r="AL42" s="49"/>
      <c r="AM42" s="737"/>
      <c r="AN42" s="50" t="s">
        <v>538</v>
      </c>
      <c r="AO42" s="50" t="s">
        <v>968</v>
      </c>
      <c r="AP42" s="740"/>
      <c r="AQ42" s="740"/>
      <c r="AR42" s="743"/>
      <c r="AS42" s="740"/>
      <c r="AT42" s="740"/>
      <c r="AU42" s="740"/>
      <c r="AV42" s="740"/>
      <c r="AW42" s="3"/>
      <c r="AX42" s="3"/>
      <c r="AY42" s="3"/>
      <c r="AZ42" s="3"/>
      <c r="BA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row>
    <row r="43" spans="1:119" s="155" customFormat="1" ht="71.25">
      <c r="A43" s="46" t="s">
        <v>193</v>
      </c>
      <c r="B43" s="46" t="s">
        <v>194</v>
      </c>
      <c r="C43" s="47" t="s">
        <v>195</v>
      </c>
      <c r="D43" s="46" t="s">
        <v>537</v>
      </c>
      <c r="E43" s="46" t="s">
        <v>538</v>
      </c>
      <c r="F43" s="183">
        <v>2024130010133</v>
      </c>
      <c r="G43" s="182" t="s">
        <v>539</v>
      </c>
      <c r="H43" s="46" t="s">
        <v>540</v>
      </c>
      <c r="I43" s="296" t="s">
        <v>196</v>
      </c>
      <c r="J43" s="171">
        <v>5</v>
      </c>
      <c r="K43" s="116">
        <v>0.5</v>
      </c>
      <c r="L43" s="46" t="s">
        <v>552</v>
      </c>
      <c r="M43" s="49"/>
      <c r="N43" s="50" t="s">
        <v>553</v>
      </c>
      <c r="O43" s="50">
        <v>17</v>
      </c>
      <c r="P43" s="211">
        <v>385</v>
      </c>
      <c r="Q43" s="50">
        <v>5</v>
      </c>
      <c r="R43" s="259">
        <f>+Q43/P43</f>
        <v>1.2987012987012988E-2</v>
      </c>
      <c r="S43" s="190">
        <v>45660</v>
      </c>
      <c r="T43" s="190">
        <v>46022</v>
      </c>
      <c r="U43" s="191">
        <f t="shared" si="0"/>
        <v>362</v>
      </c>
      <c r="V43" s="49">
        <v>385</v>
      </c>
      <c r="W43" s="50" t="s">
        <v>459</v>
      </c>
      <c r="X43" s="49" t="s">
        <v>555</v>
      </c>
      <c r="Y43" s="51" t="s">
        <v>556</v>
      </c>
      <c r="Z43" s="184" t="s">
        <v>557</v>
      </c>
      <c r="AA43" s="48" t="s">
        <v>463</v>
      </c>
      <c r="AB43" s="46" t="s">
        <v>558</v>
      </c>
      <c r="AC43" s="124">
        <v>1150000000</v>
      </c>
      <c r="AD43" s="46" t="s">
        <v>559</v>
      </c>
      <c r="AE43" s="46" t="s">
        <v>526</v>
      </c>
      <c r="AF43" s="49"/>
      <c r="AG43" s="49"/>
      <c r="AH43" s="734"/>
      <c r="AI43" s="734"/>
      <c r="AJ43" s="49"/>
      <c r="AK43" s="49"/>
      <c r="AL43" s="49"/>
      <c r="AM43" s="737"/>
      <c r="AN43" s="50" t="s">
        <v>538</v>
      </c>
      <c r="AO43" s="50" t="s">
        <v>968</v>
      </c>
      <c r="AP43" s="740"/>
      <c r="AQ43" s="740"/>
      <c r="AR43" s="743"/>
      <c r="AS43" s="740"/>
      <c r="AT43" s="740"/>
      <c r="AU43" s="740"/>
      <c r="AV43" s="740"/>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row>
    <row r="44" spans="1:119" s="155" customFormat="1" ht="71.25">
      <c r="A44" s="46" t="s">
        <v>193</v>
      </c>
      <c r="B44" s="46" t="s">
        <v>194</v>
      </c>
      <c r="C44" s="47" t="s">
        <v>195</v>
      </c>
      <c r="D44" s="46" t="s">
        <v>203</v>
      </c>
      <c r="E44" s="46" t="s">
        <v>538</v>
      </c>
      <c r="F44" s="183">
        <v>2024130010133</v>
      </c>
      <c r="G44" s="182" t="s">
        <v>539</v>
      </c>
      <c r="H44" s="46" t="s">
        <v>560</v>
      </c>
      <c r="I44" s="296" t="s">
        <v>201</v>
      </c>
      <c r="J44" s="171">
        <v>16</v>
      </c>
      <c r="K44" s="116">
        <v>0.5</v>
      </c>
      <c r="L44" s="46" t="s">
        <v>561</v>
      </c>
      <c r="M44" s="49"/>
      <c r="N44" s="50" t="s">
        <v>562</v>
      </c>
      <c r="O44" s="50">
        <v>19</v>
      </c>
      <c r="P44" s="211">
        <v>200</v>
      </c>
      <c r="Q44" s="49">
        <v>16</v>
      </c>
      <c r="R44" s="259">
        <f>+Q44/P44</f>
        <v>0.08</v>
      </c>
      <c r="S44" s="190">
        <v>45660</v>
      </c>
      <c r="T44" s="190">
        <v>46022</v>
      </c>
      <c r="U44" s="191">
        <f t="shared" si="0"/>
        <v>362</v>
      </c>
      <c r="V44" s="48">
        <v>200</v>
      </c>
      <c r="W44" s="50" t="s">
        <v>459</v>
      </c>
      <c r="X44" s="49" t="s">
        <v>555</v>
      </c>
      <c r="Y44" s="50" t="s">
        <v>477</v>
      </c>
      <c r="Z44" s="49" t="s">
        <v>478</v>
      </c>
      <c r="AA44" s="48" t="s">
        <v>463</v>
      </c>
      <c r="AB44" s="46" t="s">
        <v>546</v>
      </c>
      <c r="AC44" s="124">
        <v>75000000</v>
      </c>
      <c r="AD44" s="49" t="s">
        <v>465</v>
      </c>
      <c r="AE44" s="49" t="s">
        <v>466</v>
      </c>
      <c r="AF44" s="49"/>
      <c r="AG44" s="49"/>
      <c r="AH44" s="734"/>
      <c r="AI44" s="734"/>
      <c r="AJ44" s="49"/>
      <c r="AK44" s="49"/>
      <c r="AL44" s="49"/>
      <c r="AM44" s="737"/>
      <c r="AN44" s="50" t="s">
        <v>538</v>
      </c>
      <c r="AO44" s="50" t="s">
        <v>969</v>
      </c>
      <c r="AP44" s="740"/>
      <c r="AQ44" s="740"/>
      <c r="AR44" s="743"/>
      <c r="AS44" s="740"/>
      <c r="AT44" s="740"/>
      <c r="AU44" s="740"/>
      <c r="AV44" s="740"/>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row>
    <row r="45" spans="1:119" s="155" customFormat="1" ht="71.25">
      <c r="A45" s="46" t="s">
        <v>193</v>
      </c>
      <c r="B45" s="46" t="s">
        <v>194</v>
      </c>
      <c r="C45" s="47" t="s">
        <v>195</v>
      </c>
      <c r="D45" s="46" t="s">
        <v>203</v>
      </c>
      <c r="E45" s="46" t="s">
        <v>538</v>
      </c>
      <c r="F45" s="183">
        <v>2024130010133</v>
      </c>
      <c r="G45" s="182" t="s">
        <v>539</v>
      </c>
      <c r="H45" s="46" t="s">
        <v>560</v>
      </c>
      <c r="I45" s="296" t="s">
        <v>201</v>
      </c>
      <c r="J45" s="171">
        <v>16</v>
      </c>
      <c r="K45" s="116">
        <v>0.5</v>
      </c>
      <c r="L45" s="46" t="s">
        <v>565</v>
      </c>
      <c r="M45" s="49"/>
      <c r="N45" s="50" t="s">
        <v>566</v>
      </c>
      <c r="O45" s="50">
        <v>19</v>
      </c>
      <c r="P45" s="211">
        <v>100</v>
      </c>
      <c r="Q45" s="49">
        <v>16</v>
      </c>
      <c r="R45" s="259">
        <f>+Q45/P45</f>
        <v>0.16</v>
      </c>
      <c r="S45" s="190">
        <v>45660</v>
      </c>
      <c r="T45" s="190">
        <v>46022</v>
      </c>
      <c r="U45" s="191">
        <f t="shared" si="0"/>
        <v>362</v>
      </c>
      <c r="V45" s="48">
        <v>100</v>
      </c>
      <c r="W45" s="50" t="s">
        <v>459</v>
      </c>
      <c r="X45" s="49" t="s">
        <v>555</v>
      </c>
      <c r="Y45" s="50" t="s">
        <v>477</v>
      </c>
      <c r="Z45" s="49" t="s">
        <v>478</v>
      </c>
      <c r="AA45" s="48" t="s">
        <v>463</v>
      </c>
      <c r="AB45" s="46" t="s">
        <v>546</v>
      </c>
      <c r="AC45" s="124">
        <v>75000000</v>
      </c>
      <c r="AD45" s="49" t="s">
        <v>465</v>
      </c>
      <c r="AE45" s="49" t="s">
        <v>466</v>
      </c>
      <c r="AF45" s="49"/>
      <c r="AG45" s="49"/>
      <c r="AH45" s="734"/>
      <c r="AI45" s="734"/>
      <c r="AJ45" s="109">
        <v>256887000</v>
      </c>
      <c r="AK45" s="49"/>
      <c r="AL45" s="49"/>
      <c r="AM45" s="737"/>
      <c r="AN45" s="50" t="s">
        <v>538</v>
      </c>
      <c r="AO45" s="50" t="s">
        <v>969</v>
      </c>
      <c r="AP45" s="740"/>
      <c r="AQ45" s="740"/>
      <c r="AR45" s="743"/>
      <c r="AS45" s="740"/>
      <c r="AT45" s="740"/>
      <c r="AU45" s="740"/>
      <c r="AV45" s="740"/>
      <c r="AW45" s="3"/>
      <c r="AX45" s="3"/>
      <c r="AY45" s="3"/>
      <c r="AZ45" s="3"/>
      <c r="BA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row>
    <row r="46" spans="1:119" s="155" customFormat="1" ht="71.25">
      <c r="A46" s="46" t="s">
        <v>193</v>
      </c>
      <c r="B46" s="46" t="s">
        <v>194</v>
      </c>
      <c r="C46" s="47" t="s">
        <v>195</v>
      </c>
      <c r="D46" s="46" t="s">
        <v>203</v>
      </c>
      <c r="E46" s="46" t="s">
        <v>538</v>
      </c>
      <c r="F46" s="183">
        <v>2024130010133</v>
      </c>
      <c r="G46" s="182" t="s">
        <v>539</v>
      </c>
      <c r="H46" s="46" t="s">
        <v>560</v>
      </c>
      <c r="I46" s="296" t="s">
        <v>201</v>
      </c>
      <c r="J46" s="171">
        <v>16</v>
      </c>
      <c r="K46" s="116">
        <v>0.5</v>
      </c>
      <c r="L46" s="46" t="s">
        <v>565</v>
      </c>
      <c r="M46" s="49"/>
      <c r="N46" s="50" t="s">
        <v>566</v>
      </c>
      <c r="O46" s="50">
        <v>19</v>
      </c>
      <c r="P46" s="211">
        <v>100</v>
      </c>
      <c r="Q46" s="49">
        <v>16</v>
      </c>
      <c r="R46" s="259">
        <f>+Q46/P46</f>
        <v>0.16</v>
      </c>
      <c r="S46" s="190">
        <v>45660</v>
      </c>
      <c r="T46" s="190">
        <v>46022</v>
      </c>
      <c r="U46" s="191">
        <f t="shared" si="0"/>
        <v>362</v>
      </c>
      <c r="V46" s="48">
        <v>100</v>
      </c>
      <c r="W46" s="50" t="s">
        <v>459</v>
      </c>
      <c r="X46" s="49" t="s">
        <v>555</v>
      </c>
      <c r="Y46" s="50" t="s">
        <v>568</v>
      </c>
      <c r="Z46" s="50" t="s">
        <v>569</v>
      </c>
      <c r="AA46" s="48" t="s">
        <v>463</v>
      </c>
      <c r="AB46" s="46" t="s">
        <v>570</v>
      </c>
      <c r="AC46" s="124">
        <v>1150000000</v>
      </c>
      <c r="AD46" s="46" t="s">
        <v>559</v>
      </c>
      <c r="AE46" s="46" t="s">
        <v>526</v>
      </c>
      <c r="AF46" s="156"/>
      <c r="AG46" s="49"/>
      <c r="AH46" s="735"/>
      <c r="AI46" s="735"/>
      <c r="AJ46" s="109">
        <v>26000000</v>
      </c>
      <c r="AK46" s="49"/>
      <c r="AL46" s="49"/>
      <c r="AM46" s="738"/>
      <c r="AN46" s="50" t="s">
        <v>538</v>
      </c>
      <c r="AO46" s="50" t="s">
        <v>969</v>
      </c>
      <c r="AP46" s="741"/>
      <c r="AQ46" s="741"/>
      <c r="AR46" s="744"/>
      <c r="AS46" s="741"/>
      <c r="AT46" s="741"/>
      <c r="AU46" s="741"/>
      <c r="AV46" s="741"/>
      <c r="AW46" s="3"/>
      <c r="AX46" s="3"/>
      <c r="AY46" s="3"/>
      <c r="AZ46" s="3"/>
      <c r="BA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row>
    <row r="47" spans="1:119" s="155" customFormat="1" ht="60" customHeight="1">
      <c r="A47" s="46"/>
      <c r="B47" s="46"/>
      <c r="C47" s="47"/>
      <c r="D47" s="46"/>
      <c r="E47" s="619" t="s">
        <v>572</v>
      </c>
      <c r="F47" s="620"/>
      <c r="G47" s="620"/>
      <c r="H47" s="620"/>
      <c r="I47" s="620"/>
      <c r="J47" s="620"/>
      <c r="K47" s="620"/>
      <c r="L47" s="620"/>
      <c r="M47" s="620"/>
      <c r="N47" s="620"/>
      <c r="O47" s="620"/>
      <c r="P47" s="620"/>
      <c r="Q47" s="621"/>
      <c r="R47" s="260">
        <f>AVERAGE(R40:R46)</f>
        <v>0.34656771799628949</v>
      </c>
      <c r="S47" s="190"/>
      <c r="T47" s="190"/>
      <c r="U47" s="191"/>
      <c r="V47" s="48"/>
      <c r="W47" s="50"/>
      <c r="X47" s="49"/>
      <c r="Y47" s="50"/>
      <c r="Z47" s="50"/>
      <c r="AA47" s="48"/>
      <c r="AB47" s="46"/>
      <c r="AC47" s="124"/>
      <c r="AD47" s="46"/>
      <c r="AE47" s="46"/>
      <c r="AF47" s="156"/>
      <c r="AG47" s="49"/>
      <c r="AH47" s="218"/>
      <c r="AI47" s="218"/>
      <c r="AJ47" s="109"/>
      <c r="AK47" s="49"/>
      <c r="AL47" s="49"/>
      <c r="AM47" s="219"/>
      <c r="AN47" s="50"/>
      <c r="AO47" s="257" t="s">
        <v>967</v>
      </c>
      <c r="AP47" s="243">
        <f>SUM(AP40)</f>
        <v>2760697332.29</v>
      </c>
      <c r="AQ47" s="243">
        <f t="shared" ref="AQ47:AT47" si="3">SUM(AQ40)</f>
        <v>1185418000</v>
      </c>
      <c r="AR47" s="261">
        <f t="shared" si="3"/>
        <v>0.4294</v>
      </c>
      <c r="AS47" s="243">
        <f t="shared" si="3"/>
        <v>0</v>
      </c>
      <c r="AT47" s="243">
        <f t="shared" si="3"/>
        <v>0</v>
      </c>
      <c r="AU47" s="262">
        <v>0</v>
      </c>
      <c r="AV47" s="262">
        <v>0</v>
      </c>
      <c r="AW47" s="3"/>
      <c r="AX47" s="3"/>
      <c r="AY47" s="3"/>
      <c r="AZ47" s="3"/>
      <c r="BA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row>
    <row r="48" spans="1:119" s="157" customFormat="1" ht="120">
      <c r="A48" s="32" t="s">
        <v>206</v>
      </c>
      <c r="B48" s="32" t="s">
        <v>207</v>
      </c>
      <c r="C48" s="52" t="s">
        <v>208</v>
      </c>
      <c r="D48" s="32" t="s">
        <v>215</v>
      </c>
      <c r="E48" s="32" t="s">
        <v>573</v>
      </c>
      <c r="F48" s="53">
        <v>2024130010147</v>
      </c>
      <c r="G48" s="54" t="s">
        <v>574</v>
      </c>
      <c r="H48" s="32" t="s">
        <v>575</v>
      </c>
      <c r="I48" s="32" t="s">
        <v>576</v>
      </c>
      <c r="J48" s="172">
        <v>4005</v>
      </c>
      <c r="K48" s="116">
        <v>0.3</v>
      </c>
      <c r="L48" s="32" t="s">
        <v>577</v>
      </c>
      <c r="M48" s="151"/>
      <c r="N48" s="54" t="s">
        <v>578</v>
      </c>
      <c r="O48" s="54"/>
      <c r="P48" s="211">
        <v>1</v>
      </c>
      <c r="Q48" s="151" t="s">
        <v>970</v>
      </c>
      <c r="R48" s="263">
        <f>0.5/1</f>
        <v>0.5</v>
      </c>
      <c r="S48" s="190">
        <v>45660</v>
      </c>
      <c r="T48" s="190">
        <v>46022</v>
      </c>
      <c r="U48" s="191">
        <f t="shared" si="0"/>
        <v>362</v>
      </c>
      <c r="V48" s="31">
        <v>5400</v>
      </c>
      <c r="W48" s="54" t="s">
        <v>459</v>
      </c>
      <c r="X48" s="54" t="s">
        <v>579</v>
      </c>
      <c r="Y48" s="32" t="s">
        <v>580</v>
      </c>
      <c r="Z48" s="32" t="s">
        <v>581</v>
      </c>
      <c r="AA48" s="31" t="s">
        <v>463</v>
      </c>
      <c r="AB48" s="32" t="s">
        <v>546</v>
      </c>
      <c r="AC48" s="125">
        <v>64500000</v>
      </c>
      <c r="AD48" s="151" t="s">
        <v>465</v>
      </c>
      <c r="AE48" s="151" t="s">
        <v>466</v>
      </c>
      <c r="AF48" s="151"/>
      <c r="AG48" s="151"/>
      <c r="AH48" s="722">
        <v>844891147</v>
      </c>
      <c r="AI48" s="722"/>
      <c r="AJ48" s="107">
        <v>0</v>
      </c>
      <c r="AK48" s="151"/>
      <c r="AL48" s="151"/>
      <c r="AM48" s="724" t="s">
        <v>582</v>
      </c>
      <c r="AN48" s="54" t="s">
        <v>573</v>
      </c>
      <c r="AO48" s="112" t="s">
        <v>971</v>
      </c>
      <c r="AP48" s="726">
        <v>899558349</v>
      </c>
      <c r="AQ48" s="726">
        <v>132500000</v>
      </c>
      <c r="AR48" s="727">
        <v>0.14729999999999999</v>
      </c>
      <c r="AS48" s="726">
        <v>0</v>
      </c>
      <c r="AT48" s="726">
        <v>0</v>
      </c>
      <c r="AU48" s="710">
        <v>0</v>
      </c>
      <c r="AV48" s="710">
        <v>0</v>
      </c>
      <c r="AW48" s="3"/>
      <c r="AX48" s="3"/>
      <c r="AY48" s="3"/>
      <c r="AZ48" s="3"/>
      <c r="BA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row>
    <row r="49" spans="1:119" s="157" customFormat="1" ht="120">
      <c r="A49" s="32" t="s">
        <v>206</v>
      </c>
      <c r="B49" s="32" t="s">
        <v>207</v>
      </c>
      <c r="C49" s="52" t="s">
        <v>208</v>
      </c>
      <c r="D49" s="32" t="s">
        <v>215</v>
      </c>
      <c r="E49" s="32" t="s">
        <v>573</v>
      </c>
      <c r="F49" s="53">
        <v>2024130010147</v>
      </c>
      <c r="G49" s="105" t="s">
        <v>585</v>
      </c>
      <c r="H49" s="32" t="s">
        <v>586</v>
      </c>
      <c r="I49" s="32" t="s">
        <v>213</v>
      </c>
      <c r="J49" s="172">
        <v>2</v>
      </c>
      <c r="K49" s="116">
        <v>0.3</v>
      </c>
      <c r="L49" s="32" t="s">
        <v>587</v>
      </c>
      <c r="M49" s="151"/>
      <c r="N49" s="54" t="s">
        <v>588</v>
      </c>
      <c r="O49" s="54">
        <v>4</v>
      </c>
      <c r="P49" s="211">
        <v>3</v>
      </c>
      <c r="Q49" s="151" t="s">
        <v>970</v>
      </c>
      <c r="R49" s="264">
        <f>0.5/3</f>
        <v>0.16666666666666666</v>
      </c>
      <c r="S49" s="190">
        <v>45660</v>
      </c>
      <c r="T49" s="190">
        <v>46022</v>
      </c>
      <c r="U49" s="191">
        <f t="shared" si="0"/>
        <v>362</v>
      </c>
      <c r="V49" s="31">
        <v>3</v>
      </c>
      <c r="W49" s="54" t="s">
        <v>459</v>
      </c>
      <c r="X49" s="54" t="s">
        <v>579</v>
      </c>
      <c r="Y49" s="32" t="s">
        <v>589</v>
      </c>
      <c r="Z49" s="32" t="s">
        <v>590</v>
      </c>
      <c r="AA49" s="31" t="s">
        <v>463</v>
      </c>
      <c r="AB49" s="32" t="s">
        <v>546</v>
      </c>
      <c r="AC49" s="125">
        <v>64500000</v>
      </c>
      <c r="AD49" s="151" t="s">
        <v>465</v>
      </c>
      <c r="AE49" s="151" t="s">
        <v>466</v>
      </c>
      <c r="AF49" s="151"/>
      <c r="AG49" s="151"/>
      <c r="AH49" s="723"/>
      <c r="AI49" s="723"/>
      <c r="AJ49" s="107">
        <v>0</v>
      </c>
      <c r="AK49" s="151"/>
      <c r="AL49" s="151"/>
      <c r="AM49" s="725"/>
      <c r="AN49" s="54" t="s">
        <v>573</v>
      </c>
      <c r="AO49" s="112" t="s">
        <v>971</v>
      </c>
      <c r="AP49" s="711"/>
      <c r="AQ49" s="711"/>
      <c r="AR49" s="728"/>
      <c r="AS49" s="711"/>
      <c r="AT49" s="711"/>
      <c r="AU49" s="711"/>
      <c r="AV49" s="711"/>
      <c r="AW49" s="3"/>
      <c r="AX49" s="3"/>
      <c r="AY49" s="3"/>
      <c r="AZ49" s="3"/>
      <c r="BA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row>
    <row r="50" spans="1:119" s="157" customFormat="1" ht="120">
      <c r="A50" s="32" t="s">
        <v>206</v>
      </c>
      <c r="B50" s="32" t="s">
        <v>207</v>
      </c>
      <c r="C50" s="52" t="s">
        <v>208</v>
      </c>
      <c r="D50" s="32" t="s">
        <v>215</v>
      </c>
      <c r="E50" s="32" t="s">
        <v>573</v>
      </c>
      <c r="F50" s="53">
        <v>2024130010147</v>
      </c>
      <c r="G50" s="105" t="s">
        <v>585</v>
      </c>
      <c r="H50" s="32" t="s">
        <v>586</v>
      </c>
      <c r="I50" s="32" t="s">
        <v>213</v>
      </c>
      <c r="J50" s="172">
        <v>2</v>
      </c>
      <c r="K50" s="116">
        <v>0.3</v>
      </c>
      <c r="L50" s="32" t="s">
        <v>587</v>
      </c>
      <c r="M50" s="151"/>
      <c r="N50" s="54" t="s">
        <v>588</v>
      </c>
      <c r="O50" s="54">
        <v>4</v>
      </c>
      <c r="P50" s="211">
        <v>3</v>
      </c>
      <c r="Q50" s="151" t="s">
        <v>970</v>
      </c>
      <c r="R50" s="264">
        <f t="shared" ref="R50:R56" si="4">0.5/3</f>
        <v>0.16666666666666666</v>
      </c>
      <c r="S50" s="190">
        <v>45660</v>
      </c>
      <c r="T50" s="190">
        <v>46022</v>
      </c>
      <c r="U50" s="191">
        <f t="shared" si="0"/>
        <v>362</v>
      </c>
      <c r="V50" s="31">
        <v>3</v>
      </c>
      <c r="W50" s="54" t="s">
        <v>459</v>
      </c>
      <c r="X50" s="54" t="s">
        <v>579</v>
      </c>
      <c r="Y50" s="32" t="s">
        <v>589</v>
      </c>
      <c r="Z50" s="32" t="s">
        <v>590</v>
      </c>
      <c r="AA50" s="31" t="s">
        <v>463</v>
      </c>
      <c r="AB50" s="32" t="s">
        <v>593</v>
      </c>
      <c r="AC50" s="125">
        <v>50000000</v>
      </c>
      <c r="AD50" s="54" t="s">
        <v>516</v>
      </c>
      <c r="AE50" s="151" t="s">
        <v>466</v>
      </c>
      <c r="AF50" s="151"/>
      <c r="AG50" s="151"/>
      <c r="AH50" s="723"/>
      <c r="AI50" s="723"/>
      <c r="AJ50" s="107">
        <v>0</v>
      </c>
      <c r="AK50" s="151"/>
      <c r="AL50" s="151"/>
      <c r="AM50" s="725"/>
      <c r="AN50" s="54" t="s">
        <v>573</v>
      </c>
      <c r="AO50" s="112" t="s">
        <v>971</v>
      </c>
      <c r="AP50" s="711"/>
      <c r="AQ50" s="711"/>
      <c r="AR50" s="728"/>
      <c r="AS50" s="711"/>
      <c r="AT50" s="711"/>
      <c r="AU50" s="711"/>
      <c r="AV50" s="711"/>
      <c r="AW50" s="3"/>
      <c r="AX50" s="3"/>
      <c r="AY50" s="3"/>
      <c r="AZ50" s="3"/>
      <c r="BA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row>
    <row r="51" spans="1:119" s="157" customFormat="1" ht="120">
      <c r="A51" s="32" t="s">
        <v>206</v>
      </c>
      <c r="B51" s="32" t="s">
        <v>207</v>
      </c>
      <c r="C51" s="52" t="s">
        <v>208</v>
      </c>
      <c r="D51" s="32" t="s">
        <v>215</v>
      </c>
      <c r="E51" s="32" t="s">
        <v>573</v>
      </c>
      <c r="F51" s="53">
        <v>2024130010147</v>
      </c>
      <c r="G51" s="105" t="s">
        <v>585</v>
      </c>
      <c r="H51" s="32" t="s">
        <v>586</v>
      </c>
      <c r="I51" s="32" t="s">
        <v>213</v>
      </c>
      <c r="J51" s="172">
        <v>2</v>
      </c>
      <c r="K51" s="116">
        <v>0.3</v>
      </c>
      <c r="L51" s="32" t="s">
        <v>587</v>
      </c>
      <c r="M51" s="151"/>
      <c r="N51" s="54" t="s">
        <v>588</v>
      </c>
      <c r="O51" s="54">
        <v>4</v>
      </c>
      <c r="P51" s="211">
        <v>3</v>
      </c>
      <c r="Q51" s="151" t="s">
        <v>970</v>
      </c>
      <c r="R51" s="264">
        <f t="shared" si="4"/>
        <v>0.16666666666666666</v>
      </c>
      <c r="S51" s="190">
        <v>45660</v>
      </c>
      <c r="T51" s="190">
        <v>46022</v>
      </c>
      <c r="U51" s="191">
        <f t="shared" si="0"/>
        <v>362</v>
      </c>
      <c r="V51" s="31">
        <v>3</v>
      </c>
      <c r="W51" s="54" t="s">
        <v>459</v>
      </c>
      <c r="X51" s="54" t="s">
        <v>579</v>
      </c>
      <c r="Y51" s="32" t="s">
        <v>589</v>
      </c>
      <c r="Z51" s="32" t="s">
        <v>590</v>
      </c>
      <c r="AA51" s="31" t="s">
        <v>463</v>
      </c>
      <c r="AB51" s="32" t="s">
        <v>594</v>
      </c>
      <c r="AC51" s="125">
        <v>70000000</v>
      </c>
      <c r="AD51" s="54" t="s">
        <v>551</v>
      </c>
      <c r="AE51" s="151" t="s">
        <v>466</v>
      </c>
      <c r="AF51" s="151"/>
      <c r="AG51" s="151"/>
      <c r="AH51" s="723"/>
      <c r="AI51" s="723"/>
      <c r="AJ51" s="107">
        <v>0</v>
      </c>
      <c r="AK51" s="151"/>
      <c r="AL51" s="151"/>
      <c r="AM51" s="725"/>
      <c r="AN51" s="54" t="s">
        <v>573</v>
      </c>
      <c r="AO51" s="112" t="s">
        <v>971</v>
      </c>
      <c r="AP51" s="711"/>
      <c r="AQ51" s="711"/>
      <c r="AR51" s="728"/>
      <c r="AS51" s="711"/>
      <c r="AT51" s="711"/>
      <c r="AU51" s="711"/>
      <c r="AV51" s="711"/>
      <c r="AW51" s="3"/>
      <c r="AX51" s="3"/>
      <c r="AY51" s="3"/>
      <c r="AZ51" s="3"/>
      <c r="BA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row>
    <row r="52" spans="1:119" s="157" customFormat="1" ht="120">
      <c r="A52" s="32" t="s">
        <v>206</v>
      </c>
      <c r="B52" s="32" t="s">
        <v>207</v>
      </c>
      <c r="C52" s="52" t="s">
        <v>208</v>
      </c>
      <c r="D52" s="32" t="s">
        <v>215</v>
      </c>
      <c r="E52" s="32" t="s">
        <v>573</v>
      </c>
      <c r="F52" s="53">
        <v>2024130010147</v>
      </c>
      <c r="G52" s="105" t="s">
        <v>585</v>
      </c>
      <c r="H52" s="32" t="s">
        <v>586</v>
      </c>
      <c r="I52" s="297" t="s">
        <v>213</v>
      </c>
      <c r="J52" s="172">
        <v>2</v>
      </c>
      <c r="K52" s="116">
        <v>0.3</v>
      </c>
      <c r="L52" s="32" t="s">
        <v>595</v>
      </c>
      <c r="M52" s="151"/>
      <c r="N52" s="54" t="s">
        <v>596</v>
      </c>
      <c r="O52" s="54">
        <v>4</v>
      </c>
      <c r="P52" s="211">
        <v>1</v>
      </c>
      <c r="Q52" s="151" t="s">
        <v>970</v>
      </c>
      <c r="R52" s="264">
        <f t="shared" si="4"/>
        <v>0.16666666666666666</v>
      </c>
      <c r="S52" s="190">
        <v>45660</v>
      </c>
      <c r="T52" s="190">
        <v>46022</v>
      </c>
      <c r="U52" s="191">
        <f t="shared" si="0"/>
        <v>362</v>
      </c>
      <c r="V52" s="31">
        <v>3</v>
      </c>
      <c r="W52" s="54" t="s">
        <v>459</v>
      </c>
      <c r="X52" s="54" t="s">
        <v>579</v>
      </c>
      <c r="Y52" s="32" t="s">
        <v>589</v>
      </c>
      <c r="Z52" s="32" t="s">
        <v>590</v>
      </c>
      <c r="AA52" s="31" t="s">
        <v>463</v>
      </c>
      <c r="AB52" s="32" t="s">
        <v>546</v>
      </c>
      <c r="AC52" s="125">
        <v>22500000</v>
      </c>
      <c r="AD52" s="151" t="s">
        <v>465</v>
      </c>
      <c r="AE52" s="151" t="s">
        <v>466</v>
      </c>
      <c r="AF52" s="151"/>
      <c r="AG52" s="151"/>
      <c r="AH52" s="723"/>
      <c r="AI52" s="723"/>
      <c r="AJ52" s="107">
        <v>0</v>
      </c>
      <c r="AK52" s="151"/>
      <c r="AL52" s="151"/>
      <c r="AM52" s="725"/>
      <c r="AN52" s="54" t="s">
        <v>573</v>
      </c>
      <c r="AO52" s="112" t="s">
        <v>971</v>
      </c>
      <c r="AP52" s="711"/>
      <c r="AQ52" s="711"/>
      <c r="AR52" s="728"/>
      <c r="AS52" s="711"/>
      <c r="AT52" s="711"/>
      <c r="AU52" s="711"/>
      <c r="AV52" s="711"/>
      <c r="AW52" s="3"/>
      <c r="AX52" s="3"/>
      <c r="AY52" s="3"/>
      <c r="AZ52" s="3"/>
      <c r="BA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row>
    <row r="53" spans="1:119" s="157" customFormat="1" ht="120">
      <c r="A53" s="32" t="s">
        <v>206</v>
      </c>
      <c r="B53" s="32" t="s">
        <v>207</v>
      </c>
      <c r="C53" s="52" t="s">
        <v>208</v>
      </c>
      <c r="D53" s="32" t="s">
        <v>215</v>
      </c>
      <c r="E53" s="32" t="s">
        <v>573</v>
      </c>
      <c r="F53" s="53">
        <v>2024130010147</v>
      </c>
      <c r="G53" s="105" t="s">
        <v>585</v>
      </c>
      <c r="H53" s="32" t="s">
        <v>586</v>
      </c>
      <c r="I53" s="32" t="s">
        <v>213</v>
      </c>
      <c r="J53" s="297">
        <v>2</v>
      </c>
      <c r="K53" s="116">
        <v>0.3</v>
      </c>
      <c r="L53" s="32" t="s">
        <v>595</v>
      </c>
      <c r="M53" s="151"/>
      <c r="N53" s="54" t="s">
        <v>596</v>
      </c>
      <c r="O53" s="54">
        <v>4</v>
      </c>
      <c r="P53" s="211">
        <v>1</v>
      </c>
      <c r="Q53" s="151" t="s">
        <v>970</v>
      </c>
      <c r="R53" s="264">
        <f t="shared" si="4"/>
        <v>0.16666666666666666</v>
      </c>
      <c r="S53" s="190">
        <v>45660</v>
      </c>
      <c r="T53" s="190">
        <v>46022</v>
      </c>
      <c r="U53" s="191">
        <f t="shared" si="0"/>
        <v>362</v>
      </c>
      <c r="V53" s="31">
        <v>3</v>
      </c>
      <c r="W53" s="54" t="s">
        <v>459</v>
      </c>
      <c r="X53" s="54" t="s">
        <v>579</v>
      </c>
      <c r="Y53" s="32" t="s">
        <v>589</v>
      </c>
      <c r="Z53" s="32" t="s">
        <v>590</v>
      </c>
      <c r="AA53" s="31" t="s">
        <v>463</v>
      </c>
      <c r="AB53" s="32" t="s">
        <v>598</v>
      </c>
      <c r="AC53" s="125">
        <v>12000000</v>
      </c>
      <c r="AD53" s="54" t="s">
        <v>516</v>
      </c>
      <c r="AE53" s="151" t="s">
        <v>466</v>
      </c>
      <c r="AF53" s="151"/>
      <c r="AG53" s="151"/>
      <c r="AH53" s="723"/>
      <c r="AI53" s="723"/>
      <c r="AJ53" s="107">
        <v>0</v>
      </c>
      <c r="AK53" s="151"/>
      <c r="AL53" s="151"/>
      <c r="AM53" s="725"/>
      <c r="AN53" s="54" t="s">
        <v>573</v>
      </c>
      <c r="AO53" s="112" t="s">
        <v>971</v>
      </c>
      <c r="AP53" s="711"/>
      <c r="AQ53" s="711"/>
      <c r="AR53" s="728"/>
      <c r="AS53" s="711"/>
      <c r="AT53" s="711"/>
      <c r="AU53" s="711"/>
      <c r="AV53" s="711"/>
      <c r="AW53" s="3"/>
      <c r="AX53" s="3"/>
      <c r="AY53" s="3"/>
      <c r="AZ53" s="3"/>
      <c r="BA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row>
    <row r="54" spans="1:119" s="157" customFormat="1" ht="120">
      <c r="A54" s="32" t="s">
        <v>206</v>
      </c>
      <c r="B54" s="32" t="s">
        <v>207</v>
      </c>
      <c r="C54" s="52" t="s">
        <v>208</v>
      </c>
      <c r="D54" s="32" t="s">
        <v>215</v>
      </c>
      <c r="E54" s="32" t="s">
        <v>573</v>
      </c>
      <c r="F54" s="53">
        <v>2024130010147</v>
      </c>
      <c r="G54" s="105" t="s">
        <v>585</v>
      </c>
      <c r="H54" s="32" t="s">
        <v>586</v>
      </c>
      <c r="I54" s="32" t="s">
        <v>213</v>
      </c>
      <c r="J54" s="172">
        <v>2</v>
      </c>
      <c r="K54" s="116">
        <v>0.3</v>
      </c>
      <c r="L54" s="32" t="s">
        <v>599</v>
      </c>
      <c r="M54" s="151"/>
      <c r="N54" s="54" t="s">
        <v>600</v>
      </c>
      <c r="O54" s="54">
        <v>4</v>
      </c>
      <c r="P54" s="211">
        <v>2</v>
      </c>
      <c r="Q54" s="151" t="s">
        <v>970</v>
      </c>
      <c r="R54" s="264">
        <f t="shared" si="4"/>
        <v>0.16666666666666666</v>
      </c>
      <c r="S54" s="190">
        <v>45660</v>
      </c>
      <c r="T54" s="190">
        <v>46022</v>
      </c>
      <c r="U54" s="191">
        <f t="shared" si="0"/>
        <v>362</v>
      </c>
      <c r="V54" s="31">
        <v>3</v>
      </c>
      <c r="W54" s="54" t="s">
        <v>459</v>
      </c>
      <c r="X54" s="54" t="s">
        <v>579</v>
      </c>
      <c r="Y54" s="32" t="s">
        <v>601</v>
      </c>
      <c r="Z54" s="32" t="s">
        <v>602</v>
      </c>
      <c r="AA54" s="31" t="s">
        <v>463</v>
      </c>
      <c r="AB54" s="32" t="s">
        <v>546</v>
      </c>
      <c r="AC54" s="125">
        <v>64500000</v>
      </c>
      <c r="AD54" s="151" t="s">
        <v>465</v>
      </c>
      <c r="AE54" s="151" t="s">
        <v>466</v>
      </c>
      <c r="AF54" s="151"/>
      <c r="AG54" s="151"/>
      <c r="AH54" s="723"/>
      <c r="AI54" s="723"/>
      <c r="AJ54" s="107">
        <v>0</v>
      </c>
      <c r="AK54" s="151"/>
      <c r="AL54" s="151"/>
      <c r="AM54" s="725"/>
      <c r="AN54" s="54" t="s">
        <v>573</v>
      </c>
      <c r="AO54" s="112" t="s">
        <v>971</v>
      </c>
      <c r="AP54" s="711"/>
      <c r="AQ54" s="711"/>
      <c r="AR54" s="728"/>
      <c r="AS54" s="711"/>
      <c r="AT54" s="711"/>
      <c r="AU54" s="711"/>
      <c r="AV54" s="711"/>
      <c r="AW54" s="3"/>
      <c r="AX54" s="3"/>
      <c r="AY54" s="3"/>
      <c r="AZ54" s="3"/>
      <c r="BA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row>
    <row r="55" spans="1:119" s="157" customFormat="1" ht="120">
      <c r="A55" s="32" t="s">
        <v>206</v>
      </c>
      <c r="B55" s="32" t="s">
        <v>207</v>
      </c>
      <c r="C55" s="52" t="s">
        <v>208</v>
      </c>
      <c r="D55" s="32" t="s">
        <v>215</v>
      </c>
      <c r="E55" s="32" t="s">
        <v>573</v>
      </c>
      <c r="F55" s="53">
        <v>2024130010147</v>
      </c>
      <c r="G55" s="105" t="s">
        <v>585</v>
      </c>
      <c r="H55" s="32" t="s">
        <v>586</v>
      </c>
      <c r="I55" s="32" t="s">
        <v>213</v>
      </c>
      <c r="J55" s="172">
        <v>2</v>
      </c>
      <c r="K55" s="116">
        <v>0.3</v>
      </c>
      <c r="L55" s="32" t="s">
        <v>603</v>
      </c>
      <c r="M55" s="151"/>
      <c r="N55" s="54" t="s">
        <v>604</v>
      </c>
      <c r="O55" s="54">
        <v>4</v>
      </c>
      <c r="P55" s="211">
        <v>1</v>
      </c>
      <c r="Q55" s="151" t="s">
        <v>970</v>
      </c>
      <c r="R55" s="264">
        <f t="shared" si="4"/>
        <v>0.16666666666666666</v>
      </c>
      <c r="S55" s="190">
        <v>45660</v>
      </c>
      <c r="T55" s="190">
        <v>46022</v>
      </c>
      <c r="U55" s="191">
        <f t="shared" si="0"/>
        <v>362</v>
      </c>
      <c r="V55" s="31">
        <v>3</v>
      </c>
      <c r="W55" s="54" t="s">
        <v>459</v>
      </c>
      <c r="X55" s="54" t="s">
        <v>579</v>
      </c>
      <c r="Y55" s="32" t="s">
        <v>601</v>
      </c>
      <c r="Z55" s="32" t="s">
        <v>602</v>
      </c>
      <c r="AA55" s="31" t="s">
        <v>463</v>
      </c>
      <c r="AB55" s="32" t="s">
        <v>546</v>
      </c>
      <c r="AC55" s="125">
        <v>36000000</v>
      </c>
      <c r="AD55" s="151" t="s">
        <v>465</v>
      </c>
      <c r="AE55" s="151" t="s">
        <v>466</v>
      </c>
      <c r="AF55" s="151"/>
      <c r="AG55" s="151"/>
      <c r="AH55" s="723"/>
      <c r="AI55" s="723"/>
      <c r="AJ55" s="107">
        <v>0</v>
      </c>
      <c r="AK55" s="151"/>
      <c r="AL55" s="151"/>
      <c r="AM55" s="725"/>
      <c r="AN55" s="54" t="s">
        <v>573</v>
      </c>
      <c r="AO55" s="112" t="s">
        <v>971</v>
      </c>
      <c r="AP55" s="711"/>
      <c r="AQ55" s="711"/>
      <c r="AR55" s="728"/>
      <c r="AS55" s="711"/>
      <c r="AT55" s="711"/>
      <c r="AU55" s="711"/>
      <c r="AV55" s="711"/>
      <c r="AW55" s="3"/>
      <c r="AX55" s="3"/>
      <c r="AY55" s="3"/>
      <c r="AZ55" s="3"/>
      <c r="BA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row>
    <row r="56" spans="1:119" s="157" customFormat="1" ht="120">
      <c r="A56" s="32" t="s">
        <v>206</v>
      </c>
      <c r="B56" s="32" t="s">
        <v>207</v>
      </c>
      <c r="C56" s="52" t="s">
        <v>219</v>
      </c>
      <c r="D56" s="32" t="s">
        <v>215</v>
      </c>
      <c r="E56" s="32" t="s">
        <v>573</v>
      </c>
      <c r="F56" s="53">
        <v>2024130010147</v>
      </c>
      <c r="G56" s="105" t="s">
        <v>585</v>
      </c>
      <c r="H56" s="32" t="s">
        <v>586</v>
      </c>
      <c r="I56" s="32" t="s">
        <v>213</v>
      </c>
      <c r="J56" s="172">
        <v>2</v>
      </c>
      <c r="K56" s="116">
        <v>0.3</v>
      </c>
      <c r="L56" s="32" t="s">
        <v>603</v>
      </c>
      <c r="M56" s="151"/>
      <c r="N56" s="54" t="s">
        <v>606</v>
      </c>
      <c r="O56" s="54">
        <v>4</v>
      </c>
      <c r="P56" s="211">
        <v>1</v>
      </c>
      <c r="Q56" s="151" t="s">
        <v>970</v>
      </c>
      <c r="R56" s="264">
        <f t="shared" si="4"/>
        <v>0.16666666666666666</v>
      </c>
      <c r="S56" s="190">
        <v>45660</v>
      </c>
      <c r="T56" s="190">
        <v>46022</v>
      </c>
      <c r="U56" s="191">
        <f t="shared" si="0"/>
        <v>362</v>
      </c>
      <c r="V56" s="31">
        <v>3</v>
      </c>
      <c r="W56" s="54" t="s">
        <v>459</v>
      </c>
      <c r="X56" s="54" t="s">
        <v>579</v>
      </c>
      <c r="Y56" s="32" t="s">
        <v>601</v>
      </c>
      <c r="Z56" s="32" t="s">
        <v>602</v>
      </c>
      <c r="AA56" s="31" t="s">
        <v>463</v>
      </c>
      <c r="AB56" s="32" t="s">
        <v>607</v>
      </c>
      <c r="AC56" s="125">
        <v>50000000</v>
      </c>
      <c r="AD56" s="54" t="s">
        <v>551</v>
      </c>
      <c r="AE56" s="151" t="s">
        <v>466</v>
      </c>
      <c r="AF56" s="151"/>
      <c r="AG56" s="151"/>
      <c r="AH56" s="723"/>
      <c r="AI56" s="723"/>
      <c r="AJ56" s="107">
        <v>0</v>
      </c>
      <c r="AK56" s="151"/>
      <c r="AL56" s="151"/>
      <c r="AM56" s="725"/>
      <c r="AN56" s="54" t="s">
        <v>573</v>
      </c>
      <c r="AO56" s="112" t="s">
        <v>971</v>
      </c>
      <c r="AP56" s="711"/>
      <c r="AQ56" s="711"/>
      <c r="AR56" s="728"/>
      <c r="AS56" s="711"/>
      <c r="AT56" s="711"/>
      <c r="AU56" s="711"/>
      <c r="AV56" s="711"/>
      <c r="AW56" s="3"/>
      <c r="AX56" s="3"/>
      <c r="AY56" s="3"/>
      <c r="AZ56" s="3"/>
      <c r="BA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row>
    <row r="57" spans="1:119" s="157" customFormat="1" ht="285.75">
      <c r="A57" s="32" t="s">
        <v>206</v>
      </c>
      <c r="B57" s="32" t="s">
        <v>207</v>
      </c>
      <c r="C57" s="52" t="s">
        <v>219</v>
      </c>
      <c r="D57" s="32" t="s">
        <v>211</v>
      </c>
      <c r="E57" s="149" t="s">
        <v>573</v>
      </c>
      <c r="F57" s="150">
        <v>2024130010147</v>
      </c>
      <c r="G57" s="105" t="s">
        <v>585</v>
      </c>
      <c r="H57" s="32" t="s">
        <v>586</v>
      </c>
      <c r="I57" s="32" t="s">
        <v>213</v>
      </c>
      <c r="J57" s="172">
        <v>2</v>
      </c>
      <c r="K57" s="116">
        <v>0.7</v>
      </c>
      <c r="L57" s="105" t="s">
        <v>608</v>
      </c>
      <c r="M57" s="151"/>
      <c r="N57" s="54" t="s">
        <v>609</v>
      </c>
      <c r="O57" s="54">
        <v>7187</v>
      </c>
      <c r="P57" s="211">
        <v>5400</v>
      </c>
      <c r="Q57" s="151">
        <v>300</v>
      </c>
      <c r="R57" s="264">
        <f>+Q57/P57</f>
        <v>5.5555555555555552E-2</v>
      </c>
      <c r="S57" s="190">
        <v>45660</v>
      </c>
      <c r="T57" s="190">
        <v>46022</v>
      </c>
      <c r="U57" s="191">
        <f t="shared" si="0"/>
        <v>362</v>
      </c>
      <c r="V57" s="31">
        <v>3</v>
      </c>
      <c r="W57" s="54" t="s">
        <v>459</v>
      </c>
      <c r="X57" s="54" t="s">
        <v>579</v>
      </c>
      <c r="Y57" s="32" t="s">
        <v>610</v>
      </c>
      <c r="Z57" s="32" t="s">
        <v>611</v>
      </c>
      <c r="AA57" s="31" t="s">
        <v>463</v>
      </c>
      <c r="AB57" s="32" t="s">
        <v>546</v>
      </c>
      <c r="AC57" s="125">
        <v>64500000</v>
      </c>
      <c r="AD57" s="151" t="s">
        <v>465</v>
      </c>
      <c r="AE57" s="151" t="s">
        <v>466</v>
      </c>
      <c r="AF57" s="151"/>
      <c r="AG57" s="151"/>
      <c r="AH57" s="723"/>
      <c r="AI57" s="723"/>
      <c r="AJ57" s="107">
        <v>0</v>
      </c>
      <c r="AK57" s="151"/>
      <c r="AL57" s="151"/>
      <c r="AM57" s="725"/>
      <c r="AN57" s="54" t="s">
        <v>573</v>
      </c>
      <c r="AO57" s="112" t="s">
        <v>972</v>
      </c>
      <c r="AP57" s="711"/>
      <c r="AQ57" s="711"/>
      <c r="AR57" s="728"/>
      <c r="AS57" s="711"/>
      <c r="AT57" s="711"/>
      <c r="AU57" s="711"/>
      <c r="AV57" s="711"/>
      <c r="AW57" s="3"/>
      <c r="AX57" s="3"/>
      <c r="AY57" s="3"/>
      <c r="AZ57" s="3"/>
      <c r="BA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row>
    <row r="58" spans="1:119" s="157" customFormat="1" ht="285.75">
      <c r="A58" s="32" t="s">
        <v>206</v>
      </c>
      <c r="B58" s="32" t="s">
        <v>207</v>
      </c>
      <c r="C58" s="52" t="s">
        <v>219</v>
      </c>
      <c r="D58" s="32" t="s">
        <v>211</v>
      </c>
      <c r="E58" s="149" t="s">
        <v>573</v>
      </c>
      <c r="F58" s="150">
        <v>2024130010147</v>
      </c>
      <c r="G58" s="105" t="s">
        <v>585</v>
      </c>
      <c r="H58" s="32" t="s">
        <v>586</v>
      </c>
      <c r="I58" s="32" t="s">
        <v>213</v>
      </c>
      <c r="J58" s="172">
        <v>2</v>
      </c>
      <c r="K58" s="116">
        <v>0.7</v>
      </c>
      <c r="L58" s="105" t="s">
        <v>608</v>
      </c>
      <c r="M58" s="151"/>
      <c r="N58" s="54" t="s">
        <v>609</v>
      </c>
      <c r="O58" s="54">
        <v>7187</v>
      </c>
      <c r="P58" s="211">
        <v>5400</v>
      </c>
      <c r="Q58" s="151">
        <v>300</v>
      </c>
      <c r="R58" s="264">
        <f>+Q58/P58</f>
        <v>5.5555555555555552E-2</v>
      </c>
      <c r="S58" s="190">
        <v>45660</v>
      </c>
      <c r="T58" s="190">
        <v>46022</v>
      </c>
      <c r="U58" s="191">
        <f t="shared" si="0"/>
        <v>362</v>
      </c>
      <c r="V58" s="31">
        <v>3</v>
      </c>
      <c r="W58" s="54" t="s">
        <v>459</v>
      </c>
      <c r="X58" s="54" t="s">
        <v>579</v>
      </c>
      <c r="Y58" s="32" t="s">
        <v>610</v>
      </c>
      <c r="Z58" s="32" t="s">
        <v>611</v>
      </c>
      <c r="AA58" s="31" t="s">
        <v>463</v>
      </c>
      <c r="AB58" s="32" t="s">
        <v>613</v>
      </c>
      <c r="AC58" s="125">
        <v>221391147</v>
      </c>
      <c r="AD58" s="54" t="s">
        <v>504</v>
      </c>
      <c r="AE58" s="32" t="s">
        <v>614</v>
      </c>
      <c r="AF58" s="151"/>
      <c r="AG58" s="151"/>
      <c r="AH58" s="723"/>
      <c r="AI58" s="723"/>
      <c r="AJ58" s="107">
        <v>0</v>
      </c>
      <c r="AK58" s="151"/>
      <c r="AL58" s="151"/>
      <c r="AM58" s="725"/>
      <c r="AN58" s="54" t="s">
        <v>573</v>
      </c>
      <c r="AO58" s="112" t="s">
        <v>972</v>
      </c>
      <c r="AP58" s="711"/>
      <c r="AQ58" s="711"/>
      <c r="AR58" s="728"/>
      <c r="AS58" s="711"/>
      <c r="AT58" s="711"/>
      <c r="AU58" s="711"/>
      <c r="AV58" s="711"/>
      <c r="AW58" s="3"/>
      <c r="AX58" s="3"/>
      <c r="AY58" s="3"/>
      <c r="AZ58" s="3"/>
      <c r="BA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row>
    <row r="59" spans="1:119" s="157" customFormat="1" ht="285.75">
      <c r="A59" s="32" t="s">
        <v>206</v>
      </c>
      <c r="B59" s="32" t="s">
        <v>207</v>
      </c>
      <c r="C59" s="52" t="s">
        <v>219</v>
      </c>
      <c r="D59" s="32" t="s">
        <v>211</v>
      </c>
      <c r="E59" s="32" t="s">
        <v>573</v>
      </c>
      <c r="F59" s="53">
        <v>2024130010147</v>
      </c>
      <c r="G59" s="105" t="s">
        <v>585</v>
      </c>
      <c r="H59" s="32" t="s">
        <v>586</v>
      </c>
      <c r="I59" s="32" t="s">
        <v>213</v>
      </c>
      <c r="J59" s="172">
        <v>2</v>
      </c>
      <c r="K59" s="116">
        <v>0.7</v>
      </c>
      <c r="L59" s="105" t="s">
        <v>615</v>
      </c>
      <c r="M59" s="151"/>
      <c r="N59" s="54" t="s">
        <v>616</v>
      </c>
      <c r="O59" s="54">
        <v>20</v>
      </c>
      <c r="P59" s="211">
        <v>3</v>
      </c>
      <c r="Q59" s="151">
        <v>300</v>
      </c>
      <c r="R59" s="151"/>
      <c r="S59" s="190">
        <v>45660</v>
      </c>
      <c r="T59" s="190">
        <v>46022</v>
      </c>
      <c r="U59" s="191">
        <f t="shared" si="0"/>
        <v>362</v>
      </c>
      <c r="V59" s="31">
        <v>3</v>
      </c>
      <c r="W59" s="54" t="s">
        <v>459</v>
      </c>
      <c r="X59" s="54" t="s">
        <v>579</v>
      </c>
      <c r="Y59" s="32" t="s">
        <v>610</v>
      </c>
      <c r="Z59" s="32" t="s">
        <v>611</v>
      </c>
      <c r="AA59" s="31" t="s">
        <v>463</v>
      </c>
      <c r="AB59" s="32" t="s">
        <v>617</v>
      </c>
      <c r="AC59" s="125">
        <v>125000000</v>
      </c>
      <c r="AD59" s="54" t="s">
        <v>504</v>
      </c>
      <c r="AE59" s="151" t="s">
        <v>466</v>
      </c>
      <c r="AF59" s="151"/>
      <c r="AG59" s="151"/>
      <c r="AH59" s="723"/>
      <c r="AI59" s="723"/>
      <c r="AJ59" s="107">
        <v>0</v>
      </c>
      <c r="AK59" s="151"/>
      <c r="AL59" s="151"/>
      <c r="AM59" s="725"/>
      <c r="AN59" s="54" t="s">
        <v>573</v>
      </c>
      <c r="AO59" s="112" t="s">
        <v>972</v>
      </c>
      <c r="AP59" s="712"/>
      <c r="AQ59" s="712"/>
      <c r="AR59" s="729"/>
      <c r="AS59" s="712"/>
      <c r="AT59" s="712"/>
      <c r="AU59" s="712"/>
      <c r="AV59" s="712"/>
      <c r="AW59" s="3"/>
      <c r="AX59" s="3"/>
      <c r="AY59" s="3"/>
      <c r="AZ59" s="3"/>
      <c r="BA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row>
    <row r="60" spans="1:119" s="157" customFormat="1" ht="72.75" customHeight="1">
      <c r="A60" s="32"/>
      <c r="B60" s="32"/>
      <c r="C60" s="52"/>
      <c r="D60" s="32"/>
      <c r="E60" s="619" t="s">
        <v>618</v>
      </c>
      <c r="F60" s="620"/>
      <c r="G60" s="620"/>
      <c r="H60" s="620"/>
      <c r="I60" s="620"/>
      <c r="J60" s="620"/>
      <c r="K60" s="620"/>
      <c r="L60" s="620"/>
      <c r="M60" s="620"/>
      <c r="N60" s="620"/>
      <c r="O60" s="620"/>
      <c r="P60" s="620"/>
      <c r="Q60" s="621"/>
      <c r="R60" s="265">
        <f>AVERAGE(R48:R59)</f>
        <v>0.1767676767676768</v>
      </c>
      <c r="S60" s="190"/>
      <c r="T60" s="190"/>
      <c r="U60" s="191"/>
      <c r="V60" s="31"/>
      <c r="W60" s="54"/>
      <c r="X60" s="54"/>
      <c r="Y60" s="32"/>
      <c r="Z60" s="32"/>
      <c r="AA60" s="31"/>
      <c r="AB60" s="32"/>
      <c r="AC60" s="125"/>
      <c r="AD60" s="54"/>
      <c r="AE60" s="151"/>
      <c r="AF60" s="151"/>
      <c r="AG60" s="151"/>
      <c r="AH60" s="220"/>
      <c r="AI60" s="220"/>
      <c r="AJ60" s="107"/>
      <c r="AK60" s="151"/>
      <c r="AL60" s="151"/>
      <c r="AM60" s="224"/>
      <c r="AN60" s="54"/>
      <c r="AO60" s="257" t="s">
        <v>967</v>
      </c>
      <c r="AP60" s="244">
        <f>SUM(AP48)</f>
        <v>899558349</v>
      </c>
      <c r="AQ60" s="244">
        <f t="shared" ref="AQ60:AT60" si="5">SUM(AQ48)</f>
        <v>132500000</v>
      </c>
      <c r="AR60" s="266">
        <f t="shared" si="5"/>
        <v>0.14729999999999999</v>
      </c>
      <c r="AS60" s="244">
        <f t="shared" si="5"/>
        <v>0</v>
      </c>
      <c r="AT60" s="244">
        <f t="shared" si="5"/>
        <v>0</v>
      </c>
      <c r="AU60" s="267">
        <v>0</v>
      </c>
      <c r="AV60" s="267">
        <v>0</v>
      </c>
      <c r="AW60" s="3"/>
      <c r="AX60" s="3"/>
      <c r="AY60" s="3"/>
      <c r="AZ60" s="3"/>
      <c r="BA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row>
    <row r="61" spans="1:119" s="158" customFormat="1" ht="409.5">
      <c r="A61" s="55" t="s">
        <v>193</v>
      </c>
      <c r="B61" s="55" t="s">
        <v>218</v>
      </c>
      <c r="C61" s="56" t="s">
        <v>219</v>
      </c>
      <c r="D61" s="55" t="s">
        <v>222</v>
      </c>
      <c r="E61" s="55" t="s">
        <v>619</v>
      </c>
      <c r="F61" s="57">
        <v>2024130010130</v>
      </c>
      <c r="G61" s="55" t="s">
        <v>620</v>
      </c>
      <c r="H61" s="55" t="s">
        <v>621</v>
      </c>
      <c r="I61" s="55" t="s">
        <v>220</v>
      </c>
      <c r="J61" s="173">
        <v>5905</v>
      </c>
      <c r="K61" s="210">
        <v>0.4</v>
      </c>
      <c r="L61" s="69" t="s">
        <v>622</v>
      </c>
      <c r="M61" s="208" t="s">
        <v>623</v>
      </c>
      <c r="N61" s="59" t="s">
        <v>624</v>
      </c>
      <c r="O61" s="59">
        <v>6762</v>
      </c>
      <c r="P61" s="211">
        <v>6700</v>
      </c>
      <c r="Q61" s="58">
        <v>1239</v>
      </c>
      <c r="R61" s="268">
        <f>+Q61/P61</f>
        <v>0.18492537313432836</v>
      </c>
      <c r="S61" s="190">
        <v>45660</v>
      </c>
      <c r="T61" s="190">
        <v>46022</v>
      </c>
      <c r="U61" s="191">
        <f t="shared" si="0"/>
        <v>362</v>
      </c>
      <c r="V61" s="55">
        <v>6700</v>
      </c>
      <c r="W61" s="59" t="s">
        <v>459</v>
      </c>
      <c r="X61" s="58" t="s">
        <v>555</v>
      </c>
      <c r="Y61" s="59" t="s">
        <v>625</v>
      </c>
      <c r="Z61" s="59" t="s">
        <v>626</v>
      </c>
      <c r="AA61" s="60" t="s">
        <v>463</v>
      </c>
      <c r="AB61" s="126" t="s">
        <v>627</v>
      </c>
      <c r="AC61" s="127">
        <v>300000000</v>
      </c>
      <c r="AD61" s="59" t="s">
        <v>551</v>
      </c>
      <c r="AE61" s="58" t="s">
        <v>466</v>
      </c>
      <c r="AF61" s="58"/>
      <c r="AG61" s="58"/>
      <c r="AH61" s="713">
        <v>4532675119</v>
      </c>
      <c r="AI61" s="713"/>
      <c r="AJ61" s="58"/>
      <c r="AK61" s="58"/>
      <c r="AL61" s="58"/>
      <c r="AM61" s="716" t="s">
        <v>628</v>
      </c>
      <c r="AN61" s="59" t="s">
        <v>619</v>
      </c>
      <c r="AO61" s="113" t="s">
        <v>973</v>
      </c>
      <c r="AP61" s="700">
        <v>8250277366.1000004</v>
      </c>
      <c r="AQ61" s="700">
        <v>1158543000</v>
      </c>
      <c r="AR61" s="719">
        <v>0.1404</v>
      </c>
      <c r="AS61" s="700">
        <v>0</v>
      </c>
      <c r="AT61" s="700">
        <v>0</v>
      </c>
      <c r="AU61" s="703">
        <v>0</v>
      </c>
      <c r="AV61" s="703">
        <v>0</v>
      </c>
      <c r="AW61" s="3"/>
      <c r="AX61" s="3"/>
      <c r="AY61" s="3"/>
      <c r="AZ61" s="3"/>
      <c r="BA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row>
    <row r="62" spans="1:119" s="158" customFormat="1" ht="409.5">
      <c r="A62" s="55" t="s">
        <v>193</v>
      </c>
      <c r="B62" s="55" t="s">
        <v>218</v>
      </c>
      <c r="C62" s="56" t="s">
        <v>219</v>
      </c>
      <c r="D62" s="55" t="s">
        <v>222</v>
      </c>
      <c r="E62" s="55" t="s">
        <v>619</v>
      </c>
      <c r="F62" s="57">
        <v>2024130010130</v>
      </c>
      <c r="G62" s="55" t="s">
        <v>620</v>
      </c>
      <c r="H62" s="55" t="s">
        <v>621</v>
      </c>
      <c r="I62" s="55" t="s">
        <v>220</v>
      </c>
      <c r="J62" s="173">
        <v>5905</v>
      </c>
      <c r="K62" s="210">
        <v>0.4</v>
      </c>
      <c r="L62" s="69" t="s">
        <v>631</v>
      </c>
      <c r="M62" s="208" t="s">
        <v>623</v>
      </c>
      <c r="N62" s="59" t="s">
        <v>632</v>
      </c>
      <c r="O62" s="59">
        <v>6762</v>
      </c>
      <c r="P62" s="211">
        <v>20</v>
      </c>
      <c r="Q62" s="58">
        <v>1239</v>
      </c>
      <c r="R62" s="58"/>
      <c r="S62" s="190">
        <v>45660</v>
      </c>
      <c r="T62" s="190">
        <v>46022</v>
      </c>
      <c r="U62" s="191">
        <f t="shared" si="0"/>
        <v>362</v>
      </c>
      <c r="V62" s="55">
        <v>6700</v>
      </c>
      <c r="W62" s="59" t="s">
        <v>459</v>
      </c>
      <c r="X62" s="58" t="s">
        <v>555</v>
      </c>
      <c r="Y62" s="59" t="s">
        <v>625</v>
      </c>
      <c r="Z62" s="59" t="s">
        <v>626</v>
      </c>
      <c r="AA62" s="60" t="s">
        <v>463</v>
      </c>
      <c r="AB62" s="69" t="s">
        <v>546</v>
      </c>
      <c r="AC62" s="127">
        <v>150000000</v>
      </c>
      <c r="AD62" s="58" t="s">
        <v>465</v>
      </c>
      <c r="AE62" s="58" t="s">
        <v>466</v>
      </c>
      <c r="AF62" s="58"/>
      <c r="AG62" s="58"/>
      <c r="AH62" s="714"/>
      <c r="AI62" s="714"/>
      <c r="AJ62" s="58"/>
      <c r="AK62" s="58"/>
      <c r="AL62" s="58"/>
      <c r="AM62" s="717"/>
      <c r="AN62" s="59" t="s">
        <v>619</v>
      </c>
      <c r="AO62" s="113" t="s">
        <v>973</v>
      </c>
      <c r="AP62" s="701"/>
      <c r="AQ62" s="701"/>
      <c r="AR62" s="720"/>
      <c r="AS62" s="701"/>
      <c r="AT62" s="701"/>
      <c r="AU62" s="701"/>
      <c r="AV62" s="701"/>
      <c r="AW62" s="3"/>
      <c r="AX62" s="3"/>
      <c r="AY62" s="3"/>
      <c r="AZ62" s="3"/>
      <c r="BA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row>
    <row r="63" spans="1:119" s="158" customFormat="1" ht="409.5">
      <c r="A63" s="55" t="s">
        <v>193</v>
      </c>
      <c r="B63" s="55" t="s">
        <v>218</v>
      </c>
      <c r="C63" s="56" t="s">
        <v>219</v>
      </c>
      <c r="D63" s="55" t="s">
        <v>222</v>
      </c>
      <c r="E63" s="55" t="s">
        <v>619</v>
      </c>
      <c r="F63" s="57">
        <v>2024130010130</v>
      </c>
      <c r="G63" s="55" t="s">
        <v>620</v>
      </c>
      <c r="H63" s="55" t="s">
        <v>621</v>
      </c>
      <c r="I63" s="55" t="s">
        <v>220</v>
      </c>
      <c r="J63" s="173">
        <v>5905</v>
      </c>
      <c r="K63" s="210">
        <v>0.4</v>
      </c>
      <c r="L63" s="59" t="s">
        <v>634</v>
      </c>
      <c r="M63" s="208" t="s">
        <v>623</v>
      </c>
      <c r="N63" s="59" t="s">
        <v>624</v>
      </c>
      <c r="O63" s="59">
        <v>6762</v>
      </c>
      <c r="P63" s="211">
        <v>6700</v>
      </c>
      <c r="Q63" s="58">
        <v>1239</v>
      </c>
      <c r="R63" s="268">
        <f>+Q63/P63</f>
        <v>0.18492537313432836</v>
      </c>
      <c r="S63" s="190">
        <v>45660</v>
      </c>
      <c r="T63" s="190">
        <v>46022</v>
      </c>
      <c r="U63" s="191">
        <f t="shared" si="0"/>
        <v>362</v>
      </c>
      <c r="V63" s="55">
        <v>6700</v>
      </c>
      <c r="W63" s="59" t="s">
        <v>459</v>
      </c>
      <c r="X63" s="58" t="s">
        <v>555</v>
      </c>
      <c r="Y63" s="59" t="s">
        <v>635</v>
      </c>
      <c r="Z63" s="59" t="s">
        <v>636</v>
      </c>
      <c r="AA63" s="60" t="s">
        <v>463</v>
      </c>
      <c r="AB63" s="69" t="s">
        <v>546</v>
      </c>
      <c r="AC63" s="127">
        <v>700000000</v>
      </c>
      <c r="AD63" s="58" t="s">
        <v>465</v>
      </c>
      <c r="AE63" s="69" t="s">
        <v>614</v>
      </c>
      <c r="AF63" s="58"/>
      <c r="AG63" s="58"/>
      <c r="AH63" s="714"/>
      <c r="AI63" s="714"/>
      <c r="AJ63" s="58"/>
      <c r="AK63" s="58"/>
      <c r="AL63" s="58"/>
      <c r="AM63" s="717"/>
      <c r="AN63" s="59" t="s">
        <v>619</v>
      </c>
      <c r="AO63" s="113" t="s">
        <v>973</v>
      </c>
      <c r="AP63" s="701"/>
      <c r="AQ63" s="701"/>
      <c r="AR63" s="720"/>
      <c r="AS63" s="701"/>
      <c r="AT63" s="701"/>
      <c r="AU63" s="701"/>
      <c r="AV63" s="701"/>
      <c r="AW63" s="3"/>
      <c r="AX63" s="3"/>
      <c r="AY63" s="3"/>
      <c r="AZ63" s="3"/>
      <c r="BA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row>
    <row r="64" spans="1:119" s="158" customFormat="1" ht="409.5">
      <c r="A64" s="55" t="s">
        <v>193</v>
      </c>
      <c r="B64" s="55" t="s">
        <v>218</v>
      </c>
      <c r="C64" s="56" t="s">
        <v>219</v>
      </c>
      <c r="D64" s="55" t="s">
        <v>222</v>
      </c>
      <c r="E64" s="55" t="s">
        <v>619</v>
      </c>
      <c r="F64" s="57">
        <v>2024130010130</v>
      </c>
      <c r="G64" s="55" t="s">
        <v>620</v>
      </c>
      <c r="H64" s="55" t="s">
        <v>621</v>
      </c>
      <c r="I64" s="55" t="s">
        <v>220</v>
      </c>
      <c r="J64" s="173">
        <v>5905</v>
      </c>
      <c r="K64" s="210">
        <v>0.4</v>
      </c>
      <c r="L64" s="59" t="s">
        <v>634</v>
      </c>
      <c r="M64" s="208" t="s">
        <v>623</v>
      </c>
      <c r="N64" s="59" t="s">
        <v>624</v>
      </c>
      <c r="O64" s="59">
        <v>6762</v>
      </c>
      <c r="P64" s="211">
        <v>6700</v>
      </c>
      <c r="Q64" s="58">
        <v>1239</v>
      </c>
      <c r="R64" s="268">
        <f>+Q64/P64</f>
        <v>0.18492537313432836</v>
      </c>
      <c r="S64" s="190">
        <v>45660</v>
      </c>
      <c r="T64" s="190">
        <v>46022</v>
      </c>
      <c r="U64" s="191">
        <f t="shared" si="0"/>
        <v>362</v>
      </c>
      <c r="V64" s="55">
        <v>6700</v>
      </c>
      <c r="W64" s="59" t="s">
        <v>459</v>
      </c>
      <c r="X64" s="58" t="s">
        <v>555</v>
      </c>
      <c r="Y64" s="59" t="s">
        <v>635</v>
      </c>
      <c r="Z64" s="59" t="s">
        <v>636</v>
      </c>
      <c r="AA64" s="60" t="s">
        <v>463</v>
      </c>
      <c r="AB64" s="69" t="s">
        <v>638</v>
      </c>
      <c r="AC64" s="127">
        <v>905700000</v>
      </c>
      <c r="AD64" s="58" t="s">
        <v>473</v>
      </c>
      <c r="AE64" s="58" t="s">
        <v>466</v>
      </c>
      <c r="AF64" s="58"/>
      <c r="AG64" s="58"/>
      <c r="AH64" s="714"/>
      <c r="AI64" s="714"/>
      <c r="AJ64" s="58"/>
      <c r="AK64" s="58"/>
      <c r="AL64" s="58"/>
      <c r="AM64" s="717"/>
      <c r="AN64" s="59" t="s">
        <v>619</v>
      </c>
      <c r="AO64" s="113" t="s">
        <v>973</v>
      </c>
      <c r="AP64" s="701"/>
      <c r="AQ64" s="701"/>
      <c r="AR64" s="720"/>
      <c r="AS64" s="701"/>
      <c r="AT64" s="701"/>
      <c r="AU64" s="701"/>
      <c r="AV64" s="701"/>
      <c r="AW64" s="3"/>
      <c r="AX64" s="3"/>
      <c r="AY64" s="3"/>
      <c r="AZ64" s="3"/>
      <c r="BA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row>
    <row r="65" spans="1:119" s="158" customFormat="1" ht="409.5">
      <c r="A65" s="55" t="s">
        <v>193</v>
      </c>
      <c r="B65" s="55" t="s">
        <v>218</v>
      </c>
      <c r="C65" s="56" t="s">
        <v>219</v>
      </c>
      <c r="D65" s="55" t="s">
        <v>222</v>
      </c>
      <c r="E65" s="55" t="s">
        <v>619</v>
      </c>
      <c r="F65" s="57">
        <v>2024130010130</v>
      </c>
      <c r="G65" s="55" t="s">
        <v>620</v>
      </c>
      <c r="H65" s="55" t="s">
        <v>621</v>
      </c>
      <c r="I65" s="55" t="s">
        <v>220</v>
      </c>
      <c r="J65" s="173">
        <v>5905</v>
      </c>
      <c r="K65" s="210">
        <v>0.4</v>
      </c>
      <c r="L65" s="59" t="s">
        <v>639</v>
      </c>
      <c r="M65" s="208" t="s">
        <v>623</v>
      </c>
      <c r="N65" s="59" t="s">
        <v>624</v>
      </c>
      <c r="O65" s="59">
        <v>6762</v>
      </c>
      <c r="P65" s="211">
        <v>6700</v>
      </c>
      <c r="Q65" s="58">
        <v>1239</v>
      </c>
      <c r="R65" s="58"/>
      <c r="S65" s="190">
        <v>45660</v>
      </c>
      <c r="T65" s="190">
        <v>46022</v>
      </c>
      <c r="U65" s="191">
        <f t="shared" si="0"/>
        <v>362</v>
      </c>
      <c r="V65" s="55">
        <v>6700</v>
      </c>
      <c r="W65" s="59" t="s">
        <v>459</v>
      </c>
      <c r="X65" s="58" t="s">
        <v>555</v>
      </c>
      <c r="Y65" s="59" t="s">
        <v>640</v>
      </c>
      <c r="Z65" s="58" t="s">
        <v>641</v>
      </c>
      <c r="AA65" s="60" t="s">
        <v>463</v>
      </c>
      <c r="AB65" s="69" t="s">
        <v>546</v>
      </c>
      <c r="AC65" s="127">
        <v>700000000</v>
      </c>
      <c r="AD65" s="58" t="s">
        <v>465</v>
      </c>
      <c r="AE65" s="58" t="s">
        <v>466</v>
      </c>
      <c r="AF65" s="58"/>
      <c r="AG65" s="58"/>
      <c r="AH65" s="714"/>
      <c r="AI65" s="714"/>
      <c r="AJ65" s="58"/>
      <c r="AK65" s="58"/>
      <c r="AL65" s="58"/>
      <c r="AM65" s="717"/>
      <c r="AN65" s="59" t="s">
        <v>619</v>
      </c>
      <c r="AO65" s="113" t="s">
        <v>973</v>
      </c>
      <c r="AP65" s="701"/>
      <c r="AQ65" s="701"/>
      <c r="AR65" s="720"/>
      <c r="AS65" s="701"/>
      <c r="AT65" s="701"/>
      <c r="AU65" s="701"/>
      <c r="AV65" s="701"/>
      <c r="AW65" s="3"/>
      <c r="AX65" s="3"/>
      <c r="AY65" s="3"/>
      <c r="AZ65" s="3"/>
      <c r="BA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row>
    <row r="66" spans="1:119" s="158" customFormat="1" ht="409.5">
      <c r="A66" s="55" t="s">
        <v>193</v>
      </c>
      <c r="B66" s="55" t="s">
        <v>218</v>
      </c>
      <c r="C66" s="56" t="s">
        <v>219</v>
      </c>
      <c r="D66" s="55" t="s">
        <v>222</v>
      </c>
      <c r="E66" s="55" t="s">
        <v>619</v>
      </c>
      <c r="F66" s="57">
        <v>2024130010130</v>
      </c>
      <c r="G66" s="55" t="s">
        <v>620</v>
      </c>
      <c r="H66" s="55" t="s">
        <v>621</v>
      </c>
      <c r="I66" s="55" t="s">
        <v>220</v>
      </c>
      <c r="J66" s="173">
        <v>5905</v>
      </c>
      <c r="K66" s="210">
        <v>0.4</v>
      </c>
      <c r="L66" s="59" t="s">
        <v>639</v>
      </c>
      <c r="M66" s="208" t="s">
        <v>623</v>
      </c>
      <c r="N66" s="59" t="s">
        <v>624</v>
      </c>
      <c r="O66" s="59">
        <v>6762</v>
      </c>
      <c r="P66" s="211">
        <v>6700</v>
      </c>
      <c r="Q66" s="58">
        <v>1239</v>
      </c>
      <c r="R66" s="58"/>
      <c r="S66" s="190">
        <v>45660</v>
      </c>
      <c r="T66" s="190">
        <v>46022</v>
      </c>
      <c r="U66" s="191">
        <f t="shared" si="0"/>
        <v>362</v>
      </c>
      <c r="V66" s="55">
        <v>6700</v>
      </c>
      <c r="W66" s="59" t="s">
        <v>459</v>
      </c>
      <c r="X66" s="58" t="s">
        <v>555</v>
      </c>
      <c r="Y66" s="59" t="s">
        <v>640</v>
      </c>
      <c r="Z66" s="58" t="s">
        <v>641</v>
      </c>
      <c r="AA66" s="60" t="s">
        <v>463</v>
      </c>
      <c r="AB66" s="69" t="s">
        <v>638</v>
      </c>
      <c r="AC66" s="127">
        <v>905700000</v>
      </c>
      <c r="AD66" s="58" t="s">
        <v>473</v>
      </c>
      <c r="AE66" s="58" t="s">
        <v>466</v>
      </c>
      <c r="AF66" s="58"/>
      <c r="AG66" s="58"/>
      <c r="AH66" s="714"/>
      <c r="AI66" s="714"/>
      <c r="AJ66" s="58"/>
      <c r="AK66" s="58"/>
      <c r="AL66" s="58"/>
      <c r="AM66" s="717"/>
      <c r="AN66" s="59" t="s">
        <v>619</v>
      </c>
      <c r="AO66" s="113" t="s">
        <v>973</v>
      </c>
      <c r="AP66" s="701"/>
      <c r="AQ66" s="701"/>
      <c r="AR66" s="720"/>
      <c r="AS66" s="701"/>
      <c r="AT66" s="701"/>
      <c r="AU66" s="701"/>
      <c r="AV66" s="701"/>
      <c r="AW66" s="3"/>
      <c r="AX66" s="3"/>
      <c r="AY66" s="3"/>
      <c r="AZ66" s="3"/>
      <c r="BA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row>
    <row r="67" spans="1:119" s="158" customFormat="1" ht="409.5">
      <c r="A67" s="55" t="s">
        <v>193</v>
      </c>
      <c r="B67" s="55" t="s">
        <v>218</v>
      </c>
      <c r="C67" s="56" t="s">
        <v>219</v>
      </c>
      <c r="D67" s="55" t="s">
        <v>222</v>
      </c>
      <c r="E67" s="55" t="s">
        <v>619</v>
      </c>
      <c r="F67" s="57">
        <v>2024130010130</v>
      </c>
      <c r="G67" s="55" t="s">
        <v>620</v>
      </c>
      <c r="H67" s="55" t="s">
        <v>621</v>
      </c>
      <c r="I67" s="55" t="s">
        <v>220</v>
      </c>
      <c r="J67" s="173">
        <v>5095</v>
      </c>
      <c r="K67" s="210">
        <v>0.4</v>
      </c>
      <c r="L67" s="69" t="s">
        <v>643</v>
      </c>
      <c r="M67" s="208" t="s">
        <v>623</v>
      </c>
      <c r="N67" s="59" t="s">
        <v>644</v>
      </c>
      <c r="O67" s="59">
        <v>6762</v>
      </c>
      <c r="P67" s="211">
        <v>6700</v>
      </c>
      <c r="Q67" s="58">
        <v>1239</v>
      </c>
      <c r="R67" s="58"/>
      <c r="S67" s="190">
        <v>45660</v>
      </c>
      <c r="T67" s="190">
        <v>46022</v>
      </c>
      <c r="U67" s="191">
        <f t="shared" si="0"/>
        <v>362</v>
      </c>
      <c r="V67" s="55">
        <v>6700</v>
      </c>
      <c r="W67" s="59" t="s">
        <v>459</v>
      </c>
      <c r="X67" s="58" t="s">
        <v>555</v>
      </c>
      <c r="Y67" s="59" t="s">
        <v>645</v>
      </c>
      <c r="Z67" s="59" t="s">
        <v>646</v>
      </c>
      <c r="AA67" s="60" t="s">
        <v>463</v>
      </c>
      <c r="AB67" s="69" t="s">
        <v>546</v>
      </c>
      <c r="AC67" s="127">
        <v>250000000</v>
      </c>
      <c r="AD67" s="58" t="s">
        <v>465</v>
      </c>
      <c r="AE67" s="58" t="s">
        <v>466</v>
      </c>
      <c r="AF67" s="58"/>
      <c r="AG67" s="58"/>
      <c r="AH67" s="714"/>
      <c r="AI67" s="714"/>
      <c r="AJ67" s="58"/>
      <c r="AK67" s="58"/>
      <c r="AL67" s="58"/>
      <c r="AM67" s="717"/>
      <c r="AN67" s="59" t="s">
        <v>619</v>
      </c>
      <c r="AO67" s="113" t="s">
        <v>973</v>
      </c>
      <c r="AP67" s="701"/>
      <c r="AQ67" s="701"/>
      <c r="AR67" s="720"/>
      <c r="AS67" s="701"/>
      <c r="AT67" s="701"/>
      <c r="AU67" s="701"/>
      <c r="AV67" s="701"/>
      <c r="AW67" s="3"/>
      <c r="AX67" s="3"/>
      <c r="AY67" s="3"/>
      <c r="AZ67" s="3"/>
      <c r="BA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row>
    <row r="68" spans="1:119" s="158" customFormat="1" ht="409.5">
      <c r="A68" s="55" t="s">
        <v>193</v>
      </c>
      <c r="B68" s="55" t="s">
        <v>218</v>
      </c>
      <c r="C68" s="56" t="s">
        <v>219</v>
      </c>
      <c r="D68" s="55" t="s">
        <v>222</v>
      </c>
      <c r="E68" s="55" t="s">
        <v>619</v>
      </c>
      <c r="F68" s="57">
        <v>2024130010130</v>
      </c>
      <c r="G68" s="55" t="s">
        <v>620</v>
      </c>
      <c r="H68" s="55" t="s">
        <v>621</v>
      </c>
      <c r="I68" s="55" t="s">
        <v>220</v>
      </c>
      <c r="J68" s="173">
        <v>5095</v>
      </c>
      <c r="K68" s="210">
        <v>0.4</v>
      </c>
      <c r="L68" s="59" t="s">
        <v>643</v>
      </c>
      <c r="M68" s="208" t="s">
        <v>623</v>
      </c>
      <c r="N68" s="59" t="s">
        <v>624</v>
      </c>
      <c r="O68" s="59">
        <v>6762</v>
      </c>
      <c r="P68" s="211">
        <v>6700</v>
      </c>
      <c r="Q68" s="58">
        <v>1239</v>
      </c>
      <c r="R68" s="58"/>
      <c r="S68" s="190">
        <v>45660</v>
      </c>
      <c r="T68" s="190">
        <v>46022</v>
      </c>
      <c r="U68" s="191">
        <f t="shared" si="0"/>
        <v>362</v>
      </c>
      <c r="V68" s="55">
        <v>6700</v>
      </c>
      <c r="W68" s="59" t="s">
        <v>459</v>
      </c>
      <c r="X68" s="58" t="s">
        <v>555</v>
      </c>
      <c r="Y68" s="59" t="s">
        <v>648</v>
      </c>
      <c r="Z68" s="68" t="s">
        <v>649</v>
      </c>
      <c r="AA68" s="60" t="s">
        <v>463</v>
      </c>
      <c r="AB68" s="69" t="s">
        <v>650</v>
      </c>
      <c r="AC68" s="127">
        <v>40000000</v>
      </c>
      <c r="AD68" s="59" t="s">
        <v>504</v>
      </c>
      <c r="AE68" s="58" t="s">
        <v>466</v>
      </c>
      <c r="AF68" s="58"/>
      <c r="AG68" s="58"/>
      <c r="AH68" s="714"/>
      <c r="AI68" s="714"/>
      <c r="AJ68" s="58"/>
      <c r="AK68" s="58"/>
      <c r="AL68" s="58"/>
      <c r="AM68" s="717"/>
      <c r="AN68" s="59" t="s">
        <v>619</v>
      </c>
      <c r="AO68" s="113" t="s">
        <v>973</v>
      </c>
      <c r="AP68" s="701"/>
      <c r="AQ68" s="701"/>
      <c r="AR68" s="720"/>
      <c r="AS68" s="701"/>
      <c r="AT68" s="701"/>
      <c r="AU68" s="701"/>
      <c r="AV68" s="701"/>
      <c r="AW68" s="3"/>
      <c r="AX68" s="3"/>
      <c r="AY68" s="3"/>
      <c r="AZ68" s="3"/>
      <c r="BA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row>
    <row r="69" spans="1:119" s="158" customFormat="1" ht="409.5">
      <c r="A69" s="55" t="s">
        <v>193</v>
      </c>
      <c r="B69" s="55" t="s">
        <v>218</v>
      </c>
      <c r="C69" s="56" t="s">
        <v>219</v>
      </c>
      <c r="D69" s="55" t="s">
        <v>661</v>
      </c>
      <c r="E69" s="55" t="s">
        <v>619</v>
      </c>
      <c r="F69" s="57">
        <v>2024130010130</v>
      </c>
      <c r="G69" s="55" t="s">
        <v>620</v>
      </c>
      <c r="H69" s="55" t="s">
        <v>651</v>
      </c>
      <c r="I69" s="59" t="s">
        <v>652</v>
      </c>
      <c r="J69" s="185">
        <v>55</v>
      </c>
      <c r="K69" s="210">
        <v>0.1</v>
      </c>
      <c r="L69" s="59" t="s">
        <v>653</v>
      </c>
      <c r="M69" s="208" t="s">
        <v>623</v>
      </c>
      <c r="N69" s="59" t="s">
        <v>654</v>
      </c>
      <c r="O69" s="59">
        <v>55</v>
      </c>
      <c r="P69" s="211">
        <v>2</v>
      </c>
      <c r="Q69" s="58">
        <v>51</v>
      </c>
      <c r="R69" s="58"/>
      <c r="S69" s="190">
        <v>45660</v>
      </c>
      <c r="T69" s="190">
        <v>46022</v>
      </c>
      <c r="U69" s="191">
        <f t="shared" si="0"/>
        <v>362</v>
      </c>
      <c r="V69" s="58" t="s">
        <v>655</v>
      </c>
      <c r="W69" s="59" t="s">
        <v>459</v>
      </c>
      <c r="X69" s="58" t="s">
        <v>555</v>
      </c>
      <c r="Y69" s="55" t="s">
        <v>656</v>
      </c>
      <c r="Z69" s="59" t="s">
        <v>657</v>
      </c>
      <c r="AA69" s="60" t="s">
        <v>463</v>
      </c>
      <c r="AB69" s="69" t="s">
        <v>546</v>
      </c>
      <c r="AC69" s="127">
        <v>150000000</v>
      </c>
      <c r="AD69" s="58" t="s">
        <v>465</v>
      </c>
      <c r="AE69" s="58" t="s">
        <v>466</v>
      </c>
      <c r="AF69" s="58"/>
      <c r="AG69" s="58"/>
      <c r="AH69" s="714"/>
      <c r="AI69" s="714"/>
      <c r="AJ69" s="58"/>
      <c r="AK69" s="58"/>
      <c r="AL69" s="58"/>
      <c r="AM69" s="717"/>
      <c r="AN69" s="59" t="s">
        <v>619</v>
      </c>
      <c r="AO69" s="113" t="s">
        <v>974</v>
      </c>
      <c r="AP69" s="701"/>
      <c r="AQ69" s="701"/>
      <c r="AR69" s="720"/>
      <c r="AS69" s="701"/>
      <c r="AT69" s="701"/>
      <c r="AU69" s="701"/>
      <c r="AV69" s="701"/>
      <c r="AW69" s="3"/>
      <c r="AX69" s="3"/>
      <c r="AY69" s="3"/>
      <c r="AZ69" s="3"/>
      <c r="BA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row>
    <row r="70" spans="1:119" s="158" customFormat="1" ht="409.5">
      <c r="A70" s="55" t="s">
        <v>193</v>
      </c>
      <c r="B70" s="55" t="s">
        <v>218</v>
      </c>
      <c r="C70" s="56" t="s">
        <v>219</v>
      </c>
      <c r="D70" s="55" t="s">
        <v>661</v>
      </c>
      <c r="E70" s="55" t="s">
        <v>619</v>
      </c>
      <c r="F70" s="57">
        <v>2024130010130</v>
      </c>
      <c r="G70" s="55" t="s">
        <v>620</v>
      </c>
      <c r="H70" s="55" t="s">
        <v>651</v>
      </c>
      <c r="I70" s="59" t="s">
        <v>652</v>
      </c>
      <c r="J70" s="185">
        <v>55</v>
      </c>
      <c r="K70" s="210">
        <v>0.1</v>
      </c>
      <c r="L70" s="55" t="s">
        <v>653</v>
      </c>
      <c r="M70" s="208" t="s">
        <v>623</v>
      </c>
      <c r="N70" s="59" t="s">
        <v>654</v>
      </c>
      <c r="O70" s="59">
        <v>55</v>
      </c>
      <c r="P70" s="211">
        <v>2</v>
      </c>
      <c r="Q70" s="58">
        <v>51</v>
      </c>
      <c r="R70" s="58"/>
      <c r="S70" s="190">
        <v>45660</v>
      </c>
      <c r="T70" s="190">
        <v>46022</v>
      </c>
      <c r="U70" s="191">
        <f t="shared" si="0"/>
        <v>362</v>
      </c>
      <c r="V70" s="58" t="s">
        <v>655</v>
      </c>
      <c r="W70" s="59" t="s">
        <v>459</v>
      </c>
      <c r="X70" s="58" t="s">
        <v>555</v>
      </c>
      <c r="Y70" s="59" t="s">
        <v>662</v>
      </c>
      <c r="Z70" s="59" t="s">
        <v>663</v>
      </c>
      <c r="AA70" s="60" t="s">
        <v>463</v>
      </c>
      <c r="AB70" s="69" t="s">
        <v>664</v>
      </c>
      <c r="AC70" s="127">
        <v>131275119</v>
      </c>
      <c r="AD70" s="59" t="s">
        <v>551</v>
      </c>
      <c r="AE70" s="58" t="s">
        <v>466</v>
      </c>
      <c r="AF70" s="58"/>
      <c r="AG70" s="58"/>
      <c r="AH70" s="714"/>
      <c r="AI70" s="714"/>
      <c r="AJ70" s="58"/>
      <c r="AK70" s="58"/>
      <c r="AL70" s="58"/>
      <c r="AM70" s="717"/>
      <c r="AN70" s="59" t="s">
        <v>619</v>
      </c>
      <c r="AO70" s="113" t="s">
        <v>974</v>
      </c>
      <c r="AP70" s="701"/>
      <c r="AQ70" s="701"/>
      <c r="AR70" s="720"/>
      <c r="AS70" s="701"/>
      <c r="AT70" s="701"/>
      <c r="AU70" s="701"/>
      <c r="AV70" s="701"/>
      <c r="AW70" s="3"/>
      <c r="AX70" s="3"/>
      <c r="AY70" s="3"/>
      <c r="AZ70" s="3"/>
      <c r="BA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row>
    <row r="71" spans="1:119" s="158" customFormat="1" ht="409.5">
      <c r="A71" s="55" t="s">
        <v>193</v>
      </c>
      <c r="B71" s="55" t="s">
        <v>218</v>
      </c>
      <c r="C71" s="56" t="s">
        <v>219</v>
      </c>
      <c r="D71" s="55" t="s">
        <v>661</v>
      </c>
      <c r="E71" s="55" t="s">
        <v>619</v>
      </c>
      <c r="F71" s="57">
        <v>2024130010130</v>
      </c>
      <c r="G71" s="55" t="s">
        <v>620</v>
      </c>
      <c r="H71" s="55" t="s">
        <v>651</v>
      </c>
      <c r="I71" s="59" t="s">
        <v>652</v>
      </c>
      <c r="J71" s="185">
        <v>55</v>
      </c>
      <c r="K71" s="210">
        <v>0.1</v>
      </c>
      <c r="L71" s="55" t="s">
        <v>665</v>
      </c>
      <c r="M71" s="208" t="s">
        <v>623</v>
      </c>
      <c r="N71" s="59" t="s">
        <v>666</v>
      </c>
      <c r="O71" s="59">
        <v>55</v>
      </c>
      <c r="P71" s="211">
        <v>2</v>
      </c>
      <c r="Q71" s="58">
        <v>51</v>
      </c>
      <c r="R71" s="58"/>
      <c r="S71" s="190">
        <v>45660</v>
      </c>
      <c r="T71" s="190">
        <v>46022</v>
      </c>
      <c r="U71" s="191">
        <f t="shared" si="0"/>
        <v>362</v>
      </c>
      <c r="V71" s="58" t="s">
        <v>655</v>
      </c>
      <c r="W71" s="59" t="s">
        <v>459</v>
      </c>
      <c r="X71" s="58" t="s">
        <v>555</v>
      </c>
      <c r="Y71" s="59" t="s">
        <v>662</v>
      </c>
      <c r="Z71" s="59" t="s">
        <v>663</v>
      </c>
      <c r="AA71" s="60" t="s">
        <v>463</v>
      </c>
      <c r="AB71" s="69" t="s">
        <v>546</v>
      </c>
      <c r="AC71" s="127">
        <v>150000000</v>
      </c>
      <c r="AD71" s="59" t="s">
        <v>465</v>
      </c>
      <c r="AE71" s="58" t="s">
        <v>466</v>
      </c>
      <c r="AF71" s="58"/>
      <c r="AG71" s="58"/>
      <c r="AH71" s="714"/>
      <c r="AI71" s="714"/>
      <c r="AJ71" s="58"/>
      <c r="AK71" s="58"/>
      <c r="AL71" s="58"/>
      <c r="AM71" s="717"/>
      <c r="AN71" s="59" t="s">
        <v>619</v>
      </c>
      <c r="AO71" s="113" t="s">
        <v>974</v>
      </c>
      <c r="AP71" s="701"/>
      <c r="AQ71" s="701"/>
      <c r="AR71" s="720"/>
      <c r="AS71" s="701"/>
      <c r="AT71" s="701"/>
      <c r="AU71" s="701"/>
      <c r="AV71" s="701"/>
      <c r="AW71" s="3"/>
      <c r="AX71" s="3"/>
      <c r="AY71" s="3"/>
      <c r="AZ71" s="3"/>
      <c r="BA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row>
    <row r="72" spans="1:119" s="158" customFormat="1" ht="409.5">
      <c r="A72" s="55" t="s">
        <v>193</v>
      </c>
      <c r="B72" s="55" t="s">
        <v>218</v>
      </c>
      <c r="C72" s="56" t="s">
        <v>219</v>
      </c>
      <c r="D72" s="55" t="s">
        <v>661</v>
      </c>
      <c r="E72" s="55" t="s">
        <v>619</v>
      </c>
      <c r="F72" s="57">
        <v>2024130010130</v>
      </c>
      <c r="G72" s="55" t="s">
        <v>620</v>
      </c>
      <c r="H72" s="55" t="s">
        <v>651</v>
      </c>
      <c r="I72" s="59" t="s">
        <v>652</v>
      </c>
      <c r="J72" s="185">
        <v>55</v>
      </c>
      <c r="K72" s="210">
        <v>0.1</v>
      </c>
      <c r="L72" s="55" t="s">
        <v>665</v>
      </c>
      <c r="M72" s="208" t="s">
        <v>623</v>
      </c>
      <c r="N72" s="59" t="s">
        <v>666</v>
      </c>
      <c r="O72" s="59">
        <v>55</v>
      </c>
      <c r="P72" s="211">
        <v>2</v>
      </c>
      <c r="Q72" s="58">
        <v>51</v>
      </c>
      <c r="R72" s="58"/>
      <c r="S72" s="190">
        <v>45660</v>
      </c>
      <c r="T72" s="190">
        <v>46022</v>
      </c>
      <c r="U72" s="191">
        <f t="shared" si="0"/>
        <v>362</v>
      </c>
      <c r="V72" s="58" t="s">
        <v>655</v>
      </c>
      <c r="W72" s="59" t="s">
        <v>459</v>
      </c>
      <c r="X72" s="58" t="s">
        <v>555</v>
      </c>
      <c r="Y72" s="59" t="s">
        <v>662</v>
      </c>
      <c r="Z72" s="59" t="s">
        <v>663</v>
      </c>
      <c r="AA72" s="60" t="s">
        <v>463</v>
      </c>
      <c r="AB72" s="69" t="s">
        <v>669</v>
      </c>
      <c r="AC72" s="127">
        <v>150000000</v>
      </c>
      <c r="AD72" s="59" t="s">
        <v>551</v>
      </c>
      <c r="AE72" s="58" t="s">
        <v>466</v>
      </c>
      <c r="AF72" s="58"/>
      <c r="AG72" s="58"/>
      <c r="AH72" s="715"/>
      <c r="AI72" s="715"/>
      <c r="AJ72" s="58"/>
      <c r="AK72" s="58"/>
      <c r="AL72" s="58"/>
      <c r="AM72" s="718"/>
      <c r="AN72" s="59" t="s">
        <v>619</v>
      </c>
      <c r="AO72" s="113" t="s">
        <v>974</v>
      </c>
      <c r="AP72" s="702"/>
      <c r="AQ72" s="702"/>
      <c r="AR72" s="721"/>
      <c r="AS72" s="702"/>
      <c r="AT72" s="702"/>
      <c r="AU72" s="702"/>
      <c r="AV72" s="702"/>
      <c r="AW72" s="3"/>
      <c r="AX72" s="3"/>
      <c r="AY72" s="3"/>
      <c r="AZ72" s="3"/>
      <c r="BA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row>
    <row r="73" spans="1:119" s="158" customFormat="1" ht="45" customHeight="1">
      <c r="A73" s="55"/>
      <c r="B73" s="55"/>
      <c r="C73" s="56"/>
      <c r="D73" s="55"/>
      <c r="E73" s="619" t="s">
        <v>671</v>
      </c>
      <c r="F73" s="620"/>
      <c r="G73" s="620"/>
      <c r="H73" s="620"/>
      <c r="I73" s="620"/>
      <c r="J73" s="620"/>
      <c r="K73" s="620"/>
      <c r="L73" s="620"/>
      <c r="M73" s="620"/>
      <c r="N73" s="620"/>
      <c r="O73" s="620"/>
      <c r="P73" s="620"/>
      <c r="Q73" s="621"/>
      <c r="R73" s="269">
        <f>AVERAGE(R61:R72)</f>
        <v>0.18492537313432836</v>
      </c>
      <c r="S73" s="190"/>
      <c r="T73" s="190"/>
      <c r="U73" s="191"/>
      <c r="V73" s="58"/>
      <c r="W73" s="59"/>
      <c r="X73" s="58"/>
      <c r="Y73" s="59"/>
      <c r="Z73" s="59"/>
      <c r="AA73" s="60"/>
      <c r="AB73" s="69"/>
      <c r="AC73" s="127"/>
      <c r="AD73" s="59"/>
      <c r="AE73" s="58"/>
      <c r="AF73" s="58"/>
      <c r="AG73" s="58"/>
      <c r="AH73" s="222"/>
      <c r="AI73" s="222"/>
      <c r="AJ73" s="58"/>
      <c r="AK73" s="58"/>
      <c r="AL73" s="58"/>
      <c r="AM73" s="223"/>
      <c r="AN73" s="59"/>
      <c r="AO73" s="257" t="s">
        <v>967</v>
      </c>
      <c r="AP73" s="242">
        <f>SUM(AP61)</f>
        <v>8250277366.1000004</v>
      </c>
      <c r="AQ73" s="242">
        <f t="shared" ref="AQ73:AT73" si="6">SUM(AQ61)</f>
        <v>1158543000</v>
      </c>
      <c r="AR73" s="270">
        <f t="shared" si="6"/>
        <v>0.1404</v>
      </c>
      <c r="AS73" s="242">
        <f t="shared" si="6"/>
        <v>0</v>
      </c>
      <c r="AT73" s="242">
        <f t="shared" si="6"/>
        <v>0</v>
      </c>
      <c r="AU73" s="271">
        <v>0</v>
      </c>
      <c r="AV73" s="271">
        <v>0</v>
      </c>
      <c r="AW73" s="3"/>
      <c r="AX73" s="3"/>
      <c r="AY73" s="3"/>
      <c r="AZ73" s="3"/>
      <c r="BA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row>
    <row r="74" spans="1:119" s="159" customFormat="1" ht="409.5">
      <c r="A74" s="61" t="s">
        <v>193</v>
      </c>
      <c r="B74" s="61" t="s">
        <v>218</v>
      </c>
      <c r="C74" s="62" t="s">
        <v>219</v>
      </c>
      <c r="D74" s="61" t="s">
        <v>231</v>
      </c>
      <c r="E74" s="61" t="s">
        <v>672</v>
      </c>
      <c r="F74" s="63">
        <v>2024130010136</v>
      </c>
      <c r="G74" s="61" t="s">
        <v>673</v>
      </c>
      <c r="H74" s="61" t="s">
        <v>674</v>
      </c>
      <c r="I74" s="61" t="s">
        <v>229</v>
      </c>
      <c r="J74" s="174">
        <v>0</v>
      </c>
      <c r="K74" s="210">
        <v>0.15</v>
      </c>
      <c r="L74" s="129" t="s">
        <v>675</v>
      </c>
      <c r="M74" s="64" t="s">
        <v>623</v>
      </c>
      <c r="N74" s="64" t="s">
        <v>676</v>
      </c>
      <c r="O74" s="64" t="s">
        <v>301</v>
      </c>
      <c r="P74" s="211">
        <v>2</v>
      </c>
      <c r="Q74" s="65">
        <v>0</v>
      </c>
      <c r="R74" s="272">
        <v>0</v>
      </c>
      <c r="S74" s="190">
        <v>45660</v>
      </c>
      <c r="T74" s="190">
        <v>46022</v>
      </c>
      <c r="U74" s="191">
        <f t="shared" si="0"/>
        <v>362</v>
      </c>
      <c r="V74" s="65" t="s">
        <v>655</v>
      </c>
      <c r="W74" s="64" t="s">
        <v>459</v>
      </c>
      <c r="X74" s="65" t="s">
        <v>555</v>
      </c>
      <c r="Y74" s="66" t="s">
        <v>677</v>
      </c>
      <c r="Z74" s="186" t="s">
        <v>678</v>
      </c>
      <c r="AA74" s="67" t="s">
        <v>463</v>
      </c>
      <c r="AB74" s="129" t="s">
        <v>546</v>
      </c>
      <c r="AC74" s="130">
        <v>31000000</v>
      </c>
      <c r="AD74" s="65" t="s">
        <v>465</v>
      </c>
      <c r="AE74" s="65" t="s">
        <v>466</v>
      </c>
      <c r="AF74" s="65"/>
      <c r="AG74" s="65"/>
      <c r="AH74" s="704">
        <v>565956339</v>
      </c>
      <c r="AI74" s="704"/>
      <c r="AJ74" s="65"/>
      <c r="AK74" s="65"/>
      <c r="AL74" s="65"/>
      <c r="AM74" s="707" t="s">
        <v>680</v>
      </c>
      <c r="AN74" s="64" t="s">
        <v>672</v>
      </c>
      <c r="AO74" s="114" t="s">
        <v>975</v>
      </c>
      <c r="AP74" s="696">
        <v>565956339</v>
      </c>
      <c r="AQ74" s="696">
        <v>60165000</v>
      </c>
      <c r="AR74" s="693">
        <v>0.10630000000000001</v>
      </c>
      <c r="AS74" s="696">
        <v>0</v>
      </c>
      <c r="AT74" s="696">
        <v>0</v>
      </c>
      <c r="AU74" s="699">
        <v>0</v>
      </c>
      <c r="AV74" s="699">
        <v>0</v>
      </c>
      <c r="AW74" s="3"/>
      <c r="AX74" s="3"/>
      <c r="AY74" s="3"/>
      <c r="AZ74" s="3"/>
      <c r="BA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row>
    <row r="75" spans="1:119" s="159" customFormat="1" ht="71.25">
      <c r="A75" s="61" t="s">
        <v>193</v>
      </c>
      <c r="B75" s="61" t="s">
        <v>218</v>
      </c>
      <c r="C75" s="62" t="s">
        <v>219</v>
      </c>
      <c r="D75" s="61" t="s">
        <v>231</v>
      </c>
      <c r="E75" s="61" t="s">
        <v>672</v>
      </c>
      <c r="F75" s="63">
        <v>2024130010136</v>
      </c>
      <c r="G75" s="61" t="s">
        <v>673</v>
      </c>
      <c r="H75" s="61" t="s">
        <v>674</v>
      </c>
      <c r="I75" s="61" t="s">
        <v>229</v>
      </c>
      <c r="J75" s="174">
        <v>0</v>
      </c>
      <c r="K75" s="210">
        <v>0.15</v>
      </c>
      <c r="L75" s="64" t="s">
        <v>686</v>
      </c>
      <c r="M75" s="64"/>
      <c r="N75" s="64" t="s">
        <v>687</v>
      </c>
      <c r="O75" s="64">
        <v>140</v>
      </c>
      <c r="P75" s="211">
        <v>10</v>
      </c>
      <c r="Q75" s="65">
        <v>0</v>
      </c>
      <c r="R75" s="272">
        <v>0</v>
      </c>
      <c r="S75" s="190">
        <v>45660</v>
      </c>
      <c r="T75" s="190">
        <v>46022</v>
      </c>
      <c r="U75" s="191">
        <f t="shared" ref="U75:U138" si="7">+T75-S75</f>
        <v>362</v>
      </c>
      <c r="V75" s="65" t="s">
        <v>655</v>
      </c>
      <c r="W75" s="64" t="s">
        <v>459</v>
      </c>
      <c r="X75" s="65" t="s">
        <v>555</v>
      </c>
      <c r="Y75" s="64" t="s">
        <v>635</v>
      </c>
      <c r="Z75" s="64" t="s">
        <v>636</v>
      </c>
      <c r="AA75" s="67" t="s">
        <v>463</v>
      </c>
      <c r="AB75" s="129" t="s">
        <v>546</v>
      </c>
      <c r="AC75" s="130">
        <v>31000000</v>
      </c>
      <c r="AD75" s="65" t="s">
        <v>465</v>
      </c>
      <c r="AE75" s="65" t="s">
        <v>466</v>
      </c>
      <c r="AF75" s="65"/>
      <c r="AG75" s="65"/>
      <c r="AH75" s="705"/>
      <c r="AI75" s="705"/>
      <c r="AJ75" s="65"/>
      <c r="AK75" s="65"/>
      <c r="AL75" s="65"/>
      <c r="AM75" s="708"/>
      <c r="AN75" s="64" t="s">
        <v>672</v>
      </c>
      <c r="AO75" s="114" t="s">
        <v>975</v>
      </c>
      <c r="AP75" s="697"/>
      <c r="AQ75" s="697"/>
      <c r="AR75" s="694"/>
      <c r="AS75" s="697"/>
      <c r="AT75" s="697"/>
      <c r="AU75" s="697"/>
      <c r="AV75" s="697"/>
      <c r="AW75" s="3"/>
      <c r="AX75" s="3"/>
      <c r="AY75" s="3"/>
      <c r="AZ75" s="3"/>
      <c r="BA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row>
    <row r="76" spans="1:119" s="159" customFormat="1" ht="71.25">
      <c r="A76" s="61" t="s">
        <v>193</v>
      </c>
      <c r="B76" s="61" t="s">
        <v>218</v>
      </c>
      <c r="C76" s="62" t="s">
        <v>219</v>
      </c>
      <c r="D76" s="61" t="s">
        <v>231</v>
      </c>
      <c r="E76" s="61" t="s">
        <v>672</v>
      </c>
      <c r="F76" s="63">
        <v>2024130010136</v>
      </c>
      <c r="G76" s="61" t="s">
        <v>673</v>
      </c>
      <c r="H76" s="61" t="s">
        <v>674</v>
      </c>
      <c r="I76" s="61" t="s">
        <v>229</v>
      </c>
      <c r="J76" s="174">
        <v>0</v>
      </c>
      <c r="K76" s="210">
        <v>0.15</v>
      </c>
      <c r="L76" s="64" t="s">
        <v>686</v>
      </c>
      <c r="M76" s="64"/>
      <c r="N76" s="64" t="s">
        <v>687</v>
      </c>
      <c r="O76" s="64">
        <v>140</v>
      </c>
      <c r="P76" s="211">
        <v>10</v>
      </c>
      <c r="Q76" s="65">
        <v>0</v>
      </c>
      <c r="R76" s="272">
        <v>0</v>
      </c>
      <c r="S76" s="190">
        <v>45660</v>
      </c>
      <c r="T76" s="190">
        <v>46022</v>
      </c>
      <c r="U76" s="191">
        <f t="shared" si="7"/>
        <v>362</v>
      </c>
      <c r="V76" s="65" t="s">
        <v>655</v>
      </c>
      <c r="W76" s="64" t="s">
        <v>459</v>
      </c>
      <c r="X76" s="65" t="s">
        <v>555</v>
      </c>
      <c r="Y76" s="64" t="s">
        <v>635</v>
      </c>
      <c r="Z76" s="64" t="s">
        <v>636</v>
      </c>
      <c r="AA76" s="67" t="s">
        <v>463</v>
      </c>
      <c r="AB76" s="129" t="s">
        <v>689</v>
      </c>
      <c r="AC76" s="130">
        <v>5000000</v>
      </c>
      <c r="AD76" s="64" t="s">
        <v>516</v>
      </c>
      <c r="AE76" s="65" t="s">
        <v>466</v>
      </c>
      <c r="AF76" s="65"/>
      <c r="AG76" s="65"/>
      <c r="AH76" s="705"/>
      <c r="AI76" s="705"/>
      <c r="AJ76" s="65"/>
      <c r="AK76" s="65"/>
      <c r="AL76" s="65"/>
      <c r="AM76" s="708"/>
      <c r="AN76" s="64"/>
      <c r="AO76" s="114" t="s">
        <v>975</v>
      </c>
      <c r="AP76" s="697"/>
      <c r="AQ76" s="697"/>
      <c r="AR76" s="694"/>
      <c r="AS76" s="697"/>
      <c r="AT76" s="697"/>
      <c r="AU76" s="697"/>
      <c r="AV76" s="697"/>
      <c r="AW76" s="3"/>
      <c r="AX76" s="3"/>
      <c r="AY76" s="3"/>
      <c r="AZ76" s="3"/>
      <c r="BA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row>
    <row r="77" spans="1:119" s="159" customFormat="1" ht="71.25">
      <c r="A77" s="61" t="s">
        <v>193</v>
      </c>
      <c r="B77" s="61" t="s">
        <v>218</v>
      </c>
      <c r="C77" s="62" t="s">
        <v>219</v>
      </c>
      <c r="D77" s="61" t="s">
        <v>690</v>
      </c>
      <c r="E77" s="61" t="s">
        <v>672</v>
      </c>
      <c r="F77" s="63">
        <v>2024130010136</v>
      </c>
      <c r="G77" s="61" t="s">
        <v>673</v>
      </c>
      <c r="H77" s="106" t="s">
        <v>691</v>
      </c>
      <c r="I77" s="61" t="s">
        <v>692</v>
      </c>
      <c r="J77" s="174">
        <v>7166</v>
      </c>
      <c r="K77" s="210">
        <v>0.25</v>
      </c>
      <c r="L77" s="61" t="s">
        <v>693</v>
      </c>
      <c r="M77" s="64"/>
      <c r="N77" s="64" t="s">
        <v>694</v>
      </c>
      <c r="O77" s="64">
        <v>7166</v>
      </c>
      <c r="P77" s="211">
        <v>7000</v>
      </c>
      <c r="Q77" s="65">
        <v>429</v>
      </c>
      <c r="R77" s="273">
        <f>+Q77/P77</f>
        <v>6.1285714285714284E-2</v>
      </c>
      <c r="S77" s="190">
        <v>45660</v>
      </c>
      <c r="T77" s="190">
        <v>46022</v>
      </c>
      <c r="U77" s="191">
        <f t="shared" si="7"/>
        <v>362</v>
      </c>
      <c r="V77" s="61">
        <v>7000</v>
      </c>
      <c r="W77" s="64" t="s">
        <v>459</v>
      </c>
      <c r="X77" s="65" t="s">
        <v>555</v>
      </c>
      <c r="Y77" s="66" t="s">
        <v>695</v>
      </c>
      <c r="Z77" s="65" t="s">
        <v>696</v>
      </c>
      <c r="AA77" s="67" t="s">
        <v>463</v>
      </c>
      <c r="AB77" s="129" t="s">
        <v>546</v>
      </c>
      <c r="AC77" s="130">
        <v>62000000</v>
      </c>
      <c r="AD77" s="65" t="s">
        <v>465</v>
      </c>
      <c r="AE77" s="65" t="s">
        <v>466</v>
      </c>
      <c r="AF77" s="65"/>
      <c r="AG77" s="65"/>
      <c r="AH77" s="705"/>
      <c r="AI77" s="705"/>
      <c r="AJ77" s="65"/>
      <c r="AK77" s="65"/>
      <c r="AL77" s="65"/>
      <c r="AM77" s="708"/>
      <c r="AN77" s="64" t="s">
        <v>672</v>
      </c>
      <c r="AO77" s="114" t="s">
        <v>976</v>
      </c>
      <c r="AP77" s="697"/>
      <c r="AQ77" s="697"/>
      <c r="AR77" s="694"/>
      <c r="AS77" s="697"/>
      <c r="AT77" s="697"/>
      <c r="AU77" s="697"/>
      <c r="AV77" s="697"/>
      <c r="AW77" s="3"/>
      <c r="AX77" s="3"/>
      <c r="AY77" s="3"/>
      <c r="AZ77" s="3"/>
      <c r="BA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row>
    <row r="78" spans="1:119" s="159" customFormat="1" ht="409.5">
      <c r="A78" s="61" t="s">
        <v>193</v>
      </c>
      <c r="B78" s="61" t="s">
        <v>218</v>
      </c>
      <c r="C78" s="62" t="s">
        <v>219</v>
      </c>
      <c r="D78" s="61" t="s">
        <v>690</v>
      </c>
      <c r="E78" s="61" t="s">
        <v>672</v>
      </c>
      <c r="F78" s="63">
        <v>2024130010136</v>
      </c>
      <c r="G78" s="61" t="s">
        <v>673</v>
      </c>
      <c r="H78" s="64" t="s">
        <v>691</v>
      </c>
      <c r="I78" s="61" t="s">
        <v>692</v>
      </c>
      <c r="J78" s="174">
        <v>7166</v>
      </c>
      <c r="K78" s="210">
        <v>0.25</v>
      </c>
      <c r="L78" s="61" t="s">
        <v>699</v>
      </c>
      <c r="M78" s="64" t="s">
        <v>623</v>
      </c>
      <c r="N78" s="64" t="s">
        <v>700</v>
      </c>
      <c r="O78" s="64">
        <v>7166</v>
      </c>
      <c r="P78" s="211">
        <v>7000</v>
      </c>
      <c r="Q78" s="65">
        <v>429</v>
      </c>
      <c r="R78" s="273">
        <f>+Q78/P78</f>
        <v>6.1285714285714284E-2</v>
      </c>
      <c r="S78" s="190">
        <v>45660</v>
      </c>
      <c r="T78" s="190">
        <v>46022</v>
      </c>
      <c r="U78" s="191">
        <f t="shared" si="7"/>
        <v>362</v>
      </c>
      <c r="V78" s="61">
        <v>7000</v>
      </c>
      <c r="W78" s="64" t="s">
        <v>459</v>
      </c>
      <c r="X78" s="65" t="s">
        <v>555</v>
      </c>
      <c r="Y78" s="64" t="s">
        <v>701</v>
      </c>
      <c r="Z78" s="65" t="s">
        <v>702</v>
      </c>
      <c r="AA78" s="67" t="s">
        <v>463</v>
      </c>
      <c r="AB78" s="129" t="s">
        <v>546</v>
      </c>
      <c r="AC78" s="130">
        <v>63000000</v>
      </c>
      <c r="AD78" s="65" t="s">
        <v>465</v>
      </c>
      <c r="AE78" s="65" t="s">
        <v>466</v>
      </c>
      <c r="AF78" s="65"/>
      <c r="AG78" s="65"/>
      <c r="AH78" s="705"/>
      <c r="AI78" s="705"/>
      <c r="AJ78" s="65"/>
      <c r="AK78" s="65"/>
      <c r="AL78" s="65"/>
      <c r="AM78" s="708"/>
      <c r="AN78" s="64" t="s">
        <v>672</v>
      </c>
      <c r="AO78" s="114" t="s">
        <v>976</v>
      </c>
      <c r="AP78" s="697"/>
      <c r="AQ78" s="697"/>
      <c r="AR78" s="694"/>
      <c r="AS78" s="697"/>
      <c r="AT78" s="697"/>
      <c r="AU78" s="697"/>
      <c r="AV78" s="697"/>
      <c r="AW78" s="3"/>
      <c r="AX78" s="3"/>
      <c r="AY78" s="3"/>
      <c r="AZ78" s="3"/>
      <c r="BA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row>
    <row r="79" spans="1:119" s="159" customFormat="1" ht="409.5">
      <c r="A79" s="61" t="s">
        <v>193</v>
      </c>
      <c r="B79" s="61" t="s">
        <v>218</v>
      </c>
      <c r="C79" s="62" t="s">
        <v>219</v>
      </c>
      <c r="D79" s="61" t="s">
        <v>690</v>
      </c>
      <c r="E79" s="61" t="s">
        <v>672</v>
      </c>
      <c r="F79" s="63">
        <v>2024130010136</v>
      </c>
      <c r="G79" s="61" t="s">
        <v>673</v>
      </c>
      <c r="H79" s="64" t="s">
        <v>691</v>
      </c>
      <c r="I79" s="61" t="s">
        <v>692</v>
      </c>
      <c r="J79" s="174">
        <v>7166</v>
      </c>
      <c r="K79" s="210">
        <v>0.25</v>
      </c>
      <c r="L79" s="61" t="s">
        <v>699</v>
      </c>
      <c r="M79" s="64" t="s">
        <v>623</v>
      </c>
      <c r="N79" s="64" t="s">
        <v>700</v>
      </c>
      <c r="O79" s="64">
        <v>7166</v>
      </c>
      <c r="P79" s="211">
        <v>7000</v>
      </c>
      <c r="Q79" s="65">
        <v>429</v>
      </c>
      <c r="R79" s="273">
        <f t="shared" ref="R79:R84" si="8">+Q79/P79</f>
        <v>6.1285714285714284E-2</v>
      </c>
      <c r="S79" s="190">
        <v>45660</v>
      </c>
      <c r="T79" s="190">
        <v>46022</v>
      </c>
      <c r="U79" s="191">
        <f t="shared" si="7"/>
        <v>362</v>
      </c>
      <c r="V79" s="61">
        <v>7000</v>
      </c>
      <c r="W79" s="64" t="s">
        <v>459</v>
      </c>
      <c r="X79" s="65" t="s">
        <v>555</v>
      </c>
      <c r="Y79" s="64" t="s">
        <v>701</v>
      </c>
      <c r="Z79" s="65" t="s">
        <v>702</v>
      </c>
      <c r="AA79" s="67" t="s">
        <v>463</v>
      </c>
      <c r="AB79" s="129" t="s">
        <v>704</v>
      </c>
      <c r="AC79" s="130">
        <v>204956339</v>
      </c>
      <c r="AD79" s="64" t="s">
        <v>551</v>
      </c>
      <c r="AE79" s="129" t="s">
        <v>526</v>
      </c>
      <c r="AF79" s="65"/>
      <c r="AG79" s="65"/>
      <c r="AH79" s="705"/>
      <c r="AI79" s="705"/>
      <c r="AJ79" s="65"/>
      <c r="AK79" s="65"/>
      <c r="AL79" s="65"/>
      <c r="AM79" s="708"/>
      <c r="AN79" s="64" t="s">
        <v>672</v>
      </c>
      <c r="AO79" s="114" t="s">
        <v>976</v>
      </c>
      <c r="AP79" s="697"/>
      <c r="AQ79" s="697"/>
      <c r="AR79" s="694"/>
      <c r="AS79" s="697"/>
      <c r="AT79" s="697"/>
      <c r="AU79" s="697"/>
      <c r="AV79" s="697"/>
      <c r="AW79" s="3"/>
      <c r="AX79" s="3"/>
      <c r="AY79" s="3"/>
      <c r="AZ79" s="3"/>
      <c r="BA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row>
    <row r="80" spans="1:119" s="159" customFormat="1" ht="409.5">
      <c r="A80" s="61" t="s">
        <v>193</v>
      </c>
      <c r="B80" s="61" t="s">
        <v>218</v>
      </c>
      <c r="C80" s="62" t="s">
        <v>219</v>
      </c>
      <c r="D80" s="61" t="s">
        <v>690</v>
      </c>
      <c r="E80" s="61" t="s">
        <v>672</v>
      </c>
      <c r="F80" s="63">
        <v>2024130010136</v>
      </c>
      <c r="G80" s="61" t="s">
        <v>673</v>
      </c>
      <c r="H80" s="64" t="s">
        <v>691</v>
      </c>
      <c r="I80" s="61" t="s">
        <v>692</v>
      </c>
      <c r="J80" s="174">
        <v>7166</v>
      </c>
      <c r="K80" s="210">
        <v>0.25</v>
      </c>
      <c r="L80" s="61" t="s">
        <v>699</v>
      </c>
      <c r="M80" s="64" t="s">
        <v>623</v>
      </c>
      <c r="N80" s="64" t="s">
        <v>700</v>
      </c>
      <c r="O80" s="64">
        <v>7166</v>
      </c>
      <c r="P80" s="211">
        <v>7000</v>
      </c>
      <c r="Q80" s="65">
        <v>429</v>
      </c>
      <c r="R80" s="273">
        <f t="shared" si="8"/>
        <v>6.1285714285714284E-2</v>
      </c>
      <c r="S80" s="190">
        <v>45660</v>
      </c>
      <c r="T80" s="190">
        <v>46022</v>
      </c>
      <c r="U80" s="191">
        <f t="shared" si="7"/>
        <v>362</v>
      </c>
      <c r="V80" s="61">
        <v>7000</v>
      </c>
      <c r="W80" s="64" t="s">
        <v>459</v>
      </c>
      <c r="X80" s="65" t="s">
        <v>555</v>
      </c>
      <c r="Y80" s="64" t="s">
        <v>701</v>
      </c>
      <c r="Z80" s="65" t="s">
        <v>702</v>
      </c>
      <c r="AA80" s="67" t="s">
        <v>463</v>
      </c>
      <c r="AB80" s="129" t="s">
        <v>705</v>
      </c>
      <c r="AC80" s="130">
        <v>51000000</v>
      </c>
      <c r="AD80" s="64" t="s">
        <v>504</v>
      </c>
      <c r="AE80" s="65" t="s">
        <v>466</v>
      </c>
      <c r="AF80" s="65"/>
      <c r="AG80" s="65"/>
      <c r="AH80" s="705"/>
      <c r="AI80" s="705"/>
      <c r="AJ80" s="65"/>
      <c r="AK80" s="65"/>
      <c r="AL80" s="65"/>
      <c r="AM80" s="708"/>
      <c r="AN80" s="64" t="s">
        <v>672</v>
      </c>
      <c r="AO80" s="114" t="s">
        <v>976</v>
      </c>
      <c r="AP80" s="697"/>
      <c r="AQ80" s="697"/>
      <c r="AR80" s="694"/>
      <c r="AS80" s="697"/>
      <c r="AT80" s="697"/>
      <c r="AU80" s="697"/>
      <c r="AV80" s="697"/>
      <c r="AW80" s="3"/>
      <c r="AX80" s="3"/>
      <c r="AY80" s="3"/>
      <c r="AZ80" s="3"/>
      <c r="BA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row>
    <row r="81" spans="1:119" s="159" customFormat="1" ht="409.5">
      <c r="A81" s="61" t="s">
        <v>193</v>
      </c>
      <c r="B81" s="61" t="s">
        <v>218</v>
      </c>
      <c r="C81" s="62" t="s">
        <v>219</v>
      </c>
      <c r="D81" s="61" t="s">
        <v>690</v>
      </c>
      <c r="E81" s="61" t="s">
        <v>672</v>
      </c>
      <c r="F81" s="63">
        <v>2024130010136</v>
      </c>
      <c r="G81" s="61" t="s">
        <v>673</v>
      </c>
      <c r="H81" s="64" t="s">
        <v>691</v>
      </c>
      <c r="I81" s="61" t="s">
        <v>692</v>
      </c>
      <c r="J81" s="174">
        <v>7166</v>
      </c>
      <c r="K81" s="210">
        <v>0.25</v>
      </c>
      <c r="L81" s="61" t="s">
        <v>699</v>
      </c>
      <c r="M81" s="64" t="s">
        <v>623</v>
      </c>
      <c r="N81" s="64" t="s">
        <v>700</v>
      </c>
      <c r="O81" s="64">
        <v>7166</v>
      </c>
      <c r="P81" s="211">
        <v>7000</v>
      </c>
      <c r="Q81" s="65">
        <v>429</v>
      </c>
      <c r="R81" s="273">
        <f t="shared" si="8"/>
        <v>6.1285714285714284E-2</v>
      </c>
      <c r="S81" s="190">
        <v>45660</v>
      </c>
      <c r="T81" s="190">
        <v>46022</v>
      </c>
      <c r="U81" s="191">
        <f t="shared" si="7"/>
        <v>362</v>
      </c>
      <c r="V81" s="61">
        <v>7000</v>
      </c>
      <c r="W81" s="64" t="s">
        <v>459</v>
      </c>
      <c r="X81" s="65" t="s">
        <v>555</v>
      </c>
      <c r="Y81" s="64" t="s">
        <v>701</v>
      </c>
      <c r="Z81" s="65" t="s">
        <v>702</v>
      </c>
      <c r="AA81" s="67" t="s">
        <v>463</v>
      </c>
      <c r="AB81" s="129" t="s">
        <v>706</v>
      </c>
      <c r="AC81" s="130">
        <v>25000000</v>
      </c>
      <c r="AD81" s="64" t="s">
        <v>516</v>
      </c>
      <c r="AE81" s="65" t="s">
        <v>466</v>
      </c>
      <c r="AF81" s="65"/>
      <c r="AG81" s="65"/>
      <c r="AH81" s="705"/>
      <c r="AI81" s="705"/>
      <c r="AJ81" s="65"/>
      <c r="AK81" s="65"/>
      <c r="AL81" s="65"/>
      <c r="AM81" s="708"/>
      <c r="AN81" s="64" t="s">
        <v>672</v>
      </c>
      <c r="AO81" s="114" t="s">
        <v>976</v>
      </c>
      <c r="AP81" s="697"/>
      <c r="AQ81" s="697"/>
      <c r="AR81" s="694"/>
      <c r="AS81" s="697"/>
      <c r="AT81" s="697"/>
      <c r="AU81" s="697"/>
      <c r="AV81" s="697"/>
      <c r="AW81" s="3"/>
      <c r="AX81" s="3"/>
      <c r="AY81" s="3"/>
      <c r="AZ81" s="3"/>
      <c r="BA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row>
    <row r="82" spans="1:119" s="159" customFormat="1" ht="71.25">
      <c r="A82" s="61" t="s">
        <v>193</v>
      </c>
      <c r="B82" s="61" t="s">
        <v>218</v>
      </c>
      <c r="C82" s="62" t="s">
        <v>219</v>
      </c>
      <c r="D82" s="61" t="s">
        <v>690</v>
      </c>
      <c r="E82" s="61" t="s">
        <v>672</v>
      </c>
      <c r="F82" s="63">
        <v>2024130010136</v>
      </c>
      <c r="G82" s="61" t="s">
        <v>673</v>
      </c>
      <c r="H82" s="64" t="s">
        <v>691</v>
      </c>
      <c r="I82" s="61" t="s">
        <v>692</v>
      </c>
      <c r="J82" s="174">
        <v>7166</v>
      </c>
      <c r="K82" s="210">
        <v>0.25</v>
      </c>
      <c r="L82" s="61" t="s">
        <v>707</v>
      </c>
      <c r="M82" s="65"/>
      <c r="N82" s="64" t="s">
        <v>708</v>
      </c>
      <c r="O82" s="64">
        <v>7166</v>
      </c>
      <c r="P82" s="211">
        <v>7000</v>
      </c>
      <c r="Q82" s="65">
        <v>429</v>
      </c>
      <c r="R82" s="273">
        <f t="shared" si="8"/>
        <v>6.1285714285714284E-2</v>
      </c>
      <c r="S82" s="190">
        <v>45660</v>
      </c>
      <c r="T82" s="190">
        <v>46022</v>
      </c>
      <c r="U82" s="191">
        <f t="shared" si="7"/>
        <v>362</v>
      </c>
      <c r="V82" s="61">
        <v>7000</v>
      </c>
      <c r="W82" s="64" t="s">
        <v>459</v>
      </c>
      <c r="X82" s="65" t="s">
        <v>555</v>
      </c>
      <c r="Y82" s="64" t="s">
        <v>709</v>
      </c>
      <c r="Z82" s="64" t="s">
        <v>710</v>
      </c>
      <c r="AA82" s="67" t="s">
        <v>463</v>
      </c>
      <c r="AB82" s="129" t="s">
        <v>546</v>
      </c>
      <c r="AC82" s="130">
        <v>31000000</v>
      </c>
      <c r="AD82" s="65" t="s">
        <v>465</v>
      </c>
      <c r="AE82" s="65" t="s">
        <v>466</v>
      </c>
      <c r="AF82" s="65"/>
      <c r="AG82" s="65"/>
      <c r="AH82" s="705"/>
      <c r="AI82" s="705"/>
      <c r="AJ82" s="65"/>
      <c r="AK82" s="65"/>
      <c r="AL82" s="65"/>
      <c r="AM82" s="708"/>
      <c r="AN82" s="64" t="s">
        <v>672</v>
      </c>
      <c r="AO82" s="114" t="s">
        <v>976</v>
      </c>
      <c r="AP82" s="697"/>
      <c r="AQ82" s="697"/>
      <c r="AR82" s="694"/>
      <c r="AS82" s="697"/>
      <c r="AT82" s="697"/>
      <c r="AU82" s="697"/>
      <c r="AV82" s="697"/>
      <c r="AW82" s="3"/>
      <c r="AX82" s="3"/>
      <c r="AY82" s="3"/>
      <c r="AZ82" s="3"/>
      <c r="BA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row>
    <row r="83" spans="1:119" s="159" customFormat="1" ht="85.5">
      <c r="A83" s="61" t="s">
        <v>193</v>
      </c>
      <c r="B83" s="61" t="s">
        <v>218</v>
      </c>
      <c r="C83" s="62" t="s">
        <v>219</v>
      </c>
      <c r="D83" s="61" t="s">
        <v>690</v>
      </c>
      <c r="E83" s="61" t="s">
        <v>672</v>
      </c>
      <c r="F83" s="63">
        <v>2024130010136</v>
      </c>
      <c r="G83" s="61" t="s">
        <v>673</v>
      </c>
      <c r="H83" s="64" t="s">
        <v>691</v>
      </c>
      <c r="I83" s="66" t="s">
        <v>713</v>
      </c>
      <c r="J83" s="174">
        <v>137</v>
      </c>
      <c r="K83" s="210">
        <v>0.25</v>
      </c>
      <c r="L83" s="61" t="s">
        <v>714</v>
      </c>
      <c r="M83" s="64"/>
      <c r="N83" s="64" t="s">
        <v>715</v>
      </c>
      <c r="O83" s="64">
        <v>7166</v>
      </c>
      <c r="P83" s="211">
        <v>7000</v>
      </c>
      <c r="Q83" s="65">
        <v>429</v>
      </c>
      <c r="R83" s="273">
        <f t="shared" si="8"/>
        <v>6.1285714285714284E-2</v>
      </c>
      <c r="S83" s="190">
        <v>45660</v>
      </c>
      <c r="T83" s="190">
        <v>46022</v>
      </c>
      <c r="U83" s="191">
        <f t="shared" si="7"/>
        <v>362</v>
      </c>
      <c r="V83" s="61">
        <v>7000</v>
      </c>
      <c r="W83" s="64" t="s">
        <v>459</v>
      </c>
      <c r="X83" s="65" t="s">
        <v>555</v>
      </c>
      <c r="Y83" s="64" t="s">
        <v>716</v>
      </c>
      <c r="Z83" s="64" t="s">
        <v>717</v>
      </c>
      <c r="AA83" s="67" t="s">
        <v>463</v>
      </c>
      <c r="AB83" s="129" t="s">
        <v>546</v>
      </c>
      <c r="AC83" s="130">
        <v>31000000</v>
      </c>
      <c r="AD83" s="65" t="s">
        <v>465</v>
      </c>
      <c r="AE83" s="65" t="s">
        <v>466</v>
      </c>
      <c r="AF83" s="65"/>
      <c r="AG83" s="65"/>
      <c r="AH83" s="705"/>
      <c r="AI83" s="705"/>
      <c r="AJ83" s="65"/>
      <c r="AK83" s="65"/>
      <c r="AL83" s="65"/>
      <c r="AM83" s="708"/>
      <c r="AN83" s="64" t="s">
        <v>672</v>
      </c>
      <c r="AO83" s="114" t="s">
        <v>976</v>
      </c>
      <c r="AP83" s="697"/>
      <c r="AQ83" s="697"/>
      <c r="AR83" s="694"/>
      <c r="AS83" s="697"/>
      <c r="AT83" s="697"/>
      <c r="AU83" s="697"/>
      <c r="AV83" s="697"/>
      <c r="AW83" s="3"/>
      <c r="AX83" s="3"/>
      <c r="AY83" s="3"/>
      <c r="AZ83" s="3"/>
      <c r="BA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row>
    <row r="84" spans="1:119" s="159" customFormat="1" ht="71.25">
      <c r="A84" s="61" t="s">
        <v>193</v>
      </c>
      <c r="B84" s="61" t="s">
        <v>218</v>
      </c>
      <c r="C84" s="62" t="s">
        <v>219</v>
      </c>
      <c r="D84" s="61" t="s">
        <v>239</v>
      </c>
      <c r="E84" s="61" t="s">
        <v>672</v>
      </c>
      <c r="F84" s="63">
        <v>2024130010136</v>
      </c>
      <c r="G84" s="61" t="s">
        <v>673</v>
      </c>
      <c r="H84" s="64" t="s">
        <v>691</v>
      </c>
      <c r="I84" s="66" t="s">
        <v>713</v>
      </c>
      <c r="J84" s="174">
        <v>137</v>
      </c>
      <c r="K84" s="210">
        <v>0.1</v>
      </c>
      <c r="L84" s="61" t="s">
        <v>615</v>
      </c>
      <c r="M84" s="64"/>
      <c r="N84" s="64" t="s">
        <v>616</v>
      </c>
      <c r="O84" s="64">
        <v>20</v>
      </c>
      <c r="P84" s="211">
        <v>7000</v>
      </c>
      <c r="Q84" s="65">
        <v>0</v>
      </c>
      <c r="R84" s="273">
        <f t="shared" si="8"/>
        <v>0</v>
      </c>
      <c r="S84" s="190">
        <v>45660</v>
      </c>
      <c r="T84" s="190">
        <v>46022</v>
      </c>
      <c r="U84" s="191">
        <f t="shared" si="7"/>
        <v>362</v>
      </c>
      <c r="V84" s="65" t="s">
        <v>655</v>
      </c>
      <c r="W84" s="64" t="s">
        <v>459</v>
      </c>
      <c r="X84" s="65" t="s">
        <v>555</v>
      </c>
      <c r="Y84" s="64" t="s">
        <v>625</v>
      </c>
      <c r="Z84" s="64" t="s">
        <v>626</v>
      </c>
      <c r="AA84" s="67" t="s">
        <v>463</v>
      </c>
      <c r="AB84" s="129" t="s">
        <v>546</v>
      </c>
      <c r="AC84" s="130">
        <v>31000000</v>
      </c>
      <c r="AD84" s="65" t="s">
        <v>465</v>
      </c>
      <c r="AE84" s="65" t="s">
        <v>466</v>
      </c>
      <c r="AF84" s="65"/>
      <c r="AG84" s="65"/>
      <c r="AH84" s="706"/>
      <c r="AI84" s="706"/>
      <c r="AJ84" s="65"/>
      <c r="AK84" s="65"/>
      <c r="AL84" s="65"/>
      <c r="AM84" s="709"/>
      <c r="AN84" s="64" t="s">
        <v>672</v>
      </c>
      <c r="AO84" s="114" t="s">
        <v>976</v>
      </c>
      <c r="AP84" s="698"/>
      <c r="AQ84" s="698"/>
      <c r="AR84" s="695"/>
      <c r="AS84" s="698"/>
      <c r="AT84" s="698"/>
      <c r="AU84" s="698"/>
      <c r="AV84" s="698"/>
      <c r="AW84" s="3"/>
      <c r="AX84" s="3"/>
      <c r="AY84" s="3"/>
      <c r="AZ84" s="3"/>
      <c r="BA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row>
    <row r="85" spans="1:119" s="159" customFormat="1" ht="60.75" customHeight="1">
      <c r="A85" s="61"/>
      <c r="B85" s="61"/>
      <c r="C85" s="62"/>
      <c r="D85" s="61"/>
      <c r="E85" s="619" t="s">
        <v>721</v>
      </c>
      <c r="F85" s="620"/>
      <c r="G85" s="620"/>
      <c r="H85" s="620"/>
      <c r="I85" s="620"/>
      <c r="J85" s="620"/>
      <c r="K85" s="620"/>
      <c r="L85" s="620"/>
      <c r="M85" s="620"/>
      <c r="N85" s="620"/>
      <c r="O85" s="620"/>
      <c r="P85" s="620"/>
      <c r="Q85" s="621"/>
      <c r="R85" s="274">
        <f>AVERAGE(R74:R84)</f>
        <v>3.9E-2</v>
      </c>
      <c r="S85" s="190"/>
      <c r="T85" s="190"/>
      <c r="U85" s="191"/>
      <c r="V85" s="65"/>
      <c r="W85" s="64"/>
      <c r="X85" s="65"/>
      <c r="Y85" s="64"/>
      <c r="Z85" s="64"/>
      <c r="AA85" s="67"/>
      <c r="AB85" s="129"/>
      <c r="AC85" s="130"/>
      <c r="AD85" s="65"/>
      <c r="AE85" s="65"/>
      <c r="AF85" s="65"/>
      <c r="AG85" s="65"/>
      <c r="AH85" s="226"/>
      <c r="AI85" s="226"/>
      <c r="AJ85" s="65"/>
      <c r="AK85" s="65"/>
      <c r="AL85" s="65"/>
      <c r="AM85" s="225"/>
      <c r="AN85" s="64"/>
      <c r="AO85" s="257" t="s">
        <v>967</v>
      </c>
      <c r="AP85" s="247">
        <f>SUM(AP74)</f>
        <v>565956339</v>
      </c>
      <c r="AQ85" s="247">
        <f t="shared" ref="AQ85:AT85" si="9">SUM(AQ74)</f>
        <v>60165000</v>
      </c>
      <c r="AR85" s="275">
        <f t="shared" si="9"/>
        <v>0.10630000000000001</v>
      </c>
      <c r="AS85" s="247">
        <f t="shared" si="9"/>
        <v>0</v>
      </c>
      <c r="AT85" s="247">
        <f t="shared" si="9"/>
        <v>0</v>
      </c>
      <c r="AU85" s="276">
        <v>0</v>
      </c>
      <c r="AV85" s="276">
        <v>0</v>
      </c>
      <c r="AW85" s="3"/>
      <c r="AX85" s="3"/>
      <c r="AY85" s="3"/>
      <c r="AZ85" s="3"/>
      <c r="BA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row>
    <row r="86" spans="1:119" s="160" customFormat="1" ht="60.75" customHeight="1">
      <c r="A86" s="70" t="s">
        <v>193</v>
      </c>
      <c r="B86" s="70" t="s">
        <v>242</v>
      </c>
      <c r="C86" s="71" t="s">
        <v>243</v>
      </c>
      <c r="D86" s="70" t="s">
        <v>246</v>
      </c>
      <c r="E86" s="70" t="s">
        <v>722</v>
      </c>
      <c r="F86" s="72">
        <v>2024130010135</v>
      </c>
      <c r="G86" s="70" t="s">
        <v>723</v>
      </c>
      <c r="H86" s="70" t="s">
        <v>724</v>
      </c>
      <c r="I86" s="70" t="s">
        <v>725</v>
      </c>
      <c r="J86" s="175">
        <v>10014</v>
      </c>
      <c r="K86" s="210">
        <v>1</v>
      </c>
      <c r="L86" s="74" t="s">
        <v>726</v>
      </c>
      <c r="M86" s="73"/>
      <c r="N86" s="74" t="s">
        <v>727</v>
      </c>
      <c r="O86" s="74">
        <v>15578</v>
      </c>
      <c r="P86" s="211">
        <v>15500</v>
      </c>
      <c r="Q86" s="73">
        <v>264</v>
      </c>
      <c r="R86" s="73"/>
      <c r="S86" s="190">
        <v>45660</v>
      </c>
      <c r="T86" s="190">
        <v>46022</v>
      </c>
      <c r="U86" s="191">
        <f t="shared" si="7"/>
        <v>362</v>
      </c>
      <c r="V86" s="70">
        <v>15250</v>
      </c>
      <c r="W86" s="74" t="s">
        <v>459</v>
      </c>
      <c r="X86" s="73" t="s">
        <v>555</v>
      </c>
      <c r="Y86" s="70" t="s">
        <v>728</v>
      </c>
      <c r="Z86" s="70" t="s">
        <v>729</v>
      </c>
      <c r="AA86" s="75" t="s">
        <v>463</v>
      </c>
      <c r="AB86" s="135" t="s">
        <v>464</v>
      </c>
      <c r="AC86" s="136">
        <v>180000000</v>
      </c>
      <c r="AD86" s="73" t="s">
        <v>465</v>
      </c>
      <c r="AE86" s="73" t="s">
        <v>730</v>
      </c>
      <c r="AF86" s="73"/>
      <c r="AG86" s="73"/>
      <c r="AH86" s="681">
        <v>4017092532</v>
      </c>
      <c r="AI86" s="684"/>
      <c r="AJ86" s="73"/>
      <c r="AK86" s="73"/>
      <c r="AL86" s="73"/>
      <c r="AM86" s="687" t="s">
        <v>731</v>
      </c>
      <c r="AN86" s="74" t="s">
        <v>722</v>
      </c>
      <c r="AO86" s="152" t="s">
        <v>977</v>
      </c>
      <c r="AP86" s="671">
        <v>4193305880.3099999</v>
      </c>
      <c r="AQ86" s="671">
        <v>2301233000</v>
      </c>
      <c r="AR86" s="690">
        <v>0.54879999999999995</v>
      </c>
      <c r="AS86" s="671">
        <v>0</v>
      </c>
      <c r="AT86" s="671">
        <v>0</v>
      </c>
      <c r="AU86" s="674">
        <v>0</v>
      </c>
      <c r="AV86" s="674">
        <v>0</v>
      </c>
      <c r="AW86" s="3"/>
      <c r="AX86" s="3"/>
      <c r="AY86" s="3"/>
      <c r="AZ86" s="3"/>
      <c r="BA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row>
    <row r="87" spans="1:119" s="160" customFormat="1" ht="57">
      <c r="A87" s="70" t="s">
        <v>193</v>
      </c>
      <c r="B87" s="70" t="s">
        <v>242</v>
      </c>
      <c r="C87" s="71" t="s">
        <v>243</v>
      </c>
      <c r="D87" s="70" t="s">
        <v>246</v>
      </c>
      <c r="E87" s="70" t="s">
        <v>722</v>
      </c>
      <c r="F87" s="72">
        <v>2024130010135</v>
      </c>
      <c r="G87" s="70" t="s">
        <v>723</v>
      </c>
      <c r="H87" s="70" t="s">
        <v>724</v>
      </c>
      <c r="I87" s="70" t="s">
        <v>725</v>
      </c>
      <c r="J87" s="175">
        <v>10014</v>
      </c>
      <c r="K87" s="210">
        <v>1</v>
      </c>
      <c r="L87" s="74" t="s">
        <v>726</v>
      </c>
      <c r="M87" s="73"/>
      <c r="N87" s="74" t="s">
        <v>727</v>
      </c>
      <c r="O87" s="74">
        <v>15578</v>
      </c>
      <c r="P87" s="211">
        <v>15250</v>
      </c>
      <c r="Q87" s="73">
        <v>264</v>
      </c>
      <c r="R87" s="73"/>
      <c r="S87" s="190">
        <v>45660</v>
      </c>
      <c r="T87" s="190">
        <v>46022</v>
      </c>
      <c r="U87" s="191">
        <f t="shared" si="7"/>
        <v>362</v>
      </c>
      <c r="V87" s="70">
        <v>15250</v>
      </c>
      <c r="W87" s="74" t="s">
        <v>459</v>
      </c>
      <c r="X87" s="73" t="s">
        <v>555</v>
      </c>
      <c r="Y87" s="70" t="s">
        <v>728</v>
      </c>
      <c r="Z87" s="70" t="s">
        <v>729</v>
      </c>
      <c r="AA87" s="75" t="s">
        <v>463</v>
      </c>
      <c r="AB87" s="135" t="s">
        <v>734</v>
      </c>
      <c r="AC87" s="136">
        <v>300000000</v>
      </c>
      <c r="AD87" s="74" t="s">
        <v>551</v>
      </c>
      <c r="AE87" s="73" t="s">
        <v>466</v>
      </c>
      <c r="AF87" s="73"/>
      <c r="AG87" s="73"/>
      <c r="AH87" s="682"/>
      <c r="AI87" s="685"/>
      <c r="AJ87" s="73"/>
      <c r="AK87" s="73"/>
      <c r="AL87" s="73"/>
      <c r="AM87" s="688"/>
      <c r="AN87" s="74" t="s">
        <v>722</v>
      </c>
      <c r="AO87" s="152" t="s">
        <v>977</v>
      </c>
      <c r="AP87" s="672"/>
      <c r="AQ87" s="672"/>
      <c r="AR87" s="691"/>
      <c r="AS87" s="672"/>
      <c r="AT87" s="672"/>
      <c r="AU87" s="672"/>
      <c r="AV87" s="672"/>
      <c r="AW87" s="3"/>
      <c r="AX87" s="3"/>
      <c r="AY87" s="3"/>
      <c r="AZ87" s="3"/>
      <c r="BA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row>
    <row r="88" spans="1:119" s="160" customFormat="1" ht="57">
      <c r="A88" s="70" t="s">
        <v>193</v>
      </c>
      <c r="B88" s="70" t="s">
        <v>242</v>
      </c>
      <c r="C88" s="71" t="s">
        <v>243</v>
      </c>
      <c r="D88" s="70" t="s">
        <v>246</v>
      </c>
      <c r="E88" s="70" t="s">
        <v>722</v>
      </c>
      <c r="F88" s="72">
        <v>2024130010135</v>
      </c>
      <c r="G88" s="70" t="s">
        <v>723</v>
      </c>
      <c r="H88" s="70" t="s">
        <v>724</v>
      </c>
      <c r="I88" s="70" t="s">
        <v>725</v>
      </c>
      <c r="J88" s="175">
        <v>10014</v>
      </c>
      <c r="K88" s="210">
        <v>1</v>
      </c>
      <c r="L88" s="74" t="s">
        <v>736</v>
      </c>
      <c r="M88" s="73"/>
      <c r="N88" s="74" t="s">
        <v>737</v>
      </c>
      <c r="O88" s="74">
        <v>15578</v>
      </c>
      <c r="P88" s="211">
        <v>15250</v>
      </c>
      <c r="Q88" s="73">
        <v>264</v>
      </c>
      <c r="R88" s="73"/>
      <c r="S88" s="190">
        <v>45660</v>
      </c>
      <c r="T88" s="190">
        <v>46022</v>
      </c>
      <c r="U88" s="191">
        <f t="shared" si="7"/>
        <v>362</v>
      </c>
      <c r="V88" s="70">
        <v>15250</v>
      </c>
      <c r="W88" s="74" t="s">
        <v>459</v>
      </c>
      <c r="X88" s="73" t="s">
        <v>555</v>
      </c>
      <c r="Y88" s="70" t="s">
        <v>728</v>
      </c>
      <c r="Z88" s="70" t="s">
        <v>729</v>
      </c>
      <c r="AA88" s="75" t="s">
        <v>463</v>
      </c>
      <c r="AB88" s="135" t="s">
        <v>705</v>
      </c>
      <c r="AC88" s="136">
        <v>80000000</v>
      </c>
      <c r="AD88" s="74" t="s">
        <v>504</v>
      </c>
      <c r="AE88" s="73" t="s">
        <v>466</v>
      </c>
      <c r="AF88" s="73"/>
      <c r="AG88" s="73"/>
      <c r="AH88" s="682"/>
      <c r="AI88" s="685"/>
      <c r="AJ88" s="73"/>
      <c r="AK88" s="73"/>
      <c r="AL88" s="73"/>
      <c r="AM88" s="688"/>
      <c r="AN88" s="74" t="s">
        <v>722</v>
      </c>
      <c r="AO88" s="152" t="s">
        <v>977</v>
      </c>
      <c r="AP88" s="672"/>
      <c r="AQ88" s="672"/>
      <c r="AR88" s="691"/>
      <c r="AS88" s="672"/>
      <c r="AT88" s="672"/>
      <c r="AU88" s="672"/>
      <c r="AV88" s="672"/>
      <c r="AW88" s="3"/>
      <c r="AX88" s="3"/>
      <c r="AY88" s="3"/>
      <c r="AZ88" s="3"/>
      <c r="BA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row>
    <row r="89" spans="1:119" s="160" customFormat="1" ht="57">
      <c r="A89" s="70" t="s">
        <v>193</v>
      </c>
      <c r="B89" s="70" t="s">
        <v>242</v>
      </c>
      <c r="C89" s="71" t="s">
        <v>243</v>
      </c>
      <c r="D89" s="70" t="s">
        <v>246</v>
      </c>
      <c r="E89" s="70" t="s">
        <v>722</v>
      </c>
      <c r="F89" s="72">
        <v>2024130010135</v>
      </c>
      <c r="G89" s="70" t="s">
        <v>723</v>
      </c>
      <c r="H89" s="70" t="s">
        <v>724</v>
      </c>
      <c r="I89" s="70" t="s">
        <v>725</v>
      </c>
      <c r="J89" s="175">
        <v>10014</v>
      </c>
      <c r="K89" s="210">
        <v>1</v>
      </c>
      <c r="L89" s="74" t="s">
        <v>739</v>
      </c>
      <c r="M89" s="73"/>
      <c r="N89" s="74" t="s">
        <v>740</v>
      </c>
      <c r="O89" s="74">
        <v>15578</v>
      </c>
      <c r="P89" s="211">
        <v>15250</v>
      </c>
      <c r="Q89" s="73">
        <v>264</v>
      </c>
      <c r="R89" s="73"/>
      <c r="S89" s="190">
        <v>45660</v>
      </c>
      <c r="T89" s="190">
        <v>46022</v>
      </c>
      <c r="U89" s="191">
        <f t="shared" si="7"/>
        <v>362</v>
      </c>
      <c r="V89" s="70">
        <v>15250</v>
      </c>
      <c r="W89" s="74" t="s">
        <v>459</v>
      </c>
      <c r="X89" s="73" t="s">
        <v>555</v>
      </c>
      <c r="Y89" s="70" t="s">
        <v>741</v>
      </c>
      <c r="Z89" s="70" t="s">
        <v>742</v>
      </c>
      <c r="AA89" s="75" t="s">
        <v>463</v>
      </c>
      <c r="AB89" s="135" t="s">
        <v>464</v>
      </c>
      <c r="AC89" s="136">
        <v>170000000</v>
      </c>
      <c r="AD89" s="73" t="s">
        <v>465</v>
      </c>
      <c r="AE89" s="73" t="s">
        <v>466</v>
      </c>
      <c r="AF89" s="73"/>
      <c r="AG89" s="73"/>
      <c r="AH89" s="682"/>
      <c r="AI89" s="685"/>
      <c r="AJ89" s="73"/>
      <c r="AK89" s="73"/>
      <c r="AL89" s="73"/>
      <c r="AM89" s="688"/>
      <c r="AN89" s="74" t="s">
        <v>722</v>
      </c>
      <c r="AO89" s="152" t="s">
        <v>977</v>
      </c>
      <c r="AP89" s="672"/>
      <c r="AQ89" s="672"/>
      <c r="AR89" s="691"/>
      <c r="AS89" s="672"/>
      <c r="AT89" s="672"/>
      <c r="AU89" s="672"/>
      <c r="AV89" s="672"/>
      <c r="AW89" s="3"/>
      <c r="AX89" s="3"/>
      <c r="AY89" s="3"/>
      <c r="AZ89" s="3"/>
      <c r="BA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row>
    <row r="90" spans="1:119" s="160" customFormat="1" ht="57">
      <c r="A90" s="70" t="s">
        <v>193</v>
      </c>
      <c r="B90" s="70" t="s">
        <v>242</v>
      </c>
      <c r="C90" s="71" t="s">
        <v>243</v>
      </c>
      <c r="D90" s="70" t="s">
        <v>246</v>
      </c>
      <c r="E90" s="70" t="s">
        <v>722</v>
      </c>
      <c r="F90" s="72">
        <v>2024130010135</v>
      </c>
      <c r="G90" s="70" t="s">
        <v>723</v>
      </c>
      <c r="H90" s="70" t="s">
        <v>724</v>
      </c>
      <c r="I90" s="70" t="s">
        <v>725</v>
      </c>
      <c r="J90" s="175">
        <v>10014</v>
      </c>
      <c r="K90" s="210">
        <v>1</v>
      </c>
      <c r="L90" s="74" t="s">
        <v>739</v>
      </c>
      <c r="M90" s="73"/>
      <c r="N90" s="74" t="s">
        <v>740</v>
      </c>
      <c r="O90" s="74">
        <v>15578</v>
      </c>
      <c r="P90" s="211">
        <v>15250</v>
      </c>
      <c r="Q90" s="73">
        <v>264</v>
      </c>
      <c r="R90" s="73"/>
      <c r="S90" s="190">
        <v>45660</v>
      </c>
      <c r="T90" s="190">
        <v>46022</v>
      </c>
      <c r="U90" s="191">
        <f t="shared" si="7"/>
        <v>362</v>
      </c>
      <c r="V90" s="70">
        <v>15250</v>
      </c>
      <c r="W90" s="74" t="s">
        <v>459</v>
      </c>
      <c r="X90" s="73" t="s">
        <v>555</v>
      </c>
      <c r="Y90" s="70" t="s">
        <v>744</v>
      </c>
      <c r="Z90" s="70" t="s">
        <v>745</v>
      </c>
      <c r="AA90" s="75" t="s">
        <v>463</v>
      </c>
      <c r="AB90" s="135" t="s">
        <v>746</v>
      </c>
      <c r="AC90" s="136">
        <v>480000000</v>
      </c>
      <c r="AD90" s="74" t="s">
        <v>551</v>
      </c>
      <c r="AE90" s="73" t="s">
        <v>466</v>
      </c>
      <c r="AF90" s="73"/>
      <c r="AG90" s="73"/>
      <c r="AH90" s="682"/>
      <c r="AI90" s="685"/>
      <c r="AJ90" s="73"/>
      <c r="AK90" s="73"/>
      <c r="AL90" s="73"/>
      <c r="AM90" s="688"/>
      <c r="AN90" s="74" t="s">
        <v>722</v>
      </c>
      <c r="AO90" s="152" t="s">
        <v>977</v>
      </c>
      <c r="AP90" s="672"/>
      <c r="AQ90" s="672"/>
      <c r="AR90" s="691"/>
      <c r="AS90" s="672"/>
      <c r="AT90" s="672"/>
      <c r="AU90" s="672"/>
      <c r="AV90" s="672"/>
      <c r="AW90" s="3"/>
      <c r="AX90" s="3"/>
      <c r="AY90" s="3"/>
      <c r="AZ90" s="3"/>
      <c r="BA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row>
    <row r="91" spans="1:119" s="160" customFormat="1" ht="57">
      <c r="A91" s="70" t="s">
        <v>193</v>
      </c>
      <c r="B91" s="70" t="s">
        <v>242</v>
      </c>
      <c r="C91" s="71" t="s">
        <v>243</v>
      </c>
      <c r="D91" s="70" t="s">
        <v>246</v>
      </c>
      <c r="E91" s="70" t="s">
        <v>722</v>
      </c>
      <c r="F91" s="72">
        <v>2024130010135</v>
      </c>
      <c r="G91" s="70" t="s">
        <v>723</v>
      </c>
      <c r="H91" s="70" t="s">
        <v>724</v>
      </c>
      <c r="I91" s="70" t="s">
        <v>725</v>
      </c>
      <c r="J91" s="175">
        <v>10014</v>
      </c>
      <c r="K91" s="210">
        <v>1</v>
      </c>
      <c r="L91" s="74" t="s">
        <v>747</v>
      </c>
      <c r="M91" s="73"/>
      <c r="N91" s="74" t="s">
        <v>740</v>
      </c>
      <c r="O91" s="74">
        <v>15578</v>
      </c>
      <c r="P91" s="211">
        <v>15250</v>
      </c>
      <c r="Q91" s="73">
        <v>264</v>
      </c>
      <c r="R91" s="73"/>
      <c r="S91" s="190">
        <v>45660</v>
      </c>
      <c r="T91" s="190">
        <v>46022</v>
      </c>
      <c r="U91" s="191">
        <f t="shared" si="7"/>
        <v>362</v>
      </c>
      <c r="V91" s="70">
        <v>15250</v>
      </c>
      <c r="W91" s="74" t="s">
        <v>459</v>
      </c>
      <c r="X91" s="73" t="s">
        <v>555</v>
      </c>
      <c r="Y91" s="70" t="s">
        <v>748</v>
      </c>
      <c r="Z91" s="70" t="s">
        <v>749</v>
      </c>
      <c r="AA91" s="75" t="s">
        <v>463</v>
      </c>
      <c r="AB91" s="135" t="s">
        <v>464</v>
      </c>
      <c r="AC91" s="136">
        <v>170000000</v>
      </c>
      <c r="AD91" s="73" t="s">
        <v>465</v>
      </c>
      <c r="AE91" s="73" t="s">
        <v>466</v>
      </c>
      <c r="AF91" s="73"/>
      <c r="AG91" s="73"/>
      <c r="AH91" s="682"/>
      <c r="AI91" s="685"/>
      <c r="AJ91" s="73"/>
      <c r="AK91" s="73"/>
      <c r="AL91" s="73"/>
      <c r="AM91" s="688"/>
      <c r="AN91" s="74" t="s">
        <v>722</v>
      </c>
      <c r="AO91" s="152" t="s">
        <v>977</v>
      </c>
      <c r="AP91" s="672"/>
      <c r="AQ91" s="672"/>
      <c r="AR91" s="691"/>
      <c r="AS91" s="672"/>
      <c r="AT91" s="672"/>
      <c r="AU91" s="672"/>
      <c r="AV91" s="672"/>
      <c r="AW91" s="3"/>
      <c r="AX91" s="3"/>
      <c r="AY91" s="3"/>
      <c r="AZ91" s="3"/>
      <c r="BA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row>
    <row r="92" spans="1:119" s="160" customFormat="1" ht="57">
      <c r="A92" s="70" t="s">
        <v>193</v>
      </c>
      <c r="B92" s="70" t="s">
        <v>242</v>
      </c>
      <c r="C92" s="71" t="s">
        <v>243</v>
      </c>
      <c r="D92" s="70" t="s">
        <v>246</v>
      </c>
      <c r="E92" s="70" t="s">
        <v>722</v>
      </c>
      <c r="F92" s="72">
        <v>2024130010135</v>
      </c>
      <c r="G92" s="70" t="s">
        <v>723</v>
      </c>
      <c r="H92" s="70" t="s">
        <v>751</v>
      </c>
      <c r="I92" s="70" t="s">
        <v>725</v>
      </c>
      <c r="J92" s="175">
        <v>10014</v>
      </c>
      <c r="K92" s="210">
        <v>1</v>
      </c>
      <c r="L92" s="74" t="s">
        <v>747</v>
      </c>
      <c r="M92" s="73"/>
      <c r="N92" s="74" t="s">
        <v>740</v>
      </c>
      <c r="O92" s="74">
        <v>15578</v>
      </c>
      <c r="P92" s="211">
        <v>15250</v>
      </c>
      <c r="Q92" s="73">
        <v>264</v>
      </c>
      <c r="R92" s="73"/>
      <c r="S92" s="190">
        <v>45660</v>
      </c>
      <c r="T92" s="190">
        <v>46022</v>
      </c>
      <c r="U92" s="191">
        <f t="shared" si="7"/>
        <v>362</v>
      </c>
      <c r="V92" s="70">
        <v>15250</v>
      </c>
      <c r="W92" s="74" t="s">
        <v>459</v>
      </c>
      <c r="X92" s="73" t="s">
        <v>555</v>
      </c>
      <c r="Y92" s="70" t="s">
        <v>752</v>
      </c>
      <c r="Z92" s="70" t="s">
        <v>753</v>
      </c>
      <c r="AA92" s="75" t="s">
        <v>463</v>
      </c>
      <c r="AB92" s="135" t="s">
        <v>754</v>
      </c>
      <c r="AC92" s="136">
        <v>540000000</v>
      </c>
      <c r="AD92" s="74" t="s">
        <v>551</v>
      </c>
      <c r="AE92" s="73" t="s">
        <v>466</v>
      </c>
      <c r="AF92" s="73"/>
      <c r="AG92" s="73"/>
      <c r="AH92" s="682"/>
      <c r="AI92" s="685"/>
      <c r="AJ92" s="73"/>
      <c r="AK92" s="73"/>
      <c r="AL92" s="73"/>
      <c r="AM92" s="688"/>
      <c r="AN92" s="74" t="s">
        <v>722</v>
      </c>
      <c r="AO92" s="152" t="s">
        <v>977</v>
      </c>
      <c r="AP92" s="672"/>
      <c r="AQ92" s="672"/>
      <c r="AR92" s="691"/>
      <c r="AS92" s="672"/>
      <c r="AT92" s="672"/>
      <c r="AU92" s="672"/>
      <c r="AV92" s="672"/>
      <c r="AW92" s="3"/>
      <c r="AX92" s="3"/>
      <c r="AY92" s="3"/>
      <c r="AZ92" s="3"/>
      <c r="BA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row>
    <row r="93" spans="1:119" s="160" customFormat="1" ht="85.5">
      <c r="A93" s="70" t="s">
        <v>193</v>
      </c>
      <c r="B93" s="70" t="s">
        <v>242</v>
      </c>
      <c r="C93" s="71" t="s">
        <v>243</v>
      </c>
      <c r="D93" s="70" t="s">
        <v>246</v>
      </c>
      <c r="E93" s="70" t="s">
        <v>722</v>
      </c>
      <c r="F93" s="72">
        <v>2024130010135</v>
      </c>
      <c r="G93" s="70" t="s">
        <v>723</v>
      </c>
      <c r="H93" s="70" t="s">
        <v>751</v>
      </c>
      <c r="I93" s="70" t="s">
        <v>725</v>
      </c>
      <c r="J93" s="175">
        <v>10014</v>
      </c>
      <c r="K93" s="210">
        <v>1</v>
      </c>
      <c r="L93" s="74" t="s">
        <v>755</v>
      </c>
      <c r="M93" s="73"/>
      <c r="N93" s="74" t="s">
        <v>740</v>
      </c>
      <c r="O93" s="74">
        <v>15578</v>
      </c>
      <c r="P93" s="211">
        <v>15250</v>
      </c>
      <c r="Q93" s="73">
        <v>264</v>
      </c>
      <c r="R93" s="73"/>
      <c r="S93" s="190">
        <v>45660</v>
      </c>
      <c r="T93" s="190">
        <v>46022</v>
      </c>
      <c r="U93" s="191">
        <f t="shared" si="7"/>
        <v>362</v>
      </c>
      <c r="V93" s="70">
        <v>15250</v>
      </c>
      <c r="W93" s="74" t="s">
        <v>459</v>
      </c>
      <c r="X93" s="73" t="s">
        <v>555</v>
      </c>
      <c r="Y93" s="70" t="s">
        <v>756</v>
      </c>
      <c r="Z93" s="70" t="s">
        <v>757</v>
      </c>
      <c r="AA93" s="75" t="s">
        <v>463</v>
      </c>
      <c r="AB93" s="135" t="s">
        <v>464</v>
      </c>
      <c r="AC93" s="136">
        <v>180000000</v>
      </c>
      <c r="AD93" s="73" t="s">
        <v>465</v>
      </c>
      <c r="AE93" s="73" t="s">
        <v>466</v>
      </c>
      <c r="AF93" s="73"/>
      <c r="AG93" s="73"/>
      <c r="AH93" s="682"/>
      <c r="AI93" s="685"/>
      <c r="AJ93" s="73"/>
      <c r="AK93" s="73"/>
      <c r="AL93" s="73"/>
      <c r="AM93" s="688"/>
      <c r="AN93" s="74" t="s">
        <v>722</v>
      </c>
      <c r="AO93" s="152" t="s">
        <v>977</v>
      </c>
      <c r="AP93" s="672"/>
      <c r="AQ93" s="672"/>
      <c r="AR93" s="691"/>
      <c r="AS93" s="672"/>
      <c r="AT93" s="672"/>
      <c r="AU93" s="672"/>
      <c r="AV93" s="672"/>
      <c r="AW93" s="3"/>
      <c r="AX93" s="3"/>
      <c r="AY93" s="3"/>
      <c r="AZ93" s="3"/>
      <c r="BA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row>
    <row r="94" spans="1:119" s="160" customFormat="1" ht="85.5">
      <c r="A94" s="70" t="s">
        <v>193</v>
      </c>
      <c r="B94" s="70" t="s">
        <v>242</v>
      </c>
      <c r="C94" s="71" t="s">
        <v>243</v>
      </c>
      <c r="D94" s="70" t="s">
        <v>246</v>
      </c>
      <c r="E94" s="70" t="s">
        <v>722</v>
      </c>
      <c r="F94" s="72">
        <v>2024130010135</v>
      </c>
      <c r="G94" s="70" t="s">
        <v>723</v>
      </c>
      <c r="H94" s="70" t="s">
        <v>751</v>
      </c>
      <c r="I94" s="70" t="s">
        <v>725</v>
      </c>
      <c r="J94" s="175">
        <v>10014</v>
      </c>
      <c r="K94" s="210">
        <v>1</v>
      </c>
      <c r="L94" s="74" t="s">
        <v>755</v>
      </c>
      <c r="M94" s="73"/>
      <c r="N94" s="74" t="s">
        <v>740</v>
      </c>
      <c r="O94" s="74">
        <v>15578</v>
      </c>
      <c r="P94" s="211">
        <v>15250</v>
      </c>
      <c r="Q94" s="73">
        <v>264</v>
      </c>
      <c r="R94" s="73"/>
      <c r="S94" s="190">
        <v>45660</v>
      </c>
      <c r="T94" s="190">
        <v>46022</v>
      </c>
      <c r="U94" s="191">
        <f t="shared" si="7"/>
        <v>362</v>
      </c>
      <c r="V94" s="70">
        <v>15250</v>
      </c>
      <c r="W94" s="74" t="s">
        <v>459</v>
      </c>
      <c r="X94" s="73" t="s">
        <v>555</v>
      </c>
      <c r="Y94" s="70" t="s">
        <v>756</v>
      </c>
      <c r="Z94" s="70" t="s">
        <v>757</v>
      </c>
      <c r="AA94" s="75" t="s">
        <v>463</v>
      </c>
      <c r="AB94" s="135" t="s">
        <v>758</v>
      </c>
      <c r="AC94" s="136">
        <v>1400000000</v>
      </c>
      <c r="AD94" s="74" t="s">
        <v>551</v>
      </c>
      <c r="AE94" s="73" t="s">
        <v>466</v>
      </c>
      <c r="AF94" s="73"/>
      <c r="AG94" s="73"/>
      <c r="AH94" s="682"/>
      <c r="AI94" s="685"/>
      <c r="AJ94" s="73"/>
      <c r="AK94" s="73"/>
      <c r="AL94" s="73"/>
      <c r="AM94" s="688"/>
      <c r="AN94" s="74" t="s">
        <v>722</v>
      </c>
      <c r="AO94" s="152" t="s">
        <v>977</v>
      </c>
      <c r="AP94" s="672"/>
      <c r="AQ94" s="672"/>
      <c r="AR94" s="691"/>
      <c r="AS94" s="672"/>
      <c r="AT94" s="672"/>
      <c r="AU94" s="672"/>
      <c r="AV94" s="672"/>
      <c r="AW94" s="3"/>
      <c r="AX94" s="3"/>
      <c r="AY94" s="3"/>
      <c r="AZ94" s="3"/>
      <c r="BA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row>
    <row r="95" spans="1:119" s="160" customFormat="1" ht="85.5">
      <c r="A95" s="70" t="s">
        <v>193</v>
      </c>
      <c r="B95" s="70" t="s">
        <v>242</v>
      </c>
      <c r="C95" s="71" t="s">
        <v>243</v>
      </c>
      <c r="D95" s="70" t="s">
        <v>246</v>
      </c>
      <c r="E95" s="70" t="s">
        <v>722</v>
      </c>
      <c r="F95" s="72">
        <v>2024130010135</v>
      </c>
      <c r="G95" s="70" t="s">
        <v>723</v>
      </c>
      <c r="H95" s="70" t="s">
        <v>751</v>
      </c>
      <c r="I95" s="70" t="s">
        <v>725</v>
      </c>
      <c r="J95" s="175">
        <v>10014</v>
      </c>
      <c r="K95" s="210">
        <v>1</v>
      </c>
      <c r="L95" s="74" t="s">
        <v>759</v>
      </c>
      <c r="M95" s="73"/>
      <c r="N95" s="74" t="s">
        <v>760</v>
      </c>
      <c r="O95" s="74">
        <v>15578</v>
      </c>
      <c r="P95" s="211">
        <v>15250</v>
      </c>
      <c r="Q95" s="73">
        <v>264</v>
      </c>
      <c r="R95" s="73"/>
      <c r="S95" s="190">
        <v>45660</v>
      </c>
      <c r="T95" s="190">
        <v>46022</v>
      </c>
      <c r="U95" s="191">
        <f t="shared" si="7"/>
        <v>362</v>
      </c>
      <c r="V95" s="70">
        <v>15250</v>
      </c>
      <c r="W95" s="74" t="s">
        <v>459</v>
      </c>
      <c r="X95" s="73" t="s">
        <v>555</v>
      </c>
      <c r="Y95" s="70" t="s">
        <v>756</v>
      </c>
      <c r="Z95" s="70" t="s">
        <v>757</v>
      </c>
      <c r="AA95" s="75" t="s">
        <v>463</v>
      </c>
      <c r="AB95" s="135" t="s">
        <v>464</v>
      </c>
      <c r="AC95" s="136">
        <v>17092532</v>
      </c>
      <c r="AD95" s="73" t="s">
        <v>465</v>
      </c>
      <c r="AE95" s="73" t="s">
        <v>466</v>
      </c>
      <c r="AF95" s="73"/>
      <c r="AG95" s="73"/>
      <c r="AH95" s="682"/>
      <c r="AI95" s="685"/>
      <c r="AJ95" s="73"/>
      <c r="AK95" s="73"/>
      <c r="AL95" s="73"/>
      <c r="AM95" s="688"/>
      <c r="AN95" s="74" t="s">
        <v>722</v>
      </c>
      <c r="AO95" s="152" t="s">
        <v>977</v>
      </c>
      <c r="AP95" s="672"/>
      <c r="AQ95" s="672"/>
      <c r="AR95" s="691"/>
      <c r="AS95" s="672"/>
      <c r="AT95" s="672"/>
      <c r="AU95" s="672"/>
      <c r="AV95" s="672"/>
      <c r="AW95" s="3"/>
      <c r="AX95" s="3"/>
      <c r="AY95" s="3"/>
      <c r="AZ95" s="3"/>
      <c r="BA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row>
    <row r="96" spans="1:119" s="160" customFormat="1" ht="85.5">
      <c r="A96" s="70" t="s">
        <v>193</v>
      </c>
      <c r="B96" s="70" t="s">
        <v>242</v>
      </c>
      <c r="C96" s="71" t="s">
        <v>243</v>
      </c>
      <c r="D96" s="70" t="s">
        <v>246</v>
      </c>
      <c r="E96" s="70" t="s">
        <v>722</v>
      </c>
      <c r="F96" s="72">
        <v>2024130010135</v>
      </c>
      <c r="G96" s="70" t="s">
        <v>723</v>
      </c>
      <c r="H96" s="70" t="s">
        <v>751</v>
      </c>
      <c r="I96" s="70" t="s">
        <v>725</v>
      </c>
      <c r="J96" s="175">
        <v>10014</v>
      </c>
      <c r="K96" s="210">
        <v>1</v>
      </c>
      <c r="L96" s="74" t="s">
        <v>759</v>
      </c>
      <c r="M96" s="73"/>
      <c r="N96" s="74" t="s">
        <v>760</v>
      </c>
      <c r="O96" s="74">
        <v>15578</v>
      </c>
      <c r="P96" s="211">
        <v>15250</v>
      </c>
      <c r="Q96" s="73">
        <v>264</v>
      </c>
      <c r="R96" s="73"/>
      <c r="S96" s="190">
        <v>45660</v>
      </c>
      <c r="T96" s="190">
        <v>46022</v>
      </c>
      <c r="U96" s="191">
        <f t="shared" si="7"/>
        <v>362</v>
      </c>
      <c r="V96" s="70">
        <v>15250</v>
      </c>
      <c r="W96" s="74" t="s">
        <v>459</v>
      </c>
      <c r="X96" s="73" t="s">
        <v>555</v>
      </c>
      <c r="Y96" s="70" t="s">
        <v>756</v>
      </c>
      <c r="Z96" s="70" t="s">
        <v>757</v>
      </c>
      <c r="AA96" s="75" t="s">
        <v>463</v>
      </c>
      <c r="AB96" s="135" t="s">
        <v>761</v>
      </c>
      <c r="AC96" s="136">
        <v>400000000</v>
      </c>
      <c r="AD96" s="74" t="s">
        <v>551</v>
      </c>
      <c r="AE96" s="73" t="s">
        <v>466</v>
      </c>
      <c r="AF96" s="73"/>
      <c r="AG96" s="73"/>
      <c r="AH96" s="682"/>
      <c r="AI96" s="685"/>
      <c r="AJ96" s="73"/>
      <c r="AK96" s="73"/>
      <c r="AL96" s="73"/>
      <c r="AM96" s="688"/>
      <c r="AN96" s="74" t="s">
        <v>722</v>
      </c>
      <c r="AO96" s="152" t="s">
        <v>977</v>
      </c>
      <c r="AP96" s="672"/>
      <c r="AQ96" s="672"/>
      <c r="AR96" s="691"/>
      <c r="AS96" s="672"/>
      <c r="AT96" s="672"/>
      <c r="AU96" s="672"/>
      <c r="AV96" s="672"/>
      <c r="AW96" s="3"/>
      <c r="AX96" s="3"/>
      <c r="AY96" s="3"/>
      <c r="AZ96" s="3"/>
      <c r="BA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row>
    <row r="97" spans="1:119" s="160" customFormat="1" ht="85.5">
      <c r="A97" s="70" t="s">
        <v>193</v>
      </c>
      <c r="B97" s="70" t="s">
        <v>242</v>
      </c>
      <c r="C97" s="71" t="s">
        <v>243</v>
      </c>
      <c r="D97" s="70" t="s">
        <v>246</v>
      </c>
      <c r="E97" s="70" t="s">
        <v>722</v>
      </c>
      <c r="F97" s="72">
        <v>2024130010135</v>
      </c>
      <c r="G97" s="70" t="s">
        <v>723</v>
      </c>
      <c r="H97" s="70" t="s">
        <v>751</v>
      </c>
      <c r="I97" s="70" t="s">
        <v>725</v>
      </c>
      <c r="J97" s="175">
        <v>10014</v>
      </c>
      <c r="K97" s="210">
        <v>1</v>
      </c>
      <c r="L97" s="74" t="s">
        <v>615</v>
      </c>
      <c r="M97" s="73"/>
      <c r="N97" s="74" t="s">
        <v>616</v>
      </c>
      <c r="O97" s="74">
        <v>15578</v>
      </c>
      <c r="P97" s="211">
        <f>6*4</f>
        <v>24</v>
      </c>
      <c r="Q97" s="73">
        <v>264</v>
      </c>
      <c r="R97" s="73"/>
      <c r="S97" s="190">
        <v>45660</v>
      </c>
      <c r="T97" s="190">
        <v>46022</v>
      </c>
      <c r="U97" s="191">
        <f t="shared" si="7"/>
        <v>362</v>
      </c>
      <c r="V97" s="70">
        <v>15250</v>
      </c>
      <c r="W97" s="74" t="s">
        <v>459</v>
      </c>
      <c r="X97" s="73" t="s">
        <v>555</v>
      </c>
      <c r="Y97" s="70" t="s">
        <v>756</v>
      </c>
      <c r="Z97" s="70" t="s">
        <v>757</v>
      </c>
      <c r="AA97" s="75" t="s">
        <v>463</v>
      </c>
      <c r="AB97" s="135" t="s">
        <v>617</v>
      </c>
      <c r="AC97" s="136">
        <v>100000000</v>
      </c>
      <c r="AD97" s="74" t="s">
        <v>504</v>
      </c>
      <c r="AE97" s="73" t="s">
        <v>466</v>
      </c>
      <c r="AF97" s="73"/>
      <c r="AG97" s="73"/>
      <c r="AH97" s="683"/>
      <c r="AI97" s="686"/>
      <c r="AJ97" s="73"/>
      <c r="AK97" s="73"/>
      <c r="AL97" s="73"/>
      <c r="AM97" s="689"/>
      <c r="AN97" s="74" t="s">
        <v>722</v>
      </c>
      <c r="AO97" s="152" t="s">
        <v>977</v>
      </c>
      <c r="AP97" s="673"/>
      <c r="AQ97" s="673"/>
      <c r="AR97" s="692"/>
      <c r="AS97" s="673"/>
      <c r="AT97" s="673"/>
      <c r="AU97" s="673"/>
      <c r="AV97" s="673"/>
      <c r="AW97" s="3"/>
      <c r="AX97" s="3"/>
      <c r="AY97" s="3"/>
      <c r="AZ97" s="3"/>
      <c r="BA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row>
    <row r="98" spans="1:119" s="160" customFormat="1" ht="72" customHeight="1">
      <c r="A98" s="70"/>
      <c r="B98" s="70"/>
      <c r="C98" s="71"/>
      <c r="D98" s="70"/>
      <c r="E98" s="619" t="s">
        <v>763</v>
      </c>
      <c r="F98" s="620"/>
      <c r="G98" s="620"/>
      <c r="H98" s="620"/>
      <c r="I98" s="620"/>
      <c r="J98" s="620"/>
      <c r="K98" s="620"/>
      <c r="L98" s="620"/>
      <c r="M98" s="620"/>
      <c r="N98" s="620"/>
      <c r="O98" s="620"/>
      <c r="P98" s="620"/>
      <c r="Q98" s="621"/>
      <c r="R98" s="73"/>
      <c r="S98" s="190"/>
      <c r="T98" s="190"/>
      <c r="U98" s="191"/>
      <c r="V98" s="70"/>
      <c r="W98" s="74"/>
      <c r="X98" s="73"/>
      <c r="Y98" s="70"/>
      <c r="Z98" s="70"/>
      <c r="AA98" s="75"/>
      <c r="AB98" s="135"/>
      <c r="AC98" s="136"/>
      <c r="AD98" s="74"/>
      <c r="AE98" s="73"/>
      <c r="AF98" s="73"/>
      <c r="AG98" s="73"/>
      <c r="AH98" s="228"/>
      <c r="AI98" s="229"/>
      <c r="AJ98" s="73"/>
      <c r="AK98" s="73"/>
      <c r="AL98" s="73"/>
      <c r="AM98" s="227"/>
      <c r="AN98" s="74"/>
      <c r="AO98" s="257" t="s">
        <v>967</v>
      </c>
      <c r="AP98" s="248">
        <f>SUM(AP86)</f>
        <v>4193305880.3099999</v>
      </c>
      <c r="AQ98" s="248">
        <f t="shared" ref="AQ98:AT98" si="10">SUM(AQ86)</f>
        <v>2301233000</v>
      </c>
      <c r="AR98" s="277">
        <f t="shared" si="10"/>
        <v>0.54879999999999995</v>
      </c>
      <c r="AS98" s="248">
        <f t="shared" si="10"/>
        <v>0</v>
      </c>
      <c r="AT98" s="248">
        <f t="shared" si="10"/>
        <v>0</v>
      </c>
      <c r="AU98" s="278">
        <v>0</v>
      </c>
      <c r="AV98" s="278">
        <v>0</v>
      </c>
      <c r="AW98" s="3"/>
      <c r="AX98" s="3"/>
      <c r="AY98" s="3"/>
      <c r="AZ98" s="3"/>
      <c r="BA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row>
    <row r="99" spans="1:119" s="161" customFormat="1" ht="233.25">
      <c r="A99" s="76" t="s">
        <v>248</v>
      </c>
      <c r="B99" s="76" t="s">
        <v>249</v>
      </c>
      <c r="C99" s="77" t="s">
        <v>250</v>
      </c>
      <c r="D99" s="76" t="s">
        <v>253</v>
      </c>
      <c r="E99" s="82" t="s">
        <v>764</v>
      </c>
      <c r="F99" s="78">
        <v>2024130010129</v>
      </c>
      <c r="G99" s="76" t="s">
        <v>765</v>
      </c>
      <c r="H99" s="76" t="s">
        <v>766</v>
      </c>
      <c r="I99" s="76" t="s">
        <v>767</v>
      </c>
      <c r="J99" s="187">
        <v>4292</v>
      </c>
      <c r="K99" s="210">
        <v>0.55000000000000004</v>
      </c>
      <c r="L99" s="79" t="s">
        <v>768</v>
      </c>
      <c r="M99" s="79"/>
      <c r="N99" s="79" t="s">
        <v>769</v>
      </c>
      <c r="O99" s="79">
        <v>57272</v>
      </c>
      <c r="P99" s="211">
        <v>47300</v>
      </c>
      <c r="Q99" s="80">
        <v>4292</v>
      </c>
      <c r="R99" s="80"/>
      <c r="S99" s="190">
        <v>45660</v>
      </c>
      <c r="T99" s="190">
        <v>46022</v>
      </c>
      <c r="U99" s="191">
        <f t="shared" si="7"/>
        <v>362</v>
      </c>
      <c r="V99" s="187">
        <v>47300</v>
      </c>
      <c r="W99" s="79" t="s">
        <v>459</v>
      </c>
      <c r="X99" s="80" t="s">
        <v>770</v>
      </c>
      <c r="Y99" s="76" t="s">
        <v>771</v>
      </c>
      <c r="Z99" s="76" t="s">
        <v>772</v>
      </c>
      <c r="AA99" s="81" t="s">
        <v>463</v>
      </c>
      <c r="AB99" s="110" t="s">
        <v>546</v>
      </c>
      <c r="AC99" s="82">
        <v>49140000</v>
      </c>
      <c r="AD99" s="80" t="s">
        <v>465</v>
      </c>
      <c r="AE99" s="80" t="s">
        <v>466</v>
      </c>
      <c r="AF99" s="80"/>
      <c r="AG99" s="80"/>
      <c r="AH99" s="675">
        <v>2103471540</v>
      </c>
      <c r="AI99" s="677"/>
      <c r="AJ99" s="80"/>
      <c r="AK99" s="80"/>
      <c r="AL99" s="80"/>
      <c r="AM99" s="679" t="s">
        <v>731</v>
      </c>
      <c r="AN99" s="79" t="s">
        <v>764</v>
      </c>
      <c r="AO99" s="79" t="s">
        <v>978</v>
      </c>
      <c r="AP99" s="668">
        <v>2572740622.8499999</v>
      </c>
      <c r="AQ99" s="668">
        <v>489232000</v>
      </c>
      <c r="AR99" s="666">
        <v>0.19020000000000001</v>
      </c>
      <c r="AS99" s="668">
        <v>0</v>
      </c>
      <c r="AT99" s="668">
        <v>0</v>
      </c>
      <c r="AU99" s="670">
        <v>0</v>
      </c>
      <c r="AV99" s="670">
        <v>0</v>
      </c>
      <c r="AW99" s="3"/>
      <c r="AX99" s="3"/>
      <c r="AY99" s="3"/>
      <c r="AZ99" s="3"/>
      <c r="BA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row>
    <row r="100" spans="1:119" s="161" customFormat="1" ht="233.25">
      <c r="A100" s="76" t="s">
        <v>248</v>
      </c>
      <c r="B100" s="76" t="s">
        <v>249</v>
      </c>
      <c r="C100" s="77" t="s">
        <v>250</v>
      </c>
      <c r="D100" s="76" t="s">
        <v>253</v>
      </c>
      <c r="E100" s="82" t="s">
        <v>764</v>
      </c>
      <c r="F100" s="78">
        <v>2024130010129</v>
      </c>
      <c r="G100" s="76" t="s">
        <v>765</v>
      </c>
      <c r="H100" s="76" t="s">
        <v>766</v>
      </c>
      <c r="I100" s="76" t="s">
        <v>767</v>
      </c>
      <c r="J100" s="187">
        <v>4292</v>
      </c>
      <c r="K100" s="210">
        <v>0.55000000000000004</v>
      </c>
      <c r="L100" s="79" t="s">
        <v>768</v>
      </c>
      <c r="M100" s="79"/>
      <c r="N100" s="79" t="s">
        <v>769</v>
      </c>
      <c r="O100" s="79">
        <v>57272</v>
      </c>
      <c r="P100" s="211">
        <v>47300</v>
      </c>
      <c r="Q100" s="80">
        <v>4292</v>
      </c>
      <c r="R100" s="80"/>
      <c r="S100" s="190">
        <v>45660</v>
      </c>
      <c r="T100" s="190">
        <v>46022</v>
      </c>
      <c r="U100" s="191">
        <f t="shared" si="7"/>
        <v>362</v>
      </c>
      <c r="V100" s="187">
        <v>47300</v>
      </c>
      <c r="W100" s="79" t="s">
        <v>459</v>
      </c>
      <c r="X100" s="80" t="s">
        <v>770</v>
      </c>
      <c r="Y100" s="76" t="s">
        <v>775</v>
      </c>
      <c r="Z100" s="76" t="s">
        <v>776</v>
      </c>
      <c r="AA100" s="81" t="s">
        <v>463</v>
      </c>
      <c r="AB100" s="110" t="s">
        <v>777</v>
      </c>
      <c r="AC100" s="82">
        <v>33509575</v>
      </c>
      <c r="AD100" s="79" t="s">
        <v>516</v>
      </c>
      <c r="AE100" s="80" t="s">
        <v>466</v>
      </c>
      <c r="AF100" s="80"/>
      <c r="AG100" s="80"/>
      <c r="AH100" s="676"/>
      <c r="AI100" s="678"/>
      <c r="AJ100" s="80"/>
      <c r="AK100" s="80"/>
      <c r="AL100" s="80"/>
      <c r="AM100" s="680"/>
      <c r="AN100" s="79" t="s">
        <v>764</v>
      </c>
      <c r="AO100" s="79" t="s">
        <v>978</v>
      </c>
      <c r="AP100" s="669"/>
      <c r="AQ100" s="669"/>
      <c r="AR100" s="667"/>
      <c r="AS100" s="669"/>
      <c r="AT100" s="669"/>
      <c r="AU100" s="669"/>
      <c r="AV100" s="669"/>
      <c r="AW100" s="3"/>
      <c r="AX100" s="3"/>
      <c r="AY100" s="3"/>
      <c r="AZ100" s="3"/>
      <c r="BA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row>
    <row r="101" spans="1:119" s="161" customFormat="1" ht="233.25">
      <c r="A101" s="76" t="s">
        <v>248</v>
      </c>
      <c r="B101" s="76" t="s">
        <v>249</v>
      </c>
      <c r="C101" s="77" t="s">
        <v>250</v>
      </c>
      <c r="D101" s="76" t="s">
        <v>253</v>
      </c>
      <c r="E101" s="82" t="s">
        <v>764</v>
      </c>
      <c r="F101" s="78">
        <v>2024130010129</v>
      </c>
      <c r="G101" s="76" t="s">
        <v>765</v>
      </c>
      <c r="H101" s="110" t="s">
        <v>766</v>
      </c>
      <c r="I101" s="76" t="s">
        <v>767</v>
      </c>
      <c r="J101" s="187">
        <v>4292</v>
      </c>
      <c r="K101" s="210">
        <v>0.55000000000000004</v>
      </c>
      <c r="L101" s="79" t="s">
        <v>493</v>
      </c>
      <c r="M101" s="79"/>
      <c r="N101" s="79" t="s">
        <v>616</v>
      </c>
      <c r="O101" s="79">
        <v>57272</v>
      </c>
      <c r="P101" s="211">
        <v>20</v>
      </c>
      <c r="Q101" s="80">
        <v>4292</v>
      </c>
      <c r="R101" s="80"/>
      <c r="S101" s="190">
        <v>45660</v>
      </c>
      <c r="T101" s="190">
        <v>46022</v>
      </c>
      <c r="U101" s="191">
        <f t="shared" si="7"/>
        <v>362</v>
      </c>
      <c r="V101" s="187">
        <v>47300</v>
      </c>
      <c r="W101" s="79" t="s">
        <v>459</v>
      </c>
      <c r="X101" s="80" t="s">
        <v>770</v>
      </c>
      <c r="Y101" s="76" t="s">
        <v>779</v>
      </c>
      <c r="Z101" s="76" t="s">
        <v>780</v>
      </c>
      <c r="AA101" s="81" t="s">
        <v>463</v>
      </c>
      <c r="AB101" s="110" t="s">
        <v>546</v>
      </c>
      <c r="AC101" s="82">
        <v>51912000</v>
      </c>
      <c r="AD101" s="80" t="s">
        <v>465</v>
      </c>
      <c r="AE101" s="80" t="s">
        <v>466</v>
      </c>
      <c r="AF101" s="80"/>
      <c r="AG101" s="80"/>
      <c r="AH101" s="676"/>
      <c r="AI101" s="678"/>
      <c r="AJ101" s="80"/>
      <c r="AK101" s="80"/>
      <c r="AL101" s="80"/>
      <c r="AM101" s="680"/>
      <c r="AN101" s="79" t="s">
        <v>764</v>
      </c>
      <c r="AO101" s="79" t="s">
        <v>978</v>
      </c>
      <c r="AP101" s="669"/>
      <c r="AQ101" s="669"/>
      <c r="AR101" s="667"/>
      <c r="AS101" s="669"/>
      <c r="AT101" s="669"/>
      <c r="AU101" s="669"/>
      <c r="AV101" s="669"/>
      <c r="AW101" s="3"/>
      <c r="AX101" s="3"/>
      <c r="AY101" s="3"/>
      <c r="AZ101" s="3"/>
      <c r="BA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row>
    <row r="102" spans="1:119" s="161" customFormat="1" ht="233.25">
      <c r="A102" s="76" t="s">
        <v>248</v>
      </c>
      <c r="B102" s="76" t="s">
        <v>249</v>
      </c>
      <c r="C102" s="77" t="s">
        <v>250</v>
      </c>
      <c r="D102" s="76" t="s">
        <v>253</v>
      </c>
      <c r="E102" s="82" t="s">
        <v>764</v>
      </c>
      <c r="F102" s="78">
        <v>2024130010129</v>
      </c>
      <c r="G102" s="76" t="s">
        <v>765</v>
      </c>
      <c r="H102" s="76" t="s">
        <v>766</v>
      </c>
      <c r="I102" s="76" t="s">
        <v>767</v>
      </c>
      <c r="J102" s="187">
        <v>4292</v>
      </c>
      <c r="K102" s="210">
        <v>0.55000000000000004</v>
      </c>
      <c r="L102" s="79" t="s">
        <v>493</v>
      </c>
      <c r="M102" s="79"/>
      <c r="N102" s="79" t="s">
        <v>616</v>
      </c>
      <c r="O102" s="79">
        <v>57272</v>
      </c>
      <c r="P102" s="211">
        <v>20</v>
      </c>
      <c r="Q102" s="80">
        <v>4292</v>
      </c>
      <c r="R102" s="80"/>
      <c r="S102" s="190">
        <v>45660</v>
      </c>
      <c r="T102" s="190">
        <v>46022</v>
      </c>
      <c r="U102" s="191">
        <f t="shared" si="7"/>
        <v>362</v>
      </c>
      <c r="V102" s="187">
        <v>47300</v>
      </c>
      <c r="W102" s="79" t="s">
        <v>459</v>
      </c>
      <c r="X102" s="80" t="s">
        <v>770</v>
      </c>
      <c r="Y102" s="76" t="s">
        <v>775</v>
      </c>
      <c r="Z102" s="76" t="s">
        <v>776</v>
      </c>
      <c r="AA102" s="81" t="s">
        <v>463</v>
      </c>
      <c r="AB102" s="110" t="s">
        <v>617</v>
      </c>
      <c r="AC102" s="82">
        <v>100000000</v>
      </c>
      <c r="AD102" s="79" t="s">
        <v>504</v>
      </c>
      <c r="AE102" s="80" t="s">
        <v>466</v>
      </c>
      <c r="AF102" s="80"/>
      <c r="AG102" s="80"/>
      <c r="AH102" s="676"/>
      <c r="AI102" s="678"/>
      <c r="AJ102" s="80"/>
      <c r="AK102" s="80"/>
      <c r="AL102" s="80"/>
      <c r="AM102" s="680"/>
      <c r="AN102" s="79" t="s">
        <v>764</v>
      </c>
      <c r="AO102" s="79" t="s">
        <v>978</v>
      </c>
      <c r="AP102" s="669"/>
      <c r="AQ102" s="669"/>
      <c r="AR102" s="667"/>
      <c r="AS102" s="669"/>
      <c r="AT102" s="669"/>
      <c r="AU102" s="669"/>
      <c r="AV102" s="669"/>
      <c r="AW102" s="3"/>
      <c r="AX102" s="3"/>
      <c r="AY102" s="3"/>
      <c r="AZ102" s="3"/>
      <c r="BA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row>
    <row r="103" spans="1:119" s="161" customFormat="1" ht="233.25">
      <c r="A103" s="76" t="s">
        <v>248</v>
      </c>
      <c r="B103" s="76" t="s">
        <v>249</v>
      </c>
      <c r="C103" s="77" t="s">
        <v>250</v>
      </c>
      <c r="D103" s="76" t="s">
        <v>253</v>
      </c>
      <c r="E103" s="82" t="s">
        <v>764</v>
      </c>
      <c r="F103" s="78">
        <v>2024130010129</v>
      </c>
      <c r="G103" s="76" t="s">
        <v>765</v>
      </c>
      <c r="H103" s="76" t="s">
        <v>782</v>
      </c>
      <c r="I103" s="76" t="s">
        <v>767</v>
      </c>
      <c r="J103" s="187">
        <v>4292</v>
      </c>
      <c r="K103" s="210">
        <v>0.55000000000000004</v>
      </c>
      <c r="L103" s="79" t="s">
        <v>783</v>
      </c>
      <c r="M103" s="79"/>
      <c r="N103" s="79" t="s">
        <v>784</v>
      </c>
      <c r="O103" s="79">
        <v>57272</v>
      </c>
      <c r="P103" s="211">
        <v>47300</v>
      </c>
      <c r="Q103" s="80">
        <v>4292</v>
      </c>
      <c r="R103" s="80"/>
      <c r="S103" s="190">
        <v>45660</v>
      </c>
      <c r="T103" s="190">
        <v>46022</v>
      </c>
      <c r="U103" s="191">
        <f t="shared" si="7"/>
        <v>362</v>
      </c>
      <c r="V103" s="187">
        <v>47300</v>
      </c>
      <c r="W103" s="79" t="s">
        <v>459</v>
      </c>
      <c r="X103" s="80" t="s">
        <v>770</v>
      </c>
      <c r="Y103" s="76" t="s">
        <v>785</v>
      </c>
      <c r="Z103" s="76" t="s">
        <v>786</v>
      </c>
      <c r="AA103" s="81" t="s">
        <v>463</v>
      </c>
      <c r="AB103" s="110" t="s">
        <v>546</v>
      </c>
      <c r="AC103" s="82">
        <v>316512000</v>
      </c>
      <c r="AD103" s="80"/>
      <c r="AE103" s="110" t="s">
        <v>614</v>
      </c>
      <c r="AF103" s="80"/>
      <c r="AG103" s="80"/>
      <c r="AH103" s="676"/>
      <c r="AI103" s="678"/>
      <c r="AJ103" s="80"/>
      <c r="AK103" s="80"/>
      <c r="AL103" s="80"/>
      <c r="AM103" s="680"/>
      <c r="AN103" s="79" t="s">
        <v>764</v>
      </c>
      <c r="AO103" s="79" t="s">
        <v>978</v>
      </c>
      <c r="AP103" s="669"/>
      <c r="AQ103" s="669"/>
      <c r="AR103" s="667"/>
      <c r="AS103" s="669"/>
      <c r="AT103" s="669"/>
      <c r="AU103" s="669"/>
      <c r="AV103" s="669"/>
      <c r="AW103" s="3"/>
      <c r="AX103" s="3"/>
      <c r="AY103" s="3"/>
      <c r="AZ103" s="3"/>
      <c r="BA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row>
    <row r="104" spans="1:119" s="161" customFormat="1" ht="233.25">
      <c r="A104" s="76" t="s">
        <v>248</v>
      </c>
      <c r="B104" s="76" t="s">
        <v>249</v>
      </c>
      <c r="C104" s="77" t="s">
        <v>250</v>
      </c>
      <c r="D104" s="76" t="s">
        <v>253</v>
      </c>
      <c r="E104" s="82" t="s">
        <v>764</v>
      </c>
      <c r="F104" s="78">
        <v>2024130010129</v>
      </c>
      <c r="G104" s="76" t="s">
        <v>765</v>
      </c>
      <c r="H104" s="76" t="s">
        <v>782</v>
      </c>
      <c r="I104" s="76" t="s">
        <v>767</v>
      </c>
      <c r="J104" s="187">
        <v>4292</v>
      </c>
      <c r="K104" s="210">
        <v>0.55000000000000004</v>
      </c>
      <c r="L104" s="79" t="s">
        <v>783</v>
      </c>
      <c r="M104" s="79"/>
      <c r="N104" s="79" t="s">
        <v>788</v>
      </c>
      <c r="O104" s="79">
        <v>57272</v>
      </c>
      <c r="P104" s="211">
        <v>47300</v>
      </c>
      <c r="Q104" s="80">
        <v>4292</v>
      </c>
      <c r="R104" s="80"/>
      <c r="S104" s="190">
        <v>45660</v>
      </c>
      <c r="T104" s="190">
        <v>46022</v>
      </c>
      <c r="U104" s="191">
        <f t="shared" si="7"/>
        <v>362</v>
      </c>
      <c r="V104" s="187">
        <v>47300</v>
      </c>
      <c r="W104" s="79" t="s">
        <v>459</v>
      </c>
      <c r="X104" s="80" t="s">
        <v>770</v>
      </c>
      <c r="Y104" s="76" t="s">
        <v>785</v>
      </c>
      <c r="Z104" s="76" t="s">
        <v>786</v>
      </c>
      <c r="AA104" s="81" t="s">
        <v>463</v>
      </c>
      <c r="AB104" s="110" t="s">
        <v>777</v>
      </c>
      <c r="AC104" s="82">
        <v>97000000</v>
      </c>
      <c r="AD104" s="80"/>
      <c r="AE104" s="110" t="s">
        <v>614</v>
      </c>
      <c r="AF104" s="80"/>
      <c r="AG104" s="80"/>
      <c r="AH104" s="676"/>
      <c r="AI104" s="678"/>
      <c r="AJ104" s="80"/>
      <c r="AK104" s="80"/>
      <c r="AL104" s="80"/>
      <c r="AM104" s="680"/>
      <c r="AN104" s="79" t="s">
        <v>764</v>
      </c>
      <c r="AO104" s="79" t="s">
        <v>978</v>
      </c>
      <c r="AP104" s="669"/>
      <c r="AQ104" s="669"/>
      <c r="AR104" s="667"/>
      <c r="AS104" s="669"/>
      <c r="AT104" s="669"/>
      <c r="AU104" s="669"/>
      <c r="AV104" s="669"/>
      <c r="AW104" s="3"/>
      <c r="AX104" s="3"/>
      <c r="AY104" s="3"/>
      <c r="AZ104" s="3"/>
      <c r="BA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row>
    <row r="105" spans="1:119" s="161" customFormat="1" ht="233.25">
      <c r="A105" s="76" t="s">
        <v>248</v>
      </c>
      <c r="B105" s="76" t="s">
        <v>249</v>
      </c>
      <c r="C105" s="77" t="s">
        <v>250</v>
      </c>
      <c r="D105" s="76" t="s">
        <v>253</v>
      </c>
      <c r="E105" s="82" t="s">
        <v>764</v>
      </c>
      <c r="F105" s="78">
        <v>2024130010129</v>
      </c>
      <c r="G105" s="76" t="s">
        <v>765</v>
      </c>
      <c r="H105" s="76" t="s">
        <v>782</v>
      </c>
      <c r="I105" s="76" t="s">
        <v>767</v>
      </c>
      <c r="J105" s="187">
        <v>4292</v>
      </c>
      <c r="K105" s="210">
        <v>0.55000000000000004</v>
      </c>
      <c r="L105" s="79" t="s">
        <v>789</v>
      </c>
      <c r="M105" s="79"/>
      <c r="N105" s="79" t="s">
        <v>788</v>
      </c>
      <c r="O105" s="79">
        <v>57272</v>
      </c>
      <c r="P105" s="211">
        <v>47300</v>
      </c>
      <c r="Q105" s="80">
        <v>4292</v>
      </c>
      <c r="R105" s="80"/>
      <c r="S105" s="190">
        <v>45660</v>
      </c>
      <c r="T105" s="190">
        <v>46022</v>
      </c>
      <c r="U105" s="191">
        <f t="shared" si="7"/>
        <v>362</v>
      </c>
      <c r="V105" s="187">
        <v>47300</v>
      </c>
      <c r="W105" s="79" t="s">
        <v>459</v>
      </c>
      <c r="X105" s="80" t="s">
        <v>770</v>
      </c>
      <c r="Y105" s="76" t="s">
        <v>785</v>
      </c>
      <c r="Z105" s="76" t="s">
        <v>786</v>
      </c>
      <c r="AA105" s="81" t="s">
        <v>463</v>
      </c>
      <c r="AB105" s="110" t="s">
        <v>546</v>
      </c>
      <c r="AC105" s="82">
        <v>50400000</v>
      </c>
      <c r="AD105" s="80"/>
      <c r="AE105" s="80" t="s">
        <v>466</v>
      </c>
      <c r="AF105" s="80"/>
      <c r="AG105" s="80"/>
      <c r="AH105" s="676"/>
      <c r="AI105" s="678"/>
      <c r="AJ105" s="80"/>
      <c r="AK105" s="80"/>
      <c r="AL105" s="80"/>
      <c r="AM105" s="680"/>
      <c r="AN105" s="79" t="s">
        <v>764</v>
      </c>
      <c r="AO105" s="79" t="s">
        <v>978</v>
      </c>
      <c r="AP105" s="669"/>
      <c r="AQ105" s="669"/>
      <c r="AR105" s="667"/>
      <c r="AS105" s="669"/>
      <c r="AT105" s="669"/>
      <c r="AU105" s="669"/>
      <c r="AV105" s="669"/>
      <c r="AW105" s="3"/>
      <c r="AX105" s="3"/>
      <c r="AY105" s="3"/>
      <c r="AZ105" s="3"/>
      <c r="BA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row>
    <row r="106" spans="1:119" s="161" customFormat="1" ht="233.25">
      <c r="A106" s="76" t="s">
        <v>248</v>
      </c>
      <c r="B106" s="76" t="s">
        <v>249</v>
      </c>
      <c r="C106" s="77" t="s">
        <v>250</v>
      </c>
      <c r="D106" s="76" t="s">
        <v>253</v>
      </c>
      <c r="E106" s="82" t="s">
        <v>764</v>
      </c>
      <c r="F106" s="78">
        <v>2024130010129</v>
      </c>
      <c r="G106" s="76" t="s">
        <v>765</v>
      </c>
      <c r="H106" s="76" t="s">
        <v>782</v>
      </c>
      <c r="I106" s="76" t="s">
        <v>767</v>
      </c>
      <c r="J106" s="187">
        <v>4292</v>
      </c>
      <c r="K106" s="210">
        <v>0.55000000000000004</v>
      </c>
      <c r="L106" s="79" t="s">
        <v>791</v>
      </c>
      <c r="M106" s="79"/>
      <c r="N106" s="79" t="s">
        <v>788</v>
      </c>
      <c r="O106" s="79">
        <v>57272</v>
      </c>
      <c r="P106" s="211">
        <v>47300</v>
      </c>
      <c r="Q106" s="80"/>
      <c r="R106" s="80"/>
      <c r="S106" s="190">
        <v>45660</v>
      </c>
      <c r="T106" s="190">
        <v>46022</v>
      </c>
      <c r="U106" s="191">
        <f t="shared" si="7"/>
        <v>362</v>
      </c>
      <c r="V106" s="187">
        <v>47300</v>
      </c>
      <c r="W106" s="79" t="s">
        <v>459</v>
      </c>
      <c r="X106" s="80" t="s">
        <v>770</v>
      </c>
      <c r="Y106" s="76" t="s">
        <v>785</v>
      </c>
      <c r="Z106" s="76" t="s">
        <v>786</v>
      </c>
      <c r="AA106" s="81" t="s">
        <v>463</v>
      </c>
      <c r="AB106" s="110" t="s">
        <v>546</v>
      </c>
      <c r="AC106" s="82">
        <v>90720000</v>
      </c>
      <c r="AD106" s="80"/>
      <c r="AE106" s="80" t="s">
        <v>466</v>
      </c>
      <c r="AF106" s="80"/>
      <c r="AG106" s="80"/>
      <c r="AH106" s="676"/>
      <c r="AI106" s="678"/>
      <c r="AJ106" s="80"/>
      <c r="AK106" s="80"/>
      <c r="AL106" s="80"/>
      <c r="AM106" s="680"/>
      <c r="AN106" s="79" t="s">
        <v>764</v>
      </c>
      <c r="AO106" s="79" t="s">
        <v>978</v>
      </c>
      <c r="AP106" s="669"/>
      <c r="AQ106" s="669"/>
      <c r="AR106" s="667"/>
      <c r="AS106" s="669"/>
      <c r="AT106" s="669"/>
      <c r="AU106" s="669"/>
      <c r="AV106" s="669"/>
      <c r="AW106" s="3"/>
      <c r="AX106" s="3"/>
      <c r="AY106" s="3"/>
      <c r="AZ106" s="3"/>
      <c r="BA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row>
    <row r="107" spans="1:119" s="161" customFormat="1" ht="233.25">
      <c r="A107" s="76" t="s">
        <v>248</v>
      </c>
      <c r="B107" s="76" t="s">
        <v>249</v>
      </c>
      <c r="C107" s="77" t="s">
        <v>250</v>
      </c>
      <c r="D107" s="76" t="s">
        <v>253</v>
      </c>
      <c r="E107" s="82" t="s">
        <v>764</v>
      </c>
      <c r="F107" s="78">
        <v>2024130010129</v>
      </c>
      <c r="G107" s="76" t="s">
        <v>765</v>
      </c>
      <c r="H107" s="76" t="s">
        <v>782</v>
      </c>
      <c r="I107" s="76" t="s">
        <v>767</v>
      </c>
      <c r="J107" s="187">
        <v>4292</v>
      </c>
      <c r="K107" s="210">
        <v>0.55000000000000004</v>
      </c>
      <c r="L107" s="79" t="s">
        <v>793</v>
      </c>
      <c r="M107" s="79"/>
      <c r="N107" s="79" t="s">
        <v>788</v>
      </c>
      <c r="O107" s="79">
        <v>57272</v>
      </c>
      <c r="P107" s="211">
        <v>47300</v>
      </c>
      <c r="Q107" s="80"/>
      <c r="R107" s="80"/>
      <c r="S107" s="190">
        <v>45660</v>
      </c>
      <c r="T107" s="190">
        <v>46022</v>
      </c>
      <c r="U107" s="191">
        <f t="shared" si="7"/>
        <v>362</v>
      </c>
      <c r="V107" s="187">
        <v>47300</v>
      </c>
      <c r="W107" s="79" t="s">
        <v>459</v>
      </c>
      <c r="X107" s="80" t="s">
        <v>770</v>
      </c>
      <c r="Y107" s="76" t="s">
        <v>794</v>
      </c>
      <c r="Z107" s="76" t="s">
        <v>795</v>
      </c>
      <c r="AA107" s="81" t="s">
        <v>463</v>
      </c>
      <c r="AB107" s="110" t="s">
        <v>546</v>
      </c>
      <c r="AC107" s="82">
        <v>293580000</v>
      </c>
      <c r="AD107" s="80"/>
      <c r="AE107" s="110" t="s">
        <v>614</v>
      </c>
      <c r="AF107" s="80"/>
      <c r="AG107" s="80"/>
      <c r="AH107" s="676"/>
      <c r="AI107" s="678"/>
      <c r="AJ107" s="80"/>
      <c r="AK107" s="80"/>
      <c r="AL107" s="80"/>
      <c r="AM107" s="680"/>
      <c r="AN107" s="79" t="s">
        <v>764</v>
      </c>
      <c r="AO107" s="79" t="s">
        <v>978</v>
      </c>
      <c r="AP107" s="669"/>
      <c r="AQ107" s="669"/>
      <c r="AR107" s="667"/>
      <c r="AS107" s="669"/>
      <c r="AT107" s="669"/>
      <c r="AU107" s="669"/>
      <c r="AV107" s="669"/>
      <c r="AW107" s="3"/>
      <c r="AX107" s="3"/>
      <c r="AY107" s="3"/>
      <c r="AZ107" s="3"/>
      <c r="BA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row>
    <row r="108" spans="1:119" s="161" customFormat="1" ht="233.25">
      <c r="A108" s="76" t="s">
        <v>248</v>
      </c>
      <c r="B108" s="76" t="s">
        <v>249</v>
      </c>
      <c r="C108" s="77" t="s">
        <v>250</v>
      </c>
      <c r="D108" s="76" t="s">
        <v>253</v>
      </c>
      <c r="E108" s="82" t="s">
        <v>764</v>
      </c>
      <c r="F108" s="78">
        <v>2024130010129</v>
      </c>
      <c r="G108" s="76" t="s">
        <v>765</v>
      </c>
      <c r="H108" s="76" t="s">
        <v>782</v>
      </c>
      <c r="I108" s="76" t="s">
        <v>767</v>
      </c>
      <c r="J108" s="187">
        <v>4292</v>
      </c>
      <c r="K108" s="210">
        <v>0.55000000000000004</v>
      </c>
      <c r="L108" s="79" t="s">
        <v>797</v>
      </c>
      <c r="M108" s="79"/>
      <c r="N108" s="79" t="s">
        <v>788</v>
      </c>
      <c r="O108" s="79">
        <v>57272</v>
      </c>
      <c r="P108" s="211">
        <v>47300</v>
      </c>
      <c r="Q108" s="80"/>
      <c r="R108" s="80"/>
      <c r="S108" s="190">
        <v>45660</v>
      </c>
      <c r="T108" s="190">
        <v>46022</v>
      </c>
      <c r="U108" s="191">
        <f t="shared" si="7"/>
        <v>362</v>
      </c>
      <c r="V108" s="187">
        <v>47300</v>
      </c>
      <c r="W108" s="79" t="s">
        <v>459</v>
      </c>
      <c r="X108" s="80" t="s">
        <v>770</v>
      </c>
      <c r="Y108" s="76" t="s">
        <v>794</v>
      </c>
      <c r="Z108" s="76" t="s">
        <v>795</v>
      </c>
      <c r="AA108" s="81" t="s">
        <v>463</v>
      </c>
      <c r="AB108" s="110" t="s">
        <v>546</v>
      </c>
      <c r="AC108" s="82">
        <v>50400000</v>
      </c>
      <c r="AD108" s="80"/>
      <c r="AE108" s="80" t="s">
        <v>466</v>
      </c>
      <c r="AF108" s="80"/>
      <c r="AG108" s="80"/>
      <c r="AH108" s="676"/>
      <c r="AI108" s="678"/>
      <c r="AJ108" s="80"/>
      <c r="AK108" s="80"/>
      <c r="AL108" s="80"/>
      <c r="AM108" s="680"/>
      <c r="AN108" s="79" t="s">
        <v>764</v>
      </c>
      <c r="AO108" s="79" t="s">
        <v>978</v>
      </c>
      <c r="AP108" s="669"/>
      <c r="AQ108" s="669"/>
      <c r="AR108" s="667"/>
      <c r="AS108" s="669"/>
      <c r="AT108" s="669"/>
      <c r="AU108" s="669"/>
      <c r="AV108" s="669"/>
      <c r="AW108" s="3"/>
      <c r="AX108" s="3"/>
      <c r="AY108" s="3"/>
      <c r="AZ108" s="3"/>
      <c r="BA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row>
    <row r="109" spans="1:119" s="161" customFormat="1" ht="233.25">
      <c r="A109" s="76" t="s">
        <v>248</v>
      </c>
      <c r="B109" s="76" t="s">
        <v>249</v>
      </c>
      <c r="C109" s="77" t="s">
        <v>250</v>
      </c>
      <c r="D109" s="76" t="s">
        <v>253</v>
      </c>
      <c r="E109" s="82" t="s">
        <v>764</v>
      </c>
      <c r="F109" s="78">
        <v>2024130010129</v>
      </c>
      <c r="G109" s="76" t="s">
        <v>765</v>
      </c>
      <c r="H109" s="76" t="s">
        <v>782</v>
      </c>
      <c r="I109" s="76" t="s">
        <v>767</v>
      </c>
      <c r="J109" s="187">
        <v>4292</v>
      </c>
      <c r="K109" s="210">
        <v>0.55000000000000004</v>
      </c>
      <c r="L109" s="79" t="s">
        <v>797</v>
      </c>
      <c r="M109" s="79"/>
      <c r="N109" s="79" t="s">
        <v>788</v>
      </c>
      <c r="O109" s="79">
        <v>57272</v>
      </c>
      <c r="P109" s="211">
        <v>47300</v>
      </c>
      <c r="Q109" s="80"/>
      <c r="R109" s="80"/>
      <c r="S109" s="190">
        <v>45660</v>
      </c>
      <c r="T109" s="190">
        <v>46022</v>
      </c>
      <c r="U109" s="191">
        <f t="shared" si="7"/>
        <v>362</v>
      </c>
      <c r="V109" s="187">
        <v>47300</v>
      </c>
      <c r="W109" s="79" t="s">
        <v>459</v>
      </c>
      <c r="X109" s="80" t="s">
        <v>770</v>
      </c>
      <c r="Y109" s="76" t="s">
        <v>794</v>
      </c>
      <c r="Z109" s="76" t="s">
        <v>795</v>
      </c>
      <c r="AA109" s="81" t="s">
        <v>463</v>
      </c>
      <c r="AB109" s="110" t="s">
        <v>777</v>
      </c>
      <c r="AC109" s="82">
        <v>97000000</v>
      </c>
      <c r="AD109" s="80"/>
      <c r="AE109" s="80" t="s">
        <v>466</v>
      </c>
      <c r="AF109" s="80"/>
      <c r="AG109" s="80"/>
      <c r="AH109" s="676"/>
      <c r="AI109" s="678"/>
      <c r="AJ109" s="80"/>
      <c r="AK109" s="80"/>
      <c r="AL109" s="80"/>
      <c r="AM109" s="680"/>
      <c r="AN109" s="79" t="s">
        <v>764</v>
      </c>
      <c r="AO109" s="79" t="s">
        <v>978</v>
      </c>
      <c r="AP109" s="669"/>
      <c r="AQ109" s="669"/>
      <c r="AR109" s="667"/>
      <c r="AS109" s="669"/>
      <c r="AT109" s="669"/>
      <c r="AU109" s="669"/>
      <c r="AV109" s="669"/>
      <c r="AW109" s="3"/>
      <c r="AX109" s="3"/>
      <c r="AY109" s="3"/>
      <c r="AZ109" s="3"/>
      <c r="BA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row>
    <row r="110" spans="1:119" s="161" customFormat="1" ht="409.5">
      <c r="A110" s="76" t="s">
        <v>248</v>
      </c>
      <c r="B110" s="76" t="s">
        <v>249</v>
      </c>
      <c r="C110" s="77" t="s">
        <v>250</v>
      </c>
      <c r="D110" s="76" t="s">
        <v>253</v>
      </c>
      <c r="E110" s="82" t="s">
        <v>764</v>
      </c>
      <c r="F110" s="78">
        <v>2024130010129</v>
      </c>
      <c r="G110" s="76" t="s">
        <v>765</v>
      </c>
      <c r="H110" s="76" t="s">
        <v>782</v>
      </c>
      <c r="I110" s="76" t="s">
        <v>767</v>
      </c>
      <c r="J110" s="187">
        <v>4292</v>
      </c>
      <c r="K110" s="210">
        <v>0.55000000000000004</v>
      </c>
      <c r="L110" s="79" t="s">
        <v>799</v>
      </c>
      <c r="M110" s="79" t="s">
        <v>623</v>
      </c>
      <c r="N110" s="79" t="s">
        <v>788</v>
      </c>
      <c r="O110" s="79">
        <v>57272</v>
      </c>
      <c r="P110" s="211">
        <v>47300</v>
      </c>
      <c r="Q110" s="80"/>
      <c r="R110" s="80"/>
      <c r="S110" s="190">
        <v>45660</v>
      </c>
      <c r="T110" s="190">
        <v>46022</v>
      </c>
      <c r="U110" s="191">
        <f t="shared" si="7"/>
        <v>362</v>
      </c>
      <c r="V110" s="187">
        <v>47300</v>
      </c>
      <c r="W110" s="79" t="s">
        <v>459</v>
      </c>
      <c r="X110" s="80" t="s">
        <v>770</v>
      </c>
      <c r="Y110" s="76" t="s">
        <v>794</v>
      </c>
      <c r="Z110" s="76" t="s">
        <v>795</v>
      </c>
      <c r="AA110" s="81" t="s">
        <v>463</v>
      </c>
      <c r="AB110" s="110" t="s">
        <v>546</v>
      </c>
      <c r="AC110" s="82">
        <v>236880000</v>
      </c>
      <c r="AD110" s="80"/>
      <c r="AE110" s="80" t="s">
        <v>466</v>
      </c>
      <c r="AF110" s="80"/>
      <c r="AG110" s="80"/>
      <c r="AH110" s="676"/>
      <c r="AI110" s="678"/>
      <c r="AJ110" s="80"/>
      <c r="AK110" s="80"/>
      <c r="AL110" s="80"/>
      <c r="AM110" s="680"/>
      <c r="AN110" s="79" t="s">
        <v>764</v>
      </c>
      <c r="AO110" s="79" t="s">
        <v>978</v>
      </c>
      <c r="AP110" s="669"/>
      <c r="AQ110" s="669"/>
      <c r="AR110" s="667"/>
      <c r="AS110" s="669"/>
      <c r="AT110" s="669"/>
      <c r="AU110" s="669"/>
      <c r="AV110" s="669"/>
      <c r="AW110" s="3"/>
      <c r="AX110" s="3"/>
      <c r="AY110" s="3"/>
      <c r="AZ110" s="3"/>
      <c r="BA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row>
    <row r="111" spans="1:119" s="161" customFormat="1" ht="233.25">
      <c r="A111" s="76" t="s">
        <v>248</v>
      </c>
      <c r="B111" s="76" t="s">
        <v>249</v>
      </c>
      <c r="C111" s="77" t="s">
        <v>250</v>
      </c>
      <c r="D111" s="76" t="s">
        <v>253</v>
      </c>
      <c r="E111" s="82" t="s">
        <v>764</v>
      </c>
      <c r="F111" s="78">
        <v>2024130010129</v>
      </c>
      <c r="G111" s="76" t="s">
        <v>765</v>
      </c>
      <c r="H111" s="76" t="s">
        <v>782</v>
      </c>
      <c r="I111" s="76" t="s">
        <v>767</v>
      </c>
      <c r="J111" s="187">
        <v>4292</v>
      </c>
      <c r="K111" s="210">
        <v>0.55000000000000004</v>
      </c>
      <c r="L111" s="79" t="s">
        <v>801</v>
      </c>
      <c r="M111" s="79"/>
      <c r="N111" s="79" t="s">
        <v>802</v>
      </c>
      <c r="O111" s="79">
        <v>57272</v>
      </c>
      <c r="P111" s="211">
        <v>47300</v>
      </c>
      <c r="Q111" s="80"/>
      <c r="R111" s="80"/>
      <c r="S111" s="190">
        <v>45660</v>
      </c>
      <c r="T111" s="190">
        <v>46022</v>
      </c>
      <c r="U111" s="191">
        <f t="shared" si="7"/>
        <v>362</v>
      </c>
      <c r="V111" s="187">
        <v>47300</v>
      </c>
      <c r="W111" s="79" t="s">
        <v>459</v>
      </c>
      <c r="X111" s="80" t="s">
        <v>770</v>
      </c>
      <c r="Y111" s="76" t="s">
        <v>803</v>
      </c>
      <c r="Z111" s="76" t="s">
        <v>780</v>
      </c>
      <c r="AA111" s="81" t="s">
        <v>463</v>
      </c>
      <c r="AB111" s="110" t="s">
        <v>546</v>
      </c>
      <c r="AC111" s="82">
        <v>216720000</v>
      </c>
      <c r="AD111" s="80"/>
      <c r="AE111" s="110" t="s">
        <v>614</v>
      </c>
      <c r="AF111" s="80"/>
      <c r="AG111" s="80"/>
      <c r="AH111" s="676"/>
      <c r="AI111" s="678"/>
      <c r="AJ111" s="80"/>
      <c r="AK111" s="80"/>
      <c r="AL111" s="80"/>
      <c r="AM111" s="680"/>
      <c r="AN111" s="79" t="s">
        <v>764</v>
      </c>
      <c r="AO111" s="79" t="s">
        <v>978</v>
      </c>
      <c r="AP111" s="669"/>
      <c r="AQ111" s="669"/>
      <c r="AR111" s="667"/>
      <c r="AS111" s="669"/>
      <c r="AT111" s="669"/>
      <c r="AU111" s="669"/>
      <c r="AV111" s="669"/>
      <c r="AW111" s="3"/>
      <c r="AX111" s="3"/>
      <c r="AY111" s="3"/>
      <c r="AZ111" s="3"/>
      <c r="BA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row>
    <row r="112" spans="1:119" s="161" customFormat="1" ht="233.25">
      <c r="A112" s="76" t="s">
        <v>248</v>
      </c>
      <c r="B112" s="76" t="s">
        <v>249</v>
      </c>
      <c r="C112" s="77" t="s">
        <v>250</v>
      </c>
      <c r="D112" s="76" t="s">
        <v>253</v>
      </c>
      <c r="E112" s="82" t="s">
        <v>764</v>
      </c>
      <c r="F112" s="78">
        <v>2024130010129</v>
      </c>
      <c r="G112" s="76" t="s">
        <v>765</v>
      </c>
      <c r="H112" s="76" t="s">
        <v>782</v>
      </c>
      <c r="I112" s="76" t="s">
        <v>767</v>
      </c>
      <c r="J112" s="187">
        <v>4292</v>
      </c>
      <c r="K112" s="210">
        <v>0.5</v>
      </c>
      <c r="L112" s="79" t="s">
        <v>801</v>
      </c>
      <c r="M112" s="79"/>
      <c r="N112" s="79" t="s">
        <v>802</v>
      </c>
      <c r="O112" s="79">
        <v>57272</v>
      </c>
      <c r="P112" s="211">
        <v>47300</v>
      </c>
      <c r="Q112" s="80"/>
      <c r="R112" s="80"/>
      <c r="S112" s="190">
        <v>45660</v>
      </c>
      <c r="T112" s="190">
        <v>46022</v>
      </c>
      <c r="U112" s="191">
        <f t="shared" si="7"/>
        <v>362</v>
      </c>
      <c r="V112" s="187">
        <v>47300</v>
      </c>
      <c r="W112" s="79" t="s">
        <v>459</v>
      </c>
      <c r="X112" s="80" t="s">
        <v>770</v>
      </c>
      <c r="Y112" s="81" t="s">
        <v>401</v>
      </c>
      <c r="Z112" s="76" t="s">
        <v>780</v>
      </c>
      <c r="AA112" s="81" t="s">
        <v>463</v>
      </c>
      <c r="AB112" s="110" t="s">
        <v>805</v>
      </c>
      <c r="AC112" s="82">
        <v>233697961</v>
      </c>
      <c r="AD112" s="80"/>
      <c r="AE112" s="110" t="s">
        <v>614</v>
      </c>
      <c r="AF112" s="80"/>
      <c r="AG112" s="80"/>
      <c r="AH112" s="676"/>
      <c r="AI112" s="678"/>
      <c r="AJ112" s="80"/>
      <c r="AK112" s="80"/>
      <c r="AL112" s="80"/>
      <c r="AM112" s="680"/>
      <c r="AN112" s="79" t="s">
        <v>764</v>
      </c>
      <c r="AO112" s="79" t="s">
        <v>978</v>
      </c>
      <c r="AP112" s="669"/>
      <c r="AQ112" s="669"/>
      <c r="AR112" s="667"/>
      <c r="AS112" s="669"/>
      <c r="AT112" s="669"/>
      <c r="AU112" s="669"/>
      <c r="AV112" s="669"/>
      <c r="AW112" s="3"/>
      <c r="AX112" s="3"/>
      <c r="AY112" s="3"/>
      <c r="AZ112" s="3"/>
      <c r="BA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row>
    <row r="113" spans="1:119" s="161" customFormat="1" ht="233.25">
      <c r="A113" s="76" t="s">
        <v>248</v>
      </c>
      <c r="B113" s="76" t="s">
        <v>249</v>
      </c>
      <c r="C113" s="77" t="s">
        <v>250</v>
      </c>
      <c r="D113" s="76" t="s">
        <v>253</v>
      </c>
      <c r="E113" s="82" t="s">
        <v>764</v>
      </c>
      <c r="F113" s="78">
        <v>2024130010129</v>
      </c>
      <c r="G113" s="76" t="s">
        <v>765</v>
      </c>
      <c r="H113" s="76" t="s">
        <v>782</v>
      </c>
      <c r="I113" s="76" t="s">
        <v>767</v>
      </c>
      <c r="J113" s="187">
        <v>4292</v>
      </c>
      <c r="K113" s="210">
        <v>0.55000000000000004</v>
      </c>
      <c r="L113" s="79" t="s">
        <v>801</v>
      </c>
      <c r="M113" s="79"/>
      <c r="N113" s="79" t="s">
        <v>802</v>
      </c>
      <c r="O113" s="79">
        <v>57272</v>
      </c>
      <c r="P113" s="211">
        <v>47300</v>
      </c>
      <c r="Q113" s="80"/>
      <c r="R113" s="80"/>
      <c r="S113" s="190">
        <v>45660</v>
      </c>
      <c r="T113" s="190">
        <v>46022</v>
      </c>
      <c r="U113" s="191">
        <f t="shared" si="7"/>
        <v>362</v>
      </c>
      <c r="V113" s="187">
        <v>47300</v>
      </c>
      <c r="W113" s="79" t="s">
        <v>459</v>
      </c>
      <c r="X113" s="80" t="s">
        <v>770</v>
      </c>
      <c r="Y113" s="81" t="s">
        <v>401</v>
      </c>
      <c r="Z113" s="76" t="s">
        <v>780</v>
      </c>
      <c r="AA113" s="81" t="s">
        <v>463</v>
      </c>
      <c r="AB113" s="110" t="s">
        <v>806</v>
      </c>
      <c r="AC113" s="82">
        <v>84000004</v>
      </c>
      <c r="AD113" s="80"/>
      <c r="AE113" s="110" t="s">
        <v>614</v>
      </c>
      <c r="AF113" s="80"/>
      <c r="AG113" s="80"/>
      <c r="AH113" s="676"/>
      <c r="AI113" s="678"/>
      <c r="AJ113" s="80"/>
      <c r="AK113" s="80"/>
      <c r="AL113" s="80"/>
      <c r="AM113" s="680"/>
      <c r="AN113" s="79" t="s">
        <v>764</v>
      </c>
      <c r="AO113" s="79" t="s">
        <v>978</v>
      </c>
      <c r="AP113" s="669"/>
      <c r="AQ113" s="669"/>
      <c r="AR113" s="667"/>
      <c r="AS113" s="669"/>
      <c r="AT113" s="669"/>
      <c r="AU113" s="669"/>
      <c r="AV113" s="669"/>
      <c r="AW113" s="3"/>
      <c r="AX113" s="3"/>
      <c r="AY113" s="3"/>
      <c r="AZ113" s="3"/>
      <c r="BA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row>
    <row r="114" spans="1:119" s="161" customFormat="1" ht="233.25">
      <c r="A114" s="76" t="s">
        <v>248</v>
      </c>
      <c r="B114" s="76" t="s">
        <v>249</v>
      </c>
      <c r="C114" s="77" t="s">
        <v>250</v>
      </c>
      <c r="D114" s="76" t="s">
        <v>253</v>
      </c>
      <c r="E114" s="82" t="s">
        <v>764</v>
      </c>
      <c r="F114" s="78">
        <v>2024130010129</v>
      </c>
      <c r="G114" s="76" t="s">
        <v>765</v>
      </c>
      <c r="H114" s="76" t="s">
        <v>782</v>
      </c>
      <c r="I114" s="76" t="s">
        <v>767</v>
      </c>
      <c r="J114" s="187">
        <v>4292</v>
      </c>
      <c r="K114" s="210">
        <v>0.55000000000000004</v>
      </c>
      <c r="L114" s="79" t="s">
        <v>801</v>
      </c>
      <c r="M114" s="79"/>
      <c r="N114" s="79" t="s">
        <v>807</v>
      </c>
      <c r="O114" s="79">
        <v>57272</v>
      </c>
      <c r="P114" s="211">
        <v>47300</v>
      </c>
      <c r="Q114" s="80"/>
      <c r="R114" s="80"/>
      <c r="S114" s="190">
        <v>45660</v>
      </c>
      <c r="T114" s="190">
        <v>46022</v>
      </c>
      <c r="U114" s="191">
        <f t="shared" si="7"/>
        <v>362</v>
      </c>
      <c r="V114" s="187">
        <v>47300</v>
      </c>
      <c r="W114" s="79" t="s">
        <v>459</v>
      </c>
      <c r="X114" s="80" t="s">
        <v>770</v>
      </c>
      <c r="Y114" s="76" t="s">
        <v>402</v>
      </c>
      <c r="Z114" s="76" t="s">
        <v>808</v>
      </c>
      <c r="AA114" s="81" t="s">
        <v>463</v>
      </c>
      <c r="AB114" s="110" t="s">
        <v>777</v>
      </c>
      <c r="AC114" s="82">
        <v>102000000</v>
      </c>
      <c r="AD114" s="80"/>
      <c r="AE114" s="110" t="s">
        <v>614</v>
      </c>
      <c r="AF114" s="80"/>
      <c r="AG114" s="80"/>
      <c r="AH114" s="676"/>
      <c r="AI114" s="678"/>
      <c r="AJ114" s="80"/>
      <c r="AK114" s="80"/>
      <c r="AL114" s="80"/>
      <c r="AM114" s="680"/>
      <c r="AN114" s="79" t="s">
        <v>764</v>
      </c>
      <c r="AO114" s="79" t="s">
        <v>978</v>
      </c>
      <c r="AP114" s="669"/>
      <c r="AQ114" s="669"/>
      <c r="AR114" s="667"/>
      <c r="AS114" s="669"/>
      <c r="AT114" s="669"/>
      <c r="AU114" s="669"/>
      <c r="AV114" s="669"/>
      <c r="AW114" s="3"/>
      <c r="AX114" s="3"/>
      <c r="AY114" s="3"/>
      <c r="AZ114" s="3"/>
      <c r="BA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row>
    <row r="115" spans="1:119" s="161" customFormat="1" ht="53.25" customHeight="1">
      <c r="A115" s="76"/>
      <c r="B115" s="76"/>
      <c r="C115" s="77"/>
      <c r="D115" s="76"/>
      <c r="E115" s="619" t="s">
        <v>809</v>
      </c>
      <c r="F115" s="620"/>
      <c r="G115" s="620"/>
      <c r="H115" s="620"/>
      <c r="I115" s="620"/>
      <c r="J115" s="620"/>
      <c r="K115" s="620"/>
      <c r="L115" s="620"/>
      <c r="M115" s="620"/>
      <c r="N115" s="620"/>
      <c r="O115" s="620"/>
      <c r="P115" s="620"/>
      <c r="Q115" s="621"/>
      <c r="R115" s="80"/>
      <c r="S115" s="190"/>
      <c r="T115" s="190"/>
      <c r="U115" s="191"/>
      <c r="V115" s="187"/>
      <c r="W115" s="79"/>
      <c r="X115" s="80"/>
      <c r="Y115" s="76"/>
      <c r="Z115" s="76"/>
      <c r="AA115" s="81"/>
      <c r="AB115" s="110"/>
      <c r="AC115" s="82"/>
      <c r="AD115" s="80"/>
      <c r="AE115" s="110"/>
      <c r="AF115" s="80"/>
      <c r="AG115" s="80"/>
      <c r="AH115" s="230"/>
      <c r="AI115" s="231"/>
      <c r="AJ115" s="80"/>
      <c r="AK115" s="80"/>
      <c r="AL115" s="80"/>
      <c r="AM115" s="232"/>
      <c r="AN115" s="79"/>
      <c r="AO115" s="257" t="s">
        <v>967</v>
      </c>
      <c r="AP115" s="246">
        <f>SUM(AP99)</f>
        <v>2572740622.8499999</v>
      </c>
      <c r="AQ115" s="246">
        <f t="shared" ref="AQ115:AT115" si="11">SUM(AQ99)</f>
        <v>489232000</v>
      </c>
      <c r="AR115" s="279">
        <f t="shared" si="11"/>
        <v>0.19020000000000001</v>
      </c>
      <c r="AS115" s="246">
        <f t="shared" si="11"/>
        <v>0</v>
      </c>
      <c r="AT115" s="246">
        <f t="shared" si="11"/>
        <v>0</v>
      </c>
      <c r="AU115" s="280">
        <v>0</v>
      </c>
      <c r="AV115" s="280">
        <v>0</v>
      </c>
      <c r="AW115" s="3"/>
      <c r="AX115" s="3"/>
      <c r="AY115" s="3"/>
      <c r="AZ115" s="3"/>
      <c r="BA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row>
    <row r="116" spans="1:119" s="162" customFormat="1" ht="177">
      <c r="A116" s="83" t="s">
        <v>248</v>
      </c>
      <c r="B116" s="83" t="s">
        <v>249</v>
      </c>
      <c r="C116" s="84" t="s">
        <v>250</v>
      </c>
      <c r="D116" s="83" t="s">
        <v>256</v>
      </c>
      <c r="E116" s="83" t="s">
        <v>810</v>
      </c>
      <c r="F116" s="188">
        <v>2024130010139</v>
      </c>
      <c r="G116" s="83" t="s">
        <v>811</v>
      </c>
      <c r="H116" s="83" t="s">
        <v>812</v>
      </c>
      <c r="I116" s="83" t="s">
        <v>254</v>
      </c>
      <c r="J116" s="176">
        <v>15796</v>
      </c>
      <c r="K116" s="210">
        <v>0.45</v>
      </c>
      <c r="L116" s="85" t="s">
        <v>813</v>
      </c>
      <c r="M116" s="86"/>
      <c r="N116" s="85" t="s">
        <v>814</v>
      </c>
      <c r="O116" s="85">
        <v>33718</v>
      </c>
      <c r="P116" s="211">
        <v>30744</v>
      </c>
      <c r="Q116" s="86">
        <v>10000</v>
      </c>
      <c r="R116" s="86">
        <f>+Q116/P116</f>
        <v>0.32526671870934165</v>
      </c>
      <c r="S116" s="190">
        <v>45660</v>
      </c>
      <c r="T116" s="190">
        <v>46022</v>
      </c>
      <c r="U116" s="191">
        <f t="shared" si="7"/>
        <v>362</v>
      </c>
      <c r="V116" s="83">
        <v>30744</v>
      </c>
      <c r="W116" s="85" t="s">
        <v>459</v>
      </c>
      <c r="X116" s="86" t="s">
        <v>770</v>
      </c>
      <c r="Y116" s="189" t="s">
        <v>815</v>
      </c>
      <c r="Z116" s="85" t="s">
        <v>816</v>
      </c>
      <c r="AA116" s="87" t="s">
        <v>463</v>
      </c>
      <c r="AB116" s="137" t="s">
        <v>546</v>
      </c>
      <c r="AC116" s="138">
        <v>336672000</v>
      </c>
      <c r="AD116" s="85" t="s">
        <v>465</v>
      </c>
      <c r="AE116" s="86" t="s">
        <v>466</v>
      </c>
      <c r="AF116" s="86"/>
      <c r="AG116" s="86"/>
      <c r="AH116" s="654">
        <v>3456124347</v>
      </c>
      <c r="AI116" s="657"/>
      <c r="AJ116" s="86"/>
      <c r="AK116" s="86"/>
      <c r="AL116" s="86"/>
      <c r="AM116" s="660" t="s">
        <v>817</v>
      </c>
      <c r="AN116" s="85" t="s">
        <v>810</v>
      </c>
      <c r="AO116" s="85" t="s">
        <v>979</v>
      </c>
      <c r="AP116" s="644">
        <v>3656986372.5799999</v>
      </c>
      <c r="AQ116" s="644">
        <v>1390029739.48</v>
      </c>
      <c r="AR116" s="663">
        <v>0.38009999999999999</v>
      </c>
      <c r="AS116" s="644">
        <v>0</v>
      </c>
      <c r="AT116" s="644">
        <v>0</v>
      </c>
      <c r="AU116" s="647">
        <v>0</v>
      </c>
      <c r="AV116" s="647">
        <v>0</v>
      </c>
      <c r="AW116" s="3"/>
      <c r="AX116" s="3"/>
      <c r="AY116" s="3"/>
      <c r="AZ116" s="3"/>
      <c r="BA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row>
    <row r="117" spans="1:119" s="162" customFormat="1" ht="177">
      <c r="A117" s="83" t="s">
        <v>248</v>
      </c>
      <c r="B117" s="83" t="s">
        <v>249</v>
      </c>
      <c r="C117" s="84" t="s">
        <v>250</v>
      </c>
      <c r="D117" s="83" t="s">
        <v>256</v>
      </c>
      <c r="E117" s="83" t="s">
        <v>810</v>
      </c>
      <c r="F117" s="188">
        <v>2024130010139</v>
      </c>
      <c r="G117" s="83" t="s">
        <v>811</v>
      </c>
      <c r="H117" s="83" t="s">
        <v>812</v>
      </c>
      <c r="I117" s="83" t="s">
        <v>254</v>
      </c>
      <c r="J117" s="176">
        <v>15796</v>
      </c>
      <c r="K117" s="210">
        <v>0.45</v>
      </c>
      <c r="L117" s="85" t="s">
        <v>820</v>
      </c>
      <c r="M117" s="86"/>
      <c r="N117" s="85" t="s">
        <v>821</v>
      </c>
      <c r="O117" s="85">
        <v>33718</v>
      </c>
      <c r="P117" s="211">
        <v>30744</v>
      </c>
      <c r="Q117" s="86">
        <v>10000</v>
      </c>
      <c r="R117" s="86"/>
      <c r="S117" s="190">
        <v>45660</v>
      </c>
      <c r="T117" s="190">
        <v>46022</v>
      </c>
      <c r="U117" s="191">
        <f t="shared" si="7"/>
        <v>362</v>
      </c>
      <c r="V117" s="83">
        <v>30744</v>
      </c>
      <c r="W117" s="85" t="s">
        <v>459</v>
      </c>
      <c r="X117" s="86" t="s">
        <v>770</v>
      </c>
      <c r="Y117" s="85" t="s">
        <v>822</v>
      </c>
      <c r="Z117" s="85" t="s">
        <v>823</v>
      </c>
      <c r="AA117" s="87" t="s">
        <v>463</v>
      </c>
      <c r="AB117" s="137" t="s">
        <v>824</v>
      </c>
      <c r="AC117" s="138">
        <v>134061978</v>
      </c>
      <c r="AD117" s="85" t="s">
        <v>473</v>
      </c>
      <c r="AE117" s="86" t="s">
        <v>466</v>
      </c>
      <c r="AF117" s="86"/>
      <c r="AG117" s="86"/>
      <c r="AH117" s="655"/>
      <c r="AI117" s="658"/>
      <c r="AJ117" s="86"/>
      <c r="AK117" s="86"/>
      <c r="AL117" s="86"/>
      <c r="AM117" s="661"/>
      <c r="AN117" s="85" t="s">
        <v>810</v>
      </c>
      <c r="AO117" s="85" t="s">
        <v>979</v>
      </c>
      <c r="AP117" s="645"/>
      <c r="AQ117" s="645"/>
      <c r="AR117" s="664"/>
      <c r="AS117" s="645"/>
      <c r="AT117" s="645"/>
      <c r="AU117" s="645"/>
      <c r="AV117" s="645"/>
      <c r="AW117" s="3"/>
      <c r="AX117" s="3"/>
      <c r="AY117" s="3"/>
      <c r="AZ117" s="3"/>
      <c r="BA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row>
    <row r="118" spans="1:119" s="162" customFormat="1" ht="177">
      <c r="A118" s="83" t="s">
        <v>248</v>
      </c>
      <c r="B118" s="83" t="s">
        <v>249</v>
      </c>
      <c r="C118" s="84" t="s">
        <v>250</v>
      </c>
      <c r="D118" s="83" t="s">
        <v>256</v>
      </c>
      <c r="E118" s="83" t="s">
        <v>810</v>
      </c>
      <c r="F118" s="188">
        <v>2024130010139</v>
      </c>
      <c r="G118" s="83" t="s">
        <v>811</v>
      </c>
      <c r="H118" s="83" t="s">
        <v>812</v>
      </c>
      <c r="I118" s="83" t="s">
        <v>254</v>
      </c>
      <c r="J118" s="176">
        <v>15796</v>
      </c>
      <c r="K118" s="210">
        <v>0.45</v>
      </c>
      <c r="L118" s="85" t="s">
        <v>820</v>
      </c>
      <c r="M118" s="86"/>
      <c r="N118" s="85" t="s">
        <v>821</v>
      </c>
      <c r="O118" s="85">
        <v>33718</v>
      </c>
      <c r="P118" s="211">
        <v>30744</v>
      </c>
      <c r="Q118" s="86">
        <v>10000</v>
      </c>
      <c r="R118" s="86"/>
      <c r="S118" s="190">
        <v>45660</v>
      </c>
      <c r="T118" s="190">
        <v>46022</v>
      </c>
      <c r="U118" s="191">
        <f t="shared" si="7"/>
        <v>362</v>
      </c>
      <c r="V118" s="83">
        <v>30744</v>
      </c>
      <c r="W118" s="85" t="s">
        <v>459</v>
      </c>
      <c r="X118" s="86" t="s">
        <v>770</v>
      </c>
      <c r="Y118" s="85" t="s">
        <v>825</v>
      </c>
      <c r="Z118" s="85" t="s">
        <v>826</v>
      </c>
      <c r="AA118" s="87" t="s">
        <v>463</v>
      </c>
      <c r="AB118" s="137" t="s">
        <v>827</v>
      </c>
      <c r="AC118" s="138">
        <v>83999999.995999992</v>
      </c>
      <c r="AD118" s="85" t="s">
        <v>504</v>
      </c>
      <c r="AE118" s="86" t="s">
        <v>466</v>
      </c>
      <c r="AF118" s="86"/>
      <c r="AG118" s="86"/>
      <c r="AH118" s="655"/>
      <c r="AI118" s="658"/>
      <c r="AJ118" s="86"/>
      <c r="AK118" s="86"/>
      <c r="AL118" s="86"/>
      <c r="AM118" s="661"/>
      <c r="AN118" s="85" t="s">
        <v>810</v>
      </c>
      <c r="AO118" s="85" t="s">
        <v>979</v>
      </c>
      <c r="AP118" s="645"/>
      <c r="AQ118" s="645"/>
      <c r="AR118" s="664"/>
      <c r="AS118" s="645"/>
      <c r="AT118" s="645"/>
      <c r="AU118" s="645"/>
      <c r="AV118" s="645"/>
      <c r="AW118" s="3"/>
      <c r="AX118" s="3"/>
      <c r="AY118" s="3"/>
      <c r="AZ118" s="3"/>
      <c r="BA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row>
    <row r="119" spans="1:119" s="162" customFormat="1" ht="177">
      <c r="A119" s="83" t="s">
        <v>248</v>
      </c>
      <c r="B119" s="83" t="s">
        <v>249</v>
      </c>
      <c r="C119" s="84" t="s">
        <v>250</v>
      </c>
      <c r="D119" s="83" t="s">
        <v>256</v>
      </c>
      <c r="E119" s="83" t="s">
        <v>810</v>
      </c>
      <c r="F119" s="188">
        <v>2024130010139</v>
      </c>
      <c r="G119" s="83" t="s">
        <v>811</v>
      </c>
      <c r="H119" s="83" t="s">
        <v>812</v>
      </c>
      <c r="I119" s="83" t="s">
        <v>254</v>
      </c>
      <c r="J119" s="176">
        <v>15796</v>
      </c>
      <c r="K119" s="210">
        <v>0.45</v>
      </c>
      <c r="L119" s="85" t="s">
        <v>820</v>
      </c>
      <c r="M119" s="86"/>
      <c r="N119" s="85" t="s">
        <v>821</v>
      </c>
      <c r="O119" s="85">
        <v>33718</v>
      </c>
      <c r="P119" s="211">
        <v>30744</v>
      </c>
      <c r="Q119" s="86">
        <v>10000</v>
      </c>
      <c r="R119" s="86"/>
      <c r="S119" s="190">
        <v>45660</v>
      </c>
      <c r="T119" s="190">
        <v>46022</v>
      </c>
      <c r="U119" s="191">
        <f t="shared" si="7"/>
        <v>362</v>
      </c>
      <c r="V119" s="83">
        <v>30744</v>
      </c>
      <c r="W119" s="85" t="s">
        <v>459</v>
      </c>
      <c r="X119" s="86" t="s">
        <v>770</v>
      </c>
      <c r="Y119" s="85" t="s">
        <v>825</v>
      </c>
      <c r="Z119" s="85" t="s">
        <v>826</v>
      </c>
      <c r="AA119" s="87" t="s">
        <v>463</v>
      </c>
      <c r="AB119" s="137" t="s">
        <v>828</v>
      </c>
      <c r="AC119" s="138">
        <v>100000000</v>
      </c>
      <c r="AD119" s="85" t="s">
        <v>516</v>
      </c>
      <c r="AE119" s="86" t="s">
        <v>466</v>
      </c>
      <c r="AF119" s="86"/>
      <c r="AG119" s="86"/>
      <c r="AH119" s="655"/>
      <c r="AI119" s="658"/>
      <c r="AJ119" s="86"/>
      <c r="AK119" s="86"/>
      <c r="AL119" s="86"/>
      <c r="AM119" s="661"/>
      <c r="AN119" s="85" t="s">
        <v>810</v>
      </c>
      <c r="AO119" s="85" t="s">
        <v>979</v>
      </c>
      <c r="AP119" s="645"/>
      <c r="AQ119" s="645"/>
      <c r="AR119" s="664"/>
      <c r="AS119" s="645"/>
      <c r="AT119" s="645"/>
      <c r="AU119" s="645"/>
      <c r="AV119" s="645"/>
      <c r="AW119" s="3"/>
      <c r="AX119" s="3"/>
      <c r="AY119" s="3"/>
      <c r="AZ119" s="3"/>
      <c r="BA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row>
    <row r="120" spans="1:119" s="162" customFormat="1" ht="177">
      <c r="A120" s="83" t="s">
        <v>248</v>
      </c>
      <c r="B120" s="83" t="s">
        <v>249</v>
      </c>
      <c r="C120" s="84" t="s">
        <v>250</v>
      </c>
      <c r="D120" s="83" t="s">
        <v>256</v>
      </c>
      <c r="E120" s="83" t="s">
        <v>810</v>
      </c>
      <c r="F120" s="188">
        <v>2024130010139</v>
      </c>
      <c r="G120" s="83" t="s">
        <v>811</v>
      </c>
      <c r="H120" s="83" t="s">
        <v>812</v>
      </c>
      <c r="I120" s="83" t="s">
        <v>254</v>
      </c>
      <c r="J120" s="176">
        <v>15796</v>
      </c>
      <c r="K120" s="210">
        <v>0.45</v>
      </c>
      <c r="L120" s="85" t="s">
        <v>829</v>
      </c>
      <c r="M120" s="86"/>
      <c r="N120" s="85" t="s">
        <v>830</v>
      </c>
      <c r="O120" s="85">
        <v>33718</v>
      </c>
      <c r="P120" s="211">
        <v>30744</v>
      </c>
      <c r="Q120" s="86">
        <v>10000</v>
      </c>
      <c r="R120" s="86"/>
      <c r="S120" s="190">
        <v>45660</v>
      </c>
      <c r="T120" s="190">
        <v>46022</v>
      </c>
      <c r="U120" s="191">
        <f t="shared" si="7"/>
        <v>362</v>
      </c>
      <c r="V120" s="83">
        <v>30744</v>
      </c>
      <c r="W120" s="85" t="s">
        <v>459</v>
      </c>
      <c r="X120" s="86" t="s">
        <v>770</v>
      </c>
      <c r="Y120" s="85" t="s">
        <v>825</v>
      </c>
      <c r="Z120" s="85" t="s">
        <v>826</v>
      </c>
      <c r="AA120" s="87" t="s">
        <v>463</v>
      </c>
      <c r="AB120" s="137" t="s">
        <v>546</v>
      </c>
      <c r="AC120" s="138">
        <v>1532412000</v>
      </c>
      <c r="AD120" s="85" t="s">
        <v>465</v>
      </c>
      <c r="AE120" s="137" t="s">
        <v>526</v>
      </c>
      <c r="AF120" s="86"/>
      <c r="AG120" s="86"/>
      <c r="AH120" s="655"/>
      <c r="AI120" s="658"/>
      <c r="AJ120" s="86"/>
      <c r="AK120" s="86"/>
      <c r="AL120" s="86"/>
      <c r="AM120" s="661"/>
      <c r="AN120" s="85" t="s">
        <v>810</v>
      </c>
      <c r="AO120" s="85" t="s">
        <v>979</v>
      </c>
      <c r="AP120" s="645"/>
      <c r="AQ120" s="645"/>
      <c r="AR120" s="664"/>
      <c r="AS120" s="645"/>
      <c r="AT120" s="645"/>
      <c r="AU120" s="645"/>
      <c r="AV120" s="645"/>
      <c r="AW120" s="3"/>
      <c r="AX120" s="3"/>
      <c r="AY120" s="3"/>
      <c r="AZ120" s="3"/>
      <c r="BA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row>
    <row r="121" spans="1:119" s="162" customFormat="1" ht="177">
      <c r="A121" s="83" t="s">
        <v>248</v>
      </c>
      <c r="B121" s="83" t="s">
        <v>249</v>
      </c>
      <c r="C121" s="84" t="s">
        <v>250</v>
      </c>
      <c r="D121" s="83" t="s">
        <v>256</v>
      </c>
      <c r="E121" s="83" t="s">
        <v>810</v>
      </c>
      <c r="F121" s="188">
        <v>2024130010139</v>
      </c>
      <c r="G121" s="83" t="s">
        <v>811</v>
      </c>
      <c r="H121" s="83" t="s">
        <v>812</v>
      </c>
      <c r="I121" s="83" t="s">
        <v>254</v>
      </c>
      <c r="J121" s="176">
        <v>15796</v>
      </c>
      <c r="K121" s="210">
        <v>0.45</v>
      </c>
      <c r="L121" s="85" t="s">
        <v>829</v>
      </c>
      <c r="M121" s="86"/>
      <c r="N121" s="85" t="s">
        <v>830</v>
      </c>
      <c r="O121" s="85">
        <v>33718</v>
      </c>
      <c r="P121" s="211">
        <v>30744</v>
      </c>
      <c r="Q121" s="86">
        <v>10000</v>
      </c>
      <c r="R121" s="86"/>
      <c r="S121" s="190">
        <v>45660</v>
      </c>
      <c r="T121" s="190">
        <v>46022</v>
      </c>
      <c r="U121" s="191">
        <f t="shared" si="7"/>
        <v>362</v>
      </c>
      <c r="V121" s="83">
        <v>30744</v>
      </c>
      <c r="W121" s="85" t="s">
        <v>459</v>
      </c>
      <c r="X121" s="86" t="s">
        <v>770</v>
      </c>
      <c r="Y121" s="85" t="s">
        <v>832</v>
      </c>
      <c r="Z121" s="85" t="s">
        <v>833</v>
      </c>
      <c r="AA121" s="87" t="s">
        <v>463</v>
      </c>
      <c r="AB121" s="137" t="s">
        <v>828</v>
      </c>
      <c r="AC121" s="138">
        <v>100000000</v>
      </c>
      <c r="AD121" s="85" t="s">
        <v>516</v>
      </c>
      <c r="AE121" s="86" t="s">
        <v>466</v>
      </c>
      <c r="AF121" s="86"/>
      <c r="AG121" s="86"/>
      <c r="AH121" s="655"/>
      <c r="AI121" s="658"/>
      <c r="AJ121" s="86"/>
      <c r="AK121" s="86"/>
      <c r="AL121" s="86"/>
      <c r="AM121" s="661"/>
      <c r="AN121" s="85" t="s">
        <v>810</v>
      </c>
      <c r="AO121" s="85" t="s">
        <v>979</v>
      </c>
      <c r="AP121" s="645"/>
      <c r="AQ121" s="645"/>
      <c r="AR121" s="664"/>
      <c r="AS121" s="645"/>
      <c r="AT121" s="645"/>
      <c r="AU121" s="645"/>
      <c r="AV121" s="645"/>
      <c r="AW121" s="3"/>
      <c r="AX121" s="3"/>
      <c r="AY121" s="3"/>
      <c r="AZ121" s="3"/>
      <c r="BA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row>
    <row r="122" spans="1:119" s="162" customFormat="1" ht="177">
      <c r="A122" s="83" t="s">
        <v>248</v>
      </c>
      <c r="B122" s="83" t="s">
        <v>249</v>
      </c>
      <c r="C122" s="84" t="s">
        <v>250</v>
      </c>
      <c r="D122" s="83" t="s">
        <v>256</v>
      </c>
      <c r="E122" s="83" t="s">
        <v>810</v>
      </c>
      <c r="F122" s="188">
        <v>2024130010139</v>
      </c>
      <c r="G122" s="83" t="s">
        <v>811</v>
      </c>
      <c r="H122" s="83" t="s">
        <v>812</v>
      </c>
      <c r="I122" s="83" t="s">
        <v>254</v>
      </c>
      <c r="J122" s="176">
        <v>15796</v>
      </c>
      <c r="K122" s="210">
        <v>0.45</v>
      </c>
      <c r="L122" s="85" t="s">
        <v>834</v>
      </c>
      <c r="M122" s="86"/>
      <c r="N122" s="85" t="s">
        <v>830</v>
      </c>
      <c r="O122" s="85">
        <v>33718</v>
      </c>
      <c r="P122" s="211">
        <v>30744</v>
      </c>
      <c r="Q122" s="86">
        <v>10000</v>
      </c>
      <c r="R122" s="86"/>
      <c r="S122" s="190">
        <v>45660</v>
      </c>
      <c r="T122" s="190">
        <v>46022</v>
      </c>
      <c r="U122" s="191">
        <f t="shared" si="7"/>
        <v>362</v>
      </c>
      <c r="V122" s="83">
        <v>30744</v>
      </c>
      <c r="W122" s="85" t="s">
        <v>459</v>
      </c>
      <c r="X122" s="86" t="s">
        <v>770</v>
      </c>
      <c r="Y122" s="85" t="s">
        <v>832</v>
      </c>
      <c r="Z122" s="85" t="s">
        <v>833</v>
      </c>
      <c r="AA122" s="87" t="s">
        <v>463</v>
      </c>
      <c r="AB122" s="137" t="s">
        <v>546</v>
      </c>
      <c r="AC122" s="138">
        <v>475398000</v>
      </c>
      <c r="AD122" s="85" t="s">
        <v>465</v>
      </c>
      <c r="AE122" s="86" t="s">
        <v>466</v>
      </c>
      <c r="AF122" s="86"/>
      <c r="AG122" s="86"/>
      <c r="AH122" s="655"/>
      <c r="AI122" s="658"/>
      <c r="AJ122" s="86"/>
      <c r="AK122" s="86"/>
      <c r="AL122" s="86"/>
      <c r="AM122" s="661"/>
      <c r="AN122" s="85" t="s">
        <v>810</v>
      </c>
      <c r="AO122" s="85" t="s">
        <v>979</v>
      </c>
      <c r="AP122" s="645"/>
      <c r="AQ122" s="645"/>
      <c r="AR122" s="664"/>
      <c r="AS122" s="645"/>
      <c r="AT122" s="645"/>
      <c r="AU122" s="645"/>
      <c r="AV122" s="645"/>
      <c r="AW122" s="3"/>
      <c r="AX122" s="3"/>
      <c r="AY122" s="3"/>
      <c r="AZ122" s="3"/>
      <c r="BA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row>
    <row r="123" spans="1:119" s="162" customFormat="1" ht="177">
      <c r="A123" s="83" t="s">
        <v>248</v>
      </c>
      <c r="B123" s="83" t="s">
        <v>249</v>
      </c>
      <c r="C123" s="84" t="s">
        <v>250</v>
      </c>
      <c r="D123" s="83" t="s">
        <v>256</v>
      </c>
      <c r="E123" s="83" t="s">
        <v>810</v>
      </c>
      <c r="F123" s="188">
        <v>2024130010139</v>
      </c>
      <c r="G123" s="83" t="s">
        <v>811</v>
      </c>
      <c r="H123" s="83" t="s">
        <v>812</v>
      </c>
      <c r="I123" s="83" t="s">
        <v>254</v>
      </c>
      <c r="J123" s="176">
        <v>15796</v>
      </c>
      <c r="K123" s="210">
        <v>0.45</v>
      </c>
      <c r="L123" s="85" t="s">
        <v>836</v>
      </c>
      <c r="M123" s="86"/>
      <c r="N123" s="85" t="s">
        <v>830</v>
      </c>
      <c r="O123" s="85">
        <v>33718</v>
      </c>
      <c r="P123" s="211">
        <v>30744</v>
      </c>
      <c r="Q123" s="86">
        <v>10000</v>
      </c>
      <c r="R123" s="86"/>
      <c r="S123" s="190">
        <v>45660</v>
      </c>
      <c r="T123" s="190">
        <v>46022</v>
      </c>
      <c r="U123" s="191">
        <f t="shared" si="7"/>
        <v>362</v>
      </c>
      <c r="V123" s="83">
        <v>30744</v>
      </c>
      <c r="W123" s="85" t="s">
        <v>459</v>
      </c>
      <c r="X123" s="86" t="s">
        <v>770</v>
      </c>
      <c r="Y123" s="85" t="s">
        <v>832</v>
      </c>
      <c r="Z123" s="85" t="s">
        <v>833</v>
      </c>
      <c r="AA123" s="87" t="s">
        <v>463</v>
      </c>
      <c r="AB123" s="137" t="s">
        <v>546</v>
      </c>
      <c r="AC123" s="138">
        <v>104328000</v>
      </c>
      <c r="AD123" s="85" t="s">
        <v>465</v>
      </c>
      <c r="AE123" s="86" t="s">
        <v>466</v>
      </c>
      <c r="AF123" s="86"/>
      <c r="AG123" s="86"/>
      <c r="AH123" s="655"/>
      <c r="AI123" s="658"/>
      <c r="AJ123" s="86"/>
      <c r="AK123" s="86"/>
      <c r="AL123" s="86"/>
      <c r="AM123" s="661"/>
      <c r="AN123" s="85" t="s">
        <v>810</v>
      </c>
      <c r="AO123" s="85" t="s">
        <v>979</v>
      </c>
      <c r="AP123" s="645"/>
      <c r="AQ123" s="645"/>
      <c r="AR123" s="664"/>
      <c r="AS123" s="645"/>
      <c r="AT123" s="645"/>
      <c r="AU123" s="645"/>
      <c r="AV123" s="645"/>
      <c r="AW123" s="3"/>
      <c r="AX123" s="3"/>
      <c r="AY123" s="3"/>
      <c r="AZ123" s="3"/>
      <c r="BA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row>
    <row r="124" spans="1:119" s="162" customFormat="1" ht="177">
      <c r="A124" s="83" t="s">
        <v>248</v>
      </c>
      <c r="B124" s="83" t="s">
        <v>249</v>
      </c>
      <c r="C124" s="84" t="s">
        <v>250</v>
      </c>
      <c r="D124" s="83" t="s">
        <v>256</v>
      </c>
      <c r="E124" s="83" t="s">
        <v>810</v>
      </c>
      <c r="F124" s="188">
        <v>2024130010139</v>
      </c>
      <c r="G124" s="83" t="s">
        <v>811</v>
      </c>
      <c r="H124" s="83" t="s">
        <v>838</v>
      </c>
      <c r="I124" s="83" t="s">
        <v>254</v>
      </c>
      <c r="J124" s="176">
        <v>15796</v>
      </c>
      <c r="K124" s="210">
        <v>0.45</v>
      </c>
      <c r="L124" s="85" t="s">
        <v>839</v>
      </c>
      <c r="M124" s="86"/>
      <c r="N124" s="85" t="s">
        <v>840</v>
      </c>
      <c r="O124" s="85">
        <v>33718</v>
      </c>
      <c r="P124" s="211">
        <v>30744</v>
      </c>
      <c r="Q124" s="86">
        <v>10000</v>
      </c>
      <c r="R124" s="86"/>
      <c r="S124" s="190">
        <v>45660</v>
      </c>
      <c r="T124" s="190">
        <v>46022</v>
      </c>
      <c r="U124" s="191">
        <f t="shared" si="7"/>
        <v>362</v>
      </c>
      <c r="V124" s="83">
        <v>30744</v>
      </c>
      <c r="W124" s="85" t="s">
        <v>459</v>
      </c>
      <c r="X124" s="86" t="s">
        <v>770</v>
      </c>
      <c r="Y124" s="85" t="s">
        <v>779</v>
      </c>
      <c r="Z124" s="85" t="s">
        <v>808</v>
      </c>
      <c r="AA124" s="87" t="s">
        <v>463</v>
      </c>
      <c r="AB124" s="137" t="s">
        <v>824</v>
      </c>
      <c r="AC124" s="138">
        <v>134061978</v>
      </c>
      <c r="AD124" s="85" t="s">
        <v>473</v>
      </c>
      <c r="AE124" s="86" t="s">
        <v>466</v>
      </c>
      <c r="AF124" s="86"/>
      <c r="AG124" s="86"/>
      <c r="AH124" s="655"/>
      <c r="AI124" s="658"/>
      <c r="AJ124" s="86"/>
      <c r="AK124" s="86"/>
      <c r="AL124" s="86"/>
      <c r="AM124" s="661"/>
      <c r="AN124" s="85" t="s">
        <v>810</v>
      </c>
      <c r="AO124" s="85" t="s">
        <v>979</v>
      </c>
      <c r="AP124" s="645"/>
      <c r="AQ124" s="645"/>
      <c r="AR124" s="664"/>
      <c r="AS124" s="645"/>
      <c r="AT124" s="645"/>
      <c r="AU124" s="645"/>
      <c r="AV124" s="645"/>
      <c r="AW124" s="3"/>
      <c r="AX124" s="3"/>
      <c r="AY124" s="3"/>
      <c r="AZ124" s="3"/>
      <c r="BA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row>
    <row r="125" spans="1:119" s="162" customFormat="1" ht="177">
      <c r="A125" s="83" t="s">
        <v>248</v>
      </c>
      <c r="B125" s="83" t="s">
        <v>249</v>
      </c>
      <c r="C125" s="84" t="s">
        <v>250</v>
      </c>
      <c r="D125" s="83" t="s">
        <v>256</v>
      </c>
      <c r="E125" s="83" t="s">
        <v>810</v>
      </c>
      <c r="F125" s="188">
        <v>2024130010139</v>
      </c>
      <c r="G125" s="83" t="s">
        <v>811</v>
      </c>
      <c r="H125" s="83" t="s">
        <v>838</v>
      </c>
      <c r="I125" s="83" t="s">
        <v>254</v>
      </c>
      <c r="J125" s="176">
        <v>15796</v>
      </c>
      <c r="K125" s="210">
        <v>0.45</v>
      </c>
      <c r="L125" s="85" t="s">
        <v>839</v>
      </c>
      <c r="M125" s="86"/>
      <c r="N125" s="85" t="s">
        <v>840</v>
      </c>
      <c r="O125" s="85">
        <v>33718</v>
      </c>
      <c r="P125" s="211">
        <v>30744</v>
      </c>
      <c r="Q125" s="86">
        <v>10000</v>
      </c>
      <c r="R125" s="86"/>
      <c r="S125" s="190">
        <v>45660</v>
      </c>
      <c r="T125" s="190">
        <v>46022</v>
      </c>
      <c r="U125" s="191">
        <f t="shared" si="7"/>
        <v>362</v>
      </c>
      <c r="V125" s="83">
        <v>30744</v>
      </c>
      <c r="W125" s="85" t="s">
        <v>459</v>
      </c>
      <c r="X125" s="86" t="s">
        <v>770</v>
      </c>
      <c r="Y125" s="85" t="s">
        <v>779</v>
      </c>
      <c r="Z125" s="85" t="s">
        <v>808</v>
      </c>
      <c r="AA125" s="87" t="s">
        <v>463</v>
      </c>
      <c r="AB125" s="137" t="s">
        <v>842</v>
      </c>
      <c r="AC125" s="138">
        <v>100000000</v>
      </c>
      <c r="AD125" s="85" t="s">
        <v>551</v>
      </c>
      <c r="AE125" s="86" t="s">
        <v>466</v>
      </c>
      <c r="AF125" s="86"/>
      <c r="AG125" s="86"/>
      <c r="AH125" s="655"/>
      <c r="AI125" s="658"/>
      <c r="AJ125" s="86"/>
      <c r="AK125" s="86"/>
      <c r="AL125" s="86"/>
      <c r="AM125" s="661"/>
      <c r="AN125" s="85" t="s">
        <v>810</v>
      </c>
      <c r="AO125" s="85" t="s">
        <v>979</v>
      </c>
      <c r="AP125" s="645"/>
      <c r="AQ125" s="645"/>
      <c r="AR125" s="664"/>
      <c r="AS125" s="645"/>
      <c r="AT125" s="645"/>
      <c r="AU125" s="645"/>
      <c r="AV125" s="645"/>
      <c r="AW125" s="3"/>
      <c r="AX125" s="3"/>
      <c r="AY125" s="3"/>
      <c r="AZ125" s="3"/>
      <c r="BA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row>
    <row r="126" spans="1:119" s="162" customFormat="1" ht="177">
      <c r="A126" s="83" t="s">
        <v>248</v>
      </c>
      <c r="B126" s="83" t="s">
        <v>249</v>
      </c>
      <c r="C126" s="84" t="s">
        <v>250</v>
      </c>
      <c r="D126" s="83" t="s">
        <v>256</v>
      </c>
      <c r="E126" s="83" t="s">
        <v>810</v>
      </c>
      <c r="F126" s="188">
        <v>2024130010139</v>
      </c>
      <c r="G126" s="83" t="s">
        <v>811</v>
      </c>
      <c r="H126" s="83" t="s">
        <v>838</v>
      </c>
      <c r="I126" s="83" t="s">
        <v>254</v>
      </c>
      <c r="J126" s="176">
        <v>15796</v>
      </c>
      <c r="K126" s="210">
        <v>0.45</v>
      </c>
      <c r="L126" s="85" t="s">
        <v>839</v>
      </c>
      <c r="M126" s="86"/>
      <c r="N126" s="85" t="s">
        <v>840</v>
      </c>
      <c r="O126" s="85">
        <v>33718</v>
      </c>
      <c r="P126" s="211">
        <v>30744</v>
      </c>
      <c r="Q126" s="86">
        <v>10000</v>
      </c>
      <c r="R126" s="86"/>
      <c r="S126" s="190">
        <v>45660</v>
      </c>
      <c r="T126" s="190">
        <v>46022</v>
      </c>
      <c r="U126" s="191">
        <f t="shared" si="7"/>
        <v>362</v>
      </c>
      <c r="V126" s="83">
        <v>30744</v>
      </c>
      <c r="W126" s="85" t="s">
        <v>459</v>
      </c>
      <c r="X126" s="86" t="s">
        <v>770</v>
      </c>
      <c r="Y126" s="85" t="s">
        <v>779</v>
      </c>
      <c r="Z126" s="85" t="s">
        <v>808</v>
      </c>
      <c r="AA126" s="87" t="s">
        <v>463</v>
      </c>
      <c r="AB126" s="137" t="s">
        <v>843</v>
      </c>
      <c r="AC126" s="138">
        <v>20000000</v>
      </c>
      <c r="AD126" s="85" t="s">
        <v>551</v>
      </c>
      <c r="AE126" s="86" t="s">
        <v>466</v>
      </c>
      <c r="AF126" s="86"/>
      <c r="AG126" s="86"/>
      <c r="AH126" s="655"/>
      <c r="AI126" s="658"/>
      <c r="AJ126" s="86"/>
      <c r="AK126" s="86"/>
      <c r="AL126" s="86"/>
      <c r="AM126" s="661"/>
      <c r="AN126" s="85" t="s">
        <v>810</v>
      </c>
      <c r="AO126" s="85" t="s">
        <v>979</v>
      </c>
      <c r="AP126" s="645"/>
      <c r="AQ126" s="645"/>
      <c r="AR126" s="664"/>
      <c r="AS126" s="645"/>
      <c r="AT126" s="645"/>
      <c r="AU126" s="645"/>
      <c r="AV126" s="645"/>
      <c r="AW126" s="3"/>
      <c r="AX126" s="3"/>
      <c r="AY126" s="3"/>
      <c r="AZ126" s="3"/>
      <c r="BA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row>
    <row r="127" spans="1:119" s="162" customFormat="1" ht="177">
      <c r="A127" s="83" t="s">
        <v>248</v>
      </c>
      <c r="B127" s="83" t="s">
        <v>249</v>
      </c>
      <c r="C127" s="84" t="s">
        <v>250</v>
      </c>
      <c r="D127" s="83" t="s">
        <v>256</v>
      </c>
      <c r="E127" s="83" t="s">
        <v>810</v>
      </c>
      <c r="F127" s="188">
        <v>2024130010139</v>
      </c>
      <c r="G127" s="83" t="s">
        <v>811</v>
      </c>
      <c r="H127" s="83" t="s">
        <v>838</v>
      </c>
      <c r="I127" s="83" t="s">
        <v>254</v>
      </c>
      <c r="J127" s="176">
        <v>15796</v>
      </c>
      <c r="K127" s="210">
        <v>0.45</v>
      </c>
      <c r="L127" s="85" t="s">
        <v>839</v>
      </c>
      <c r="M127" s="86"/>
      <c r="N127" s="85" t="s">
        <v>840</v>
      </c>
      <c r="O127" s="85">
        <v>33718</v>
      </c>
      <c r="P127" s="211">
        <v>30744</v>
      </c>
      <c r="Q127" s="86">
        <v>10000</v>
      </c>
      <c r="R127" s="86"/>
      <c r="S127" s="190">
        <v>45660</v>
      </c>
      <c r="T127" s="190">
        <v>46022</v>
      </c>
      <c r="U127" s="191">
        <f t="shared" si="7"/>
        <v>362</v>
      </c>
      <c r="V127" s="83">
        <v>30744</v>
      </c>
      <c r="W127" s="85" t="s">
        <v>459</v>
      </c>
      <c r="X127" s="86" t="s">
        <v>770</v>
      </c>
      <c r="Y127" s="85" t="s">
        <v>779</v>
      </c>
      <c r="Z127" s="85" t="s">
        <v>808</v>
      </c>
      <c r="AA127" s="87" t="s">
        <v>463</v>
      </c>
      <c r="AB127" s="137" t="s">
        <v>828</v>
      </c>
      <c r="AC127" s="138">
        <v>126578391.00399999</v>
      </c>
      <c r="AD127" s="85" t="s">
        <v>844</v>
      </c>
      <c r="AE127" s="86" t="s">
        <v>466</v>
      </c>
      <c r="AF127" s="86"/>
      <c r="AG127" s="86"/>
      <c r="AH127" s="655"/>
      <c r="AI127" s="658"/>
      <c r="AJ127" s="86"/>
      <c r="AK127" s="86"/>
      <c r="AL127" s="86"/>
      <c r="AM127" s="661"/>
      <c r="AN127" s="85" t="s">
        <v>810</v>
      </c>
      <c r="AO127" s="85" t="s">
        <v>979</v>
      </c>
      <c r="AP127" s="645"/>
      <c r="AQ127" s="645"/>
      <c r="AR127" s="664"/>
      <c r="AS127" s="645"/>
      <c r="AT127" s="645"/>
      <c r="AU127" s="645"/>
      <c r="AV127" s="645"/>
      <c r="AW127" s="3"/>
      <c r="AX127" s="3"/>
      <c r="AY127" s="3"/>
      <c r="AZ127" s="3"/>
      <c r="BA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row>
    <row r="128" spans="1:119" s="162" customFormat="1" ht="177">
      <c r="A128" s="83" t="s">
        <v>248</v>
      </c>
      <c r="B128" s="83" t="s">
        <v>249</v>
      </c>
      <c r="C128" s="84" t="s">
        <v>250</v>
      </c>
      <c r="D128" s="83" t="s">
        <v>256</v>
      </c>
      <c r="E128" s="83" t="s">
        <v>810</v>
      </c>
      <c r="F128" s="188">
        <v>2024130010139</v>
      </c>
      <c r="G128" s="83" t="s">
        <v>811</v>
      </c>
      <c r="H128" s="83" t="s">
        <v>838</v>
      </c>
      <c r="I128" s="83" t="s">
        <v>254</v>
      </c>
      <c r="J128" s="176">
        <v>15796</v>
      </c>
      <c r="K128" s="210">
        <v>0.45</v>
      </c>
      <c r="L128" s="85" t="s">
        <v>845</v>
      </c>
      <c r="M128" s="86"/>
      <c r="N128" s="85" t="s">
        <v>616</v>
      </c>
      <c r="O128" s="85">
        <v>33718</v>
      </c>
      <c r="P128" s="211">
        <v>20</v>
      </c>
      <c r="Q128" s="86">
        <v>10000</v>
      </c>
      <c r="R128" s="86"/>
      <c r="S128" s="190">
        <v>45660</v>
      </c>
      <c r="T128" s="190">
        <v>46022</v>
      </c>
      <c r="U128" s="191">
        <f t="shared" si="7"/>
        <v>362</v>
      </c>
      <c r="V128" s="83">
        <v>30744</v>
      </c>
      <c r="W128" s="85" t="s">
        <v>459</v>
      </c>
      <c r="X128" s="86" t="s">
        <v>770</v>
      </c>
      <c r="Y128" s="85" t="s">
        <v>779</v>
      </c>
      <c r="Z128" s="85" t="s">
        <v>808</v>
      </c>
      <c r="AA128" s="87" t="s">
        <v>463</v>
      </c>
      <c r="AB128" s="137" t="s">
        <v>546</v>
      </c>
      <c r="AC128" s="138">
        <v>108612000</v>
      </c>
      <c r="AD128" s="85" t="s">
        <v>465</v>
      </c>
      <c r="AE128" s="86" t="s">
        <v>466</v>
      </c>
      <c r="AF128" s="86"/>
      <c r="AG128" s="86"/>
      <c r="AH128" s="655"/>
      <c r="AI128" s="658"/>
      <c r="AJ128" s="86"/>
      <c r="AK128" s="86"/>
      <c r="AL128" s="86"/>
      <c r="AM128" s="661"/>
      <c r="AN128" s="85" t="s">
        <v>810</v>
      </c>
      <c r="AO128" s="85" t="s">
        <v>979</v>
      </c>
      <c r="AP128" s="645"/>
      <c r="AQ128" s="645"/>
      <c r="AR128" s="664"/>
      <c r="AS128" s="645"/>
      <c r="AT128" s="645"/>
      <c r="AU128" s="645"/>
      <c r="AV128" s="645"/>
      <c r="AW128" s="3"/>
      <c r="AX128" s="3"/>
      <c r="AY128" s="3"/>
      <c r="AZ128" s="3"/>
      <c r="BA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row>
    <row r="129" spans="1:119" s="162" customFormat="1" ht="177">
      <c r="A129" s="83" t="s">
        <v>248</v>
      </c>
      <c r="B129" s="83" t="s">
        <v>249</v>
      </c>
      <c r="C129" s="84" t="s">
        <v>250</v>
      </c>
      <c r="D129" s="83" t="s">
        <v>256</v>
      </c>
      <c r="E129" s="83" t="s">
        <v>810</v>
      </c>
      <c r="F129" s="188">
        <v>2024130010139</v>
      </c>
      <c r="G129" s="83" t="s">
        <v>811</v>
      </c>
      <c r="H129" s="83" t="s">
        <v>838</v>
      </c>
      <c r="I129" s="83" t="s">
        <v>254</v>
      </c>
      <c r="J129" s="176">
        <v>15796</v>
      </c>
      <c r="K129" s="210">
        <v>0.45</v>
      </c>
      <c r="L129" s="85" t="s">
        <v>845</v>
      </c>
      <c r="M129" s="86"/>
      <c r="N129" s="85" t="s">
        <v>616</v>
      </c>
      <c r="O129" s="85">
        <v>33718</v>
      </c>
      <c r="P129" s="211">
        <v>20</v>
      </c>
      <c r="Q129" s="86">
        <v>10000</v>
      </c>
      <c r="R129" s="86"/>
      <c r="S129" s="190">
        <v>45660</v>
      </c>
      <c r="T129" s="190">
        <v>46022</v>
      </c>
      <c r="U129" s="191">
        <f t="shared" si="7"/>
        <v>362</v>
      </c>
      <c r="V129" s="83">
        <v>30744</v>
      </c>
      <c r="W129" s="85" t="s">
        <v>459</v>
      </c>
      <c r="X129" s="86" t="s">
        <v>770</v>
      </c>
      <c r="Y129" s="85" t="s">
        <v>779</v>
      </c>
      <c r="Z129" s="85" t="s">
        <v>808</v>
      </c>
      <c r="AA129" s="87" t="s">
        <v>463</v>
      </c>
      <c r="AB129" s="137" t="s">
        <v>617</v>
      </c>
      <c r="AC129" s="138">
        <v>100000000</v>
      </c>
      <c r="AD129" s="85" t="s">
        <v>504</v>
      </c>
      <c r="AE129" s="86" t="s">
        <v>466</v>
      </c>
      <c r="AF129" s="86"/>
      <c r="AG129" s="86"/>
      <c r="AH129" s="656"/>
      <c r="AI129" s="659"/>
      <c r="AJ129" s="86"/>
      <c r="AK129" s="86"/>
      <c r="AL129" s="86"/>
      <c r="AM129" s="662"/>
      <c r="AN129" s="85" t="s">
        <v>810</v>
      </c>
      <c r="AO129" s="85" t="s">
        <v>979</v>
      </c>
      <c r="AP129" s="646"/>
      <c r="AQ129" s="646"/>
      <c r="AR129" s="665"/>
      <c r="AS129" s="646"/>
      <c r="AT129" s="646"/>
      <c r="AU129" s="646"/>
      <c r="AV129" s="646"/>
      <c r="AW129" s="3"/>
      <c r="AX129" s="3"/>
      <c r="AY129" s="3"/>
      <c r="AZ129" s="3"/>
      <c r="BA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row>
    <row r="130" spans="1:119" s="162" customFormat="1" ht="42.75" customHeight="1">
      <c r="A130" s="83"/>
      <c r="B130" s="83"/>
      <c r="C130" s="84"/>
      <c r="D130" s="83"/>
      <c r="E130" s="619" t="s">
        <v>847</v>
      </c>
      <c r="F130" s="620"/>
      <c r="G130" s="620"/>
      <c r="H130" s="620"/>
      <c r="I130" s="620"/>
      <c r="J130" s="620"/>
      <c r="K130" s="620"/>
      <c r="L130" s="620"/>
      <c r="M130" s="620"/>
      <c r="N130" s="620"/>
      <c r="O130" s="620"/>
      <c r="P130" s="620"/>
      <c r="Q130" s="621"/>
      <c r="R130" s="86"/>
      <c r="S130" s="190"/>
      <c r="T130" s="190"/>
      <c r="U130" s="191"/>
      <c r="V130" s="83"/>
      <c r="W130" s="85"/>
      <c r="X130" s="86"/>
      <c r="Y130" s="85"/>
      <c r="Z130" s="85"/>
      <c r="AA130" s="87"/>
      <c r="AB130" s="137"/>
      <c r="AC130" s="138"/>
      <c r="AD130" s="85"/>
      <c r="AE130" s="86"/>
      <c r="AF130" s="86"/>
      <c r="AG130" s="86"/>
      <c r="AH130" s="236"/>
      <c r="AI130" s="237"/>
      <c r="AJ130" s="86"/>
      <c r="AK130" s="86"/>
      <c r="AL130" s="86"/>
      <c r="AM130" s="240"/>
      <c r="AN130" s="85"/>
      <c r="AO130" s="257" t="s">
        <v>967</v>
      </c>
      <c r="AP130" s="249">
        <f>SUM(AP116)</f>
        <v>3656986372.5799999</v>
      </c>
      <c r="AQ130" s="249">
        <f t="shared" ref="AQ130:AT130" si="12">SUM(AQ116)</f>
        <v>1390029739.48</v>
      </c>
      <c r="AR130" s="281">
        <f t="shared" si="12"/>
        <v>0.38009999999999999</v>
      </c>
      <c r="AS130" s="249">
        <f t="shared" si="12"/>
        <v>0</v>
      </c>
      <c r="AT130" s="249">
        <f t="shared" si="12"/>
        <v>0</v>
      </c>
      <c r="AU130" s="282">
        <v>0</v>
      </c>
      <c r="AV130" s="282">
        <v>0</v>
      </c>
      <c r="AW130" s="3"/>
      <c r="AX130" s="3"/>
      <c r="AY130" s="3"/>
      <c r="AZ130" s="3"/>
      <c r="BA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row>
    <row r="131" spans="1:119" s="163" customFormat="1" ht="57">
      <c r="A131" s="88" t="s">
        <v>193</v>
      </c>
      <c r="B131" s="88" t="s">
        <v>258</v>
      </c>
      <c r="C131" s="89" t="s">
        <v>259</v>
      </c>
      <c r="D131" s="88" t="s">
        <v>262</v>
      </c>
      <c r="E131" s="88" t="s">
        <v>848</v>
      </c>
      <c r="F131" s="90">
        <v>2024130010142</v>
      </c>
      <c r="G131" s="88" t="s">
        <v>849</v>
      </c>
      <c r="H131" s="88" t="s">
        <v>850</v>
      </c>
      <c r="I131" s="88" t="s">
        <v>260</v>
      </c>
      <c r="J131" s="177">
        <v>40</v>
      </c>
      <c r="K131" s="210">
        <v>0.2</v>
      </c>
      <c r="L131" s="91" t="s">
        <v>851</v>
      </c>
      <c r="M131" s="92"/>
      <c r="N131" s="91" t="s">
        <v>852</v>
      </c>
      <c r="O131" s="91">
        <v>70</v>
      </c>
      <c r="P131" s="211">
        <v>85</v>
      </c>
      <c r="Q131" s="92">
        <v>5</v>
      </c>
      <c r="R131" s="92"/>
      <c r="S131" s="190">
        <v>45660</v>
      </c>
      <c r="T131" s="190">
        <v>46022</v>
      </c>
      <c r="U131" s="191">
        <f t="shared" si="7"/>
        <v>362</v>
      </c>
      <c r="V131" s="92"/>
      <c r="W131" s="91" t="s">
        <v>459</v>
      </c>
      <c r="X131" s="91" t="s">
        <v>853</v>
      </c>
      <c r="Y131" s="88" t="s">
        <v>854</v>
      </c>
      <c r="Z131" s="88" t="s">
        <v>855</v>
      </c>
      <c r="AA131" s="93" t="s">
        <v>463</v>
      </c>
      <c r="AB131" s="91" t="s">
        <v>856</v>
      </c>
      <c r="AC131" s="131">
        <v>500000000</v>
      </c>
      <c r="AD131" s="91" t="s">
        <v>551</v>
      </c>
      <c r="AE131" s="92" t="s">
        <v>466</v>
      </c>
      <c r="AF131" s="92"/>
      <c r="AG131" s="92"/>
      <c r="AH131" s="648">
        <v>770484000</v>
      </c>
      <c r="AI131" s="648"/>
      <c r="AJ131" s="92"/>
      <c r="AK131" s="92"/>
      <c r="AL131" s="92"/>
      <c r="AM131" s="651" t="s">
        <v>857</v>
      </c>
      <c r="AN131" s="91" t="s">
        <v>848</v>
      </c>
      <c r="AO131" s="153" t="s">
        <v>980</v>
      </c>
      <c r="AP131" s="638">
        <v>770484000</v>
      </c>
      <c r="AQ131" s="638">
        <v>453484000</v>
      </c>
      <c r="AR131" s="635">
        <v>0.58860000000000001</v>
      </c>
      <c r="AS131" s="638">
        <v>198800000</v>
      </c>
      <c r="AT131" s="638">
        <v>198800000</v>
      </c>
      <c r="AU131" s="641">
        <f>+AS131/AP131</f>
        <v>0.25801963441161657</v>
      </c>
      <c r="AV131" s="641">
        <f>+AT131/AP131</f>
        <v>0.25801963441161657</v>
      </c>
      <c r="AW131" s="3"/>
      <c r="AX131" s="3"/>
      <c r="AY131" s="3"/>
      <c r="AZ131" s="3"/>
      <c r="BA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row>
    <row r="132" spans="1:119" s="163" customFormat="1" ht="71.25">
      <c r="A132" s="88" t="s">
        <v>193</v>
      </c>
      <c r="B132" s="88" t="s">
        <v>258</v>
      </c>
      <c r="C132" s="89" t="s">
        <v>259</v>
      </c>
      <c r="D132" s="88" t="s">
        <v>266</v>
      </c>
      <c r="E132" s="88" t="s">
        <v>848</v>
      </c>
      <c r="F132" s="90">
        <v>2024130010142</v>
      </c>
      <c r="G132" s="88" t="s">
        <v>849</v>
      </c>
      <c r="H132" s="88" t="s">
        <v>850</v>
      </c>
      <c r="I132" s="88" t="s">
        <v>264</v>
      </c>
      <c r="J132" s="177">
        <v>18000</v>
      </c>
      <c r="K132" s="210">
        <v>0.35</v>
      </c>
      <c r="L132" s="94" t="s">
        <v>860</v>
      </c>
      <c r="M132" s="92"/>
      <c r="N132" s="91" t="s">
        <v>861</v>
      </c>
      <c r="O132" s="91">
        <v>20000</v>
      </c>
      <c r="P132" s="211">
        <v>15000</v>
      </c>
      <c r="Q132" s="92">
        <v>14328</v>
      </c>
      <c r="R132" s="92"/>
      <c r="S132" s="190">
        <v>45660</v>
      </c>
      <c r="T132" s="190">
        <v>46022</v>
      </c>
      <c r="U132" s="191">
        <f t="shared" si="7"/>
        <v>362</v>
      </c>
      <c r="V132" s="88">
        <v>15000</v>
      </c>
      <c r="W132" s="91" t="s">
        <v>459</v>
      </c>
      <c r="X132" s="91" t="s">
        <v>853</v>
      </c>
      <c r="Y132" s="88" t="s">
        <v>862</v>
      </c>
      <c r="Z132" s="91" t="s">
        <v>863</v>
      </c>
      <c r="AA132" s="93" t="s">
        <v>463</v>
      </c>
      <c r="AB132" s="91" t="s">
        <v>856</v>
      </c>
      <c r="AC132" s="131">
        <v>50000000</v>
      </c>
      <c r="AD132" s="91" t="s">
        <v>551</v>
      </c>
      <c r="AE132" s="92" t="s">
        <v>466</v>
      </c>
      <c r="AF132" s="92"/>
      <c r="AG132" s="92"/>
      <c r="AH132" s="649"/>
      <c r="AI132" s="649"/>
      <c r="AJ132" s="92"/>
      <c r="AK132" s="92"/>
      <c r="AL132" s="92"/>
      <c r="AM132" s="652"/>
      <c r="AN132" s="91" t="s">
        <v>848</v>
      </c>
      <c r="AO132" s="153" t="s">
        <v>981</v>
      </c>
      <c r="AP132" s="639"/>
      <c r="AQ132" s="639"/>
      <c r="AR132" s="636"/>
      <c r="AS132" s="639"/>
      <c r="AT132" s="639"/>
      <c r="AU132" s="642"/>
      <c r="AV132" s="642"/>
      <c r="AW132" s="3"/>
      <c r="AX132" s="3"/>
      <c r="AY132" s="3"/>
      <c r="AZ132" s="3"/>
      <c r="BA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row>
    <row r="133" spans="1:119" s="163" customFormat="1" ht="57">
      <c r="A133" s="88" t="s">
        <v>193</v>
      </c>
      <c r="B133" s="88" t="s">
        <v>258</v>
      </c>
      <c r="C133" s="89" t="s">
        <v>259</v>
      </c>
      <c r="D133" s="88" t="s">
        <v>272</v>
      </c>
      <c r="E133" s="88" t="s">
        <v>848</v>
      </c>
      <c r="F133" s="90">
        <v>2024130010142</v>
      </c>
      <c r="G133" s="88" t="s">
        <v>849</v>
      </c>
      <c r="H133" s="88" t="s">
        <v>850</v>
      </c>
      <c r="I133" s="88" t="s">
        <v>270</v>
      </c>
      <c r="J133" s="177">
        <f>16391+18871+1258</f>
        <v>36520</v>
      </c>
      <c r="K133" s="210">
        <v>0.25</v>
      </c>
      <c r="L133" s="91" t="s">
        <v>864</v>
      </c>
      <c r="M133" s="92"/>
      <c r="N133" s="91" t="s">
        <v>865</v>
      </c>
      <c r="O133" s="91">
        <v>32637</v>
      </c>
      <c r="P133" s="211">
        <v>17000</v>
      </c>
      <c r="Q133" s="92">
        <v>493</v>
      </c>
      <c r="R133" s="92"/>
      <c r="S133" s="190">
        <v>45660</v>
      </c>
      <c r="T133" s="190">
        <v>46022</v>
      </c>
      <c r="U133" s="191">
        <f t="shared" si="7"/>
        <v>362</v>
      </c>
      <c r="V133" s="88">
        <v>17000</v>
      </c>
      <c r="W133" s="91" t="s">
        <v>459</v>
      </c>
      <c r="X133" s="91" t="s">
        <v>853</v>
      </c>
      <c r="Y133" s="88" t="s">
        <v>825</v>
      </c>
      <c r="Z133" s="91" t="s">
        <v>866</v>
      </c>
      <c r="AA133" s="93" t="s">
        <v>463</v>
      </c>
      <c r="AB133" s="91" t="s">
        <v>856</v>
      </c>
      <c r="AC133" s="131">
        <v>50000000</v>
      </c>
      <c r="AD133" s="91" t="s">
        <v>551</v>
      </c>
      <c r="AE133" s="92" t="s">
        <v>466</v>
      </c>
      <c r="AF133" s="92"/>
      <c r="AG133" s="92"/>
      <c r="AH133" s="649"/>
      <c r="AI133" s="649"/>
      <c r="AJ133" s="92"/>
      <c r="AK133" s="92"/>
      <c r="AL133" s="92"/>
      <c r="AM133" s="652"/>
      <c r="AN133" s="91" t="s">
        <v>848</v>
      </c>
      <c r="AO133" s="153" t="s">
        <v>982</v>
      </c>
      <c r="AP133" s="639"/>
      <c r="AQ133" s="639"/>
      <c r="AR133" s="636"/>
      <c r="AS133" s="639"/>
      <c r="AT133" s="639"/>
      <c r="AU133" s="642"/>
      <c r="AV133" s="642"/>
      <c r="AW133" s="3"/>
      <c r="AX133" s="3"/>
      <c r="AY133" s="3"/>
      <c r="AZ133" s="3"/>
      <c r="BA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row>
    <row r="134" spans="1:119" s="163" customFormat="1" ht="85.5">
      <c r="A134" s="88" t="s">
        <v>193</v>
      </c>
      <c r="B134" s="88" t="s">
        <v>258</v>
      </c>
      <c r="C134" s="89" t="s">
        <v>259</v>
      </c>
      <c r="D134" s="88" t="s">
        <v>272</v>
      </c>
      <c r="E134" s="88" t="s">
        <v>848</v>
      </c>
      <c r="F134" s="90">
        <v>2024130010142</v>
      </c>
      <c r="G134" s="88" t="s">
        <v>849</v>
      </c>
      <c r="H134" s="88" t="s">
        <v>868</v>
      </c>
      <c r="I134" s="88" t="s">
        <v>270</v>
      </c>
      <c r="J134" s="177">
        <f t="shared" ref="J134:J135" si="13">16391+18871+1258</f>
        <v>36520</v>
      </c>
      <c r="K134" s="210">
        <v>0.25</v>
      </c>
      <c r="L134" s="94" t="s">
        <v>869</v>
      </c>
      <c r="M134" s="92"/>
      <c r="N134" s="91" t="s">
        <v>870</v>
      </c>
      <c r="O134" s="91">
        <v>32637</v>
      </c>
      <c r="P134" s="211">
        <v>3</v>
      </c>
      <c r="Q134" s="92">
        <v>493</v>
      </c>
      <c r="R134" s="92"/>
      <c r="S134" s="190">
        <v>45660</v>
      </c>
      <c r="T134" s="190">
        <v>46022</v>
      </c>
      <c r="U134" s="191">
        <f t="shared" si="7"/>
        <v>362</v>
      </c>
      <c r="V134" s="88">
        <v>17000</v>
      </c>
      <c r="W134" s="91" t="s">
        <v>459</v>
      </c>
      <c r="X134" s="91" t="s">
        <v>853</v>
      </c>
      <c r="Y134" s="88" t="s">
        <v>756</v>
      </c>
      <c r="Z134" s="91" t="s">
        <v>757</v>
      </c>
      <c r="AA134" s="92" t="s">
        <v>463</v>
      </c>
      <c r="AB134" s="91" t="s">
        <v>871</v>
      </c>
      <c r="AC134" s="131">
        <v>70484000</v>
      </c>
      <c r="AD134" s="91" t="s">
        <v>551</v>
      </c>
      <c r="AE134" s="92" t="s">
        <v>466</v>
      </c>
      <c r="AF134" s="92"/>
      <c r="AG134" s="92"/>
      <c r="AH134" s="649"/>
      <c r="AI134" s="649"/>
      <c r="AJ134" s="92"/>
      <c r="AK134" s="92"/>
      <c r="AL134" s="298"/>
      <c r="AM134" s="652"/>
      <c r="AN134" s="91" t="s">
        <v>848</v>
      </c>
      <c r="AO134" s="153" t="s">
        <v>982</v>
      </c>
      <c r="AP134" s="639"/>
      <c r="AQ134" s="639"/>
      <c r="AR134" s="636"/>
      <c r="AS134" s="639"/>
      <c r="AT134" s="639"/>
      <c r="AU134" s="642"/>
      <c r="AV134" s="642"/>
      <c r="AW134" s="3"/>
      <c r="AX134" s="3"/>
      <c r="AY134" s="3"/>
      <c r="AZ134" s="3"/>
      <c r="BA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row>
    <row r="135" spans="1:119" s="163" customFormat="1" ht="85.5">
      <c r="A135" s="88" t="s">
        <v>193</v>
      </c>
      <c r="B135" s="88" t="s">
        <v>258</v>
      </c>
      <c r="C135" s="89" t="s">
        <v>259</v>
      </c>
      <c r="D135" s="88" t="s">
        <v>272</v>
      </c>
      <c r="E135" s="88" t="s">
        <v>848</v>
      </c>
      <c r="F135" s="90">
        <v>2024130010142</v>
      </c>
      <c r="G135" s="88" t="s">
        <v>849</v>
      </c>
      <c r="H135" s="88" t="s">
        <v>868</v>
      </c>
      <c r="I135" s="88" t="s">
        <v>270</v>
      </c>
      <c r="J135" s="177">
        <f t="shared" si="13"/>
        <v>36520</v>
      </c>
      <c r="K135" s="210">
        <v>0.25</v>
      </c>
      <c r="L135" s="91" t="s">
        <v>872</v>
      </c>
      <c r="M135" s="92"/>
      <c r="N135" s="91" t="s">
        <v>616</v>
      </c>
      <c r="O135" s="91">
        <v>100</v>
      </c>
      <c r="P135" s="211">
        <f>2*85</f>
        <v>170</v>
      </c>
      <c r="Q135" s="92">
        <v>493</v>
      </c>
      <c r="R135" s="92"/>
      <c r="S135" s="190">
        <v>45660</v>
      </c>
      <c r="T135" s="190">
        <v>46022</v>
      </c>
      <c r="U135" s="191">
        <f t="shared" si="7"/>
        <v>362</v>
      </c>
      <c r="V135" s="88">
        <f>+V134+V132</f>
        <v>32000</v>
      </c>
      <c r="W135" s="91" t="s">
        <v>459</v>
      </c>
      <c r="X135" s="91" t="s">
        <v>853</v>
      </c>
      <c r="Y135" s="88" t="s">
        <v>756</v>
      </c>
      <c r="Z135" s="91" t="s">
        <v>757</v>
      </c>
      <c r="AA135" s="92" t="s">
        <v>463</v>
      </c>
      <c r="AB135" s="91" t="s">
        <v>856</v>
      </c>
      <c r="AC135" s="131">
        <v>100000000</v>
      </c>
      <c r="AD135" s="91" t="s">
        <v>551</v>
      </c>
      <c r="AE135" s="92" t="s">
        <v>466</v>
      </c>
      <c r="AF135" s="92"/>
      <c r="AG135" s="92"/>
      <c r="AH135" s="650"/>
      <c r="AI135" s="650"/>
      <c r="AJ135" s="92"/>
      <c r="AK135" s="92"/>
      <c r="AL135" s="298"/>
      <c r="AM135" s="653"/>
      <c r="AN135" s="91" t="s">
        <v>848</v>
      </c>
      <c r="AO135" s="153" t="s">
        <v>982</v>
      </c>
      <c r="AP135" s="640"/>
      <c r="AQ135" s="640"/>
      <c r="AR135" s="637"/>
      <c r="AS135" s="640"/>
      <c r="AT135" s="640"/>
      <c r="AU135" s="643"/>
      <c r="AV135" s="643"/>
      <c r="AW135" s="3"/>
      <c r="AX135" s="3"/>
      <c r="AY135" s="3"/>
      <c r="AZ135" s="3"/>
      <c r="BA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row>
    <row r="136" spans="1:119" s="163" customFormat="1" ht="49.5" customHeight="1">
      <c r="A136" s="88"/>
      <c r="B136" s="88"/>
      <c r="C136" s="89"/>
      <c r="D136" s="88"/>
      <c r="E136" s="619" t="s">
        <v>873</v>
      </c>
      <c r="F136" s="620"/>
      <c r="G136" s="620"/>
      <c r="H136" s="620"/>
      <c r="I136" s="620"/>
      <c r="J136" s="620"/>
      <c r="K136" s="620"/>
      <c r="L136" s="620"/>
      <c r="M136" s="620"/>
      <c r="N136" s="620"/>
      <c r="O136" s="620"/>
      <c r="P136" s="620"/>
      <c r="Q136" s="621"/>
      <c r="R136" s="92"/>
      <c r="S136" s="190"/>
      <c r="T136" s="190"/>
      <c r="U136" s="191"/>
      <c r="V136" s="88"/>
      <c r="W136" s="91"/>
      <c r="X136" s="91"/>
      <c r="Y136" s="88"/>
      <c r="Z136" s="91"/>
      <c r="AA136" s="92"/>
      <c r="AB136" s="91"/>
      <c r="AC136" s="131"/>
      <c r="AD136" s="91"/>
      <c r="AE136" s="92"/>
      <c r="AF136" s="92"/>
      <c r="AG136" s="92"/>
      <c r="AH136" s="238"/>
      <c r="AI136" s="238"/>
      <c r="AJ136" s="92"/>
      <c r="AK136" s="92"/>
      <c r="AL136" s="298"/>
      <c r="AM136" s="239"/>
      <c r="AN136" s="91"/>
      <c r="AO136" s="257" t="s">
        <v>967</v>
      </c>
      <c r="AP136" s="250">
        <f>SUM(AP131)</f>
        <v>770484000</v>
      </c>
      <c r="AQ136" s="250">
        <f t="shared" ref="AQ136:AT136" si="14">SUM(AQ131)</f>
        <v>453484000</v>
      </c>
      <c r="AR136" s="252">
        <f t="shared" si="14"/>
        <v>0.58860000000000001</v>
      </c>
      <c r="AS136" s="250">
        <f t="shared" si="14"/>
        <v>198800000</v>
      </c>
      <c r="AT136" s="250">
        <f t="shared" si="14"/>
        <v>198800000</v>
      </c>
      <c r="AU136" s="252">
        <f>AVERAGE(AU131)</f>
        <v>0.25801963441161657</v>
      </c>
      <c r="AV136" s="252">
        <f>AVERAGE(AV131)</f>
        <v>0.25801963441161657</v>
      </c>
      <c r="AW136" s="3"/>
      <c r="AX136" s="3"/>
      <c r="AY136" s="3"/>
      <c r="AZ136" s="3"/>
      <c r="BA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row>
    <row r="137" spans="1:119" s="164" customFormat="1" ht="195">
      <c r="A137" s="95" t="s">
        <v>193</v>
      </c>
      <c r="B137" s="95" t="s">
        <v>275</v>
      </c>
      <c r="C137" s="96" t="s">
        <v>276</v>
      </c>
      <c r="D137" s="95" t="s">
        <v>278</v>
      </c>
      <c r="E137" s="95" t="s">
        <v>874</v>
      </c>
      <c r="F137" s="97">
        <v>2024130010144</v>
      </c>
      <c r="G137" s="95" t="s">
        <v>875</v>
      </c>
      <c r="H137" s="95" t="s">
        <v>876</v>
      </c>
      <c r="I137" s="95" t="s">
        <v>877</v>
      </c>
      <c r="J137" s="178">
        <v>0</v>
      </c>
      <c r="K137" s="210">
        <v>0.5</v>
      </c>
      <c r="L137" s="95" t="s">
        <v>878</v>
      </c>
      <c r="M137" s="207"/>
      <c r="N137" s="98" t="s">
        <v>879</v>
      </c>
      <c r="O137" s="98">
        <v>0</v>
      </c>
      <c r="P137" s="211">
        <v>1</v>
      </c>
      <c r="Q137" s="99">
        <v>0</v>
      </c>
      <c r="R137" s="283">
        <v>0</v>
      </c>
      <c r="S137" s="190">
        <v>45660</v>
      </c>
      <c r="T137" s="190">
        <v>46022</v>
      </c>
      <c r="U137" s="191">
        <f t="shared" si="7"/>
        <v>362</v>
      </c>
      <c r="V137" s="98">
        <f>1500/2</f>
        <v>750</v>
      </c>
      <c r="W137" s="98" t="s">
        <v>459</v>
      </c>
      <c r="X137" s="99" t="s">
        <v>555</v>
      </c>
      <c r="Y137" s="98" t="s">
        <v>756</v>
      </c>
      <c r="Z137" s="98" t="s">
        <v>757</v>
      </c>
      <c r="AA137" s="99" t="s">
        <v>463</v>
      </c>
      <c r="AB137" s="133" t="s">
        <v>880</v>
      </c>
      <c r="AC137" s="134">
        <v>150000000</v>
      </c>
      <c r="AD137" s="98" t="s">
        <v>844</v>
      </c>
      <c r="AE137" s="99" t="s">
        <v>466</v>
      </c>
      <c r="AF137" s="99"/>
      <c r="AG137" s="99"/>
      <c r="AH137" s="626">
        <v>385776000</v>
      </c>
      <c r="AI137" s="626"/>
      <c r="AJ137" s="99"/>
      <c r="AK137" s="99"/>
      <c r="AL137" s="299"/>
      <c r="AM137" s="629" t="s">
        <v>881</v>
      </c>
      <c r="AN137" s="98" t="s">
        <v>874</v>
      </c>
      <c r="AO137" s="115" t="s">
        <v>983</v>
      </c>
      <c r="AP137" s="615">
        <v>385776000</v>
      </c>
      <c r="AQ137" s="615">
        <v>0</v>
      </c>
      <c r="AR137" s="632">
        <v>0</v>
      </c>
      <c r="AS137" s="615">
        <v>0</v>
      </c>
      <c r="AT137" s="615">
        <v>0</v>
      </c>
      <c r="AU137" s="618">
        <v>0</v>
      </c>
      <c r="AV137" s="618">
        <v>0</v>
      </c>
      <c r="AW137" s="3"/>
      <c r="AX137" s="3"/>
      <c r="AY137" s="3"/>
      <c r="AZ137" s="3"/>
      <c r="BA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row>
    <row r="138" spans="1:119" s="164" customFormat="1" ht="195">
      <c r="A138" s="95" t="s">
        <v>193</v>
      </c>
      <c r="B138" s="95" t="s">
        <v>275</v>
      </c>
      <c r="C138" s="96" t="s">
        <v>276</v>
      </c>
      <c r="D138" s="95" t="s">
        <v>281</v>
      </c>
      <c r="E138" s="95" t="s">
        <v>874</v>
      </c>
      <c r="F138" s="97">
        <v>2024130010144</v>
      </c>
      <c r="G138" s="95" t="s">
        <v>875</v>
      </c>
      <c r="H138" s="95" t="s">
        <v>876</v>
      </c>
      <c r="I138" s="95" t="s">
        <v>877</v>
      </c>
      <c r="J138" s="178">
        <v>0</v>
      </c>
      <c r="K138" s="210">
        <v>0.5</v>
      </c>
      <c r="L138" s="95" t="s">
        <v>883</v>
      </c>
      <c r="M138" s="207"/>
      <c r="N138" s="98" t="s">
        <v>884</v>
      </c>
      <c r="O138" s="98">
        <v>0</v>
      </c>
      <c r="P138" s="211">
        <v>1</v>
      </c>
      <c r="Q138" s="99">
        <v>0</v>
      </c>
      <c r="R138" s="283">
        <v>0</v>
      </c>
      <c r="S138" s="190">
        <v>45660</v>
      </c>
      <c r="T138" s="190">
        <v>46022</v>
      </c>
      <c r="U138" s="191">
        <f t="shared" si="7"/>
        <v>362</v>
      </c>
      <c r="V138" s="98">
        <f>1500/2</f>
        <v>750</v>
      </c>
      <c r="W138" s="98" t="s">
        <v>459</v>
      </c>
      <c r="X138" s="99" t="s">
        <v>555</v>
      </c>
      <c r="Y138" s="98" t="s">
        <v>756</v>
      </c>
      <c r="Z138" s="98" t="s">
        <v>757</v>
      </c>
      <c r="AA138" s="99" t="s">
        <v>463</v>
      </c>
      <c r="AB138" s="133" t="s">
        <v>880</v>
      </c>
      <c r="AC138" s="134">
        <v>150000000</v>
      </c>
      <c r="AD138" s="98" t="s">
        <v>844</v>
      </c>
      <c r="AE138" s="99" t="s">
        <v>466</v>
      </c>
      <c r="AF138" s="99"/>
      <c r="AG138" s="99"/>
      <c r="AH138" s="627"/>
      <c r="AI138" s="627"/>
      <c r="AJ138" s="99"/>
      <c r="AK138" s="99"/>
      <c r="AL138" s="299"/>
      <c r="AM138" s="630"/>
      <c r="AN138" s="98" t="s">
        <v>874</v>
      </c>
      <c r="AO138" s="115" t="s">
        <v>983</v>
      </c>
      <c r="AP138" s="616"/>
      <c r="AQ138" s="616"/>
      <c r="AR138" s="633"/>
      <c r="AS138" s="616"/>
      <c r="AT138" s="616"/>
      <c r="AU138" s="616"/>
      <c r="AV138" s="616"/>
      <c r="AW138" s="3"/>
      <c r="AX138" s="3"/>
      <c r="AY138" s="3"/>
      <c r="AZ138" s="3"/>
      <c r="BA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row>
    <row r="139" spans="1:119" s="164" customFormat="1" ht="195">
      <c r="A139" s="95" t="s">
        <v>193</v>
      </c>
      <c r="B139" s="95" t="s">
        <v>275</v>
      </c>
      <c r="C139" s="96" t="s">
        <v>276</v>
      </c>
      <c r="D139" s="95" t="s">
        <v>281</v>
      </c>
      <c r="E139" s="95" t="s">
        <v>874</v>
      </c>
      <c r="F139" s="97">
        <v>2024130010144</v>
      </c>
      <c r="G139" s="95" t="s">
        <v>875</v>
      </c>
      <c r="H139" s="95" t="s">
        <v>876</v>
      </c>
      <c r="I139" s="95" t="s">
        <v>877</v>
      </c>
      <c r="J139" s="178">
        <v>0</v>
      </c>
      <c r="K139" s="210">
        <v>0.5</v>
      </c>
      <c r="L139" s="95" t="s">
        <v>886</v>
      </c>
      <c r="M139" s="207"/>
      <c r="N139" s="98" t="s">
        <v>887</v>
      </c>
      <c r="O139" s="98">
        <v>0</v>
      </c>
      <c r="P139" s="211">
        <v>2</v>
      </c>
      <c r="Q139" s="99">
        <v>0</v>
      </c>
      <c r="R139" s="283">
        <v>0</v>
      </c>
      <c r="S139" s="190">
        <v>45660</v>
      </c>
      <c r="T139" s="190">
        <v>46022</v>
      </c>
      <c r="U139" s="191">
        <f t="shared" ref="U139:U142" si="15">+T139-S139</f>
        <v>362</v>
      </c>
      <c r="V139" s="98">
        <v>1500</v>
      </c>
      <c r="W139" s="98" t="s">
        <v>459</v>
      </c>
      <c r="X139" s="99" t="s">
        <v>555</v>
      </c>
      <c r="Y139" s="98" t="s">
        <v>756</v>
      </c>
      <c r="Z139" s="98" t="s">
        <v>757</v>
      </c>
      <c r="AA139" s="99" t="s">
        <v>463</v>
      </c>
      <c r="AB139" s="133" t="s">
        <v>880</v>
      </c>
      <c r="AC139" s="134">
        <v>85776000</v>
      </c>
      <c r="AD139" s="98" t="s">
        <v>844</v>
      </c>
      <c r="AE139" s="99" t="s">
        <v>466</v>
      </c>
      <c r="AF139" s="99"/>
      <c r="AG139" s="99"/>
      <c r="AH139" s="628"/>
      <c r="AI139" s="628"/>
      <c r="AJ139" s="99"/>
      <c r="AK139" s="99"/>
      <c r="AL139" s="299"/>
      <c r="AM139" s="631"/>
      <c r="AN139" s="98" t="s">
        <v>874</v>
      </c>
      <c r="AO139" s="115" t="s">
        <v>983</v>
      </c>
      <c r="AP139" s="617"/>
      <c r="AQ139" s="617"/>
      <c r="AR139" s="634"/>
      <c r="AS139" s="617"/>
      <c r="AT139" s="617"/>
      <c r="AU139" s="617"/>
      <c r="AV139" s="617"/>
      <c r="AW139" s="3"/>
      <c r="AX139" s="3"/>
      <c r="AY139" s="3"/>
      <c r="AZ139" s="3"/>
      <c r="BA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row>
    <row r="140" spans="1:119" s="164" customFormat="1" ht="60.75" customHeight="1">
      <c r="A140" s="95"/>
      <c r="B140" s="95"/>
      <c r="C140" s="96"/>
      <c r="D140" s="95"/>
      <c r="E140" s="619" t="s">
        <v>889</v>
      </c>
      <c r="F140" s="620"/>
      <c r="G140" s="620"/>
      <c r="H140" s="620"/>
      <c r="I140" s="620"/>
      <c r="J140" s="620"/>
      <c r="K140" s="620"/>
      <c r="L140" s="620"/>
      <c r="M140" s="620"/>
      <c r="N140" s="620"/>
      <c r="O140" s="620"/>
      <c r="P140" s="620"/>
      <c r="Q140" s="621"/>
      <c r="R140" s="283">
        <f>AVERAGE(R137:R139)</f>
        <v>0</v>
      </c>
      <c r="S140" s="190"/>
      <c r="T140" s="190"/>
      <c r="U140" s="191"/>
      <c r="V140" s="98"/>
      <c r="W140" s="98"/>
      <c r="X140" s="99"/>
      <c r="Y140" s="98"/>
      <c r="Z140" s="98"/>
      <c r="AA140" s="99"/>
      <c r="AB140" s="133"/>
      <c r="AC140" s="134"/>
      <c r="AD140" s="98"/>
      <c r="AE140" s="99"/>
      <c r="AF140" s="99"/>
      <c r="AG140" s="99"/>
      <c r="AH140" s="233"/>
      <c r="AI140" s="234"/>
      <c r="AJ140" s="99"/>
      <c r="AK140" s="99"/>
      <c r="AL140" s="299"/>
      <c r="AM140" s="235"/>
      <c r="AN140" s="98"/>
      <c r="AO140" s="257" t="s">
        <v>967</v>
      </c>
      <c r="AP140" s="245">
        <f>SUM(AP137)</f>
        <v>385776000</v>
      </c>
      <c r="AQ140" s="245">
        <f t="shared" ref="AQ140:AT140" si="16">SUM(AQ137)</f>
        <v>0</v>
      </c>
      <c r="AR140" s="284">
        <f t="shared" si="16"/>
        <v>0</v>
      </c>
      <c r="AS140" s="245">
        <f t="shared" si="16"/>
        <v>0</v>
      </c>
      <c r="AT140" s="245">
        <f t="shared" si="16"/>
        <v>0</v>
      </c>
      <c r="AU140" s="285">
        <v>0</v>
      </c>
      <c r="AV140" s="285">
        <v>0</v>
      </c>
      <c r="AW140" s="3"/>
      <c r="AX140" s="3"/>
      <c r="AY140" s="3"/>
      <c r="AZ140" s="3"/>
      <c r="BA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row>
    <row r="141" spans="1:119" s="166" customFormat="1" ht="165">
      <c r="A141" s="100" t="s">
        <v>193</v>
      </c>
      <c r="B141" s="100" t="s">
        <v>283</v>
      </c>
      <c r="C141" s="101" t="s">
        <v>890</v>
      </c>
      <c r="D141" s="100" t="s">
        <v>286</v>
      </c>
      <c r="E141" s="102" t="s">
        <v>891</v>
      </c>
      <c r="F141" s="104">
        <v>2024130010149</v>
      </c>
      <c r="G141" s="102" t="s">
        <v>892</v>
      </c>
      <c r="H141" s="102" t="s">
        <v>893</v>
      </c>
      <c r="I141" s="102" t="s">
        <v>894</v>
      </c>
      <c r="J141" s="179">
        <v>0</v>
      </c>
      <c r="K141" s="210">
        <v>1</v>
      </c>
      <c r="L141" s="100" t="s">
        <v>895</v>
      </c>
      <c r="M141" s="103"/>
      <c r="N141" s="194" t="s">
        <v>896</v>
      </c>
      <c r="O141" s="194">
        <v>0</v>
      </c>
      <c r="P141" s="211">
        <v>1</v>
      </c>
      <c r="Q141" s="103">
        <v>0</v>
      </c>
      <c r="R141" s="283">
        <v>0</v>
      </c>
      <c r="S141" s="190">
        <v>45660</v>
      </c>
      <c r="T141" s="190">
        <v>46022</v>
      </c>
      <c r="U141" s="191">
        <f t="shared" ref="U141" si="17">+T141-S141</f>
        <v>362</v>
      </c>
      <c r="V141" s="103">
        <v>600</v>
      </c>
      <c r="W141" s="103" t="s">
        <v>897</v>
      </c>
      <c r="X141" s="103" t="s">
        <v>555</v>
      </c>
      <c r="Y141" s="194" t="s">
        <v>756</v>
      </c>
      <c r="Z141" s="194" t="s">
        <v>757</v>
      </c>
      <c r="AA141" s="103" t="s">
        <v>463</v>
      </c>
      <c r="AB141" s="128" t="s">
        <v>898</v>
      </c>
      <c r="AC141" s="132">
        <v>140000000</v>
      </c>
      <c r="AD141" s="194" t="s">
        <v>551</v>
      </c>
      <c r="AE141" s="103" t="s">
        <v>466</v>
      </c>
      <c r="AF141" s="103"/>
      <c r="AG141" s="103"/>
      <c r="AH141" s="622">
        <v>160740000</v>
      </c>
      <c r="AI141" s="169"/>
      <c r="AJ141" s="103"/>
      <c r="AK141" s="103"/>
      <c r="AL141" s="103"/>
      <c r="AM141" s="103" t="s">
        <v>881</v>
      </c>
      <c r="AN141" s="194" t="s">
        <v>891</v>
      </c>
      <c r="AO141" s="165" t="s">
        <v>984</v>
      </c>
      <c r="AP141" s="606">
        <v>160740000</v>
      </c>
      <c r="AQ141" s="606">
        <v>0</v>
      </c>
      <c r="AR141" s="624">
        <v>0</v>
      </c>
      <c r="AS141" s="606">
        <v>0</v>
      </c>
      <c r="AT141" s="606">
        <v>0</v>
      </c>
      <c r="AU141" s="608">
        <v>0</v>
      </c>
      <c r="AV141" s="610">
        <v>0</v>
      </c>
      <c r="AW141" s="3"/>
      <c r="AX141" s="3"/>
      <c r="AY141" s="3"/>
      <c r="AZ141" s="3"/>
      <c r="BA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row>
    <row r="142" spans="1:119" s="166" customFormat="1" ht="165">
      <c r="A142" s="100" t="s">
        <v>193</v>
      </c>
      <c r="B142" s="100" t="s">
        <v>283</v>
      </c>
      <c r="C142" s="101" t="s">
        <v>890</v>
      </c>
      <c r="D142" s="100" t="s">
        <v>286</v>
      </c>
      <c r="E142" s="102" t="s">
        <v>891</v>
      </c>
      <c r="F142" s="104">
        <v>2024130010149</v>
      </c>
      <c r="G142" s="102" t="s">
        <v>892</v>
      </c>
      <c r="H142" s="102" t="s">
        <v>893</v>
      </c>
      <c r="I142" s="102" t="s">
        <v>894</v>
      </c>
      <c r="J142" s="179">
        <v>0</v>
      </c>
      <c r="K142" s="210">
        <v>1</v>
      </c>
      <c r="L142" s="100" t="s">
        <v>900</v>
      </c>
      <c r="M142" s="103"/>
      <c r="N142" s="194" t="s">
        <v>896</v>
      </c>
      <c r="O142" s="194">
        <v>0</v>
      </c>
      <c r="P142" s="211">
        <v>1</v>
      </c>
      <c r="Q142" s="103">
        <v>0</v>
      </c>
      <c r="R142" s="283">
        <v>0</v>
      </c>
      <c r="S142" s="190">
        <v>45660</v>
      </c>
      <c r="T142" s="190">
        <v>46022</v>
      </c>
      <c r="U142" s="191">
        <f t="shared" si="15"/>
        <v>362</v>
      </c>
      <c r="V142" s="103">
        <v>600</v>
      </c>
      <c r="W142" s="103" t="s">
        <v>897</v>
      </c>
      <c r="X142" s="103" t="s">
        <v>555</v>
      </c>
      <c r="Y142" s="194" t="s">
        <v>756</v>
      </c>
      <c r="Z142" s="194" t="s">
        <v>757</v>
      </c>
      <c r="AA142" s="103" t="s">
        <v>463</v>
      </c>
      <c r="AB142" s="128" t="s">
        <v>898</v>
      </c>
      <c r="AC142" s="132">
        <v>20740000</v>
      </c>
      <c r="AD142" s="194" t="s">
        <v>551</v>
      </c>
      <c r="AE142" s="103" t="s">
        <v>466</v>
      </c>
      <c r="AF142" s="103"/>
      <c r="AG142" s="103"/>
      <c r="AH142" s="623"/>
      <c r="AI142" s="169"/>
      <c r="AJ142" s="103"/>
      <c r="AK142" s="103"/>
      <c r="AL142" s="103"/>
      <c r="AM142" s="103" t="s">
        <v>881</v>
      </c>
      <c r="AN142" s="194" t="s">
        <v>891</v>
      </c>
      <c r="AO142" s="165" t="s">
        <v>984</v>
      </c>
      <c r="AP142" s="607"/>
      <c r="AQ142" s="607"/>
      <c r="AR142" s="625"/>
      <c r="AS142" s="607"/>
      <c r="AT142" s="607"/>
      <c r="AU142" s="609"/>
      <c r="AV142" s="607"/>
      <c r="AW142" s="3"/>
      <c r="AX142" s="3"/>
      <c r="AY142" s="3"/>
      <c r="AZ142" s="3"/>
      <c r="BA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row>
    <row r="143" spans="1:119" ht="69.95" customHeight="1">
      <c r="E143" s="611" t="s">
        <v>901</v>
      </c>
      <c r="F143" s="611"/>
      <c r="G143" s="611"/>
      <c r="H143" s="611"/>
      <c r="I143" s="611"/>
      <c r="J143" s="611"/>
      <c r="K143" s="611"/>
      <c r="L143" s="611"/>
      <c r="M143" s="611"/>
      <c r="N143" s="611"/>
      <c r="O143" s="611"/>
      <c r="P143" s="611"/>
      <c r="Q143" s="611"/>
      <c r="R143" s="286">
        <f>SUM(R141:R142)</f>
        <v>0</v>
      </c>
      <c r="AO143" s="257" t="s">
        <v>967</v>
      </c>
      <c r="AP143" s="287">
        <f>SUM(AP141)</f>
        <v>160740000</v>
      </c>
      <c r="AQ143" s="287">
        <f t="shared" ref="AQ143:AT143" si="18">SUM(AQ141)</f>
        <v>0</v>
      </c>
      <c r="AR143" s="287">
        <f t="shared" si="18"/>
        <v>0</v>
      </c>
      <c r="AS143" s="287">
        <f t="shared" si="18"/>
        <v>0</v>
      </c>
      <c r="AT143" s="287">
        <f t="shared" si="18"/>
        <v>0</v>
      </c>
      <c r="AU143" s="288">
        <v>0</v>
      </c>
      <c r="AV143" s="288">
        <v>0</v>
      </c>
    </row>
    <row r="144" spans="1:119" ht="69.95" customHeight="1">
      <c r="E144" s="612" t="s">
        <v>985</v>
      </c>
      <c r="F144" s="613"/>
      <c r="G144" s="613"/>
      <c r="H144" s="613"/>
      <c r="I144" s="613"/>
      <c r="J144" s="613"/>
      <c r="K144" s="613"/>
      <c r="L144" s="613"/>
      <c r="M144" s="613"/>
      <c r="N144" s="613"/>
      <c r="O144" s="613"/>
      <c r="P144" s="613"/>
      <c r="Q144" s="614"/>
      <c r="R144" s="289">
        <f>AVERAGE(R39,R47,R60,R73,R85,R98,R115,R130,R136,R140,R143)</f>
        <v>0.14184416710353981</v>
      </c>
      <c r="AC144" s="212"/>
      <c r="AH144" s="212"/>
      <c r="AO144" s="206" t="s">
        <v>986</v>
      </c>
      <c r="AP144" s="287">
        <f>SUM(AP39,AP47,AP60,AP73,AP85,AP98,AP115,AP130,AP136,AP140,AP143)</f>
        <v>57682610982.709999</v>
      </c>
      <c r="AQ144" s="287">
        <f t="shared" ref="AQ144:AT144" si="19">SUM(AQ39,AQ47,AQ60,AQ73,AQ85,AQ98,AQ115,AQ130,AQ136,AQ140,AQ143)</f>
        <v>18623172864.240002</v>
      </c>
      <c r="AR144" s="290">
        <f>+AQ144/AP144</f>
        <v>0.32285592740977315</v>
      </c>
      <c r="AS144" s="287">
        <f t="shared" si="19"/>
        <v>6387170665</v>
      </c>
      <c r="AT144" s="287">
        <f t="shared" si="19"/>
        <v>6387170665</v>
      </c>
      <c r="AU144" s="291">
        <f>+AS144/AP144</f>
        <v>0.11072956920959272</v>
      </c>
      <c r="AV144" s="292">
        <f>+AT144/AP144</f>
        <v>0.11072956920959272</v>
      </c>
    </row>
  </sheetData>
  <mergeCells count="133">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E47:Q47"/>
    <mergeCell ref="AH48:AH59"/>
    <mergeCell ref="AI48:AI59"/>
    <mergeCell ref="AM48:AM59"/>
    <mergeCell ref="AP48:AP59"/>
    <mergeCell ref="AQ48:AQ59"/>
    <mergeCell ref="AR48:AR59"/>
    <mergeCell ref="AS48:AS59"/>
    <mergeCell ref="AT48:AT59"/>
    <mergeCell ref="AU48:AU59"/>
    <mergeCell ref="AV48:AV59"/>
    <mergeCell ref="E60:Q60"/>
    <mergeCell ref="AH61:AH72"/>
    <mergeCell ref="AI61:AI72"/>
    <mergeCell ref="AM61:AM72"/>
    <mergeCell ref="AP61:AP72"/>
    <mergeCell ref="AQ61:AQ72"/>
    <mergeCell ref="AR61:AR72"/>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s>
  <dataValidations count="2">
    <dataValidation type="list" allowBlank="1" showInputMessage="1" showErrorMessage="1" sqref="M12:M26 M9:M10 M131:M135 M137:M139 M141:M142" xr:uid="{F72D3EC1-188E-4163-A35F-DB1E48FE0E9D}">
      <formula1>$AZ$9:$AZ$14</formula1>
    </dataValidation>
    <dataValidation type="list" allowBlank="1" showInputMessage="1" showErrorMessage="1" sqref="L74:M74 M99:M109 M27:M38 M116:M129 L77:M77 L83:L84 M75:M76 M61:M72 M40:M46 M48:M59 M78:M84 M86:M97 M111:M114 M145:M230" xr:uid="{9014C4F4-2A54-4979-9170-B70FE61B18E6}">
      <formula1>$AY$9:$AY$56</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603" t="s">
        <v>908</v>
      </c>
      <c r="B2" s="604"/>
      <c r="C2" s="604"/>
      <c r="D2" s="604"/>
      <c r="E2" s="604"/>
      <c r="F2" s="604"/>
      <c r="G2" s="605"/>
    </row>
    <row r="3" spans="1:7" s="4" customFormat="1">
      <c r="A3" s="20" t="s">
        <v>909</v>
      </c>
      <c r="B3" s="600" t="s">
        <v>910</v>
      </c>
      <c r="C3" s="600"/>
      <c r="D3" s="600"/>
      <c r="E3" s="600"/>
      <c r="F3" s="600"/>
      <c r="G3" s="22" t="s">
        <v>911</v>
      </c>
    </row>
    <row r="4" spans="1:7" ht="12.75" customHeight="1">
      <c r="A4" s="23">
        <v>45489</v>
      </c>
      <c r="B4" s="601" t="s">
        <v>912</v>
      </c>
      <c r="C4" s="601"/>
      <c r="D4" s="601"/>
      <c r="E4" s="601"/>
      <c r="F4" s="601"/>
      <c r="G4" s="24" t="s">
        <v>913</v>
      </c>
    </row>
    <row r="5" spans="1:7" ht="12.75" customHeight="1">
      <c r="A5" s="25"/>
      <c r="B5" s="601"/>
      <c r="C5" s="601"/>
      <c r="D5" s="601"/>
      <c r="E5" s="601"/>
      <c r="F5" s="601"/>
      <c r="G5" s="24"/>
    </row>
    <row r="6" spans="1:7">
      <c r="A6" s="25"/>
      <c r="B6" s="602"/>
      <c r="C6" s="602"/>
      <c r="D6" s="602"/>
      <c r="E6" s="602"/>
      <c r="F6" s="602"/>
      <c r="G6" s="27"/>
    </row>
    <row r="7" spans="1:7">
      <c r="A7" s="25"/>
      <c r="B7" s="602"/>
      <c r="C7" s="602"/>
      <c r="D7" s="602"/>
      <c r="E7" s="602"/>
      <c r="F7" s="602"/>
      <c r="G7" s="27"/>
    </row>
    <row r="8" spans="1:7">
      <c r="A8" s="25"/>
      <c r="B8" s="26"/>
      <c r="C8" s="26"/>
      <c r="D8" s="26"/>
      <c r="E8" s="26"/>
      <c r="F8" s="26"/>
      <c r="G8" s="27"/>
    </row>
    <row r="9" spans="1:7">
      <c r="A9" s="597" t="s">
        <v>914</v>
      </c>
      <c r="B9" s="598"/>
      <c r="C9" s="598"/>
      <c r="D9" s="598"/>
      <c r="E9" s="598"/>
      <c r="F9" s="598"/>
      <c r="G9" s="599"/>
    </row>
    <row r="10" spans="1:7" s="4" customFormat="1">
      <c r="A10" s="21"/>
      <c r="B10" s="600" t="s">
        <v>915</v>
      </c>
      <c r="C10" s="600"/>
      <c r="D10" s="600" t="s">
        <v>916</v>
      </c>
      <c r="E10" s="600"/>
      <c r="F10" s="21" t="s">
        <v>909</v>
      </c>
      <c r="G10" s="21" t="s">
        <v>917</v>
      </c>
    </row>
    <row r="11" spans="1:7">
      <c r="A11" s="28" t="s">
        <v>918</v>
      </c>
      <c r="B11" s="601" t="s">
        <v>919</v>
      </c>
      <c r="C11" s="601"/>
      <c r="D11" s="596" t="s">
        <v>920</v>
      </c>
      <c r="E11" s="596"/>
      <c r="F11" s="25" t="s">
        <v>921</v>
      </c>
      <c r="G11" s="27"/>
    </row>
    <row r="12" spans="1:7">
      <c r="A12" s="28" t="s">
        <v>922</v>
      </c>
      <c r="B12" s="596" t="s">
        <v>923</v>
      </c>
      <c r="C12" s="596"/>
      <c r="D12" s="596" t="s">
        <v>924</v>
      </c>
      <c r="E12" s="596"/>
      <c r="F12" s="25" t="s">
        <v>921</v>
      </c>
      <c r="G12" s="27"/>
    </row>
    <row r="13" spans="1:7">
      <c r="A13" s="28" t="s">
        <v>925</v>
      </c>
      <c r="B13" s="596" t="s">
        <v>923</v>
      </c>
      <c r="C13" s="596"/>
      <c r="D13" s="596" t="s">
        <v>924</v>
      </c>
      <c r="E13" s="596"/>
      <c r="F13" s="25" t="s">
        <v>921</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1. ESTRATEGICO </vt:lpstr>
      <vt:lpstr>2.GESTIÓN-MIPG</vt:lpstr>
      <vt:lpstr>3.INVERSION</vt:lpstr>
      <vt:lpstr>CONTROL DE CAMBIOS</vt:lpstr>
      <vt:lpstr>ANEXO 1</vt:lpstr>
      <vt:lpstr>2. GESTIÓN-MIPG</vt:lpstr>
      <vt:lpstr>3.INVERSIÓN</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2025-08-19T16:11:12Z</dcterms:modified>
  <cp:category/>
  <cp:contentStatus/>
</cp:coreProperties>
</file>