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EDUCACIÓN\PLAN DE ACCION INSTITUCIONAL 2025\1. PLANES DE ACCION DEPENDENCIAS\SECRETARÍA DE PLANEACIÓN\2. REPORTE A JUNIO 2025\SEGUIMIENTO A JUNIO\"/>
    </mc:Choice>
  </mc:AlternateContent>
  <xr:revisionPtr revIDLastSave="0" documentId="13_ncr:1_{0FD617F1-21A0-4F6D-AE5B-9A09013AF421}" xr6:coauthVersionLast="47" xr6:coauthVersionMax="47" xr10:uidLastSave="{00000000-0000-0000-0000-000000000000}"/>
  <bookViews>
    <workbookView xWindow="-120" yWindow="-120" windowWidth="20730" windowHeight="11160" tabRatio="735" activeTab="1" xr2:uid="{00000000-000D-0000-FFFF-FFFF00000000}"/>
  </bookViews>
  <sheets>
    <sheet name="INSTRUCTIVO" sheetId="1" r:id="rId1"/>
    <sheet name="1. ESTRATÉGICO" sheetId="2" r:id="rId2"/>
    <sheet name="2. GESTIÓN-MIPG" sheetId="3" r:id="rId3"/>
    <sheet name="3. INVERSIÓN" sheetId="4" r:id="rId4"/>
    <sheet name="CONTROL DE CAMBIOS " sheetId="5" r:id="rId5"/>
    <sheet name="ANEXO1" sheetId="6" r:id="rId6"/>
  </sheets>
  <definedNames>
    <definedName name="_xlnm._FilterDatabase" localSheetId="1" hidden="1">'1. ESTRATÉGICO'!$A$7:$W$75</definedName>
    <definedName name="_xlnm._FilterDatabase" localSheetId="3" hidden="1">'3. INVERSIÓN'!$A$8:$AP$198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5" i="2" l="1"/>
  <c r="R55" i="2"/>
  <c r="S8" i="2" l="1"/>
  <c r="Q55" i="2"/>
  <c r="P55" i="2" l="1"/>
  <c r="T73" i="2"/>
  <c r="T72" i="2"/>
  <c r="U72" i="2" s="1"/>
  <c r="U73" i="2" l="1"/>
  <c r="T64" i="2" l="1"/>
  <c r="T60" i="2"/>
  <c r="T52" i="2" l="1"/>
  <c r="U52" i="2" s="1"/>
  <c r="T46" i="2"/>
  <c r="U46" i="2" l="1"/>
  <c r="T33" i="2"/>
  <c r="U33" i="2" l="1"/>
  <c r="T29" i="2"/>
  <c r="U29" i="2" s="1"/>
  <c r="T28" i="2"/>
  <c r="T27" i="2"/>
  <c r="U27" i="2" s="1"/>
  <c r="U28" i="2" l="1"/>
  <c r="T8" i="2"/>
  <c r="U8" i="2" l="1"/>
  <c r="P176" i="4" l="1"/>
  <c r="P177" i="4"/>
  <c r="P178" i="4"/>
  <c r="P179" i="4"/>
  <c r="P180" i="4"/>
  <c r="P181" i="4"/>
  <c r="P182" i="4"/>
  <c r="P183" i="4"/>
  <c r="P184" i="4"/>
  <c r="P185" i="4"/>
  <c r="P186" i="4"/>
  <c r="P187" i="4"/>
  <c r="P188" i="4"/>
  <c r="P189" i="4"/>
  <c r="P190" i="4"/>
  <c r="P191" i="4"/>
  <c r="P175" i="4"/>
  <c r="T25" i="2" l="1"/>
  <c r="T10" i="2"/>
  <c r="U10" i="2" s="1"/>
  <c r="T9" i="2"/>
  <c r="U9" i="2" s="1"/>
  <c r="T11" i="2"/>
  <c r="T12" i="2"/>
  <c r="T18" i="2"/>
  <c r="T19" i="2"/>
  <c r="T22" i="2"/>
  <c r="T23" i="2"/>
  <c r="T30" i="2"/>
  <c r="T32" i="2"/>
  <c r="U32" i="2" s="1"/>
  <c r="T35" i="2"/>
  <c r="T36" i="2"/>
  <c r="T38" i="2"/>
  <c r="U38" i="2" s="1"/>
  <c r="T48" i="2"/>
  <c r="T49" i="2"/>
  <c r="T50" i="2"/>
  <c r="T51" i="2"/>
  <c r="T55" i="2"/>
  <c r="T56" i="2"/>
  <c r="T57" i="2"/>
  <c r="T58" i="2"/>
  <c r="T59" i="2"/>
  <c r="U60" i="2"/>
  <c r="T61" i="2"/>
  <c r="T62" i="2"/>
  <c r="T63" i="2"/>
  <c r="U64" i="2"/>
  <c r="T65" i="2"/>
  <c r="T66" i="2"/>
  <c r="T67" i="2"/>
  <c r="T70" i="2"/>
  <c r="T71" i="2"/>
  <c r="T74" i="2"/>
  <c r="U74" i="2" s="1"/>
  <c r="T75" i="2"/>
  <c r="U57" i="2" l="1"/>
  <c r="U51" i="2"/>
  <c r="U67" i="2"/>
  <c r="U63" i="2"/>
  <c r="U50" i="2"/>
  <c r="U36" i="2"/>
  <c r="U70" i="2"/>
  <c r="U56" i="2"/>
  <c r="U30" i="2"/>
  <c r="U66" i="2"/>
  <c r="U62" i="2"/>
  <c r="U49" i="2"/>
  <c r="U35" i="2"/>
  <c r="U59" i="2"/>
  <c r="U71" i="2"/>
  <c r="U61" i="2"/>
  <c r="U48" i="2"/>
  <c r="U58" i="2"/>
  <c r="U25" i="2"/>
  <c r="U55" i="2"/>
  <c r="U11" i="2"/>
  <c r="U23" i="2"/>
  <c r="U22" i="2"/>
  <c r="U19" i="2"/>
  <c r="U18" i="2"/>
  <c r="U12" i="2"/>
  <c r="P145" i="4"/>
  <c r="P146" i="4"/>
  <c r="P147" i="4"/>
  <c r="P148" i="4"/>
  <c r="P144" i="4"/>
  <c r="S54" i="2" l="1"/>
  <c r="T54" i="2" s="1"/>
  <c r="U54" i="2" l="1"/>
  <c r="P62" i="4"/>
  <c r="P63" i="4"/>
  <c r="P64" i="4"/>
  <c r="P65" i="4"/>
  <c r="P66" i="4"/>
  <c r="P67" i="4"/>
  <c r="P61" i="4"/>
  <c r="P86" i="4"/>
  <c r="P70" i="4"/>
  <c r="P71" i="4"/>
  <c r="P73" i="4"/>
  <c r="P74" i="4"/>
  <c r="P75" i="4"/>
  <c r="P76" i="4"/>
  <c r="P77" i="4"/>
  <c r="P78" i="4"/>
  <c r="P79" i="4"/>
  <c r="P81" i="4"/>
  <c r="P82" i="4"/>
  <c r="P69" i="4"/>
  <c r="O82" i="4"/>
  <c r="O81" i="4"/>
  <c r="O79" i="4"/>
  <c r="O75" i="4"/>
  <c r="O74" i="4"/>
  <c r="S53" i="2"/>
  <c r="T53" i="2" s="1"/>
  <c r="Q53" i="2"/>
  <c r="P136" i="4"/>
  <c r="P132" i="4"/>
  <c r="P133" i="4"/>
  <c r="P134" i="4"/>
  <c r="P135" i="4"/>
  <c r="P137" i="4"/>
  <c r="P138" i="4"/>
  <c r="P139" i="4"/>
  <c r="P140" i="4"/>
  <c r="P141" i="4"/>
  <c r="P142" i="4"/>
  <c r="P131" i="4"/>
  <c r="U53" i="2" l="1"/>
  <c r="AL213" i="4"/>
  <c r="AM213" i="4"/>
  <c r="AK205" i="4"/>
  <c r="AO205" i="4" s="1"/>
  <c r="AO213" i="4" s="1"/>
  <c r="P207" i="4"/>
  <c r="P208" i="4"/>
  <c r="P209" i="4"/>
  <c r="P210" i="4"/>
  <c r="P211" i="4"/>
  <c r="P212" i="4"/>
  <c r="P205" i="4"/>
  <c r="AL204" i="4"/>
  <c r="AM204" i="4"/>
  <c r="AK204" i="4"/>
  <c r="AO198" i="4"/>
  <c r="AO204" i="4" s="1"/>
  <c r="AN198" i="4"/>
  <c r="AN204" i="4" s="1"/>
  <c r="P199" i="4"/>
  <c r="P200" i="4"/>
  <c r="P201" i="4"/>
  <c r="P202" i="4"/>
  <c r="P203" i="4"/>
  <c r="P198" i="4"/>
  <c r="AL197" i="4"/>
  <c r="AM197" i="4"/>
  <c r="AK197" i="4"/>
  <c r="AO194" i="4"/>
  <c r="AO197" i="4" s="1"/>
  <c r="AN194" i="4"/>
  <c r="AN197" i="4" s="1"/>
  <c r="P195" i="4"/>
  <c r="P196" i="4"/>
  <c r="P194" i="4"/>
  <c r="AL192" i="4"/>
  <c r="AM192" i="4"/>
  <c r="AK192" i="4"/>
  <c r="AO175" i="4"/>
  <c r="AO192" i="4" s="1"/>
  <c r="AN175" i="4"/>
  <c r="AN192" i="4" s="1"/>
  <c r="AL174" i="4"/>
  <c r="AM174" i="4"/>
  <c r="AM193" i="4" s="1"/>
  <c r="AK174" i="4"/>
  <c r="AO159" i="4"/>
  <c r="AO174" i="4"/>
  <c r="AN159" i="4"/>
  <c r="AN174" i="4" s="1"/>
  <c r="P160" i="4"/>
  <c r="P161" i="4"/>
  <c r="P162" i="4"/>
  <c r="P163" i="4"/>
  <c r="P164" i="4"/>
  <c r="P165" i="4"/>
  <c r="P166" i="4"/>
  <c r="P167" i="4"/>
  <c r="P168" i="4"/>
  <c r="P169" i="4"/>
  <c r="P170" i="4"/>
  <c r="P171" i="4"/>
  <c r="P172" i="4"/>
  <c r="P173" i="4"/>
  <c r="P159" i="4"/>
  <c r="AL157" i="4"/>
  <c r="AM157" i="4"/>
  <c r="AK157" i="4"/>
  <c r="AO150" i="4"/>
  <c r="AO157" i="4" s="1"/>
  <c r="AN150" i="4"/>
  <c r="AN157" i="4"/>
  <c r="P151" i="4"/>
  <c r="P152" i="4"/>
  <c r="P153" i="4"/>
  <c r="P154" i="4"/>
  <c r="P155" i="4"/>
  <c r="P156" i="4"/>
  <c r="P150" i="4"/>
  <c r="AL149" i="4"/>
  <c r="AM149" i="4"/>
  <c r="AK149" i="4"/>
  <c r="AO144" i="4"/>
  <c r="AO149" i="4"/>
  <c r="AN144" i="4"/>
  <c r="AN149" i="4" s="1"/>
  <c r="AL143" i="4"/>
  <c r="AM143" i="4"/>
  <c r="AK143" i="4"/>
  <c r="AK158" i="4" s="1"/>
  <c r="AO131" i="4"/>
  <c r="AN131" i="4"/>
  <c r="AL130" i="4"/>
  <c r="AM130" i="4"/>
  <c r="AK123" i="4"/>
  <c r="AK130" i="4" s="1"/>
  <c r="S123" i="4"/>
  <c r="P127" i="4"/>
  <c r="P128" i="4"/>
  <c r="P125" i="4"/>
  <c r="P123" i="4"/>
  <c r="AL119" i="4"/>
  <c r="AM119" i="4"/>
  <c r="AK119" i="4"/>
  <c r="AO103" i="4"/>
  <c r="AO119" i="4"/>
  <c r="AN103" i="4"/>
  <c r="AN119" i="4" s="1"/>
  <c r="P110" i="4"/>
  <c r="P109" i="4"/>
  <c r="P106" i="4"/>
  <c r="P105" i="4"/>
  <c r="AL102" i="4"/>
  <c r="AM102" i="4"/>
  <c r="AK102" i="4"/>
  <c r="AO96" i="4"/>
  <c r="AO102" i="4" s="1"/>
  <c r="AN96" i="4"/>
  <c r="AN102" i="4" s="1"/>
  <c r="P96" i="4"/>
  <c r="P102" i="4"/>
  <c r="AK14" i="4"/>
  <c r="AK16" i="4" s="1"/>
  <c r="AL95" i="4"/>
  <c r="AM95" i="4"/>
  <c r="AK87" i="4"/>
  <c r="AK95" i="4" s="1"/>
  <c r="AL86" i="4"/>
  <c r="AM86" i="4"/>
  <c r="AK71" i="4"/>
  <c r="AK86" i="4" s="1"/>
  <c r="AO86" i="4" s="1"/>
  <c r="AL68" i="4"/>
  <c r="AM68" i="4"/>
  <c r="AK68" i="4"/>
  <c r="AO68" i="4" s="1"/>
  <c r="AO61" i="4"/>
  <c r="AN61" i="4"/>
  <c r="AN143" i="4"/>
  <c r="AN123" i="4"/>
  <c r="AN130" i="4" s="1"/>
  <c r="AO123" i="4"/>
  <c r="AO130" i="4" s="1"/>
  <c r="AL59" i="4"/>
  <c r="AM59" i="4"/>
  <c r="AK59" i="4"/>
  <c r="S54" i="4"/>
  <c r="AL53" i="4"/>
  <c r="AM53" i="4"/>
  <c r="AK53" i="4"/>
  <c r="AO35" i="4"/>
  <c r="AN35" i="4"/>
  <c r="P37" i="4"/>
  <c r="P42" i="4"/>
  <c r="P44" i="4"/>
  <c r="P45" i="4"/>
  <c r="P46" i="4"/>
  <c r="P49" i="4"/>
  <c r="P51" i="4"/>
  <c r="P52" i="4"/>
  <c r="P35" i="4"/>
  <c r="AL34" i="4"/>
  <c r="AM34" i="4"/>
  <c r="AK34" i="4"/>
  <c r="AO26" i="4"/>
  <c r="AO34" i="4" s="1"/>
  <c r="AN26" i="4"/>
  <c r="AN34" i="4" s="1"/>
  <c r="P27" i="4"/>
  <c r="P29" i="4"/>
  <c r="P32" i="4"/>
  <c r="AL25" i="4"/>
  <c r="AM25" i="4"/>
  <c r="AK25" i="4"/>
  <c r="AO17" i="4"/>
  <c r="AO25" i="4" s="1"/>
  <c r="AN17" i="4"/>
  <c r="AN25" i="4" s="1"/>
  <c r="S12" i="4"/>
  <c r="S10" i="4"/>
  <c r="S9" i="4"/>
  <c r="P18" i="4"/>
  <c r="P21" i="4"/>
  <c r="P22" i="4"/>
  <c r="P23" i="4"/>
  <c r="P17" i="4"/>
  <c r="AL16" i="4"/>
  <c r="AM16" i="4"/>
  <c r="AN16" i="4"/>
  <c r="AO16" i="4"/>
  <c r="AL13" i="4"/>
  <c r="AM13" i="4"/>
  <c r="AK13" i="4"/>
  <c r="AO9" i="4"/>
  <c r="AO13" i="4" s="1"/>
  <c r="AN9" i="4"/>
  <c r="AN13" i="4" s="1"/>
  <c r="AO53" i="4"/>
  <c r="S142" i="4"/>
  <c r="S88" i="4"/>
  <c r="S87" i="4"/>
  <c r="AF37" i="4"/>
  <c r="AG37" i="4" s="1"/>
  <c r="AF42" i="4"/>
  <c r="AG42" i="4" s="1"/>
  <c r="AF45" i="4"/>
  <c r="AG45" i="4" s="1"/>
  <c r="S19" i="4"/>
  <c r="S20" i="4"/>
  <c r="S23" i="4"/>
  <c r="S18" i="4"/>
  <c r="S17" i="4"/>
  <c r="AG46" i="4"/>
  <c r="AG183" i="4"/>
  <c r="AJ183" i="4" s="1"/>
  <c r="AF183" i="4"/>
  <c r="S81" i="4"/>
  <c r="S80" i="4"/>
  <c r="S79" i="4"/>
  <c r="S78" i="4"/>
  <c r="S77" i="4"/>
  <c r="S76" i="4"/>
  <c r="S75" i="4"/>
  <c r="S73" i="4"/>
  <c r="S74" i="4"/>
  <c r="S72" i="4"/>
  <c r="AG69" i="4"/>
  <c r="AF69" i="4"/>
  <c r="S66" i="4"/>
  <c r="S67" i="4"/>
  <c r="S64" i="4"/>
  <c r="S63" i="4"/>
  <c r="S62" i="4"/>
  <c r="S61" i="4"/>
  <c r="AJ61" i="4"/>
  <c r="AJ54" i="4"/>
  <c r="S57" i="4"/>
  <c r="S56" i="4"/>
  <c r="S55" i="4"/>
  <c r="AA52" i="4"/>
  <c r="AA47" i="4"/>
  <c r="AA40" i="4"/>
  <c r="AA35" i="4"/>
  <c r="AJ26" i="4"/>
  <c r="Q11" i="2"/>
  <c r="AA17" i="4"/>
  <c r="S22" i="4"/>
  <c r="S21" i="4"/>
  <c r="AF129" i="4"/>
  <c r="AF127" i="4"/>
  <c r="AJ159" i="4"/>
  <c r="AJ150" i="4"/>
  <c r="AJ144" i="4"/>
  <c r="AJ131" i="4"/>
  <c r="S141" i="4"/>
  <c r="S140" i="4"/>
  <c r="S139" i="4"/>
  <c r="S138" i="4"/>
  <c r="S137" i="4"/>
  <c r="S135" i="4"/>
  <c r="S134" i="4"/>
  <c r="S133" i="4"/>
  <c r="S132" i="4"/>
  <c r="S131" i="4"/>
  <c r="AJ9" i="4"/>
  <c r="AA9" i="4" s="1"/>
  <c r="AJ198" i="4"/>
  <c r="AJ185" i="4"/>
  <c r="AJ179" i="4"/>
  <c r="AJ175" i="4"/>
  <c r="O64" i="2"/>
  <c r="AN53" i="4" l="1"/>
  <c r="AO71" i="4"/>
  <c r="P119" i="4"/>
  <c r="AK193" i="4"/>
  <c r="AO193" i="4" s="1"/>
  <c r="AO143" i="4"/>
  <c r="P157" i="4"/>
  <c r="AN68" i="4"/>
  <c r="AL193" i="4"/>
  <c r="AK60" i="4"/>
  <c r="AK213" i="4"/>
  <c r="AK216" i="4" s="1"/>
  <c r="P213" i="4"/>
  <c r="P34" i="4"/>
  <c r="P192" i="4"/>
  <c r="P197" i="4"/>
  <c r="P143" i="4"/>
  <c r="AL60" i="4"/>
  <c r="AN60" i="4" s="1"/>
  <c r="P53" i="4"/>
  <c r="AN71" i="4"/>
  <c r="AL158" i="4"/>
  <c r="AN158" i="4" s="1"/>
  <c r="P149" i="4"/>
  <c r="AM60" i="4"/>
  <c r="AO60" i="4" s="1"/>
  <c r="AM216" i="4"/>
  <c r="P130" i="4"/>
  <c r="AJ35" i="4"/>
  <c r="AL216" i="4"/>
  <c r="P25" i="4"/>
  <c r="P174" i="4"/>
  <c r="AN205" i="4"/>
  <c r="AN213" i="4" s="1"/>
  <c r="AM158" i="4"/>
  <c r="AO158" i="4" s="1"/>
  <c r="AN86" i="4"/>
  <c r="P204" i="4"/>
  <c r="AO216" i="4" l="1"/>
  <c r="AN193" i="4"/>
  <c r="P193" i="4"/>
  <c r="P60" i="4"/>
  <c r="P216" i="4"/>
  <c r="AN216" i="4"/>
  <c r="P15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family val="2"/>
            <scheme val="minor"/>
          </rPr>
          <t>USUARIO:
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tc={124E52B7-6294-4DE2-BF97-BAC3BDEB1368}</author>
    <author>tc={73DD30C8-79BF-462C-95B0-B0A5380C3427}</author>
    <author>tc={BFBDAD6E-0C6E-46C0-A040-AE5C32974DE2}</author>
  </authors>
  <commentList>
    <comment ref="M7" authorId="0" shapeId="0" xr:uid="{00000000-0006-0000-0100-000001000000}">
      <text>
        <r>
          <rPr>
            <sz val="11"/>
            <color theme="1"/>
            <rFont val="Aptos Narrow"/>
            <family val="2"/>
            <scheme val="minor"/>
          </rPr>
          <t xml:space="preserve">USUARIO:
1. BIEN
2. SERVICIO
</t>
        </r>
      </text>
    </comment>
    <comment ref="K18" authorId="1" shapeId="0" xr:uid="{124E52B7-6294-4DE2-BF97-BAC3BDEB136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programación de acuerdo con proyecto</t>
      </text>
    </comment>
    <comment ref="K51" authorId="2" shapeId="0" xr:uid="{73DD30C8-79BF-462C-95B0-B0A5380C3427}">
      <text>
        <t>[Comentario encadenado]
Su versión de Excel le permite leer este comentario encadenado; sin embargo, las ediciones que se apliquen se quitarán si el archivo se abre en una versión más reciente de Excel. Más información: https://go.microsoft.com/fwlink/?linkid=870924
Comentario:
    Aumentar información documentada</t>
      </text>
    </comment>
    <comment ref="Q57" authorId="3" shapeId="0" xr:uid="{BFBDAD6E-0C6E-46C0-A040-AE5C32974DE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proyecto está en numero de encuestas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tc={98781F2A-B067-4D15-8539-4A9C4440ADE2}</author>
  </authors>
  <commentList>
    <comment ref="L8" authorId="0" shapeId="0" xr:uid="{00000000-0006-0000-0300-000001000000}">
      <text>
        <r>
          <rPr>
            <sz val="11"/>
            <color theme="1"/>
            <rFont val="Aptos Narrow"/>
            <family val="2"/>
            <scheme val="minor"/>
          </rPr>
          <t>USUARIO:
Hitos intermedios que evidencian el avance en la generacion de un producto en el tiempo
PRODUCTO TANGIBLE DE LA ACTIVIDAD</t>
        </r>
      </text>
    </comment>
    <comment ref="AB8" authorId="0" shapeId="0" xr:uid="{00000000-0006-0000-0300-000002000000}">
      <text>
        <r>
          <rPr>
            <sz val="11"/>
            <color theme="1"/>
            <rFont val="Aptos Narrow"/>
            <family val="2"/>
            <scheme val="minor"/>
          </rPr>
          <t xml:space="preserve">VER ANEXO 1
</t>
        </r>
      </text>
    </comment>
    <comment ref="AC8" authorId="0" shapeId="0" xr:uid="{00000000-0006-0000-0300-000003000000}">
      <text>
        <r>
          <rPr>
            <sz val="11"/>
            <color theme="1"/>
            <rFont val="Aptos Narrow"/>
            <family val="2"/>
            <scheme val="minor"/>
          </rPr>
          <t xml:space="preserve">VER ANEXO 1
</t>
        </r>
      </text>
    </comment>
    <comment ref="AF94" authorId="1" shapeId="0" xr:uid="{98781F2A-B067-4D15-8539-4A9C4440ADE2}">
      <text>
        <t>[Comentario encadenado]
Su versión de Excel le permite leer este comentario encadenado; sin embargo, las ediciones que se apliquen se quitarán si el archivo se abre en una versión más reciente de Excel. Más información: https://go.microsoft.com/fwlink/?linkid=870924
Comentario:
    Sec General o despacho del Alcalde debe actualizar este valor según incorporación</t>
      </text>
    </comment>
  </commentList>
</comments>
</file>

<file path=xl/sharedStrings.xml><?xml version="1.0" encoding="utf-8"?>
<sst xmlns="http://schemas.openxmlformats.org/spreadsheetml/2006/main" count="3697" uniqueCount="1234">
  <si>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</si>
  <si>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</si>
  <si>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</si>
  <si>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</si>
  <si>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</si>
  <si>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</si>
  <si>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</si>
  <si>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</si>
  <si>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</si>
  <si>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</si>
  <si>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</si>
  <si>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</si>
  <si>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</si>
  <si>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</si>
  <si>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</si>
  <si>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</si>
  <si>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</si>
  <si>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</si>
  <si>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</si>
  <si>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</si>
  <si>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</si>
  <si>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</si>
  <si>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</si>
  <si>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</si>
  <si>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</si>
  <si>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</si>
  <si>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</si>
  <si>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</si>
  <si>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</si>
  <si>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</si>
  <si>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</si>
  <si>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</si>
  <si>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</si>
  <si>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</si>
  <si>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</si>
  <si>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</si>
  <si>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</si>
  <si>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</si>
  <si>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</si>
  <si>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</si>
  <si>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</si>
  <si>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</si>
  <si>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</si>
  <si>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</si>
  <si>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</si>
  <si>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</si>
  <si>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</si>
  <si>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</si>
  <si>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</si>
  <si>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</si>
  <si>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</si>
  <si>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</si>
  <si>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</si>
  <si>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</si>
  <si>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</si>
  <si>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</si>
  <si>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</si>
  <si>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</si>
  <si>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</si>
  <si>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</si>
  <si>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</si>
  <si>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</si>
  <si>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</si>
  <si>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</si>
  <si>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</si>
  <si>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</si>
  <si>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</si>
  <si>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</si>
  <si>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</si>
  <si>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</si>
  <si>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</si>
  <si>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</si>
  <si>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</si>
  <si>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</si>
  <si>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</si>
  <si>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</si>
  <si>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</si>
  <si>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</si>
  <si>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</si>
  <si>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</si>
  <si>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</si>
  <si>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</si>
  <si>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</si>
  <si>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</si>
  <si>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</si>
  <si>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</si>
  <si>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</si>
  <si>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</si>
  <si>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</si>
  <si>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</si>
  <si>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</si>
  <si>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</si>
  <si>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</si>
  <si>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</si>
  <si>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</si>
  <si>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</si>
  <si>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</si>
  <si>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</si>
  <si>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</si>
  <si>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</si>
  <si>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</si>
  <si>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</si>
  <si>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</si>
  <si>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</si>
  <si>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</si>
  <si>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</si>
  <si>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</si>
  <si>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</si>
  <si>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</si>
  <si>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</si>
  <si>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</si>
  <si>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</si>
  <si>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</si>
  <si>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</si>
  <si>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</si>
  <si>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</si>
  <si>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</si>
  <si>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</si>
  <si>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</si>
  <si>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</si>
  <si>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</si>
  <si>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</si>
  <si>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</si>
  <si>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</si>
  <si>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</si>
  <si>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</si>
  <si>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</si>
  <si>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</si>
  <si>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</si>
  <si>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</si>
  <si>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</si>
  <si>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</si>
  <si>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</si>
  <si>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</si>
  <si>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</si>
  <si>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</si>
  <si>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</si>
  <si>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</si>
  <si>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</si>
  <si>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</si>
  <si>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</si>
  <si>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</si>
  <si>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</si>
  <si>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ACUMULADO META PRODUCTO AL AÑO 2024</t>
  </si>
  <si>
    <t>PROGRAMACIÓN META PRODUCTO 2025</t>
  </si>
  <si>
    <t>REPORTE META PRODUCTO
MARZO 31 DE 2025</t>
  </si>
  <si>
    <t>PROGRAMACIÓN META PRODUCTO 2026</t>
  </si>
  <si>
    <t>PROGRAMACIÓN META PRODUCTO 2027</t>
  </si>
  <si>
    <t>11. Ciudades y comunidades sostenibles
13. Acción climática urgente</t>
  </si>
  <si>
    <t>Mejorar la calidad de vida y la garantía de los derechos fundamentales para toda la ciudadanía mediante la reducción de la pobreza multidimensional</t>
  </si>
  <si>
    <t>Vida Digna</t>
  </si>
  <si>
    <t>VIVIENDA DIGNA Y HÁBITAT</t>
  </si>
  <si>
    <t>Reducir el déficit cuantitativo de vivienda a 6,45%</t>
  </si>
  <si>
    <t>MI TERRITORIO EN ORDEN</t>
  </si>
  <si>
    <t>02-01-04</t>
  </si>
  <si>
    <t>Número de documentos normativos para legalizacion de asentamientos humanos adoptados</t>
  </si>
  <si>
    <t>Número</t>
  </si>
  <si>
    <t>0
 Fuente:
 Secretaría de Planeación, 2024</t>
  </si>
  <si>
    <t>Adoptar seis (6) documentos normativos para legalizacion de 122 hectareas en asentamientos humanos</t>
  </si>
  <si>
    <t xml:space="preserve">Bien </t>
  </si>
  <si>
    <t>Documentos de planeación elaborados</t>
  </si>
  <si>
    <t>NP</t>
  </si>
  <si>
    <t>8. Trabajo Decente y Crecimiento Económico</t>
  </si>
  <si>
    <t>3. 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</si>
  <si>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Económico Equitativo</t>
  </si>
  <si>
    <t>Diversificación Económica</t>
  </si>
  <si>
    <t>Alcanzar un puntaje de 8 en el Índice de Desarrollo Económico y Empresarial</t>
  </si>
  <si>
    <t>TRANSFORMACION PRODUCTIVA</t>
  </si>
  <si>
    <t>3.2.4</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</si>
  <si>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</si>
  <si>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</si>
  <si>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Documentos de investigación elaborados</t>
  </si>
  <si>
    <t>NA</t>
  </si>
  <si>
    <t>Número de estudios sobre mercado laboral y pertinencia educativas elaborados</t>
  </si>
  <si>
    <t>Elaborar (1) estudio sobre mercado laboral y pertinencia educativa</t>
  </si>
  <si>
    <t>Documentos de investigación sobre el mercado laboral elaborados</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</si>
  <si>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</si>
  <si>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</si>
  <si>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</si>
  <si>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Ordenamiento Territorial y Espacio Público</t>
  </si>
  <si>
    <t>Formular nueve (9) instrumentos de planificación territorial y/o instrumentos normativos de gestión del suelo</t>
  </si>
  <si>
    <t>INSTRUMENTOS DE PLANIFICACION TERRITORIAL</t>
  </si>
  <si>
    <t>4.1.1</t>
  </si>
  <si>
    <t>Plan de Ordenamiento Territorial revisado, actualizado y ajustado presentado ante el Concejo para su adopción</t>
  </si>
  <si>
    <t>1 Plan de Ordenamiento Territorial con necesidad de actualización
 Fuente: Secretaría de Planeación, 2024</t>
  </si>
  <si>
    <t>Revisar, actualizar y ajustar un (1) Plan de Ordenamiento Territorial para presentarlo ante el Concejo para su adopción</t>
  </si>
  <si>
    <t>Servicio</t>
  </si>
  <si>
    <t>Plan Especial de Manejo y Protección del Centro Histórico y su área de influencia revisado, actualizado y ajustado presentado ante el Ministerio de Cultura para su adopción</t>
  </si>
  <si>
    <t>1 Plan en formulación con necesidad de ajuste y revisión
 Fuente: Secretaría de Planeación, 2024</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</si>
  <si>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</si>
  <si>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</si>
  <si>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0
 Fuente: Secretaría de Planeación, 2024</t>
  </si>
  <si>
    <t>Formular una (1) Actuación Urbana Integral A.U.I -12 / Recuperación Integral del Cerro de la Popa</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</si>
  <si>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</si>
  <si>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</si>
  <si>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</si>
  <si>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</si>
  <si>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</si>
  <si>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</si>
  <si>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</si>
  <si>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</si>
  <si>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</si>
  <si>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Plan Parcial adoptado y suspendido
 Fuente: Secretaría de Planeación, 2024</t>
  </si>
  <si>
    <t>Reformular, adoptar y dar seguimiento a un (1) Plan Parcial de Renovación Urbana de Bazurto</t>
  </si>
  <si>
    <t>Planes Parciales en suelo de expansión de los Centros Poblados de Bayunca y Pasacaballos adoptados</t>
  </si>
  <si>
    <t>0
 Fuente: Secretaría de Planeación, 2023</t>
  </si>
  <si>
    <t>Adoptar dos (2) Planes Parciales en suelo de expansión de los Centros Poblados de Bayunca y Pasacaballos</t>
  </si>
  <si>
    <t>Plan Parcial de Reordenamiento de los Asentamientos de la Zona Industrial de Mamonal: Policarpa, Arroz Barato y Puerta de Hierro reformulado, adoptado y con seguimiento</t>
  </si>
  <si>
    <t>Plan Parcial desactualizado
 Fuente: Secretaría de Planeación, 2024</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</si>
  <si>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</si>
  <si>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</si>
  <si>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</si>
  <si>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Proyectos de legalización urbanística tramitados</t>
  </si>
  <si>
    <t>N.D.</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</si>
  <si>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</si>
  <si>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</si>
  <si>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</si>
  <si>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</si>
  <si>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</si>
  <si>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</si>
  <si>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</si>
  <si>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</si>
  <si>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0
  Fuente: Secretaría de Planeación, 2023</t>
  </si>
  <si>
    <t>Formular un (1) Plan Estratégico Prospectivo Cartagena 2050</t>
  </si>
  <si>
    <t>Control Urbanístico y Territorial</t>
  </si>
  <si>
    <t>Incrementar en 20% la legalización de asentamientos humanos y el reconocimiento de la existencia de sus edificaciones</t>
  </si>
  <si>
    <t>RECUPERANDO LA GOBERNANZA URBANÍSTICA, CARTAGENA VUELVE A BRILLAR</t>
  </si>
  <si>
    <t>4.2.1</t>
  </si>
  <si>
    <t>Política Pública de Legalización de Asentamientos Humanos y del Control Urbano formulada</t>
  </si>
  <si>
    <t>0
  Fuente: Dirección de Control Urbano, 2024</t>
  </si>
  <si>
    <t>Formular una (1) Política Pública de Legalización de Asentamientos Humanos y del Control Urbano</t>
  </si>
  <si>
    <t>Documento de Politica</t>
  </si>
  <si>
    <t>Reducir en un 10% las construcciones de edificaciones que incumplan el Plan de Ordenamiento Territorial POT y la Norma Sismo Resistencia NSR</t>
  </si>
  <si>
    <t>Documentos de planeación para la implementación la curaduría pública y de nuevas curadurías urbanas formulados</t>
  </si>
  <si>
    <t>0
 Fuente: Dirección de Control Urbano, 2024</t>
  </si>
  <si>
    <t>Formular y presentar dos (2) documentos de planeación para la implementación de la curaduría pública y de nuevas curadurías urbanas</t>
  </si>
  <si>
    <t xml:space="preserve">Documentos de planeación </t>
  </si>
  <si>
    <t>Estudio para dar viabilidad para la creación de nuevas curadurías urbanas formulado</t>
  </si>
  <si>
    <t>N.D</t>
  </si>
  <si>
    <t>Formular un (1) estudio para dar viabilidad para la creación de nuevas curadurías urbanas</t>
  </si>
  <si>
    <t xml:space="preserve">Estudios de preinversion </t>
  </si>
  <si>
    <t>Implementar el 100% del Plan de Normalización Urbanística</t>
  </si>
  <si>
    <t>CARTAGENA AVANZA EN EL FORTALECIMIENTO DEL PLAN DE NORMALIZACIÓN URBANÍSTICA</t>
  </si>
  <si>
    <t>4.2.2</t>
  </si>
  <si>
    <t>Defensores Urbanos Barriales para la cultura urbanística certificados</t>
  </si>
  <si>
    <t>Certificar dos mil ochocientos (2.800) defensores urbanos barriales en normas urbanísticas</t>
  </si>
  <si>
    <t>Personas capacitadas</t>
  </si>
  <si>
    <t>Inspecciones de Policía especializadas en temas urbanísticos</t>
  </si>
  <si>
    <t>Especializar y dotar seis (6) sedes de inspecciones en temas urbanísticos con herramientas tecnológicas</t>
  </si>
  <si>
    <t xml:space="preserve">Inspecciones de policía dotadas 
</t>
  </si>
  <si>
    <t>Documentos normativos generados</t>
  </si>
  <si>
    <t>Generar seiscientos (600) documentos normativos</t>
  </si>
  <si>
    <t xml:space="preserve">Documentos normativos </t>
  </si>
  <si>
    <t>Cartagena Adaptada al Clima y Resiliente a los Desastres</t>
  </si>
  <si>
    <t>Incrementar en 30% el porcentaje de inversión en gestión del riesgo del Distrito</t>
  </si>
  <si>
    <t>ORDENAMIENTO Y SOSTENIBILIDAD AMBIENTAL</t>
  </si>
  <si>
    <t>4.4.1</t>
  </si>
  <si>
    <t>Plan 4C: Cartagena Competitiva y Compatible con el Clima actualizado</t>
  </si>
  <si>
    <t>1 Plan de Adaptación al Cambio Climático 4C con necesidad de actualización
 Fuente: Secretaría de Planeación, Secretaría General, 2023</t>
  </si>
  <si>
    <t>Actualizar e implementar un (1) Plan 4C: Cartagena Competitiva y Compatible con el Clima</t>
  </si>
  <si>
    <t>Ciudad Histórica y Patrimonial</t>
  </si>
  <si>
    <t>Rehabilitar cuatrocientos (400) metros cuadrados de espacio público en el Centro Histórico y su área de influencia</t>
  </si>
  <si>
    <t>SOSTENIBILIDAD DEL ESPACIO PÚBLICO DEL CENTRO HISTÓRICO DE CARTAGENA DE INDIAS</t>
  </si>
  <si>
    <t>4.5.1</t>
  </si>
  <si>
    <t>Estudio de las nuevas Tipologías Arquitectónicas del Centro Histórico elaborado</t>
  </si>
  <si>
    <t>Elaborar un (1) Estudio y dar lineamientos técnicos de las nuevas Tipologías Arquitectónicas del Centro Histórico</t>
  </si>
  <si>
    <t>Cartagena Ordenada Alrededor del Agua</t>
  </si>
  <si>
    <t>Proteger el 100% de las áreas de rondas hídricas</t>
  </si>
  <si>
    <t>RECUPERACIÓN Y ESTABILIZACIÓN DEL SISTEMA HÍDRICO Y LITORAL DE CARTAGENA</t>
  </si>
  <si>
    <t>4.7.3</t>
  </si>
  <si>
    <t>Plan Parcial de Chambacú, Torices, La Unión formulado, adoptado y con seguimiento</t>
  </si>
  <si>
    <t>Formular, adoptar y hacer seguimiento a un (1) Plan Parcial de Chambacú, Torices, La Unión</t>
  </si>
  <si>
    <t>PLAN DE RESTAURACIÓN INTEGRAL DE LA CIÉNAGA DE LA VIRGEN</t>
  </si>
  <si>
    <t>4.7.4</t>
  </si>
  <si>
    <t>Plan de Gestión Social y Ambiental de la Ciénaga de la Virgen formulado e implementado</t>
  </si>
  <si>
    <t>Formular e implementar un (1) Plan de Gestión Social y Ambiental de la Ciénaga de la Virgen</t>
  </si>
  <si>
    <t>Estudios y diseños actualizados de red urbana formulados</t>
  </si>
  <si>
    <t>Estudios y diseños de pre factibilidad (fase II) de 14.2 kilometros de la vía perimetral formulados
Fuente: Secretaría de Planeación 2023</t>
  </si>
  <si>
    <t>Formular un (1) estudio y diseño de la fase III (factibilidad) para la construcción de la vía Perimetral</t>
  </si>
  <si>
    <t>Planes Parciales de Renovación Urbana adoptados</t>
  </si>
  <si>
    <t>Plan de Mejoramiento Integral de la Boquilla formulado</t>
  </si>
  <si>
    <t>Determinantes del Plan de Mejoramiento estructuradas
  Fuente: Secretaría de Planeación, 2023</t>
  </si>
  <si>
    <t>Formular un (1) Plan de Mejoramiento Integral de la Boquilla</t>
  </si>
  <si>
    <t>Formular cuatro (4) Planes de Mejoramiento Integral de Centros Poblados Insulares y/o Costeros</t>
  </si>
  <si>
    <t>Estudios detallados de amenaza y riesgo para territorios delimitados en Planes Parciales elaborados</t>
  </si>
  <si>
    <t>Elaborar estudios detallados de amenaza y riesgo para los territorios delimitados en los Planes Parciales R1, R2, R3, R5 y R6</t>
  </si>
  <si>
    <t>GESTIÓN DEL TERRITORIO MARINO-COSTERO</t>
  </si>
  <si>
    <t>4.7.5</t>
  </si>
  <si>
    <t>Operación Territorial – O.T-5 / Frente Costero y Protección formulada</t>
  </si>
  <si>
    <t>0
  Fuente: Secretaría de Planeación, 2024</t>
  </si>
  <si>
    <t>Formular una (1) Operación Territorial – O.T-5 / Frente Costero y Protección de Playas</t>
  </si>
  <si>
    <t>Documentos de planeación realizados</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</si>
  <si>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</si>
  <si>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</si>
  <si>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</si>
  <si>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</si>
  <si>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</si>
  <si>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</si>
  <si>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</si>
  <si>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Integración Regional y Metropolitana</t>
  </si>
  <si>
    <t>Implementar cuatro (4) acuerdos regionales de colaboración mutua</t>
  </si>
  <si>
    <t>PROMOCIÓN, CREACIÓN Y OPERACIÓN DE ESQUEMAS ASOCIATIVOS TERRITORIALES DE LA CIUDAD REGIÓN</t>
  </si>
  <si>
    <t>4.8.1</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</si>
  <si>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</si>
  <si>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</si>
  <si>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</si>
  <si>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</si>
  <si>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 xml:space="preserve">Documentos de lineamientos técnicos en logística de transporte, publicados </t>
  </si>
  <si>
    <t xml:space="preserve">11. Ciudades y Comunidades Sostenibles
9. Industria, Innovación e Infraestructura
17. Alianzas para lograr los objetivos
</t>
  </si>
  <si>
    <t>5. 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</si>
  <si>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</si>
  <si>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Sistema de Planeación Distrital</t>
  </si>
  <si>
    <t>Diseñar e implementar al 100% la estrategia distrital para disposición de información estratégica de ciudad</t>
  </si>
  <si>
    <t>CENTRO DE INVESTIGACIÓN PARA LA PLANEACIÓN SOCIOECONÓMICA Y TERRITORIAL</t>
  </si>
  <si>
    <t>5.6.1</t>
  </si>
  <si>
    <t>Estudios socioeconómicos y poblacionales elaborados</t>
  </si>
  <si>
    <t>Elaborar cuatro (4) estudios socioeconómicos y poblacionales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</si>
  <si>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</si>
  <si>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</si>
  <si>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</si>
  <si>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</si>
  <si>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Actividades científicas de apropiación social del conocimiento desarrollados</t>
  </si>
  <si>
    <t>Desarrollar diez (10) actividades científicas de apropiación social del conocimiento</t>
  </si>
  <si>
    <t>Encuesta Multipropósito desarrollada</t>
  </si>
  <si>
    <t>Desarrollar una (1) Encuesta Multipropósito</t>
  </si>
  <si>
    <t>SISTEMAS DE INFORMACIÓN PARA EL DESARROLLO DE CARTAGENA</t>
  </si>
  <si>
    <t>5.6.2</t>
  </si>
  <si>
    <t>Mapa Interactivo de Asuntos del Suelo - MIDAS
 actualizado y optimizado</t>
  </si>
  <si>
    <t>Actualizar y optimizar un (1) Mapa Interactivo de Asuntos del Suelo - MIDAS</t>
  </si>
  <si>
    <t>Sistema de gestión documental implementado</t>
  </si>
  <si>
    <t>Sistema de Información Geográfico y Estadístico Distrital con infraestructura de datos espaciales creado</t>
  </si>
  <si>
    <t>Crear e implementar un (1) Sistema de Información Geográfico y Estadístico Distrital potenciado con infraestructura de datos espaciales</t>
  </si>
  <si>
    <t>Sistemas de información implementados</t>
  </si>
  <si>
    <t>Base de datos de estratificación actualizada</t>
  </si>
  <si>
    <t xml:space="preserve">100% de la base de datos de estratificación del Distrito actualizada
Fuente: Secretaría de Planeación, 2023
</t>
  </si>
  <si>
    <t>Mantener actualizada una (1) base de datos de estratificación del Distrito</t>
  </si>
  <si>
    <t>Servicio de estratificación socioeconómica</t>
  </si>
  <si>
    <t>Política de Gestión Estadística implementada en el marco del MIPG</t>
  </si>
  <si>
    <t>Implementar una (1) Política de Gestión Estadística en el marco de MIPG</t>
  </si>
  <si>
    <t>Documentos de política elaborados</t>
  </si>
  <si>
    <t>Base de datos del Sistema de Identificación de Potenciales Beneficiarios de Programas Sociales - SISBEN IV actualizada en la fase de demanda</t>
  </si>
  <si>
    <t>100% de metodología del SISBEN IV implementada a corte 2023
  Fuente: Secretaría de Planeación 2023</t>
  </si>
  <si>
    <t>Mantener actualizada una (1) base de datos del SISBEN IV en la fase de demanda</t>
  </si>
  <si>
    <t>Sistema de gestión documental actualizado</t>
  </si>
  <si>
    <t>Oficina Administrativa y puntos de atención del Sistema de Identificación de Potenciales Beneficiarios de Programas Sociales - SISBEN IV mejorados</t>
  </si>
  <si>
    <t>Una Oficina Administrativa y diez puntos de atención con necesidad de mejora
  Fuente: Secretaría de Planeación 2023</t>
  </si>
  <si>
    <t>Mejorar una (1) Oficina Administrativa y diez (10) puntos de atención del SISBEN IV</t>
  </si>
  <si>
    <t>Sedes dotadas</t>
  </si>
  <si>
    <t>Organizar y poner en funcionamiento el 100% del Sistema Distrital de Planeación</t>
  </si>
  <si>
    <t>INVERSIÓN PÚBLICA EFICIENTE Y TRANSPARENTE</t>
  </si>
  <si>
    <t>5.6.3</t>
  </si>
  <si>
    <t>Informes periódicos seguimiento de inversión pública elaborados</t>
  </si>
  <si>
    <t>14 informes periódicos seguimiento de inversión pública en el cuatrienio 2020-2023
  Fuente: Secretaría de Planeación, 2023</t>
  </si>
  <si>
    <t>Elaborar dieciséis (16) informes periódicos seguimiento de inversión pública</t>
  </si>
  <si>
    <t>Documentos de lineamientos técnicos realizados</t>
  </si>
  <si>
    <t>Asistencias técnicas a entidades del Distrito elaboradas</t>
  </si>
  <si>
    <t>Elaborar noventa y dos (92) asistencias técnicas a entidades del Distrito</t>
  </si>
  <si>
    <t>Entidades, organismos y dependencias asistidos técnicamente</t>
  </si>
  <si>
    <t>Soportes técnicos a usuarios en temas de proyectos de inversión elaborados</t>
  </si>
  <si>
    <t>1200 usuarios con soporte técnico en proyectos a corte 2023
  Fuente: Secretaría de Planeación, 2023</t>
  </si>
  <si>
    <t>Elaborar mil quinientos (1.500) soportes técnicos a usuarios en temas de proyectos de inversión</t>
  </si>
  <si>
    <t>Planes de Desarrollo Locales formulados y con seguimiento</t>
  </si>
  <si>
    <t>3 Planes de Desarrollo Locales formulados para el cuatrienio 2020-2023
  Fuente: Secretaría de Planeación, 2023</t>
  </si>
  <si>
    <t>Formular y hacer seguimiento a los Planes de Desarrollo Local</t>
  </si>
  <si>
    <t>Estrategia de asistencia técnica para la formulación de los Planes de Desarrollo Estratégicos Comunales formulada</t>
  </si>
  <si>
    <t>0
  Fuente: Secretaría de Planeación, 2023</t>
  </si>
  <si>
    <t>Formular una (1) estrategia de asistencia técnica para la formulación de los Planes de Desarrollo Estratégicos Comunales</t>
  </si>
  <si>
    <t>Documentos metodológicos realizados</t>
  </si>
  <si>
    <t>Planes de Acción formulados y con seguimiento</t>
  </si>
  <si>
    <t>Formular y hacer seguimiento a veintiún (21) Planes de Acción</t>
  </si>
  <si>
    <t>Documentos de evaluación elaborados</t>
  </si>
  <si>
    <t>Proyectos estratégicos de ciudad formulados</t>
  </si>
  <si>
    <t>Formular en sus tres fases siete (7) proyectos estratégicos de ciudad</t>
  </si>
  <si>
    <t>Proyectos asistidos técnicamente</t>
  </si>
  <si>
    <t>POLÍTICAS PÚBLICAS INTERSECTORIALES Y CON VISIÓN INTEGRAL</t>
  </si>
  <si>
    <t>5.6.4</t>
  </si>
  <si>
    <t>Políticas públicas formuladas y acompañadas en su evaluación y seguimiento</t>
  </si>
  <si>
    <t>3 políticas públicas adoptadas
  Fuente: Secretaría de Planeación, 2024.</t>
  </si>
  <si>
    <t>Formular y acompañar en su evaluación y seguimiento a nueve (9) políticas públicas</t>
  </si>
  <si>
    <t>Políticas públicas finalizadas en su formulación</t>
  </si>
  <si>
    <t>Finalizar la formulación y acompañar en la evaluación y seguimiento a tres (3) políticas públicas</t>
  </si>
  <si>
    <t>DESCENTRALIZACIÓN ADMINISTRATIVA</t>
  </si>
  <si>
    <t>5.6.5</t>
  </si>
  <si>
    <t>Estudios técnicos para la creación de nuevas localidades</t>
  </si>
  <si>
    <t>Elaborar un (1) estudio técnico para la creación de nuevas localidades</t>
  </si>
  <si>
    <t>Proyecto de acuerdo presentado al Concejo para la creación de localidades</t>
  </si>
  <si>
    <t>Presentar un (1) proyecto de acuerdo al Concejo para la creación de dos localidades</t>
  </si>
  <si>
    <t>Documentos normativos realizados</t>
  </si>
  <si>
    <t>Asistencia técnica y seguimiento a la ejecución de los Fondos de Desarrollo Local desarrollada</t>
  </si>
  <si>
    <t>Desarrollar asistencia técnica y seguimiento a la ejecución de los Fondos de Desarrollo Local</t>
  </si>
  <si>
    <t>Instancias del Sistema Distrital de Planeación Participativa acompañadas con apoyo técnico, administrativo y logístico</t>
  </si>
  <si>
    <t>"0
 Fuente: Secretaría de Planeación, 2023"</t>
  </si>
  <si>
    <t>Acompañar con apoyo técnico, administrativo y logístico anualmente a tres (3) instancias de planeación (Consejo Territorial de Planeación, el Consejo Consultivo de Ordenamiento Territorial y el Consejo de Participación Ciudadana)</t>
  </si>
  <si>
    <t>GESTIÓN CATASTRAL CON ENFOQUE MULTIPROPÓSITO</t>
  </si>
  <si>
    <t>5.6.6</t>
  </si>
  <si>
    <t>Operación del servicio público de catastro multipropósito implementada</t>
  </si>
  <si>
    <t>Implementar una (1) operación del servicio público de catastro multipropósito</t>
  </si>
  <si>
    <t xml:space="preserve">Documento de estudios técnicos sobre geografía, caracterización territorial y dinámica inmobiliaria </t>
  </si>
  <si>
    <t>Plan de fortalecimiento para la prestación efectiva del servicio público de gestión
 catastral formulado</t>
  </si>
  <si>
    <t>"Formular un (1) plan de fortalecimiento para la prestación efectiva del servicio público de gestión catastral"</t>
  </si>
  <si>
    <t>Servicio de conservación catastral</t>
  </si>
  <si>
    <t>10. Reducción de la desigualdad
16. Paz, justicia e instituciones sólidas</t>
  </si>
  <si>
    <t>Este capítulo busca 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</si>
  <si>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</si>
  <si>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</si>
  <si>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</si>
  <si>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</si>
  <si>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06-01-01</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</si>
  <si>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</si>
  <si>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</si>
  <si>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</si>
  <si>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</si>
  <si>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</si>
  <si>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</si>
  <si>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</si>
  <si>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</si>
  <si>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</si>
  <si>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</si>
  <si>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</si>
  <si>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</si>
  <si>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Incrementar a 80,7 puntos el Índice de Desempeño Gobierno Digital</t>
  </si>
  <si>
    <t xml:space="preserve">DIRECCIONAMIENTO ESTRATÉGICO Y PLANEACIÓN </t>
  </si>
  <si>
    <t>PLANEACIÓN INSTITUCIONAL</t>
  </si>
  <si>
    <t>DIRECCIONAMIENTO ESTRATÉGICO</t>
  </si>
  <si>
    <t>01 PLANEACIÓN ESTRATEGICA</t>
  </si>
  <si>
    <t>Dar cumplimiento al 100% de las políticas, planes, programas, proyectos, estrategias y objetivos trazados por el Gobierno Nacional, mediante la construcción permanente de la Plataforma Estratégica, la formulación del Plan Estratégico Institucional, acorde con lo establecido en el Plan Nacional de Desarrollo, el Plan Indicativo Sectorial y las políticas de gobierno y este a su vez estructura la planeación institucional, a través de la formulación y seguimiento de la planeación presupuestal, el Plan de Acción para el cumplimiento de la Misión y Visión Institucional.</t>
  </si>
  <si>
    <t>Índice de desempeño institucional (FURAG)</t>
  </si>
  <si>
    <t>Medir la gestión y desempeño institucional de la Alcaldía de Cartagena de Indias en el ámbito de aplicación del Modelo Integrado de Planeación y Gestión MIPG</t>
  </si>
  <si>
    <t>ANUAL</t>
  </si>
  <si>
    <t>EFECTIVIDAD</t>
  </si>
  <si>
    <t>02 GESTIÓN DE POLITICAS PÚBLICAS E INSTITUCIONALES</t>
  </si>
  <si>
    <t>Brindar asistencias técnicas a todos los procesos del distrito para el cumplimiento del 100% de las políticas publicas, de forma cuatrianual, mediante la gestión para la elaboración de las politicas públicas de la entidad.</t>
  </si>
  <si>
    <t>Número de asistencias técnicas brindadas</t>
  </si>
  <si>
    <t>Evaluar el número de asistencias técnicas brindadas en función del número de solicitudes de asistencias técnicas recibidas.</t>
  </si>
  <si>
    <t>Trimestral</t>
  </si>
  <si>
    <t>EFICACIA</t>
  </si>
  <si>
    <t>ENTIDADES</t>
  </si>
  <si>
    <t>Número de conceptos emitidos</t>
  </si>
  <si>
    <t>Evaluar el número de conceptos emitidos en función de numero de conceptos solicitados en el subproceso de función publicas institucionales</t>
  </si>
  <si>
    <t>SERVIDORES</t>
  </si>
  <si>
    <t>Número de informes de seguimiento emitidos</t>
  </si>
  <si>
    <t>Verificar el número de informes de seguimientos emitidos desde el subproceso de gestión de políticas públicas e institucionales</t>
  </si>
  <si>
    <t>CIUDADANÍA</t>
  </si>
  <si>
    <t>Organizar y poner en funcionamiento el 100% del Sistema Distrital de
Planeación</t>
  </si>
  <si>
    <t>Numero de evaluaciones publicadas</t>
  </si>
  <si>
    <t>Evaluar si el equipo de políticas públicas está monitoreando al Distrito.</t>
  </si>
  <si>
    <t>Semestral</t>
  </si>
  <si>
    <t>INTERNO</t>
  </si>
  <si>
    <t>03 ADMINISTRACIÓN DE RIESGO</t>
  </si>
  <si>
    <t>Liderar la Administración del Riesgo de la Alcaldía de Cartagena, por medio del uso de las herramientas y metodologías disponibles, para la implementación de una eficaz, eficiente y efectiva gestión del riesgo a partir de la identificación, análisis y control de los posibles hechos generadores, tanto internos como externos y el análisis de sus causas, sus consecuencias y el establecimiento de medidas orientadas a controlarlos para contribuir al logro de los objetivos de los procesos.</t>
  </si>
  <si>
    <t>Controles de los riesgos de gestion implementados</t>
  </si>
  <si>
    <t>Evaluar la eficacia de los controles establecidos para la mitigacion de los riesgos de gestion</t>
  </si>
  <si>
    <t>Incrementar a 88,9 puntos el Índice de Desempeño Institucional - IDI de la Alcaldía Distrital</t>
  </si>
  <si>
    <t>04 EVALUACIÓN Y GESTIÓN DE LOS GRUPOS DE VALOR</t>
  </si>
  <si>
    <t>Consolidar el ciclo de la planificación estratégica mediante el desarrollo continuo de acciones e instrumentos, para evaluar y mejorar la prestación de productos y servicios a todos los grupos de valor, con el fin de identificar y hacer seguimiento a quien o quienes llega el servicio de se presta.</t>
  </si>
  <si>
    <t>Grupos de valor analizados</t>
  </si>
  <si>
    <t>Identificar el número de grupos de valor analizados en función del total de grupos de valor de la alcaldía de Cartagena.</t>
  </si>
  <si>
    <t>Anual</t>
  </si>
  <si>
    <t xml:space="preserve">EVALUACIÓN DE RESULTADOS </t>
  </si>
  <si>
    <t xml:space="preserve">SEGUIMIENTO Y EVALUACIÓN DEL DESEMPEÑO INSTITUCIONAL </t>
  </si>
  <si>
    <t>SEGUIMIENTO Y EVALUACION</t>
  </si>
  <si>
    <t>05 EVALUACION DE METAS DE INDICADORES Y METAS DE GOBIERNO TERRITORIAL</t>
  </si>
  <si>
    <t>Identificar el 100% de los avances alcanzados en la programacion de metas e indicadores con los recursos asignados a cada programa en el plan de desarrollo, a traves del seguimiento permanente a la gestion institucional y la evaluacion de los resultados obtenidos, con el fin de realizar el seguimiento y evaluacion de la gestion y su desempeño a partir de las metas e indicadores del Plan de Desarrollo.</t>
  </si>
  <si>
    <t>Informe de seguimiento realizado</t>
  </si>
  <si>
    <t>Evaluar el numero de seguimientos realizados en funcion del numero de seguimientos programados</t>
  </si>
  <si>
    <t>GESTIÓN DE LA INVERSIÓN PUBLICA</t>
  </si>
  <si>
    <t>06 GESTIÓN DEL PLAN DE DESARROLLO Y SUS INTRUMENTOS DE EJECUCIÓN</t>
  </si>
  <si>
    <t>Orientar en el Distrito de Cartagena la formulación del plan de desarrollo, a traves de todos los instrumentos de planeación estratégica como plan de desarrollo, plan indicativo y planes de acción institucional, con el fin de hacer el seguimiento permanente al cumplimiento de este plan</t>
  </si>
  <si>
    <t>Documentos de planeación formulado</t>
  </si>
  <si>
    <t>Evaluar el número de documentos de planeación elaborados en función de los documentos programados.</t>
  </si>
  <si>
    <t>07 GESTIÓN DE PROYECTOS DE INVERSIÓN PÚBLICA</t>
  </si>
  <si>
    <t>Garantizar la correcta formulación, seguimiento y ajuste de proyectos que se encuentren alineados en un 100% a las metodologías, criterios y procedimientos definidos por el departamento nacional de planeación para la asignación de recursos públicos para su ejecución y de esta manera dar cumplimiento a lo planificado en el plan de desarrollo en el periodo de gobierno.</t>
  </si>
  <si>
    <t>Numero de personas capacitadas</t>
  </si>
  <si>
    <t>Evaluar el numero de personas capacitadas en funcion de la meta de personas a capacitar en el plan de desarrollo durante cada vigencia.</t>
  </si>
  <si>
    <t>TRIMESTRAL</t>
  </si>
  <si>
    <t>Proyectos con asignación presupuestal viabilizado</t>
  </si>
  <si>
    <t>Medir el cumplimiento de proyectos con asignación presupuestal viabilizados en función del total de proyectos con asignación presupuestal para la vigencia.</t>
  </si>
  <si>
    <t>Reporte de seguimiento a proyectos cumplidos</t>
  </si>
  <si>
    <t>Elaborar y entregar el seguimiento del Plan Desarrollo para la toma de decisiones en el cumplimiento de los objetivos y metas de la Administración.</t>
  </si>
  <si>
    <t>Ejecución de trámites aprobados</t>
  </si>
  <si>
    <t>Medir cumplimiento de ejecución de los tramites aprobados mediante actos administrativos</t>
  </si>
  <si>
    <t>08 GESTIÓN DE PROYECTOS DE INVERSIÓN PÚBLICA CON RECURSOS DE REGALIAS</t>
  </si>
  <si>
    <t>Garantizar la correcta formulación, seguimiento y ajuste de proyectos que se encuentren alineados en un 100% a las metodologías, criterios y procedimientos definidos por el departamento nacional de planeación para la asignación de recursos públicos de regalías para su ejecución y de esta manera dar cumplimiento a lo planificado en el plan de desarrollo en el periodo de gobierno.</t>
  </si>
  <si>
    <t>Recursos públicos de regalías asignados</t>
  </si>
  <si>
    <t>Evaluar la oportunidad en la contratación, el cumplimiento de la ejecución en plazo y en presupuesto programados. acciones de apoyo en la gestión de proyectos y en la ejecución de los mismo</t>
  </si>
  <si>
    <t>09 GESTIÓN Y CONTROL DE INVERSIONES PÚBLICAS</t>
  </si>
  <si>
    <t>Garantizar la correcta inversión de recursos públicos en proyectos de inversión en un 100%, mediante la ejecución de proyectos de inversión en el Distrito de Cartagena, para el cumplimiento a lo planificado en el plan de desarrollo en el periodo de gobierno</t>
  </si>
  <si>
    <t>Solicitudes de disponibilidad presupuestal recibidas</t>
  </si>
  <si>
    <t>Establecer el nivel de cumplimiento de atención de las solicitudes de disponibilidad presupuestal recibidas en función del total de solicitudes de disponibilidad presupuestal recibidas.</t>
  </si>
  <si>
    <t>Tramites presupuestales revisados</t>
  </si>
  <si>
    <t>Establecer el nivel de cumplimiento de los procesos de revisión de los decretos de trámites presupuestales</t>
  </si>
  <si>
    <t>INFORMACIÓN Y COMUNICACIÓN</t>
  </si>
  <si>
    <t>GESTIÓN DE LA INFORMACIÓN ESTADÍSTICA</t>
  </si>
  <si>
    <t>GESTIÓN DE DATOS E INFORMACIÓN ESTADISTICA DISTRITAL</t>
  </si>
  <si>
    <t>10 SISTEMA DE INFORMACION - SISBEN</t>
  </si>
  <si>
    <t>Identificar y generar información socioeconómica confiable y actualizada de potenciales beneficiarios de programas sociales del estado, mediante la actualización permanente de los datos sociodemográficos de los hogares en la base de datos de la metodología Sisbén IV para la toma de decisiones del Distrito y que a su vez permita a las entidades y a la ciudadanía en general contar con información, relevante, accesible, precisa y oportuna.</t>
  </si>
  <si>
    <t>Encuestas nuevas atendidas</t>
  </si>
  <si>
    <t>Evaluar el numero encuestas nuevas</t>
  </si>
  <si>
    <t>Personas incluidas en un hogar atendidas</t>
  </si>
  <si>
    <t>Verificar el número de personas incluidas en un hogar atendidas.</t>
  </si>
  <si>
    <t>Fichas modificadas</t>
  </si>
  <si>
    <t>Evaluar el número de fichas modificadas en la base de dato del Sisbén</t>
  </si>
  <si>
    <t>Retiro de fichas, hogares o de personas realizado</t>
  </si>
  <si>
    <t>Medir el numero de retiros validados por el DNP Vs solicitudes de retiro solicitados</t>
  </si>
  <si>
    <t>Encuestas por inconformidad en categorías atendidas</t>
  </si>
  <si>
    <t>Evaluar el número de encuestas por inconformidad realizadas en función del número de encuestas por inconformidad solicitadas.</t>
  </si>
  <si>
    <t>Búsquedas Activas Realizadas</t>
  </si>
  <si>
    <t>Evaluar el número de búsquedas atendidas en función del número de búsquedas proyectadas.</t>
  </si>
  <si>
    <t>Tramites al DNP Reportado</t>
  </si>
  <si>
    <t>Monitorear el numero de envíos de la base de datos SISBEN al DNP</t>
  </si>
  <si>
    <t>EFICIENCIA</t>
  </si>
  <si>
    <t>Peticiones, Quejas y Reclamos, PQR atendidas</t>
  </si>
  <si>
    <t>Determinar el nivel de atención de las peticiones quejas y reclamos recibidas</t>
  </si>
  <si>
    <t>11 SISTEMA DE INFORMACIÓN DE LA ESTRATIFICACIÓN SOCIOECONOMICA</t>
  </si>
  <si>
    <t>Mantener actualizada la estratificación de los predios de uso residencial en las zonasurbanas y rurales del Distrito, así como las fincas y viviendas dispersas, conforme a la metodología vigente, con el fin de brindar herramientas que permitan establecer tarifas diferenciales en el cobro de los servicios públicos y/o el impuesto predial y de dar respuesta oportuna a los requerimientos que en materia de estratificación presenten los usuarios, todo esto con el acompañamiento del Comité permanente de estratificación.</t>
  </si>
  <si>
    <t>Numero de Predios actualizados por iniciativa de la SPD</t>
  </si>
  <si>
    <t>Hacer seguimiento a las actualizaciones de estrato en predios por iniciativa de la dependencia de Estratificación.</t>
  </si>
  <si>
    <t>Numero de estratos asignados a nuevos desarrollos urbanisticos</t>
  </si>
  <si>
    <t>Evaluar el número de nuevos desarrollos estratificados en función del número de solicitudes de asignación de estrato.</t>
  </si>
  <si>
    <t>Numero de certificados de estratos emitidos por solicitud de usuarios.</t>
  </si>
  <si>
    <t>Evaluar el porcentaje de certificados de estrato emitidos contra lo solicitado.</t>
  </si>
  <si>
    <t>Numero de predios revisados por solicitud de usuarios</t>
  </si>
  <si>
    <t>Evaluar el porcentaje de predios a los que se les revisa el estrato contra lo solicitado.</t>
  </si>
  <si>
    <t>Numero de apelaciones recibidas sobre el total de predios actualizados.</t>
  </si>
  <si>
    <t>Evaluar el porcentaje de apelaciones recibidas contra el el numero de predios actualizados.</t>
  </si>
  <si>
    <t>Numero de apelaciones atendidas por el comite permanente de estratificacion</t>
  </si>
  <si>
    <t>Evaluar el porcentaje de apelaciones atendidas por el comite permanente de estratificacion contra las solicitudes recibidas.</t>
  </si>
  <si>
    <t>Numero de respuestas emitidas dentro de los tiempos de ley.</t>
  </si>
  <si>
    <t>Evaluar el porcentaje de respuestas de los usuarios emitidas en el tiempo de ley.</t>
  </si>
  <si>
    <t>12 SISTEMA DE INFORMACIÓN GEOGRAFICA</t>
  </si>
  <si>
    <t>Desarrollar y mantener actualizado el Sistema de Información Geografica SIG, Distrital y coordinar los sistemas de operación de los instrumentos de focalización en las Alcaldías Locales, conforme a las políticas y procedimientos del gobierno central. (Alimentar, Depurar, Actualizar y Procesar las Bases de Datos del Sistema de Información Geográfico) para la toma de decisiones del Distrito.</t>
  </si>
  <si>
    <t>Certificado de nomenclatura emitido</t>
  </si>
  <si>
    <t>Evaluar el número de certificados de nomenclatura emitido vs número de certificado solicitado.</t>
  </si>
  <si>
    <t>Mensual</t>
  </si>
  <si>
    <t>Numero de planos elaborados</t>
  </si>
  <si>
    <t>Establecer un control y medición de los diferentes planos que se elaboran en la dependencia, con el fin de establecer una base de datos de los mismos.</t>
  </si>
  <si>
    <t>Usuarios que hace uso de la plataforma MIDAS.</t>
  </si>
  <si>
    <t>Establecer un control y medición de los usuarios que hacen uso de la plataforma MIDAS.</t>
  </si>
  <si>
    <t>Usuarios que hace uso de las bases de datos SIG</t>
  </si>
  <si>
    <t>Establecer un control y medición de los usuarios que hacen uso de las diferentes bases de datos del sistema de información.</t>
  </si>
  <si>
    <t>Bases de Datos Actualizados</t>
  </si>
  <si>
    <t>Establecer un control sobre las bases de datos actualizadas</t>
  </si>
  <si>
    <t>GESTIÓN TERRITORIAL Y GESTIÓN DE SUS INSTRUMENTOS</t>
  </si>
  <si>
    <t>14 FORMULACIÓN DE PLANES PARCIALES</t>
  </si>
  <si>
    <t>Atender el 100% de las solicitudes realizadas por los interesados en desarrollar y complementar las disposiciones del plan de ordenamiento territorial, para áreas determinadas del suelo urbano y para las áreas incluidas en el suelo de expansión urbana, además de las que deban desarrollarse mediante unidades de actuación urbanística, macroproyectos u otras operaciones urbanas especiales, y emitir la viabilidad técnica y urbanística que haya lugar.</t>
  </si>
  <si>
    <t>Planes parciales Aprobados</t>
  </si>
  <si>
    <t>Determinar el cumplimiento en la oportunidad de la atención a las solicitudes efectuadas por la ciudadanía, en relación con la evaluación y emisión de planes parciales en la ciudad de Cartagena.</t>
  </si>
  <si>
    <t>15 GESTION DEL ORDENAMIENTO TERRITORIAL</t>
  </si>
  <si>
    <t>Formular el Plan de Ordenamiento Territorial – POT, en coordinación con todas las entidades del orden público, privado y comunitario para la ordenación del territorio, cada vez que se cumpla la vigencia del instrumento, cada tres periodos de gobierno de la administración distrital y/o cuando se agote la vigencia de los contenidos de componente general y urbano, lo que ocurra primero y realizar el seguimiento para revisar el cumplimiento de la visión.</t>
  </si>
  <si>
    <t>Avance del Plan de Ordenamiento Territorial Formulado</t>
  </si>
  <si>
    <t>Realizar el seguimiento de la formulación y adopción del Plan de Ordenamiento Territorial</t>
  </si>
  <si>
    <t>17 EXPEDIENTE DISTRITAL</t>
  </si>
  <si>
    <t>Conformar un sistema de información integral para la planeación en el ámbito territorial mediante la consolidación del expediente distrital que contiene documentos, planos e información georreferenciada sobre los aspectos territoriales a través del archivo técnico e histórico, cada vez que se genere y/o recolecte cualquier tipo de información relacionada con el ordenamiento territorial, para que sirva como herramienta para la planificación, el seguimiento y la evaluación del ordenamiento territorial en el Distrito de Cartagena.</t>
  </si>
  <si>
    <t>Certificados de uso de suelo, riesgo y nomenclatura emitidos</t>
  </si>
  <si>
    <t>Determinar el nivel de cumplimiento en la atención a las solicitudes de certificación de la norma urbanística de los diferentes predios de la ciudad en las modalidades del uso del suelo, riesgo y nomenclatura.</t>
  </si>
  <si>
    <t>GESTIÓN EN LA VIGILANCIA Y CONTROL DE LAS NORMAS URBANAS</t>
  </si>
  <si>
    <t>18 INSPECCIÓN, CONTROL Y LA VIGILANCIA DE LOS ENAJENADORES DE VIVIENDA</t>
  </si>
  <si>
    <t>Definir mecanismos necesarios para el cumplimiento en un 100% de las funciones de las actividades destinadas a la enajenación de vivienda, mediante la permanente inspección, control y vigilancia de los enajenadores de vivienda, con el fin de solucionar los problemas de construcción ilegal, según las normas urbanísticas vigentes.</t>
  </si>
  <si>
    <t>Certificados solicitados expedidos</t>
  </si>
  <si>
    <t>Evaluar el número de certificados solicitados expedidos vs el número de solicitudes recibidas.</t>
  </si>
  <si>
    <t>Proyectos de urbanismo visitados</t>
  </si>
  <si>
    <t>Evaluar el número de visitas realizadas a proyectos de urbanismo en función a los proyectos urbanismos radicados.</t>
  </si>
  <si>
    <t>19 RECEPCIÓN DE BIENES DESTINADOS AL USO PÚBLICO EN ACTUACIONES URBANÍSTICAS</t>
  </si>
  <si>
    <t>Establecer el procedimiento para el trámite de titulación, recepción e incorporación de bienes destinados al uso público en actuaciones urbanísticas, mediante la emisión de conceptos y recepción de bienes para el uso público, con el fin de asegurar la legalidad y la transparencia en la toma de decisiones y trámites urbanísticos</t>
  </si>
  <si>
    <t>Áreas de cesión inspeccionadas</t>
  </si>
  <si>
    <t>Evaluación del número de solicitudes de recepción de áreas de cesión inspeccionadas en función a la entrega de inspección a apoyo logístico</t>
  </si>
  <si>
    <t>20 PROCESOS POLICIVOS URBANÍSTICOS POR INFRACCIÓN URBANÍSTICA</t>
  </si>
  <si>
    <t>Definir mecanismos necesarios para el cumplimiento en un 100% de las funciones de las actividades destinadas a los procesos policivos, con respecto a las decisiones de 2° instancia que se han tramitado por los comportamientos contrarios a la integridad urbanistica contenidos en la ley 1801 del 2016, mediante la emisiòn de actos administrativos para la definición del caso.</t>
  </si>
  <si>
    <t>Procesos policivos urbanísticos atendidos</t>
  </si>
  <si>
    <t>Evaluar el número de solicitudes de procesos policivos urbanísticos atendidos vs el número de solicitudes de proceso policivos urbanísticos recibidos.</t>
  </si>
  <si>
    <t xml:space="preserve">
</t>
  </si>
  <si>
    <t>Página: 3 de 3</t>
  </si>
  <si>
    <t>Secretaría de Planeación Distrital</t>
  </si>
  <si>
    <t>SEGUIMIENTO PRESUPUESTO PPOR PROYECTO CORTES SEPTIEMBRE 2024</t>
  </si>
  <si>
    <t>PLAN ANUAL DE ADQUISICIONES</t>
  </si>
  <si>
    <t>PROGRAMACIÓN PRESUPUESTAL</t>
  </si>
  <si>
    <t xml:space="preserve"> META PRODUCTO PDD 2025</t>
  </si>
  <si>
    <t>OBJETIVO ESPECIFICO DEL PROYECTO</t>
  </si>
  <si>
    <t>ACTIVIDADES DE PROYECTO DE INVERSIÓN 
( HITOS )</t>
  </si>
  <si>
    <t>PROGRAMACIÓN NUMÉRICA DE LA ACTIVIDAD PROYECTO (VIGENCIA)</t>
  </si>
  <si>
    <t>FECHA DE INICIO DE LA ACTIVIDAD</t>
  </si>
  <si>
    <t>FECHA DE TERMINACIÓN DE LA ACTIVIDAD</t>
  </si>
  <si>
    <t>DESCRIPCIÓN DE LA ADQUISICIÓN ASOCIADA AL PROYECTO</t>
  </si>
  <si>
    <t>REPORTE (ENLACE DE SECOP)</t>
  </si>
  <si>
    <t>APROPIACIÓN INICIAL 
(ACTIVIDAD PROYECTO)
(en pesos)</t>
  </si>
  <si>
    <t>APROPACIÓN DEFINITIVA 
POR ACTIVIDAD DE PROYECTO</t>
  </si>
  <si>
    <t>PRESUPUESTO VIGENCIA 2025</t>
  </si>
  <si>
    <t>OBSERVACIONES</t>
  </si>
  <si>
    <t>2.1.4</t>
  </si>
  <si>
    <t>Adoptar (1) documentos normativos para legalizacion de 122 hectareas en asentamientos humanos</t>
  </si>
  <si>
    <t xml:space="preserve"> ELABORACIÓN DE DOCUMENTOS PRELIMINARES, RECONOCIMIENTO DE EDIFICACIONES Y TRÁMITE DE LEGALIZACIÓN URBANÍSTICA</t>
  </si>
  <si>
    <t>Promover el acceso a los servicios del Estado a habitantes de asentamientos informales, mediante la implementación de estrategias de regularización urbana que impulsen el reconocimiento de edificaciones y las gestiones preliminares para la formalización.</t>
  </si>
  <si>
    <t>Implementar procesos de legalización urbanística, mejora de infraestructuras básicas y reconocimiento de edificaciones en al menos seis asentamientos informales previamente identificados, en colaboración con comunidades locales y autoridades municipales</t>
  </si>
  <si>
    <t>Documento de planeación</t>
  </si>
  <si>
    <t>Diágnostico</t>
  </si>
  <si>
    <t>EQUIDAD DE LA MUJER</t>
  </si>
  <si>
    <t>Documento / Cartografía</t>
  </si>
  <si>
    <t>2025-04</t>
  </si>
  <si>
    <t>2025-12</t>
  </si>
  <si>
    <t>Población general</t>
  </si>
  <si>
    <t>Sandra Bacca Piñeros</t>
  </si>
  <si>
    <t>Asociados a fenómenos de origen humano no intencionales:  aglomeración de público</t>
  </si>
  <si>
    <t>Interrupción de la ejecución de los proyectos y afectación
a la seguridad del personal.</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</si>
  <si>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</si>
  <si>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ELABORACIÓN DE DOCUMENTOS PRELIMINARES, RECONOCIMIENTO DE EDIFICACIONES Y TRÁMITE DE LEGALIZACIÓN URBANÍSTICA.</t>
  </si>
  <si>
    <t>Contratación directa.</t>
  </si>
  <si>
    <t xml:space="preserve">Recursos propios </t>
  </si>
  <si>
    <t>ICLD</t>
  </si>
  <si>
    <t>202400000003934 ELABORACIÓN DE DOCUMENTOS PRELIMINARES, RECONOCIMIENTO DE EDIFICACIONES Y TRÁMITE DE LEGALIZACIÓN URBANÍSTICA</t>
  </si>
  <si>
    <t>Documento preliminar</t>
  </si>
  <si>
    <t>Presentación síntesis  del Documento preliminar</t>
  </si>
  <si>
    <t>2025-05</t>
  </si>
  <si>
    <t>2025-09</t>
  </si>
  <si>
    <t>Documento de planeación validado</t>
  </si>
  <si>
    <t>Documentos validados, Formatos, oficios de respuesta / Acto Administrativo -Resolución/ Presentación-síntesis/Informes de seguimiento</t>
  </si>
  <si>
    <t>2025-10</t>
  </si>
  <si>
    <t>Divulgación</t>
  </si>
  <si>
    <t>Convocatorias, Actas de Divulgación, registros fotográficos</t>
  </si>
  <si>
    <t>INVESTIGACIONES PARA LA TRANSFORMACIÓN PRODUCTIVA EN EL DISTRITO DE CARTAGENA DE INDIAS</t>
  </si>
  <si>
    <t>Generar conocimiento sobre la situación actual de las dinámicas productivas y las necesidades del mercado laboral en Cartagena.</t>
  </si>
  <si>
    <t>Desarrollar investigaciones para evaluar y redefinir las apuestas productivas y la pertinencia de la oferta educativa con relación al mercado laboral de la ciudad, en el marco de las tendencias futuras de la economía mundial</t>
  </si>
  <si>
    <t>Documentos de Investigación</t>
  </si>
  <si>
    <t>Recolección de información primaria y secundaria</t>
  </si>
  <si>
    <t>Documento del diseño de la investigación</t>
  </si>
  <si>
    <t>Camilo Rey Sabogal</t>
  </si>
  <si>
    <t>Riesgo de Disponibilidad de Datos Actuales y Fiables: Existe el riesgo de que los datos actuales sobre los sectores económicos, apuestas productivas y el mercado laboral en Cartagena no sean completos, actualizados o fiables, lo que puede afectar la precisión y validez del conocimiento generado.</t>
  </si>
  <si>
    <t>Implementación de un Sistema de Validación de Datos: desarrollar un protocolo riguroso para la recolección y validación de datos. Esto incluye la triangulación de fuentes de información (gubernamentales, académicas, empresariales) y la utilización de métodos estadísticos para identificar y corregir posibles sesgos o inconsistencias en los datos recolectados. Además, se pueden establecer acuerdos de colaboración con instituciones locales y nacionales que manejen bases de datos actualizadas y fiables.</t>
  </si>
  <si>
    <t>No programado</t>
  </si>
  <si>
    <t>2024130010263 DESARROLLO DE INVESTIGACIONES PARA LA TRANSFORMACION PRODUCTIVA EN EL DISTRITO DE  CARTAGENA DE INDIAS</t>
  </si>
  <si>
    <t>Diseño del proyecto de investigación</t>
  </si>
  <si>
    <t>INSTRUMENTOS DE PLANIFICACIÓN TERRITORIAL</t>
  </si>
  <si>
    <t>ACTUALIZACIÓN Y SEGUIMIENTO AL PLAN DE ORDENAMIENTO TERRITORIAL EN EL DISTRITO DE CARTAGENA DE INDIAS</t>
  </si>
  <si>
    <t>Formular un instrumento de planificación territorial revisado, ajustado y actualizado en cumplimiento del Decreto 1232 de 2020.</t>
  </si>
  <si>
    <t>Actualizar el diagnóstico, formulación y realizar seguimiento del Plan de Ordenamiento Territorial y presentar al concejo distrital para su adopción.</t>
  </si>
  <si>
    <t>Documento de Planeación</t>
  </si>
  <si>
    <t xml:space="preserve">1. Elaborar plan de trabajo para la gestión de un instrumentos de planificación territorial </t>
  </si>
  <si>
    <t xml:space="preserve">Plan de Trabajo </t>
  </si>
  <si>
    <t>2025-02</t>
  </si>
  <si>
    <t>2025-03</t>
  </si>
  <si>
    <t>Todas</t>
  </si>
  <si>
    <t>El personal técnico encargado de desarrollar y ejecutar las actividades no posea las competencias necesarias</t>
  </si>
  <si>
    <t>Contratar personal técnico idóneo y expertos.</t>
  </si>
  <si>
    <t>Sí</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</si>
  <si>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CONSTRUCCIÓN DE LOS INSTRUMENTOS DE PLANIFICACIÓN (PEMP Y POT) DE LA CIUDAD DE  CARTAGENA DE INDIAS</t>
  </si>
  <si>
    <t>Recursos propios</t>
  </si>
  <si>
    <t>2. Desarrollar la Etapa de Diagnóstico de un instrumento de planificación territorial (Actualización)</t>
  </si>
  <si>
    <t>DTS Diagnóstico</t>
  </si>
  <si>
    <t>2025-07</t>
  </si>
  <si>
    <t>3. Elaborar Documentos de Planeación preliminar de un instrumento de planificación territorial (Actualización)</t>
  </si>
  <si>
    <t>DTS Formulación</t>
  </si>
  <si>
    <t>La comunidad local podría mostrar resistencia al cambio debido a la falta de información o a percepciones negativas sobre los proyectos</t>
  </si>
  <si>
    <t>Contar con las mesas de participación comunitaria dentro de la construcción de los instrumentos</t>
  </si>
  <si>
    <t>4. Elaborar Documentos de Planeación Validado de un instrumento de planificación territorial (actualización)</t>
  </si>
  <si>
    <t xml:space="preserve">Proyecto de Acuerdo / Actos Administrativos </t>
  </si>
  <si>
    <t>Atrasos en el cronograma de acuerdo a lo propuesta en el Plan de Trabajo</t>
  </si>
  <si>
    <t>Reprogramar actividad de entrega del Documento de Planeación Preliminar</t>
  </si>
  <si>
    <t>2024130010205 ACTUALIZACION Y SEGUIMIENTO AL PLAN DE ORDENAMIENTO TERRITORIAL EN EL DISTRITO DE   CARTAGENA DE INDIAS</t>
  </si>
  <si>
    <t xml:space="preserve">5. Desarrollar la Divulgación de los Instrumentos de Planificación Territorial 
</t>
  </si>
  <si>
    <t>Estrategias y Metodologías de Participación Ciudadana, Divulgación y Publicaciones en Medios de Comunicación</t>
  </si>
  <si>
    <t>Reprogramar actividad de entrega del Documento de planeación</t>
  </si>
  <si>
    <t>6. Realizar la construcción documental y demás acciones necesarias derivadas del proceso de diagnóstico, formulación, concertación y consulta de la propuesta del POT, en desarrollo de la normatividad vigente</t>
  </si>
  <si>
    <t xml:space="preserve">Construcción Documental </t>
  </si>
  <si>
    <t>Falta de coordinación efectiva entre las diversas instituciones involucradas en la planificación y ejecución de proyectos puede llevar a una gestión ineficiente y a duplicidades o vacíos en la formulación de los instrumentos</t>
  </si>
  <si>
    <t>Establecer mecanismos de coordinación y comunicación entre instituciones, y definir responsabilidades claras.</t>
  </si>
  <si>
    <t>7. Actualizar la información disponible para la adopcion de instrumentos (estudios de cartografia, riesgos de remoción en masa y riesgos de inundación)</t>
  </si>
  <si>
    <t xml:space="preserve">Actualización y/o Incorporación de los EBR, Cartografía, Recepción de Determinantes de Ordenamiento Territorial </t>
  </si>
  <si>
    <t>2025-06</t>
  </si>
  <si>
    <t>El proyecto no cuenta con los suficientes recursos financieros.</t>
  </si>
  <si>
    <t>Incorporar recursos al proyecto</t>
  </si>
  <si>
    <t xml:space="preserve">8. Realizar seguimiento adopcion del Plan de Ordenamiento Territorial (a partir de su aprobación) </t>
  </si>
  <si>
    <t>Seguimiento y Evaluación Nuevo POT</t>
  </si>
  <si>
    <t>Reprogramar actividad de entrega del Documento de seguimiento y evaluación</t>
  </si>
  <si>
    <t>FORMULACIÓN Y SEGUIMIENTO AL PLAN ESPECIAL DE MANEJO Y PROTECCIÓN DEL CENTRO HISTÓRICO Y SU ÁREA DE INFLUENCIA EN EL DISTRITO DE CARTAGENA DE INDIAS</t>
  </si>
  <si>
    <t>Proteger y salvaguardar los bienes de interés cultural del Centro de Histórico y su zona de influencia</t>
  </si>
  <si>
    <t>Formular y realizar seguimiento un instrumento de planificación territorial y gestión del patrimonio material e inmaterial distrital en el marco del Decreto 2358 de 2019</t>
  </si>
  <si>
    <t>1. Elaborar plan de trabajo para la gestión de un instrumento de planificación territorial</t>
  </si>
  <si>
    <t xml:space="preserve">Plan de Trabajo  </t>
  </si>
  <si>
    <t>N/A</t>
  </si>
  <si>
    <t>2024130010199 FORMULACION Y SEGUIMIENTO AL  PLAN ESPECIAL DE MANEJO Y PROTECCION DEL CENTRO HISTORICO Y SU AREA DE INFLUENCIA EN EL DISTRITO DE  CARTAGENA DE INDIAS</t>
  </si>
  <si>
    <t xml:space="preserve">2. Desarrollar la etapa de diagnóstico de un instrumento de planificación territorial (actualización) </t>
  </si>
  <si>
    <t>Documento actualizado V3</t>
  </si>
  <si>
    <t>2025-01</t>
  </si>
  <si>
    <t>La falta de coordinación puede provocar una gestión poco eficaz del proyecto, ya que las instituciones no estarán alineadas en sus objetivos, procedimientos y tiempos. Esto puede resultar en la toma de decisiones desacertadas y en una ejecución desorganizada de las tareas.</t>
  </si>
  <si>
    <t xml:space="preserve">3. Diseñar e implementar las metodologías para el desarrollo de los procesos participativos . </t>
  </si>
  <si>
    <t xml:space="preserve">4. Elaborar documentos de planeación preliminar de un instrumento de planificación territorial . </t>
  </si>
  <si>
    <t>Documento diagnóstico -Formulación actualizada V2</t>
  </si>
  <si>
    <t xml:space="preserve">5. Realizar la construcción documental y demás acciones necesarias derivadas del proceso del diagnóstico y formulación de la propuesta de PEMP, en desarrollo de la normatividad vigente. </t>
  </si>
  <si>
    <t>Documento diagnóstico V3- Formulación V2 actualizada</t>
  </si>
  <si>
    <t>6. Elaborar Documentos de Planeación Validado de un instrumento de planificación territorial (actualización).</t>
  </si>
  <si>
    <t xml:space="preserve">Documento diagnóstico-Formulación validado y proyecto de resolución de adopación por el Ministerio </t>
  </si>
  <si>
    <t xml:space="preserve">7. Desarrollar la divulgación de los instrumentos de un instrumento de planificación. </t>
  </si>
  <si>
    <t>Documento síntesis</t>
  </si>
  <si>
    <t>8. Realizar seguimiento adopción del Plan Especial de Manejo y Protección del Centro Histórico y su área de influencia (a partir de su aprobación)</t>
  </si>
  <si>
    <t>Informes de seguimiento</t>
  </si>
  <si>
    <t>Si el instrumento propuesto no es adoptado a tiempo, el proyecto puede experimentar significativos retrasos. Esto puede afectar el cronograma general y posponer la obtención de resultados esperados.</t>
  </si>
  <si>
    <t>Establecer canales de comunicación claros y transparentes para mantener informadas a todas las partes interesadas sobre el progreso, cambios y decisiones relacionadas con el instrumento.</t>
  </si>
  <si>
    <t>Reformular, adoptar y dar seguimiento a un (0,18) Plan Parcial de Renovación Urbana de Bazurto</t>
  </si>
  <si>
    <t>FORMULACIÓN DE INSTRUMENTOS DE PLANIFICACIÓN TERRITORIAL INTERMEDIA EN EL DISTRITO DE CARTAGENA</t>
  </si>
  <si>
    <t>Generar las condiciones para el desarrollo económico, social, ambiental y de ordenamiento territorial en el Distrito de Cartagena de Indias</t>
  </si>
  <si>
    <t>Formular e implementar Instrumentos de Planificación
Territorial que regulen el crecimiento urbano</t>
  </si>
  <si>
    <t>1. Elaborar plan de trabajo para la gestión de los instrumentos de planificación territorial</t>
  </si>
  <si>
    <t>Plan de trabajo (cronograma de actividades)</t>
  </si>
  <si>
    <t>0,05</t>
  </si>
  <si>
    <t xml:space="preserve">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t>
  </si>
  <si>
    <t>SGP</t>
  </si>
  <si>
    <t>SGP LIBRE INVERSION</t>
  </si>
  <si>
    <t>2024130010214
FORMULACIÓN DE INSTRUMENTOS DE PLANIFICACIÓN TERRITORIAL INTERMEDIA EN EL DISTRITO DE CARTAGENA</t>
  </si>
  <si>
    <t>2. Realizar la etapa de diagnóstico de los instrumentos de planificación territorial</t>
  </si>
  <si>
    <t xml:space="preserve">Documento técnico de soporte (DTS) </t>
  </si>
  <si>
    <t>3. Elaborar documentos de planeación preliminar de los instrumentos de planificación territorial</t>
  </si>
  <si>
    <t>Documentos preliminares (DP)</t>
  </si>
  <si>
    <t>0,12</t>
  </si>
  <si>
    <t>4. Elaborar documentos de planeación validado de los instrumentos de planificación territorial</t>
  </si>
  <si>
    <t>Documentos validados (DV)</t>
  </si>
  <si>
    <t> </t>
  </si>
  <si>
    <t>5. Realizar la divulgación de los instrumentos de planificación territorial</t>
  </si>
  <si>
    <t>Plan de divulgación ejecutado (PDE)</t>
  </si>
  <si>
    <t>0,01</t>
  </si>
  <si>
    <t>0,2</t>
  </si>
  <si>
    <t>0,16</t>
  </si>
  <si>
    <t xml:space="preserve">ICLD </t>
  </si>
  <si>
    <t>0,04</t>
  </si>
  <si>
    <t>Tramitar otras Actuaciones urbanísticas</t>
  </si>
  <si>
    <t>0,25</t>
  </si>
  <si>
    <t>Apoyar en la consolidación del expediente Distrital</t>
  </si>
  <si>
    <t>Corregimientos</t>
  </si>
  <si>
    <t>0,3</t>
  </si>
  <si>
    <t>0,02</t>
  </si>
  <si>
    <t>Diseñar y gestionar cuatro (4) lineamientos técnicos y pedagógicos para garantizar el derecho a la ciudad de niñas y mujeres en el entorno urbano</t>
  </si>
  <si>
    <t>Documentos de Planeación</t>
  </si>
  <si>
    <t>CONTRATAR LA PRESTACIÓN DE SERVICIOS PROFESIONALES EN ÁREAS ADMINISTRATIVAS, ECONÓMICAS, FINANCIERAS, CONTABLES O AFINES; ABOGADOS, O ÁREAS AFINES;  INGENIEROS CIVILES, AMBIENTALES, SANITARIOS, ÁREAS DE LAS INGENIERÍAS Y AFINES; ARQUITECTOS, PROFESIONALES</t>
  </si>
  <si>
    <t xml:space="preserve">Formulación del Plan Estratégico Prospectivo 2050 para el Distrito de  Cartagena de Indias </t>
  </si>
  <si>
    <t>Contribuir al desarrollo de proyecto de transformación urbana con visión global en Cartagena</t>
  </si>
  <si>
    <t>Formular instrumentos de planeación estratégica y prospectiva de Cartagena</t>
  </si>
  <si>
    <t>Documentos de planeación</t>
  </si>
  <si>
    <t>DIAGNOSTICO</t>
  </si>
  <si>
    <t>Documento de recopilación de Información y Datos Base</t>
  </si>
  <si>
    <t>SI</t>
  </si>
  <si>
    <t xml:space="preserve">Contratación directa (con ofertas) </t>
  </si>
  <si>
    <t xml:space="preserve">202400000005234 Formulación del Plan Estratégico Prospectivo 2050 para el Distrito de  Cartagena de Indias </t>
  </si>
  <si>
    <t>DIVULGACIÓN</t>
  </si>
  <si>
    <t xml:space="preserve">Estrategia de divulgación </t>
  </si>
  <si>
    <t>31/9/2025</t>
  </si>
  <si>
    <t>Documento de Consultas y Talleres Participativos</t>
  </si>
  <si>
    <t>Desarrollo de Modelos Prospectivos</t>
  </si>
  <si>
    <t>PLAN DE TRABAJO: Elaboración del Informe Final</t>
  </si>
  <si>
    <t xml:space="preserve">202400000003799
</t>
  </si>
  <si>
    <t>Aumentar la disponibilidad de barrios con procesos de legalización_x000D_urbanística en el Distrito Turístico y Cultural de Cartagena de Indias.</t>
  </si>
  <si>
    <t xml:space="preserve">Documentos de política </t>
  </si>
  <si>
    <t xml:space="preserve">Documento de politica final	</t>
  </si>
  <si>
    <t>Documento de Politica Publica formulada</t>
  </si>
  <si>
    <t>Director de Control Urbano</t>
  </si>
  <si>
    <t>Los actores involucrados en la_x000D_formulación de políticas públicas_x000D_pueden tener intereses_x000D_específicos y visiones diferentes_x000D_de la realidad</t>
  </si>
  <si>
    <t>Planificación contractual: Selección_x000D_objetiva del contratista, estudios de_x000D_mercado, buena practica de caracterizacion de la poblacion afectad</t>
  </si>
  <si>
    <t>Plan de trabajo</t>
  </si>
  <si>
    <t>Documento</t>
  </si>
  <si>
    <t xml:space="preserve">Documento de planeación validado	</t>
  </si>
  <si>
    <t>Documento de Curadurías elaborados</t>
  </si>
  <si>
    <t>Estudios de preinversión</t>
  </si>
  <si>
    <t>2. REALIZAR ESTUDIO PARA DAR VIABILIDAD A NUEVAS CURADURIAS URBANAS</t>
  </si>
  <si>
    <t xml:space="preserve">3. REALIZAR LA ESTRUCTURACION DE LOS PROCESOS CONTRACTUALES Y TECNICOS EN EL MARCO DEL PROYECTO </t>
  </si>
  <si>
    <t>Informes tecnicos y jurídicos</t>
  </si>
  <si>
    <t>1. REALIZAR ACTIVIDADES DE APOYO A LA GESTION Y EN CAMPO PARA LA REDUCCION, INTERVENCION Y CONTROL DE INVASIONES ILEGALES EN CARTAGENA</t>
  </si>
  <si>
    <t>Informes de Operativos-recorridos-visitas realizados</t>
  </si>
  <si>
    <t>Certificar dos mil ochocientos (768) defensores urbanos barriales en normas urbanísticas</t>
  </si>
  <si>
    <t>FORTALECIMIENTO DEL PLAN DE NORMALIZACION URBANISTICA EN EL DISTRITO DE CARTAGENA DE INDIAS</t>
  </si>
  <si>
    <t>Fortalecer el ejercicio del control urbano fortaleciendo el plan de normalización urbanística en el Distrito de Cartagena de Indias</t>
  </si>
  <si>
    <t>Ampliar los conocimientos de la normatividad urbanística vigente</t>
  </si>
  <si>
    <t>Servicio de educación formal</t>
  </si>
  <si>
    <t>Procesos contractuales realizados</t>
  </si>
  <si>
    <t>Problemas de coordinación entre diferentes departamentos y entidades involucradas.</t>
  </si>
  <si>
    <t>Establecer un comité de coordinación interdepartamental. Implementar reuniones regulares y sistemas de comunicación claros para asegurar una colaboración eficaz.</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</si>
  <si>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CARTÓGRAFOS Y DE ÁREAS AFINES; ÁREAS DE LAS CIENCIAS SOCIALES, PROMOTORES DE DESARROLLO COMUNITARIO Y ÁREAS AFINES; COMUNICADORES SOCIALES Y ÁREAS AFINES; TÉCNICOS GRÁFICOS Y ÁREAS AFINES; PRESTACIÓN DE SERVICIOS DE PERSONAL CON NIVEL TÉCNICOS, TECNÓLOGOS, BACHILLERES PARA REALIZAR  ACTIVIDADES DEL PROYECTO DE NORMALIZACIÓN URBANÍSTICA DE CARTAGENA DE INDIAS</t>
  </si>
  <si>
    <t>1.669.600.000 COP</t>
  </si>
  <si>
    <t>Certificaciones de asistencias de las capacitaciones en Defensores Urbanos</t>
  </si>
  <si>
    <t>Especializar 6 sedes de inspecciones de policias en temas urbanisticos</t>
  </si>
  <si>
    <t>Servicio de asistencia técnica</t>
  </si>
  <si>
    <t>REALIZAR DIPLOMADOS, CONFERENCIAS, CHARLAS, TALLERES Y DEMAS ACTIVIDADES DE FORMACION EN NORMAS URBANISTICAS VIGENTES, INCLUYENDO LA LOGISTICA DEL MISMO (TRANSPORTE AEREO, TERRESTRE O ACUATICO, HOSPEDAJE, ALIMENTACION, REFRIGERIOS, DOTACION, ENTRE OTROS), A LAS 6 INSPECCIONES DE POLICÍA
ESPECIALIZADAS DEL DISTRITO DE CARTAGENA"</t>
  </si>
  <si>
    <t>Proceso de contratación de logística para capacitar inspectocciones de polícias</t>
  </si>
  <si>
    <t>Aumentar las acciones de monitoreo, control y vigilancia por parte de Administración Distrital de las licencias urbanísticas entregadas, asi como de las obras en ejecución en el Distrito de Cartagena de Indias.</t>
  </si>
  <si>
    <t>Documentos normativos</t>
  </si>
  <si>
    <t xml:space="preserve">4. Operacionalizar el CUERPO ÉLITE con fin de realizar vigilancia al cumplimiento de la normatividad urbanística de la ciudad. (Creación de una alianza para efectuar vigilancia y asesoría referente al control urbano, contratar transporte y materiales requeridos)
</t>
  </si>
  <si>
    <t>Informes técnicos de cuerpo elite</t>
  </si>
  <si>
    <t>5. Realizar Control al uso de la publicidad exterior visual con miras a conservar la integridad del espacio público y el derecho ciudadano a un ambiente sano y libre de contaminación visual. (PUBLICIDAD EXTERIOR VISUAL)</t>
  </si>
  <si>
    <t xml:space="preserve">Informes técnicos de liquidaciones, registros y recorridos, Liquidacioes y Registos </t>
  </si>
  <si>
    <t>1. Ejercer vigilancia y control de las personas naturales o jurídicas dedicadas a la enajenación de inmuebles y radicación de documentos. (INSPECCIÓN, CONTROL Y VIGILANCIA DE ENAJENADORES DE VIVIENDA)</t>
  </si>
  <si>
    <t>Informes técnicos, autos, resoluciones , y amc de aprovaciones de radicaciones y registros de ivc</t>
  </si>
  <si>
    <t>8.Verificar y revisar las actuaciones y licencias urbanísticas que expiden los curadores urbanos y reforzar el papel de la Comisión de Veeduría, a efectos de robustecer el control urbano y las actuaciones institucionales en materia de ordenamiento territorial. (VEEDURIA CURADURIA)</t>
  </si>
  <si>
    <t>Informes técnicos</t>
  </si>
  <si>
    <t>3. Gestionar la recepción de las zonas de cesión (RECEPCIÓN DE ÁREAS DE CESIÓN)</t>
  </si>
  <si>
    <t>Informes técnicos, resoluciones y amc oficios</t>
  </si>
  <si>
    <t>Insuficiencia de fondos para completar el proyecto.</t>
  </si>
  <si>
    <t>Implementar un control financiero riguroso para gestionar el presupuesto asignado.</t>
  </si>
  <si>
    <t>7. Realizar seguimiento e impulsar los procesos administrativos sancionatorios y la vigilancia y control de las obras de forma constante (PROCESOS SANCIONATORIOS)</t>
  </si>
  <si>
    <t>Autos, resoluciones y amc ofciios, informes tecnios</t>
  </si>
  <si>
    <t>6. Realizar el pago a los agentes especiales y/o liquidadores para las personas naturales y jurídicas que ejercen la actividad de enajenación de inmuebles destinados a vivienda y que son objeto de la medida de intervención o toma de posesión de sus bienes y haberes; y coordinar la logistica como es publicidad e impresiones</t>
  </si>
  <si>
    <t>Fallas en las tecnologías implementadas (SIGOB, softwares como AutoCAD, etc.).</t>
  </si>
  <si>
    <t>Realizar o solicitar mantenimiento y soporte técnico con los proveedores de tecnología e informática.</t>
  </si>
  <si>
    <t>Informes técnicos, Autos, resoluciones y amc oficios</t>
  </si>
  <si>
    <t>Ordenamiento y Sostenibilidad Ambiental</t>
  </si>
  <si>
    <t>Sin proyecto para la vigencia 2024</t>
  </si>
  <si>
    <t>Elaborar una (1) Cartilla del Espacio Público Patrimonial</t>
  </si>
  <si>
    <t>12.4.1</t>
  </si>
  <si>
    <t>ACTUALIZACIÓN E IMPLEMENTACIÓN DEL PLAN 4C: CARTAGENA COMPETITIVA Y COMPATIBLE CON EL CLIMA</t>
  </si>
  <si>
    <t>Disminuir la vulnerabilidad climática frente a los impactos del cambio climático en el Distrito de Cartagena de Indias.</t>
  </si>
  <si>
    <t>Actualizar e implementar estrategias, que mitiguen  los riesgos asociados a eventos climáticos extremos.</t>
  </si>
  <si>
    <t xml:space="preserve">Documentos de planeación para la gestión del cambio climático y un desarrollo bajo en carbono y resiliente al clima </t>
  </si>
  <si>
    <t>Desarrollar la etapa de alistamiento para la actualización del Plan 4C: Cartagena Competitiva y Compatible con el Clima</t>
  </si>
  <si>
    <t>Documento de Alistamiento</t>
  </si>
  <si>
    <t>0,15</t>
  </si>
  <si>
    <t>1.2.1.0.00-001 - ICLD</t>
  </si>
  <si>
    <t>2024130010271
ACTUALIZACIÓN E IMPLEMENTACIÓN DEL PLAN 4C: CARTAGENA COMPETITIVA Y COMPATIBLE CON EL CLIMA</t>
  </si>
  <si>
    <t>Elaborar el perfil territorial para la actualización del Plan 4C: Cartagena Competitiva y Compatible con el Clima</t>
  </si>
  <si>
    <t>Perfil Territorial</t>
  </si>
  <si>
    <t>Implementación integral y coordinada de las acciones de restauración ecológica en la Bahía de Cartagena</t>
  </si>
  <si>
    <t>Evaluación integral del cumplimiento del Plan 4C: Realizar una evaluación exhaustiva del cumplimiento de los objetivos y metas establecidos en el Plan</t>
  </si>
  <si>
    <t>Actualización y ajuste normativo en la Implementación del Plan 4C: Llevar a cabo la revisión y actualización normativa del Plan</t>
  </si>
  <si>
    <t>Articulación de instrumentos de planeación con el Plan 4C: Desarrollar un proceso de integración y articulación de los instrumentos de planeación y documentos jurídicos</t>
  </si>
  <si>
    <t>Vinculación de Requerimientos Técnicos en el proceso de Actualización del Plan 4C: Incorporar un conjunto de requerimientos técnicos fundamentales en el proceso de actualización</t>
  </si>
  <si>
    <t>Implementación coordinada del Plan 4C actualizado: ejecución integral y coordinada del Plan 4C</t>
  </si>
  <si>
    <t>Formulación y Seguimiento de instrumentos de Planificación Territorial para la zona Chambacú, Torices y La Unión en el distrito de Cartagena de Indias</t>
  </si>
  <si>
    <t>Formular y hacer seguimiento al plan parcial de Chambacu, Torices, La unión en Cartagena de Indias</t>
  </si>
  <si>
    <t>Elaborar plan de trabajo para la gestión de un instrumento de planificación territorial</t>
  </si>
  <si>
    <t>Los proyectos pueden enfrentar retrasos en su ejecución debido a problemas logísticos, administrativos o técnicos.</t>
  </si>
  <si>
    <t>Establecer un sistema de seguimiento y control riguroso de los cronogramas; definir claramente las responsabilidades.</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</si>
  <si>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</si>
  <si>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TRABAJO SOCIAL, C ÁREAS AFINES; POLITÓLOGOS, CIENCIAS POLÍTICAS,  Y ÁREAS AFINES; PRESTACIÓN DE SERVICIOS DE PERSONAL CON NIVEL TÉCNICOS, TECNÓLOGOS, BACHILLERES PARA REALIZAR  ACTIVIDADES  PARA EL PROYECTO DE ASISTENCIA TÉCNICA AL PROYECTO DE ELABORACIÓN DE ESTUDIOS Y DISEÑOS AJUSTADOS DE LA VÍA PERIMETRAL EN EL MARCO DEL PROGRAMA ORDENACIÓN TERRITORIAL Y RECUPERACIÓN SOCIAL AMBIENTAL Y URBANA DE LA CIÉNAGA DE LA VIRGEN EN EL DISTRITO DE CARTAGENA DE INDIAS</t>
  </si>
  <si>
    <t>2024130010224 FORMULACION  Y SEGUIMIENTO DE INSTRUMENTOS DE PLANIFICACION TERRITORIAL PARA LA ZONA CHAMBACU, TORICES Y LA UNION EN EL DISTRITO DE  CARTAGENA DE INDIAS</t>
  </si>
  <si>
    <t>Desarrollar la etapa de diagnostico de un instrumento de planificación territorial (Actualización- Estudios detallados)</t>
  </si>
  <si>
    <t>Diagnostico actualizado e informe de estudios tecnicos</t>
  </si>
  <si>
    <t>Elaborar documentos de planeación preliminar de un instrumento de planificación territorial (Actualización)</t>
  </si>
  <si>
    <t>Documento preliminar del plan parcial actualizado y ajustada</t>
  </si>
  <si>
    <t>Elaborar documentos de planeación validado de un instrumento de planificación territorial (actualización)</t>
  </si>
  <si>
    <t>Documento final de planeación validado. Se envia para aprobación.</t>
  </si>
  <si>
    <t>Desarrollar la divulgación de los instrumentos de un instrumento de planificación territorial</t>
  </si>
  <si>
    <t>Entregable una publicación de divulgación. Divulgación de los documentos del plan de ordenamiento territorial adoptado, a través de los medios establecidos</t>
  </si>
  <si>
    <t>Realizar Seguimiento</t>
  </si>
  <si>
    <t>Seguimiento y ajustes</t>
  </si>
  <si>
    <t>FORMULACIÓN DE INSTRUMENTOS PARA LA RESTAURACIÓN INTEGRAL DE LA CIÉNAGA DE LA VIRGEN</t>
  </si>
  <si>
    <t>Contribuir a la restauración ecológica y a la cohesión social en el área de influencia de la
Ciénaga de la Virgen.</t>
  </si>
  <si>
    <t>Formular instrumentos de planificación territorial intermedia que fomenten el ordenamiento alrededor del agua</t>
  </si>
  <si>
    <t>1. Elaborar un plan de trabajo para la formulación de procesos de planificación territorial intermedia que fomenten el ordenamiento alrededor del agua</t>
  </si>
  <si>
    <t>4, 5, 6</t>
  </si>
  <si>
    <t>2024130010221 FORMULACION DE INSTRUMENTOS PARA LA RESTAURACION INTEGRAL DE LA CIENAGA DE LA VIRGEN   CARTAGENA DE INDIAS</t>
  </si>
  <si>
    <t>2. Desarrollar la etapa de diagnóstico o la actualización de los procesos adelantados hasta la fecha</t>
  </si>
  <si>
    <t>Diagnóstico formulado</t>
  </si>
  <si>
    <t>3. Analizar y seleccionar las alternativas y las propuestas para la suscripción de contratos para la formulación de procesos de planificación territorial intermedia</t>
  </si>
  <si>
    <t>Alternativa seleccionada</t>
  </si>
  <si>
    <t>4. Realizar el seguimiento y brindar el apoyo técnico a los contratos suscritos en el marco de la formulación de procesos de planificación territorial intermedia</t>
  </si>
  <si>
    <t>Propuesta de contrato seleccionada</t>
  </si>
  <si>
    <t>Formular y adoptar tres (3) Planes Parciales de Renovación Urbana: R4, R7 y R8</t>
  </si>
  <si>
    <t>Documento de diagnóstico</t>
  </si>
  <si>
    <t>Implementar dos (2) proyectos estratégicos para el mantenimiento de los cuerpos de agua de la ciudad (Borde Social Ambiental Caño Juan Angola y Parque Pescadores de la Bocana)</t>
  </si>
  <si>
    <t>Formular en fase de prefactibilidad cuatro (4) proyectos estratégicos para el mantenimiento de los cuerpos de agua de la ciudad (Restauración ecosocial de cuenca Arroyo Matute, Zona de los canales, Zona de los arroyos, Zona de Caños y Lagos)</t>
  </si>
  <si>
    <t>CONSOLIDACIÓN Y PROMOCIÓN DE LOS ESQUEMAS ASOCIATIVOS TERRITORIALES</t>
  </si>
  <si>
    <t>PROMOVER LA INTEGRACIÓN A NIVEL METROPOLITANO Y REGIONAL EN
EL DISTRITO DE CARTAGENA DE INDIAS.</t>
  </si>
  <si>
    <t>Realizar estudio de cluster para la competitividad regional</t>
  </si>
  <si>
    <t>Estudios de pre inversión e inversión</t>
  </si>
  <si>
    <t>1. Elaborar documento de planeación para la creación de clúster</t>
  </si>
  <si>
    <t>Documento de Plan de Trabajo</t>
  </si>
  <si>
    <t>Asinergia entre equipo técnico de profesionales especializados y la coordinación / supervisión del proyecto</t>
  </si>
  <si>
    <t>Establecer un sistema de seguimiento y control riguroso de los cronogramas.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</si>
  <si>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ÁREAS DE LA SOCIOLOGÍA, SICOLOGÍA, TRABAJO SOCIAL, CIENCIAS SOCIALES, PROMOTORES DE DESARROLLO COMUNITARIO Y ÁREAS AFINES; POLITÓLOGOS, CIENCIAS POLÍTICAS, ANTROLPÓLOGOS Y ÁREAS AFINES; PRESTACIÓN DE SERVICIOS DE PERSONAL CON NIVEL TÉCNICOS, TECNÓLOGOS, BACHILLERES PARA REALIZAR  ACTIVIDADES  DEL PROYECTO DE ACTUALIZACIÓN EL ÁREA METROPOLITANA DE CARTAGENA DE INDIAS BUSCANDO FORTALECER LA CONSOLIDACIÓN DEL ÁREA DE INTEGRACIÓN COMO UN ESQUEMA ASOCIATIVO QUE FAVOREZCA EL SURGIMIENTO DE PROYECTOS TERRITORIALES  CARTAGENA DE INDIAS</t>
  </si>
  <si>
    <t>2024130010204
PROMOVER LA INTEGRACIÓN A NIVEL METROPOLITANO Y REGIONAL EN
EL DISTRITO DE CARTAGENA DE INDIAS.</t>
  </si>
  <si>
    <t>Diseñar iniciativas de Esquemas Asociativos Territoriales de integración regional para la
competitividad.</t>
  </si>
  <si>
    <t>1. Elaborar plan de trabajo para la gestión de creación de esquemas asociativos</t>
  </si>
  <si>
    <t>IMPLEMENTACIÓN DEL CENTRO DE INVESTIGACIÓN PARA LA PLANEACIÓN SOCIOECONÓMICA Y TERRITORIAL</t>
  </si>
  <si>
    <t>Fortalecer la capacidad de investigación y análisis robusto del Distrito, orientado de manera efectiva el diseño de programas y proyectos, la asignación de inversión pública, el gasto social, y el desarrollo del territorio.</t>
  </si>
  <si>
    <t>Fortalecer desarrollo y experiencia científica en apropiación social del conocimiento</t>
  </si>
  <si>
    <t xml:space="preserve">Documentos de estudios técnicos </t>
  </si>
  <si>
    <t>1. Elaborar documentos con la consolidación de la información recopilada</t>
  </si>
  <si>
    <t>Secretario de Planeación</t>
  </si>
  <si>
    <t>Falta de colaboración interinstitucional: dificultades para establecer y mantener colaboraciones para la adquisición de datos estructurados por parte de las dependencias de la alcaldía.</t>
  </si>
  <si>
    <t>Fomentar alianzas estratégicas y establecer acuerdos de colaboración claros para el intercambio de datos entre las dependencias del distrito de Cartagena.</t>
  </si>
  <si>
    <t>CONTRATO DE PRESTACIÓN DE SERVICIOS</t>
  </si>
  <si>
    <t>2024130010186 IMPLEMENTACION  DEL CENTRO DE INVESTIGACION PARA LA PLANEACION SOCIOECONOMICA Y TERRITORIAL   CARTAGENA DE INDIAS</t>
  </si>
  <si>
    <t>2. Documentar las variables de análisis del estudio técnico</t>
  </si>
  <si>
    <t>Documentos de lineamientos técnicos</t>
  </si>
  <si>
    <t>Documentos de investigación</t>
  </si>
  <si>
    <t>1. Socializar el documento con los actores involucrados</t>
  </si>
  <si>
    <t>Aumentar información documentada en estudios socioeconómica, focalización y multipropósito territorial</t>
  </si>
  <si>
    <t>Socialización de los resultados de los procesos investigativos</t>
  </si>
  <si>
    <t xml:space="preserve">Servicios de Investigación, Desarrollo e Innovación geoespacial
</t>
  </si>
  <si>
    <t>1. Desarrollar una encuesta multipropósito en el Distrito de Cartagena</t>
  </si>
  <si>
    <t>Servicios de investigación, desarrollo e innovación geoespacial</t>
  </si>
  <si>
    <t>Costo y Recursos: el costo de implementar una encuesta multipropósito puede ser elevado y los recursos disponibles pueden ser limitados.</t>
  </si>
  <si>
    <t>Buscar financiamiento adicional a través de alianzas con organizaciones gubernamentales, Universidades, ONG y el sector privado. Optimizar el uso de recursos y considerar métodos de recolección de datos más económicos, como encuestas en línea o telefónicas cuando sea posible.</t>
  </si>
  <si>
    <t>IMPLEMENTACIÓN DEL SISTEMA DE INFORMACIÓN GEOGRÁFICA, ESTADÍSTICO Y SOCIAL CON INFRAESTRUCTURA DE DATOS ESPACIALES PARA LA TOMA DE DECISIONES EN EL DISTRITO DE CARTAGENA DE INDIAS</t>
  </si>
  <si>
    <t>Fortalecer la cobertura, profundidad e infraestructura del Sistema de
Información Geográfico y Estadístico y Social del Distrito de Cartagena de indias.</t>
  </si>
  <si>
    <t>Actualizar y ampliar la cobertura de las fuentes de información, con el fin de mantener en niveles óptimos las bases de datos del sistema de información.</t>
  </si>
  <si>
    <t>Servicio de información
geográfica, geodésica y
cartográfica actualizado</t>
  </si>
  <si>
    <t xml:space="preserve">1. Definir la necesidad estadística </t>
  </si>
  <si>
    <t>2025-2</t>
  </si>
  <si>
    <t>Clarena García Montes</t>
  </si>
  <si>
    <t>Posibilidad de que no se adquieran los permisos, certificados, actualizaciones, mantenimientos necesarios para el correcto funcionamiento de la plataforma.</t>
  </si>
  <si>
    <t>El coordinador de área hará los ajustes y controles necesarios en el plan anual de adquisiciones, tomará las acciones en los procesos de presupuesto y adquisición</t>
  </si>
  <si>
    <t>2024130010159 IMPLEMENTACION DEL SISTEMA DE INFORMACION GEOGRAFICA, ESTADISTICO Y SOCIAL CON INFRAESTRUCTURA DE DATOS ESPACIALES, PARA LA TOMA DE DECISIONES EN EL DISTRITO DE   CARTAGENA DE INDIAS</t>
  </si>
  <si>
    <t>2. Recopilación, procesamiento, y análisis de información</t>
  </si>
  <si>
    <t>Documento  de recopilación, procesamiento, y análisis de información</t>
  </si>
  <si>
    <t xml:space="preserve">3. Generación de reportes, estadísticas, mapas, </t>
  </si>
  <si>
    <t xml:space="preserve">Documentos de reportes, estadísticas, mapas, </t>
  </si>
  <si>
    <t>4. Mantener actualizado el mapa interactivo digital de asuntos del suelo MIDAS</t>
  </si>
  <si>
    <t>Contrato de mantenimiento</t>
  </si>
  <si>
    <t>El coordinador del área solicitará los reportes de validación de la prueba piloto, los reportes del funcionamiento técnico, tecnológico, administrativo y operativo del sistema, con el fin de que se cumplan los protocolos que permitan el correcto funcionamiento de la plataforma.</t>
  </si>
  <si>
    <t>5, Asignación y/o certificación de nomenclatura</t>
  </si>
  <si>
    <t>Reporte de certificaciones</t>
  </si>
  <si>
    <t>Implementar una plataforma web con visualización de datos estadísticos y espaciales de Cartagena de indias a modo de mapas y Dashboard interactivos para la visualización y descarga de información.</t>
  </si>
  <si>
    <t>Información Geo espacial Actualizada</t>
  </si>
  <si>
    <t>1. Adquisición, administración, mantenimiento y soporte técnico</t>
  </si>
  <si>
    <t>2. Publicación y difusión de la información</t>
  </si>
  <si>
    <t>Formato de control para cargue de información-MIDAS
CUADRO DE CONTROL A INDICADORES DE MEDICIÓN-SIG-MIDAS -2024
FORMATO DIARIO DE SEGUIMIENTO OPTIMIZACIÓN-MIDAS
GTIGI02-F002 Formato para Registro de Backup V2</t>
  </si>
  <si>
    <t>3. Análisis, procesamiento y diseño de la información</t>
  </si>
  <si>
    <t xml:space="preserve">CUADRO DE CONTROL A INDICADORES DE MEDICIÓN-SIG-ICET
Informes de Recopilación, procesamiento y análisis de información </t>
  </si>
  <si>
    <t>Aplicar los lineamientos metodológicos que permitan el seguimiento y control de la información que se produce y/o administra, con el fin de que cumplan con los estándares de calidad y oportunidad</t>
  </si>
  <si>
    <t>Documentos de
lineamientos técnicos</t>
  </si>
  <si>
    <t>1. Diseñar la metodología para satisfacer la necesidad de la información estadística</t>
  </si>
  <si>
    <t xml:space="preserve">Cronograma de Actividades - Plan de trabajo -Análisis de la necesidad de la información estadística - Directorio de actores-fuentes de información - Indicadores de seguimiento y evaluación </t>
  </si>
  <si>
    <t>2. Identificar y gestionar los riesgos del proceso estadístico</t>
  </si>
  <si>
    <t>Matriz de identificacion de riesgos - Mapa de riesgos</t>
  </si>
  <si>
    <t>3. Elaborar la propuesta de lineamiento técnico</t>
  </si>
  <si>
    <t>Diagnostico de las fuentes de información</t>
  </si>
  <si>
    <t>Actualización de la Estratificación Socioeconómica del Distrito de Cartagena de Indias</t>
  </si>
  <si>
    <t>Actualizar la clasificación socioeconómica de los predios residenciales en el Distrito de Cartagena</t>
  </si>
  <si>
    <t>Identificar oportunamente los cambios en las características físicas, entorno y contexto de las viviendas, la incorporación de nuevos desarrollos y la necesidad de rectificar los estratos asignados cuando se detecta falta de comparabilidad.</t>
  </si>
  <si>
    <t>1. Tramitar y responder oportunamente las solicitudes de los usuarios en cuanto a certificación y revisión de estrato</t>
  </si>
  <si>
    <t>BERTHA CECILIA PÉREZ ORTIZ</t>
  </si>
  <si>
    <t>2024130010203 ACTUALIZACION DE  LA ESTRATIFICACION SOCIOECONOMICA DEL DISTRITO DE  CARTAGENA DE INDIAS</t>
  </si>
  <si>
    <t>2. Actualizar la estratrificación de los predios urbanos conforme a la metodología vigente</t>
  </si>
  <si>
    <t>Solicitudes atendidas</t>
  </si>
  <si>
    <t>El resultado del primer trimestre es el estimado (Meta trimestre 0,25).  Ya que se han revisado el 100% de las solicitudes de revisión presentadas por los usuarios y  por cada solicitud ciudadana recibida, la dependencia técnica realizó más de cinco (5) actualizaciones de predios por iniciativa propia, lo que evidencia una gestión proactiva, técnica y preventiva.
Se han emitido dos actas de estratificación en primera instancia que incluyen un total de 1450 predios actualizados en su estratificación socioeconómica.</t>
  </si>
  <si>
    <t>3. Apoyar técnicamente al CPE</t>
  </si>
  <si>
    <t>Se realizaron las reuniones del CPE ordinarias del mes de febrero y marzo y se gestionó la expedición del Decreto  0969 de 2025, donde se reconoce el último representante de la comunidad ante el CPE.</t>
  </si>
  <si>
    <t>4. Correlacionar la dirección cartográfica DANE con la referencia catastral predial como eje de articulación de la Estratificación del Distrito de Cartagena</t>
  </si>
  <si>
    <t>Se reincia el proceso de homologación de las bases de datos de las empresas comercializadoras de servicios públicos con la base de datos del Distrito. Se carga la información de la vigencia 2024 al SUI.</t>
  </si>
  <si>
    <t>5. Ejecutar la nueva estratificación para el Distrito de Cartagena</t>
  </si>
  <si>
    <t>2026-02</t>
  </si>
  <si>
    <t>Actividad programada para el segundo semestre de 2025.</t>
  </si>
  <si>
    <t>Aumentar la calidad en el proceso de recolección de información para la asignación de categorías SISBÉN en el Distrito de Cartagena</t>
  </si>
  <si>
    <t>Actualizar la información estadística de la metodología (SISBÉN IV)</t>
  </si>
  <si>
    <t xml:space="preserve">Servicio de información para
el registro administrativo de SISBEN
</t>
  </si>
  <si>
    <t>1. Fase demanda de la metodología, construcción de la base de datos del nuevo sisben iv- encuestas nuevas, inconformidad de categorías, búsquedas activas, inclusión de personas, modificación de documentos, retiros de personas, fichas, duplicidades, novedades de rechazos e inconsistencia por estado de verificación</t>
  </si>
  <si>
    <t>Encuestas realizadas</t>
  </si>
  <si>
    <t>Camilo Torres Catalan</t>
  </si>
  <si>
    <t>Posibilidad de recibir o solicitar cualquier dádiva o incentivos con beneficio a nombre propio o de terceros, con el fin de modificar datos para obtener bajas categorías en el SISBÉN IV.</t>
  </si>
  <si>
    <t>El Administrador encargado del área con cargo profesional especializado Código 222, grado 45 realiza diariamente la supervisión de los procesos y trámites registrados en los 10 puntos de atención, para monitorear y controlar al equipo de encuestadores con información que es cotejada mediante un drive y medio físico que reposa en el archivo de gestión según los lineamientos del DPN. En caso de encontrar inconsistencias en las Encuestas el Administrador devuelve a los coordinadores del punto de atencion</t>
  </si>
  <si>
    <t>2024130010200 ACTUALIZACION DE LA METODOLOGIA SISBEN IV EN   CARTAGENA DE INDIAS</t>
  </si>
  <si>
    <t xml:space="preserve">Se reduce la meta anual de 25000 hogares encuestados en el Distrito de Cartagena  de acuerdo al cumplimiento 2024 , las dinamicas familiares de cambios de municipios , retiros de base de datos y curva de aprendizaje del talento humano contratado para esta vigencia  </t>
  </si>
  <si>
    <t>2. Responder los pqr presentados por los usuarios sisben (encuestas nuevas, inconformidades de categorías, retiro de personas entre otros)</t>
  </si>
  <si>
    <t>3. Actualizacion y mantenimiento del archivo general del Sisbén. (metros lineales)</t>
  </si>
  <si>
    <t>Metros lineales ejecutados</t>
  </si>
  <si>
    <t>4. Realización diaria de copias de Seguridad a la plataforma Sisbénapp y envió diario de los trámites procesados y sincronizados al DNP para su validación (*)</t>
  </si>
  <si>
    <t>Informe de envíos diarios a DNP</t>
  </si>
  <si>
    <t xml:space="preserve">SE reduce la meta de este indicador de 240 a 150 envio anuales , debido a las actualizacion del sotware SISBENAPP por parte del DNP , procesos contractuales y fallas en el servidor </t>
  </si>
  <si>
    <t>5. Propagación de los procesos y actividades realizadas en la metodología IV del Sisbén, en nuestros canales de comunicación local y nacional (*)</t>
  </si>
  <si>
    <t>Procesos de socialización realizados</t>
  </si>
  <si>
    <t>Mejorar la infraestructura y dotación de todos puntos de atención del Sisbén.</t>
  </si>
  <si>
    <t>Sedes adecuadas</t>
  </si>
  <si>
    <t>1. Realizar las intervenciones en la infraestructura fisica y tecnologia de las sedes Sisben de Cartagena de Indias</t>
  </si>
  <si>
    <t>Puntos de atención intervenidos</t>
  </si>
  <si>
    <t>2. Realizar el diagnóstico de la infraestructura física de los diferentes puntos del SISBEN</t>
  </si>
  <si>
    <t>Documento elaborado</t>
  </si>
  <si>
    <t>FORTALECIMIENTO DEL BANCO DE PROGRAMAS Y PROYECTOS DEL DISTRITO DE CARTAGENA DE INDIAS</t>
  </si>
  <si>
    <t>Fortalecer capacidades en gestión y administración del banco de Programas y proyectos del Distrito de Cartagena</t>
  </si>
  <si>
    <t>Optimizar los procesos de revisión, viabilidad y seguimiento físico, financiero y de gestión de los proyectos de inversión pública.</t>
  </si>
  <si>
    <t xml:space="preserve">Entidades, organismos y dependencias asistidos técnicamente
</t>
  </si>
  <si>
    <t>1. Asisitr tecnicamente los proyectos estrategicos presentados al banco de proyectos.</t>
  </si>
  <si>
    <t>Unidades ejecutoras asistidas</t>
  </si>
  <si>
    <t>Carmen Adriana Charry Sampayo</t>
  </si>
  <si>
    <t>Posibilidad de afectación económica por proyectos mal formulados, debido mal manejo o errores en hardware, software, telecomunicaciones, interrupción de servicios básicos de los sistemas de información dispuestos por el Departamento Nacional de Planeación.</t>
  </si>
  <si>
    <t>El líder del banco de programas y proyectos define anualmente guías, formatos, manuales de procedimientos en el marco de MIPG para el apoyo al desarrollo de los procesos de formulación, seguimiento y cierre de proyectos</t>
  </si>
  <si>
    <t>EQUIPOS DE COMPUTO</t>
  </si>
  <si>
    <t>SELECCIÓN ABREVIADA</t>
  </si>
  <si>
    <t>ICLD Y SGP</t>
  </si>
  <si>
    <t>2024130010011 FORTALECIMIENTO DEL BANCO DE PROGRAMAS Y PROYECTOS DEL DISTRITO DE   CARTAGENA DE INDIAS</t>
  </si>
  <si>
    <t>2. Implementar los estándares de calidad en el Banco de Programas y Proyectos bajo modelo de MIPG.</t>
  </si>
  <si>
    <t>Manual de banco de programas y proyectos</t>
  </si>
  <si>
    <t>CONTRATACIÓN DIRECTA</t>
  </si>
  <si>
    <t>3. Consolidar los informes de avance de los proyectos de inversión territoriales</t>
  </si>
  <si>
    <t xml:space="preserve">Informe </t>
  </si>
  <si>
    <t xml:space="preserve">El líder del banco de programas y
proyectos, verifica mensualmente la
ejecución de los proyectos de
inversión registrados, a través del
reporte generado en el Sistema de
seguimiento a proyectos de
inversión (SPI), del cual elabora un
"Informe de seguimiento a
proyectos" que es publicado en
página web para la consulta de
todas las entidades ejecutoras;
además generar alertas a las
unidades ejecutoras con relación al
reporte de información de cada
proyecto, su avance físico y
financiero y las a
</t>
  </si>
  <si>
    <t>4. Adelantar los procesos de ajuste de los proyectos de inversión financiados por el Sistema General de Regalías</t>
  </si>
  <si>
    <t>Ajustes de proyectos registrados en PIIP</t>
  </si>
  <si>
    <t xml:space="preserve">El líder del banco de programas y
proyectos capacita anualmente al
personal en el análisis y formulación
de proyectos.
El líder del banco de programas y
proyectos cada vez que se presenta
un proyecto a viabilidad, verifica
mediante lista de chequeo en el
sistema de información dispuesto
por el Departamento nacional de
planeación, el cumplimiento de
requisitos y firma el acta de
viabilidad
</t>
  </si>
  <si>
    <t>5. Realizar el seguimiento físico y financiero de los proyectos financiados por el Sistema General de Regalías</t>
  </si>
  <si>
    <t>6. Adoptar las estrategias de buenas practicas de gestión de los datos del banco de proyectos.</t>
  </si>
  <si>
    <t>7. Adelantar los procesos de precalificación y calificación de APP radicadas en el Distrito de Cartagena</t>
  </si>
  <si>
    <t>Informe de verificación APP</t>
  </si>
  <si>
    <t>8. Realizar la revisión de las solicitudes de disponibilidad presupuestal derivados de los proyectos de inversión</t>
  </si>
  <si>
    <t>Solicitudes de disponibilidad presupuestal revisadas</t>
  </si>
  <si>
    <t>9. Actualizar y reorganizar el archivo fisico y magnetico de los proyectos radicados en el banco de proyectos.</t>
  </si>
  <si>
    <t xml:space="preserve">Matriz consolidada del archivo  fisico y magnetico de los proyectos radicados en el banco de proyectos y proyectos. </t>
  </si>
  <si>
    <t>10. Elaborar informe con relación a los resultados del SGR</t>
  </si>
  <si>
    <t>11. Realizar la verificación del cumplimiento de requisitos de los proyectos con enfoque diferencial, en el marco del cumplimiento del artículo 71 de ley 2056.</t>
  </si>
  <si>
    <t>Verificar Proyectos</t>
  </si>
  <si>
    <t>El líder del banco de programas y
proyectos del distrito de Cartagena
realiza anualmente el proceso de
planeación y alineación de las
actividades del proyecto en
correspondencia con las
obligaciones contractuales y perfiles
del personal a contratar.</t>
  </si>
  <si>
    <t>12. Implementar sistema de seguimiento a proyectos de inversión definido por el Departamento Nacional de Planeación</t>
  </si>
  <si>
    <t>Fortalecer la estructuración, formulación y ajuste de proyectos de inversión pública</t>
  </si>
  <si>
    <t>1. Verificar los requisitos y seguimiento en la formulacion para presentacion de proyectos de inversion recepcionados para inscripcion en el banco de programas y proyectos.</t>
  </si>
  <si>
    <t>Informe de verificación de requisitos PIIP</t>
  </si>
  <si>
    <t>2. Capacitar a los funcionarios de cada dependencia y personas de la sociedad en formulacion de proyectos, plataformas tecnológicas y requisitos normativos dependiendo del sector de inversión definido en el proyecto.</t>
  </si>
  <si>
    <t xml:space="preserve">Matriz consolidada y sus evidencias de las capacitaciones y asesorias realizadas a los funcionarios de cada dependencia en formulación, seguimiento y cierre de proyectos. </t>
  </si>
  <si>
    <t>3. Recepcionar los proyectos que ingresen al banco y pretendan ser inscritos</t>
  </si>
  <si>
    <t>Proyectos registrados en el Banco de Programas y Proyectos</t>
  </si>
  <si>
    <t>MODERNIZACIÓN DEL SISTEMA DISTRITAL DE PLANEACIÓN PARA UNA INVERSIÓN PÚBLICA EFICIENTE Y TRANSPARENTE EN CARTAGENA DE INDIAS</t>
  </si>
  <si>
    <t>Modernizar el Sistema Distrital de Planeación y Descentralización en el Modelo Integrado de Planeación y Gestión</t>
  </si>
  <si>
    <t xml:space="preserve"> Optimizar la gestión del Sistema de Planeación mediante procesos coordinados que garanticen una ejecución eficiente y transparente.</t>
  </si>
  <si>
    <t>Fortalecer el rol de la Secretaría de Planeación como segunda línea de defensa mediante estrategias de sensibilización, capacitación, acompañamiento y seguimiento a la gestión de riesgos identificados</t>
  </si>
  <si>
    <t>MAARI - MESAS DE ACOMPAÑAMIENTO PARA LA ADMINISTRACIÓN DE LOS RIESGOS INSTITUCIONALES
- Plan de sensibilización y capacitacion 
- Política de Administración de Riesgos actualizada
- Reportes de monitoreo como segunda línea de defensa
- Informe de seguimiento a los riesgos Institucionales</t>
  </si>
  <si>
    <t>María Bernarda Pérez Carmona</t>
  </si>
  <si>
    <t>Falta de coordinación y seguimiento adecuado en la ejecución, formulación,
seguimiento y evaluación del Plan de Desarrollo Distrital.</t>
  </si>
  <si>
    <t>1.	Establecer un comité o equipo encargado de coordinar la ejecución, formulación, seguimiento y evaluación del Plan de Desarrollo Distrital, con representantes de todas las áreas relevantes de la administración   pública   y   otros   actores   clave.
2.	Desarrollar un plan de acción detallado que defina claramente las responsabilidades, los plazos y los recursos necesarios para cada etapa del proceso, desde la formulación inicial del plan hasta su seguimiento	y	evaluación	periódica.
3.	Implementar sistemas de monitoreo y reporte que permitan realizar un seguimiento continuo del progreso hacia los objetivos del Plan de Desarrollo Distrital, utilizando indicadores clave de rendimiento y métricas específicas.</t>
  </si>
  <si>
    <t>12-CONTRATO DE PRESTACION DE SERVICIOS</t>
  </si>
  <si>
    <t>2024130010225 MODERNIZACIÓN DEL SISTEMA DISTRITAL DE PLANEACIÓN PARA UNA INVERSIÓN PÚBLICA EFICIENTE Y TRANSPARENTE EN CARTAGENA DE INDIAS</t>
  </si>
  <si>
    <t>Optimizar el sistema de planeación distrital con una estrategia que garantice el cumplimiento y seguimiento de los Planes Institucionales y Estratégicos según MIPG</t>
  </si>
  <si>
    <t xml:space="preserve">PIES - PLANES INSTITUCIONALES Y ESTRATEGICOS 
- Instructivo para la formulación  de los Planes institucionales y Estrategicos reglamentados por el decreto 612 de 2018. 
- Seguimiento a la formulación de los Planes institucionales y Estrategicos reglamentados por el decreto 612 de 2018. 
- Consolidación para la aprobación y  publiccación de los Planes institucionales y Estrategicos reglamentados por el decreto 612 de 2018. 
- Matriz consolidada para la gestión de los Planes institucionales y Estrategicos reglamentados por el decreto 612 de 2018.
- Informe técnico como segunda línea de defensa sobre la gestión, reporte y avance de los Planes institucionales y Estrategicos reglamentados por el decreto 612 de 2018, de acuerdo con los informes de la primera línea de defensa. </t>
  </si>
  <si>
    <t>Fortalecer el desempeño de la Secretaría de Planeación a partir del mejora de la gestión por procesos y el acompañamiento al diseño y seguimiento de procesos de las entidades del Distrito</t>
  </si>
  <si>
    <t>4 informes de Avance en la Formulación de objetivos de Procesos alineados a los Objetivos Estratégicos.
4 informes de avance en la Adopción y medición de Indicadores de Procesos Reformulados.
1. Informe de Actualización de las Matrices de Riesgos
4 Informes de Seguimiento a los Riesgos de Gestión de los Procesos de la SPD
4 Infomes de avance de Procesos Optimizados en la SPD</t>
  </si>
  <si>
    <t>Fortalecer el Sistema de Planeación a partir de la alineación de los macroprocesos con las directrices  establecidas en la plataforma estratégica del Distrito</t>
  </si>
  <si>
    <t xml:space="preserve">1 Informe Trimestral de Medición de Desempeño de los Procesos.
1 Informe Trimestral de Procesos Alineados a la Plataforma Estratégica
3 Informes de Acompañamiento a la  Optimización de Procesos </t>
  </si>
  <si>
    <t>Mejorar el proceso de formulación, seguimiento y evaluación de los planes de desarrollo locales para lograr resultados más efectivos, eficientes y transparentes.</t>
  </si>
  <si>
    <t>Documentos de
planeación</t>
  </si>
  <si>
    <t>Formular y realizar seguimiento y evaluación al Plan de Desarrollo Territorial aprobado en el marco de lo establecido por el DNP</t>
  </si>
  <si>
    <t>Matriz de evaluacion PDD</t>
  </si>
  <si>
    <t>Realizar los reportes de avance de Plan de Desarrollo de acuerdo con los requerimientos de entidades de control distrital y nacional en las diferentes plataformas y procesos de gestión (FURAG-DNP-PROCURADURIA-CONTRALORIA)</t>
  </si>
  <si>
    <t>Reportes realizados</t>
  </si>
  <si>
    <t>Diseñar plataforma interactiva para seguimiento y evaluación del Plan de Desarrollo y Planes Institucionales</t>
  </si>
  <si>
    <t>Actas de trabajo
Cronograma de diseño
Compra de equipos y adquisicion de software</t>
  </si>
  <si>
    <t>04-ORDEN DE COMPRA</t>
  </si>
  <si>
    <t>ICLD - SGP</t>
  </si>
  <si>
    <t>Realizar asistencia técnica a las localidades del Distrito para la formulación y proceso de seguimiento y evaluación de los planes locales de desarrollo</t>
  </si>
  <si>
    <t>Actas de trabajo de asistencias técnicas realizadas en las localidades</t>
  </si>
  <si>
    <t>Mejorar la participación ciudadana en los procesos de planeación para asegurar que las necesidades de las comunidades se reflejen en los documentos de planeación estratégica</t>
  </si>
  <si>
    <t>Diseñar, elaborar y socializar documento técnico para la formulación de planes estratégicos comunitarios.</t>
  </si>
  <si>
    <t>Realizar asistencias técnicas para la formulación de planes estratégicos comunitarios.</t>
  </si>
  <si>
    <t>Asistencias técnicas realizadas</t>
  </si>
  <si>
    <t>Fortalecer el seguimiento y control de la inversión pública mediante el diseño de instrumentos de planeación que garanticen un monitoreo preciso de la ejecución financiera y estratégica del plan de desarrollo</t>
  </si>
  <si>
    <t xml:space="preserve">Realizar las asistencias técnicas a cada dependencia del Distrito para el seguimiento y evaluación de los planes de acción según parámetros del DNP y la ley 152/94.    </t>
  </si>
  <si>
    <t>Actas de asistencias técnicas realizadas a las 26 unidades ejecutoras de proyectos o dependencias</t>
  </si>
  <si>
    <t>Diseñar e implementar un instrumento para el control del seguimiento del proceso presupuestal con el fin de asegurar la ejecución efectiva de los recursos dentro de la vigencia fiscal y el cumplimiento de las metas establecidas en el Plan de Desarrollo.</t>
  </si>
  <si>
    <t>Actas de implementación de Treasury</t>
  </si>
  <si>
    <t xml:space="preserve">Elaborar los informes y boletines de seguimiento, evaluación y evolución de las Finanzas Públicas del Distrito en el marco de la ejecución del Plan de Desarrollo    </t>
  </si>
  <si>
    <t>Informes elaborados y presentados</t>
  </si>
  <si>
    <t>Revisar y verificar las solicitudes de disponibilidad presupuestal y los trámites de traslados presupuestales que cumpla con lo exigido para la aprobación</t>
  </si>
  <si>
    <t>Matriz de solicitudes revisadas</t>
  </si>
  <si>
    <t>Elaborar el Plan Operativo Anual de Inversiones teniendo en cuenta los avances de Plan de Desarrollo</t>
  </si>
  <si>
    <t>Plan Operativo Anual de Inversiones elaborados</t>
  </si>
  <si>
    <t xml:space="preserve">Atender las solicitudes de PQRSFD recibidas a través de SIGOB y dar respuesta al requerimiento solicitado mediante oficio.          </t>
  </si>
  <si>
    <t>Informe de Solicitudes atendidas</t>
  </si>
  <si>
    <t xml:space="preserve">Manejar y mantener actualizado el archivo físico y digital de la documentación relacionada con Plan de Desarrollo de la Secretaría de Planeación.    </t>
  </si>
  <si>
    <t>Informe de Matriz de archivo diligenciada cada mes</t>
  </si>
  <si>
    <t>19-CONTRATO DE SUMINISTRO</t>
  </si>
  <si>
    <t>Fortalecimiento de la formulación, implementación y seguimiento a las Políticas Públicas Intersectoriales y con visión integral en el Distrito de Cartagena de Indias</t>
  </si>
  <si>
    <t>Fortalecer la capacidad de las entidades distritales de Cartagena para formular, implementar y hacer seguimiento a Políticas Públicas eficaces</t>
  </si>
  <si>
    <t>Formular y acompañar en su evaluación y seguimiento a políticas públicas</t>
  </si>
  <si>
    <t>Documentos de política</t>
  </si>
  <si>
    <t>1. Planificar y desarrollar mesas de asistencia técnica para la consolidación de los productos relacionados a las etapas del Ciclo de Políticas Públicas del Distrito de Cartagena de Indias.</t>
  </si>
  <si>
    <t>Actas de mesas técnicas realizadas</t>
  </si>
  <si>
    <t>El personal de las entidades distritales puede no participar activamente en los programas de capacitación y asistencia técnica debido a la falta de interés, disponibilidad o sobrecarga de trabajo</t>
  </si>
  <si>
    <t>Realizar campañas de sensibilización sobre la importancia de la capacitación.
Ofrecer incentivos para la participación en los programas de formación.
Programar capacitaciones en horarios flexibles y accesibles.</t>
  </si>
  <si>
    <t>ICLD / SGP - Libre Inversión</t>
  </si>
  <si>
    <t>2024130010261 FORTALECIMIENTO DE LA FORMULACION, IMPLEMENTACION Y SEGUIMIENTO A LAS POLITICAS PUBLICAS INTERSECTORIALES Y CON VISION INTEGRAL EN EL DISTRITO DE   CARTAGENA DE INDIAS</t>
  </si>
  <si>
    <t>Para el perido comprendido entre el 1 de enero hasta el 31 de marzo del presente año, el equipo de políticas públicas, ralizó un total de 15 asistencias técnicas. De las cuales 13 tenían como objetivo  asesorar a las diferentes entidades cordinadoras de política pública con el fin de avanzar con cada una de sus políticas públicas dentro del Ciclo Distrital de Política Pública y 2 asistencias cuyo fin fue iniciar la fase de evaluación de 2 políticas públicas vencidas.  Así mismo, se solicitó vía SIGOB a la Secretaría de Participación y a la Unidad Municipal de Asistencia Técnica realizar en los proxímos días la primera asitencia técnica de las Políticas Públicas de Mujeres y Protección y Binestar Animal.</t>
  </si>
  <si>
    <t>2. Desarrollar procesos de formación en metodologías modernas y sistemáticas de formulación de políticas públicas</t>
  </si>
  <si>
    <t>Procesos realizados</t>
  </si>
  <si>
    <t>3. Formular y diseñar los documentos, planes de acción y hojas de vida de productos de Políticas Públicas, de acuerdo con el ciclo de Políticas Públicas del Distrito</t>
  </si>
  <si>
    <t>Documentos elaborados</t>
  </si>
  <si>
    <t>Los funcionarios pueden mostrar resistencia a adoptar nuevos procedimientos metodológicos y herramientas tecnológicas, prefiriendo seguir con prácticas establecidas.</t>
  </si>
  <si>
    <t>FORTALECIMIENTO AL CONSEJO TERRITORIAL DE PLANEACIÓN CONSEJO CONSULTIVO DE ORDENAMIENTO TERRITORIAL Y EL CONSEJO DE PARTICIPACIÓN CIUDADANA EN EL DISTRITO CARTAGENA DE INDIAS</t>
  </si>
  <si>
    <t>Fortalecer a las Instancias del Sistema Distrital de Planeación Participativas con acompañamiento y apoyo técnico administrativo y logístico</t>
  </si>
  <si>
    <t>Brindar apoyo técnico, tecnológico y logístico que garantice el cumplimiento de las actividades previstas en la ley para el consejo de participación ciudadana</t>
  </si>
  <si>
    <t>Suministro de papelería</t>
  </si>
  <si>
    <t>Posible resistencia al cambio por parte de los miembros de estos órganos. Esta resistencia puede surgir debido a la adaptación a nuevas prácticas, tecnologías o procesos, lo cual puede limitar la efectividad de las mejoras en apoyo técnico, administrativo y logístico.</t>
  </si>
  <si>
    <t>Para mitigar este riesgo, se deben implementar estrategias de gestión del cambio que incluyan la comunicación efectiva y la participación activa de los miembros en el proceso de transformación</t>
  </si>
  <si>
    <t>contratacion directa</t>
  </si>
  <si>
    <t>2024130010260 FORTALECIMIENTO AL CONSEJO TERRITORIAL DE PLANEACION, CONSEJO CONSULTIVO DE ORDENAMIENTO TERRITORIAL Y EL CONSEJO DE PARTICIPACION CIUDADANA EN EL DISTRITO   CARTAGENA DE INDIAS</t>
  </si>
  <si>
    <t>Realizar Jornadas de participación ciudadana para la identificación de necesidades y la realización de propuestas a partir de los informes de avances del Plan de Desarrollo</t>
  </si>
  <si>
    <t>Jornadas realizadas</t>
  </si>
  <si>
    <t>Acompañar al CTP en la construcción de evaluación de plan de desarrollo y concepto sobre POT</t>
  </si>
  <si>
    <t>Brindar apoyo técnico, tecnológico y logístico que garantice el cumplimiento de las actividades previstas en la ley para el consejo consultivo de ordenamiento territorial</t>
  </si>
  <si>
    <t>Suministro de arriendo y papelería</t>
  </si>
  <si>
    <t>Desarrollar formación especializada en temas de Plan de Desarrollo, POT, PEMP, Estratégicos y Comunales.</t>
  </si>
  <si>
    <t>Proceso de capacitacion</t>
  </si>
  <si>
    <t>Gestionar la Participación de Consejeros en espacios nacionales y regionales del Sistema Nacional de Planeación</t>
  </si>
  <si>
    <t>Suministro de logistica para eventos</t>
  </si>
  <si>
    <t>IMPLEMENTACIÓN DE LA GESTIÓN CATASTRAL CON ENFOQUE MULTIPROPÓSITO EN DISTRITO CARTAGENA DE INDIAS</t>
  </si>
  <si>
    <t>Generar información catastral con enfoque multipropósito en la ciudad de Cartagena.</t>
  </si>
  <si>
    <t>Mejorar las
capacidades
administrativas y
técnicas para la
gestión catastral
multipropósito en
Cartagena de indias</t>
  </si>
  <si>
    <t>Servicio de actualización catastral con enfoque multipropósito</t>
  </si>
  <si>
    <t>Recepción de la información catastral en el proceso de empalme con el gestor y operador anterior</t>
  </si>
  <si>
    <t>Acta de trabajo</t>
  </si>
  <si>
    <t>Cambios en los lineamientos técnicos o normativos que definen los parámetros para el levantamiento de la información catastral</t>
  </si>
  <si>
    <t>Ajustar el proyecto a las especificaciones técnicas y normativas vigentes. Realizar una verificación de las especificaciones vigentes tanto al momento de formular, como de implementar el proyecto</t>
  </si>
  <si>
    <t>CONTRATAR LA CONSULTORÍA PARA ESTRUCTURAR UN DOCUMENTO TÉCNICO PARA SOLICITAR ANTE EL IGAC, LA HABILITACIÓN DEL DISTRITO DE CARTAGENA COMO GESTOR CATASTRAL EN EL  PROYECTO DE INVERSIÓN IMPLEMENTACIÓN DE LA GESTIÓN CATASTRAL CON ENFOQUE MULTIPROPÓSITO EN DISTRITO CARTAGENA DE INDIAS</t>
  </si>
  <si>
    <t>11-CONTRATOS INTERADMINISTRATIVOS</t>
  </si>
  <si>
    <t>2024130010132 IMPLEMENTACIÓN DE LA GESTIÓN CATASTRAL CON ENFOQUE MULTIPROPÓSITO EN DISTRITO CARTAGENA DE INDIAS</t>
  </si>
  <si>
    <t>Proceso de empalme realizado, documentado y terminado. Las evidecias se adjuntan al presente informe.</t>
  </si>
  <si>
    <t>Estructurar un documento técnico para solicitar ante el IGAC, la habilitación del distrito de Cartagena como gestor catastral</t>
  </si>
  <si>
    <t>PRESTAR LOS SERVICIOS DE GESTOR PARA LA EJECUCIÓN DE LA FASE DE OPERACIÓN DE LOS COMPONENTES CONSERVACIÓN Y DIFUSIÓN DEL SERVICIO PUBLICO CATASTRAL MULTIPROPÓSITO EN EL DISTRITO TURISTICO Y CULTURAL DE CARTAGENA DE INDIAS</t>
  </si>
  <si>
    <t>Como el gestor catastral se escogió recientemente, esta actividad se empezará a desarrollar desde el tercer trimestre de este año hasta el cuarto trimestre del 2027.</t>
  </si>
  <si>
    <t>Servicio de conservación catastral (Producto
principal del proyecto)</t>
  </si>
  <si>
    <t>Elaborar documento diagnóstico y plan de intervención</t>
  </si>
  <si>
    <t>CONTRATAR LA PRESTACIÓN DE SERVICIOS PROFESIONALES DE ARQUITECTOS Y AFINES PARA REALIZAR  ACTIVIDADES  EN El PROYECTO DE INVERSIÓN   IMPLEMENTACIÓN DE LA GESTIÓN CATASTRAL CON ENFOQUE MULTIPROPÓSITO EN DISTRITO CARTAGENA DE INDIAS</t>
  </si>
  <si>
    <t>Se reporta evidencia de actividad.</t>
  </si>
  <si>
    <t>Elaborar documento de estudios técnicos sobre geografía, caracterización territorial y dinámica inmobiliaria.</t>
  </si>
  <si>
    <t>Realizar la difusión de información
del servicio público catastral</t>
  </si>
  <si>
    <t>Se reportan evidencias de avance.</t>
  </si>
  <si>
    <t>Realizar la recolección de información física, jurídica y económica de los predios intervenidos con la actualización o conservación catastral.</t>
  </si>
  <si>
    <t>Procesar y analizar la información predial y territorial recolectada.</t>
  </si>
  <si>
    <t>Seguimento al proyecto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</si>
  <si>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</si>
  <si>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</si>
  <si>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</si>
  <si>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</si>
  <si>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</si>
  <si>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</si>
  <si>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</si>
  <si>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</si>
  <si>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</si>
  <si>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</si>
  <si>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</si>
  <si>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</si>
  <si>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Julio 16-2024</t>
  </si>
  <si>
    <t>REVISÓ</t>
  </si>
  <si>
    <t>Secretario de Planeación Distrital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</si>
  <si>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</si>
  <si>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</si>
  <si>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</si>
  <si>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</si>
  <si>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</si>
  <si>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</si>
  <si>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</si>
  <si>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</si>
  <si>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</si>
  <si>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</si>
  <si>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</si>
  <si>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</si>
  <si>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</si>
  <si>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</si>
  <si>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</si>
  <si>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</si>
  <si>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</si>
  <si>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</si>
  <si>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</si>
  <si>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</si>
  <si>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</si>
  <si>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</si>
  <si>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</si>
  <si>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</si>
  <si>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</si>
  <si>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</si>
  <si>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PROYECTO ELABORACIÓN DE DOCUMENTOS PRELIMINARES, RECONOCIMIENTO DE EDIFICACIONES Y TRÁMITE DE LEGALIZACIÓN URBANÍSTICA</t>
  </si>
  <si>
    <t>PRESUPUESTO DEFINITIVO</t>
  </si>
  <si>
    <t>COMPROMISOS</t>
  </si>
  <si>
    <t>OBLIGACIONES</t>
  </si>
  <si>
    <t>EJECUCIÓN SEGÚN COMPROMISOS</t>
  </si>
  <si>
    <t>EJECUCIÓN SEGÚN OBLIGACIONES</t>
  </si>
  <si>
    <t>AVANCE PROYECTO INVESTIGACIONES PARA LA TRANSFORMACIÓN PRODUCTIVA EN EL DISTRITO DE CARTAGENA DE INDIAS</t>
  </si>
  <si>
    <t>AVANCE PROYECTO ACTUALIZACIÓN Y SEGUIMIENTO AL PLAN DE ORDENAMIENTO TERRITORIAL EN EL DISTRITO DE CARTAGENA DE INDIAS</t>
  </si>
  <si>
    <t>EJECUCIÓN PRESUPUESTAL PROYECTO</t>
  </si>
  <si>
    <t>AVANCE PROYECTO FORMULACIÓN Y SEGUIMIENTO AL PLAN ESPECIAL DE MANEJO Y PROTECCIÓN DEL CENTRO HISTÓRICO Y SU ÁREA DE INFLUENCIA EN EL DISTRITO DE CARTAGENA DE INDIAS</t>
  </si>
  <si>
    <t>AVANCE PROYECTO FORMULACIÓN DE INSTRUMENTOS DE PLANIFICACIÓN TERRITORIAL INTERMEDIA EN EL DISTRITO DE CARTAGENA</t>
  </si>
  <si>
    <t xml:space="preserve">AVANCE PROYECTO FORMULACIÓN DEL PLAN ESTRATÉGICO PROSPECTIVO 2050 PARA EL DISTRITO DE CARTAGENA DE INDIAS </t>
  </si>
  <si>
    <t>AVANCE DE PROYECTOS PROGRAMA DE INSTRUMENTOS DE PLANIFICACION TERRITORIAL</t>
  </si>
  <si>
    <t>EJECUCIÓN PRESUPUESTAL PROGRAMA INSTRUMENTOS DE PLANIFICACIÓN TERRITORIAL</t>
  </si>
  <si>
    <t>AVANCE PROYECTO RECUPERANDO LA GOBERNANZA URBANÍSTICA, CARTAGENA VUELVE A BRILLAR</t>
  </si>
  <si>
    <t xml:space="preserve">202400000003799 - RECUPERACIÓN DE LA GOBERNANZA URBANISTICA EN EL DISTRITO DE CARTAGENA DE INDIAS
	</t>
  </si>
  <si>
    <t>AVANCE PROYECTO FORTALECIMIENTO DEL PLAN DE NORMALIZACION URBANISTICA EN EL DISTRITO DE CARTAGENA DE INDIAS</t>
  </si>
  <si>
    <t>2021130010271 FORTALECIMIENTO DEL PLAN DE NORMALIZACION URBANISTICA,  EN EL DISTRITO DE  CARTAGENA DE INDIAS</t>
  </si>
  <si>
    <t>AVANCE PROYECTO ACTUALIZACIÓN E IMPLEMENTACIÓN DEL PLAN 4C: CARTAGENA COMPETITIVA Y COMPATIBLE CON EL CLIMA</t>
  </si>
  <si>
    <t>AVANCE PROYECTO FORMULACION  Y SEGUIMIENTO DE INSTRUMENTOS DE PLANIFICACION TERRITORIAL PARA LA ZONA CHAMBACU, TORICES Y LA UNION EN EL DISTRITO DE  CARTAGENA DE INDIAS</t>
  </si>
  <si>
    <t>AVANCE PROYECTO FORMULACIÓN DE INSTRUMENTOS PARA LA RESTAURACIÓN INTEGRAL DE LA CIÉNAGA DE LA VIRGEN</t>
  </si>
  <si>
    <t>AVANCE PROYECTO CONSOLIDACIÓN Y PROMOCIÓN DE LOS ESQUEMAS ASOCIATIVOS TERRITORIALES</t>
  </si>
  <si>
    <t>AVANCE PROYECTO IMPLEMENTACIÓN DEL CENTRO DE INVESTIGACIÓN PARA LA PLANEACIÓN SOCIOECONÓMICA Y TERRITORIAL</t>
  </si>
  <si>
    <t>Ingresos corrientes de Libre Destinación</t>
  </si>
  <si>
    <t>AVANCE PROYECTO IMPLEMENTACIÓN DEL SISTEMA DE INFORMACIÓN GEOGRÁFICA, ESTADÍSTICO Y SOCIAL CON INFRAESTRUCTURA DE DATOS ESPACIALES PARA LA TOMA DE DECISIONES EN EL DISTRITO DE CARTAGENA DE INDIAS</t>
  </si>
  <si>
    <t>AVANCE PROYECTO ACTUALIZACION DE  LA ESTRATIFICACION SOCIOECONOMICA DEL DISTRITO DE  CARTAGENA DE INDIAS</t>
  </si>
  <si>
    <t>ACTUALIZACIÓN DE LA METODOLOGIA SISBEN IV EN CARTAGENA DE INDIAS</t>
  </si>
  <si>
    <t>AVANCE PROYECTO ACTUALIZACIÓN DE LA METODOLOGIA SISBEN IV EN CARTAGENA DE INDIAS</t>
  </si>
  <si>
    <t>AVANCE DE PROYECTOS PROGRAMA DE SISTEMAS DE INFORMACIÓN PARA EL DESARROLLO DE CARTAGENA</t>
  </si>
  <si>
    <t>EJECUCIÓN PRESUPUESTAL PROGRAMA SISTEMAS DE INFORMACIÓN PARA EL DESARROLLO DE CARTAGENA</t>
  </si>
  <si>
    <t>AVANCE PROYECTO FORTALECIMIENTO DEL BANCO DE PROGRAMAS Y PROYECTOS DEL DISTRITO DE CARTAGENA DE INDIAS</t>
  </si>
  <si>
    <t>AVANCE PROYECTO MODERNIZACIÓN DEL SISTEMA DISTRITAL DE PLANEACIÓN PARA UNA INVERSIÓN PÚBLICA EFICIENTE Y TRANSPARENTE EN CARTAGENA DE INDIAS</t>
  </si>
  <si>
    <t>AVANCE DE PROYECTOS PROGRAMA INVERSIÓN PÚBLICA EFICIENTE Y TRANSPARENTE</t>
  </si>
  <si>
    <t>EJECUCIÓN PRESUPUESTAL PROGRAMA INVERSIÓN PÚBLICA EFICIENTE Y TRANSPARENTE</t>
  </si>
  <si>
    <t>AVANCE PROYECTO FORTALECIMIENTO DE LA FORMULACION, IMPLEMENTACION Y SEGUIMIENTO A LAS POLITICAS PUBLICAS INTERSECTORIALES Y CON VISION INTEGRAL EN EL DISTRITO DE   CARTAGENA DE INDIAS</t>
  </si>
  <si>
    <t>AVANCE PROYECTO FORTALECIMIENTO AL CONSEJO TERRITORIAL DE PLANEACIÓN CONSEJO CONSULTIVO DE ORDENAMIENTO TERRITORIAL Y EL CONSEJO DE PARTICIPACIÓN CIUDADANA EN EL DISTRITO CARTAGENA DE INDIAS</t>
  </si>
  <si>
    <t>AVANCE PROYECTO IMPLEMENTACIÓN DE LA GESTIÓN CATASTRAL CON ENFOQUE MULTIPROPÓSITO EN DISTRITO CARTAGENA DE INDIAS</t>
  </si>
  <si>
    <t xml:space="preserve">Realizar adecuada socialización del proyecto, de manera que los propietarios identifiquen las ventajas de la implementación del catastro multipropósito en su municipio </t>
  </si>
  <si>
    <t>Los propietarios, poseedores u ocupantes se oponen a la actualización catastral y no permiten el acceso a los predios para la recolección de información primaria, debido al temor al aumento de las bases gravables.</t>
  </si>
  <si>
    <t>No hay disponibilidad en la región de recurso humano con los perfiles requeridos para la actualización catastral</t>
  </si>
  <si>
    <t>Identificar la disponibilidad del recurso humano requerido en la región, sino proveer recursos de viáticos dentro del proyecto</t>
  </si>
  <si>
    <t>REPORTE ACTIVIDAD DE PROYECTO
JUNIO 10 DE 2025</t>
  </si>
  <si>
    <t>REPORTE ACTIVIDAD DE PROYECTO 
MARZO DE 2025</t>
  </si>
  <si>
    <t>AVANCE PROYECTOS SECRETARÍA DE PLANEACIÓN DISTRITAL A JUNIO DE 2025</t>
  </si>
  <si>
    <t>EJECUCION PRESUPUESTAL SECRETARÍA DE PLANEACIÓN DISTRITAL A JUNIO 31 DE 2025</t>
  </si>
  <si>
    <t xml:space="preserve">SE CAMBIA LA PROGRAMACIÓN DE LA ACTIVIDAD A NO PROGRAMADA DADO EL AJUSTE PRESUPUESTAL DE TRASLADO DE LOS RECURSOS A OTRA ACTIVIDAD QUE SI YA ESTAN ACTIVAS.  LAS INSPECCIONES SE PROGRAMARAN CUANDO SE CREEN LAS DOS INSPECCIONES </t>
  </si>
  <si>
    <t>Camilo Rey Sabogal
Fabrizio Milano</t>
  </si>
  <si>
    <t>Documento Técnico</t>
  </si>
  <si>
    <t>6, Operaciones estadísticas</t>
  </si>
  <si>
    <t xml:space="preserve">Diagnostico del Sistema de información-infraestructura de datos </t>
  </si>
  <si>
    <t>Se realizaron dos (2) cuerpos élites, 1 en el mes de abril y otro en el mes de mayo</t>
  </si>
  <si>
    <t>AVANCE ACTIVIDAD PROYECTO A JUNIO 2025</t>
  </si>
  <si>
    <t>2. Fortalecimiento de un punto de atención al ciudadano donde se orientará a los interesados sobre los diversos procedimientos que en materia urbanística se desarrollan o pueden desarrollarse en el Distrito de Cartagena (PUNTO UNIFICADO DE INFORMACIÓN)</t>
  </si>
  <si>
    <t>Se modificó el entregable en la PIIP a Listado de Asistencia, sin embargo se conserva como entregable el número de personas atendidas</t>
  </si>
  <si>
    <t>9. Verficar y revisar proyectos arquitectonicos para ejecutar obras de intervención ajustadas al POT y a los instrumentos de gestión de Patrimonio para Bienes de Interes Cultural en el marco del decreto  0404 DE 2024</t>
  </si>
  <si>
    <t>10. Inscribir y certificar la existencia y representación legal de las personas jurídicas de propiedad horizontal, de conformidad con lo dispuesto en la Ley 675 de 2021</t>
  </si>
  <si>
    <t>Certificados de Propiedad Horizontal, resoluciones, autos y AMC oficios</t>
  </si>
  <si>
    <t>Listado de Asistencia 
(Reporte del número de ciudadanos atendidos en punto unificado - página web y what´s app a final de año)</t>
  </si>
  <si>
    <t>REPORTE META PRODUCTO
 A JUNIO DE 2025</t>
  </si>
  <si>
    <t>Realizar los procesos contractuales y /o interadministrativo para la capacitacion a defensores urbanos barriales en normas urbanísticas vigentes</t>
  </si>
  <si>
    <t>Apoyar en la formación de los defensores urbanos barriales</t>
  </si>
  <si>
    <t>Contratación de servicios de transporte terrestre especial con conductor para el desplazamiento de los funcionarios de la secretaria de planeación, en desarrollo del proyecto de inversión normalización urbanística de cartagena de indias</t>
  </si>
  <si>
    <t>Implementar estrategias que promuevan la legalización urbanística de asentamientos irregulares en el Distrito de Cartagena de acuerdo con la normatividad vigente.</t>
  </si>
  <si>
    <t>Número de informes de gestión</t>
  </si>
  <si>
    <t>Se modificó el entregable y el numero de entregable de 1 a 4</t>
  </si>
  <si>
    <t>Actas en Primera Instancia</t>
  </si>
  <si>
    <t>Actas CPE - Segunda Instancia</t>
  </si>
  <si>
    <t>Número de informes de avance</t>
  </si>
  <si>
    <t>Número de bases de datos</t>
  </si>
  <si>
    <t>ACUMULADO META PRODUCTO A 2025</t>
  </si>
  <si>
    <t>ACUMULADO META PRODUCTO AL CUATRIENIO</t>
  </si>
  <si>
    <t>Modificación programación de actiividades con base a la Planeación Linea Base 0 realizada en la PIIP para el proyecto de inversión</t>
  </si>
  <si>
    <t>OBSERVACIÓN</t>
  </si>
  <si>
    <t>Se modificó programación de meta producto de acuerdo a programación de proyecto en la PIIP</t>
  </si>
  <si>
    <t>Se modificó programación de metas productos dado que se estableció convenio con la UdC para elaboración de documentos de investigación</t>
  </si>
  <si>
    <t xml:space="preserve">Se cambia la programación de NP a 1, dado que se elaboró plan de trabajo que incluye capacitación para el desarrollo de capacidades en los funcionarios de la administración pública que participan en la formulación e implementación de proyectos de obras públicas </t>
  </si>
  <si>
    <t>Se desprogramó la meta para trasladar recursos para otras metas</t>
  </si>
  <si>
    <t>Se cambia programación de meta de 2 a 1 documento, dado que está enlazado con el documento de prefactibilidad por lo que van a entregar uno solo</t>
  </si>
  <si>
    <t>Se modifica programación de meta producto de 2 a NP</t>
  </si>
  <si>
    <t>Se ajustó programación de la meta conforme a lo establecido en el proyecto en el momento de su formulación acorde a lo establecido en la PIIP</t>
  </si>
  <si>
    <t>Para el perido comprendido entre abril a junio 10 , el equipo de Políticas Públicas realizó el seguimiento de las políticas públicas de : Juventud - Infancia y Adolescencia  y Educación,  así  mismo, se realizó la asitencia técnica a la oficina de la Mujer y Asuntos de Género y UMATA con el fin de dar inicio al seguimiento de la Política de Mujeres y Bienestar y Protección Animal.</t>
  </si>
  <si>
    <t>Se modificó programación 2026 y 2027 dado que faltaba 0,25 de programación para alcanzar 1</t>
  </si>
  <si>
    <t>Se reprograma meta producto porque no se alcanza a formular todo el documento en esta vigencia, cambia de 1 a 0,5</t>
  </si>
  <si>
    <t>Se corrigió programación pasando de 1 en cada anualidad a 0,25 que complete el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</si>
</sst>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8" formatCode="&quot;$&quot;\ #,##0.00;[Red]\-&quot;$&quot;\ #,##0.00"/>
    <numFmt numFmtId="44" formatCode="_-&quot;$&quot;\ * #,##0.00_-;\-&quot;$&quot;\ * #,##0.00_-;_-&quot;$&quot;\ * &quot;-&quot;??_-;_-@_-"/>
    <numFmt numFmtId="43" formatCode="_-* #,##0.00_-;\-* #,##0.00_-;_-* &quot;-&quot;??_-;_-@_-"/>
    <numFmt numFmtId="164" formatCode="&quot;$&quot;#,##0_);[Red]\(&quot;$&quot;#,##0\)"/>
    <numFmt numFmtId="165" formatCode="&quot;$&quot;#,##0.00_);[Red]\(&quot;$&quot;#,##0.00\)"/>
    <numFmt numFmtId="166" formatCode="0.0%"/>
    <numFmt numFmtId="167" formatCode="0.0"/>
    <numFmt numFmtId="168" formatCode="&quot;$&quot;#,##0.00"/>
    <numFmt numFmtId="169" formatCode="&quot;$&quot;\ #,##0"/>
    <numFmt numFmtId="170" formatCode="&quot;$&quot;\ #,##0.00"/>
    <numFmt numFmtId="171" formatCode="&quot;$&quot;#,##0"/>
    <numFmt numFmtId="172" formatCode="_(&quot;$&quot;\ * #,##0.00_);_(&quot;$&quot;\ * \(#,##0.00\);_(&quot;$&quot;\ * &quot;-&quot;??_);_(@_)"/>
    <numFmt numFmtId="173" formatCode="&quot;$&quot;\ #,##0.00;[Red]&quot;$&quot;\ #,##0.00"/>
    <numFmt numFmtId="174" formatCode="0.0000"/>
    <numFmt numFmtId="175" formatCode="0.000"/>
  </numFmts>
  <fonts count="48">
    <font>
      <sz val="11"/>
      <color theme="1"/>
      <name val="Aptos Narrow"/>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b/>
      <sz val="11"/>
      <color theme="1"/>
      <name val="Arial"/>
      <family val="2"/>
    </font>
    <font>
      <sz val="11"/>
      <color rgb="FF000000"/>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11"/>
      <color theme="1"/>
      <name val="Aptos Narrow"/>
      <family val="2"/>
    </font>
    <font>
      <sz val="11"/>
      <color theme="1"/>
      <name val="Arial"/>
      <family val="2"/>
    </font>
    <font>
      <sz val="9"/>
      <color theme="1"/>
      <name val="Arial"/>
      <family val="2"/>
    </font>
    <font>
      <sz val="9"/>
      <color theme="1"/>
      <name val="&quot;Arial Narrow&quot;"/>
    </font>
    <font>
      <sz val="11"/>
      <color theme="1"/>
      <name val="Aptos Narrow"/>
      <family val="2"/>
      <scheme val="minor"/>
    </font>
    <font>
      <sz val="8"/>
      <color rgb="FF000000"/>
      <name val="Arial"/>
      <family val="2"/>
    </font>
    <font>
      <sz val="9"/>
      <color rgb="FF000000"/>
      <name val="Arial"/>
      <family val="2"/>
    </font>
    <font>
      <sz val="8"/>
      <color theme="1"/>
      <name val="Aptos Narrow"/>
      <family val="2"/>
    </font>
    <font>
      <b/>
      <sz val="10"/>
      <color theme="1"/>
      <name val="Verdana"/>
      <family val="2"/>
    </font>
    <font>
      <sz val="10"/>
      <color theme="1"/>
      <name val="Verdana"/>
      <family val="2"/>
    </font>
    <font>
      <sz val="10"/>
      <name val="Arial"/>
      <family val="2"/>
    </font>
    <font>
      <sz val="8"/>
      <name val="Aptos Narrow"/>
      <family val="2"/>
      <scheme val="minor"/>
    </font>
    <font>
      <sz val="24"/>
      <name val="Aptos"/>
      <family val="2"/>
    </font>
    <font>
      <b/>
      <sz val="24"/>
      <name val="Aptos"/>
      <family val="2"/>
    </font>
    <font>
      <b/>
      <sz val="24"/>
      <name val="Arial"/>
      <family val="2"/>
    </font>
    <font>
      <sz val="24"/>
      <name val="Aptos Narrow"/>
      <family val="2"/>
    </font>
    <font>
      <sz val="24"/>
      <name val="Aptos Narrow"/>
      <family val="2"/>
      <scheme val="minor"/>
    </font>
    <font>
      <b/>
      <sz val="24"/>
      <name val="Aptos Narrow"/>
      <family val="2"/>
    </font>
    <font>
      <b/>
      <sz val="24"/>
      <name val="Aptos Narrow"/>
      <family val="2"/>
      <scheme val="minor"/>
    </font>
    <font>
      <sz val="24"/>
      <name val="Arial"/>
      <family val="2"/>
    </font>
    <font>
      <sz val="24"/>
      <name val="Calibri"/>
      <family val="2"/>
    </font>
    <font>
      <sz val="24"/>
      <name val="Segoe UI"/>
      <family val="2"/>
    </font>
    <font>
      <b/>
      <sz val="24"/>
      <color rgb="FFFF0000"/>
      <name val="Arial"/>
      <family val="2"/>
    </font>
    <font>
      <b/>
      <sz val="24"/>
      <color rgb="FFFF0000"/>
      <name val="Aptos Narrow"/>
      <family val="2"/>
    </font>
    <font>
      <b/>
      <sz val="24"/>
      <color rgb="FFFF0000"/>
      <name val="Aptos Narrow"/>
      <family val="2"/>
      <scheme val="minor"/>
    </font>
    <font>
      <sz val="24"/>
      <color rgb="FFFF0000"/>
      <name val="Aptos Narrow"/>
      <family val="2"/>
    </font>
    <font>
      <sz val="24"/>
      <color rgb="FFFF0000"/>
      <name val="Aptos Narrow"/>
      <family val="2"/>
      <scheme val="minor"/>
    </font>
    <font>
      <sz val="24"/>
      <color rgb="FFFF0000"/>
      <name val="Arial"/>
      <family val="2"/>
    </font>
    <font>
      <b/>
      <sz val="26"/>
      <color rgb="FFFF0000"/>
      <name val="Aptos Narrow"/>
      <family val="2"/>
      <scheme val="minor"/>
    </font>
    <font>
      <b/>
      <sz val="26"/>
      <color rgb="FFFF0000"/>
      <name val="Arial"/>
      <family val="2"/>
    </font>
    <font>
      <b/>
      <sz val="28"/>
      <color rgb="FFFF0000"/>
      <name val="Aptos Narrow"/>
      <family val="2"/>
      <scheme val="minor"/>
    </font>
    <font>
      <b/>
      <sz val="26"/>
      <color rgb="FFFF0000"/>
      <name val="Aptos"/>
      <family val="2"/>
    </font>
    <font>
      <sz val="8"/>
      <name val="Aptos Narrow"/>
      <scheme val="minor"/>
    </font>
    <font>
      <sz val="36"/>
      <name val="Aptos"/>
      <family val="2"/>
    </font>
    <font>
      <b/>
      <sz val="36"/>
      <name val="Aptos"/>
      <family val="2"/>
    </font>
  </fonts>
  <fills count="14">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rgb="FF00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C000"/>
        <bgColor indexed="64"/>
      </patternFill>
    </fill>
  </fills>
  <borders count="6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3">
    <xf numFmtId="0" fontId="0" fillId="0" borderId="0"/>
    <xf numFmtId="9" fontId="17" fillId="0" borderId="0" applyFont="0" applyFill="0" applyBorder="0" applyAlignment="0" applyProtection="0"/>
    <xf numFmtId="44" fontId="17" fillId="0" borderId="0" applyFont="0" applyFill="0" applyBorder="0" applyAlignment="0" applyProtection="0"/>
    <xf numFmtId="0" fontId="1" fillId="0" borderId="12"/>
    <xf numFmtId="49" fontId="22" fillId="0" borderId="12" applyFill="0" applyBorder="0" applyProtection="0">
      <alignment horizontal="left" vertical="center"/>
    </xf>
    <xf numFmtId="0" fontId="21" fillId="7" borderId="12" applyNumberFormat="0" applyBorder="0" applyProtection="0">
      <alignment horizontal="center" vertical="center"/>
    </xf>
    <xf numFmtId="43" fontId="1" fillId="0" borderId="12" applyFont="0" applyFill="0" applyBorder="0" applyAlignment="0" applyProtection="0"/>
    <xf numFmtId="43" fontId="1" fillId="0" borderId="12" applyFont="0" applyFill="0" applyBorder="0" applyAlignment="0" applyProtection="0"/>
    <xf numFmtId="172" fontId="1" fillId="0" borderId="12" applyFont="0" applyFill="0" applyBorder="0" applyAlignment="0" applyProtection="0"/>
    <xf numFmtId="0" fontId="23" fillId="0" borderId="12"/>
    <xf numFmtId="9" fontId="1" fillId="0" borderId="12" applyFont="0" applyFill="0" applyBorder="0" applyAlignment="0" applyProtection="0"/>
    <xf numFmtId="0" fontId="23" fillId="0" borderId="12"/>
    <xf numFmtId="44" fontId="1" fillId="0" borderId="12" applyFont="0" applyFill="0" applyBorder="0" applyAlignment="0" applyProtection="0"/>
  </cellStyleXfs>
  <cellXfs count="593">
    <xf numFmtId="0" fontId="0" fillId="0" borderId="0" xfId="0"/>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6" fillId="3" borderId="1" xfId="0" applyFont="1" applyFill="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14" fontId="20" fillId="0" borderId="1" xfId="0" applyNumberFormat="1" applyFont="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xf numFmtId="0" fontId="9" fillId="0" borderId="1" xfId="0" applyFont="1" applyBorder="1" applyAlignment="1">
      <alignment horizontal="center" wrapText="1"/>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21" fillId="6" borderId="1" xfId="0" applyFont="1" applyFill="1" applyBorder="1" applyAlignment="1">
      <alignment vertical="center"/>
    </xf>
    <xf numFmtId="0" fontId="21" fillId="6" borderId="1" xfId="0" applyFont="1" applyFill="1" applyBorder="1" applyAlignment="1">
      <alignment horizontal="center" vertical="center"/>
    </xf>
    <xf numFmtId="49" fontId="22" fillId="0" borderId="1" xfId="0" applyNumberFormat="1" applyFont="1" applyBorder="1" applyAlignment="1">
      <alignment vertical="center" wrapText="1"/>
    </xf>
    <xf numFmtId="3" fontId="22" fillId="0" borderId="1" xfId="0" applyNumberFormat="1" applyFont="1" applyBorder="1" applyAlignment="1">
      <alignment horizontal="center" vertical="center"/>
    </xf>
    <xf numFmtId="49" fontId="22" fillId="0" borderId="1" xfId="0" applyNumberFormat="1" applyFont="1" applyBorder="1" applyAlignment="1">
      <alignment horizontal="left" vertical="center"/>
    </xf>
    <xf numFmtId="0" fontId="10" fillId="0" borderId="20" xfId="0" applyFont="1" applyBorder="1" applyAlignment="1">
      <alignment horizontal="left" vertical="center"/>
    </xf>
    <xf numFmtId="0" fontId="11" fillId="0" borderId="20" xfId="0" applyFont="1" applyBorder="1"/>
    <xf numFmtId="0" fontId="0" fillId="0" borderId="20" xfId="0" applyBorder="1"/>
    <xf numFmtId="0" fontId="11" fillId="0" borderId="20" xfId="0" applyFont="1" applyBorder="1" applyAlignment="1">
      <alignment horizontal="center"/>
    </xf>
    <xf numFmtId="0" fontId="14"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 fillId="0" borderId="20" xfId="0" applyFont="1" applyBorder="1"/>
    <xf numFmtId="0" fontId="1" fillId="0" borderId="20" xfId="0" applyFont="1" applyBorder="1" applyAlignment="1">
      <alignment horizontal="center" vertical="center" wrapText="1"/>
    </xf>
    <xf numFmtId="0" fontId="18" fillId="0" borderId="20" xfId="0" applyFont="1" applyBorder="1" applyAlignment="1">
      <alignment horizontal="center" vertical="center" wrapText="1"/>
    </xf>
    <xf numFmtId="0" fontId="14" fillId="0" borderId="20" xfId="0" applyFont="1" applyBorder="1" applyAlignment="1">
      <alignment vertical="center" wrapText="1"/>
    </xf>
    <xf numFmtId="0" fontId="19" fillId="0" borderId="20" xfId="0" applyFont="1" applyBorder="1" applyAlignment="1">
      <alignment horizontal="center" vertical="center" wrapText="1"/>
    </xf>
    <xf numFmtId="0" fontId="0" fillId="0" borderId="20" xfId="0" applyBorder="1" applyAlignment="1">
      <alignment vertical="center"/>
    </xf>
    <xf numFmtId="0" fontId="14" fillId="0" borderId="20" xfId="0" applyFont="1" applyBorder="1" applyAlignment="1">
      <alignment horizontal="center" vertical="center"/>
    </xf>
    <xf numFmtId="0" fontId="0" fillId="0" borderId="20" xfId="0" applyBorder="1" applyAlignment="1">
      <alignment horizontal="center" vertical="center"/>
    </xf>
    <xf numFmtId="169" fontId="32" fillId="0" borderId="20" xfId="2" applyNumberFormat="1" applyFont="1" applyFill="1" applyBorder="1" applyAlignment="1">
      <alignment horizontal="center" vertical="center" wrapText="1"/>
    </xf>
    <xf numFmtId="0" fontId="7" fillId="0" borderId="20" xfId="0" applyFont="1" applyBorder="1" applyAlignment="1">
      <alignment horizontal="center" vertical="center" wrapText="1"/>
    </xf>
    <xf numFmtId="44" fontId="29" fillId="0" borderId="20" xfId="2" applyFont="1" applyFill="1" applyBorder="1" applyAlignment="1">
      <alignment horizontal="center" vertical="center" wrapText="1"/>
    </xf>
    <xf numFmtId="0" fontId="27" fillId="0" borderId="20" xfId="0" applyFont="1" applyBorder="1" applyAlignment="1">
      <alignment horizontal="center" vertical="center" wrapText="1"/>
    </xf>
    <xf numFmtId="0" fontId="29" fillId="0" borderId="20" xfId="0" applyFont="1" applyBorder="1"/>
    <xf numFmtId="0" fontId="28" fillId="0" borderId="20" xfId="0" applyFont="1" applyBorder="1" applyAlignment="1">
      <alignment horizontal="center" vertical="center" wrapText="1"/>
    </xf>
    <xf numFmtId="0" fontId="28" fillId="0" borderId="20" xfId="0" applyFont="1" applyBorder="1"/>
    <xf numFmtId="0" fontId="31" fillId="0" borderId="20" xfId="0" applyFont="1" applyBorder="1" applyAlignment="1">
      <alignment horizontal="center" vertical="center" wrapText="1"/>
    </xf>
    <xf numFmtId="0" fontId="32" fillId="0" borderId="20" xfId="0" applyFont="1" applyBorder="1" applyAlignment="1">
      <alignment horizontal="center" vertical="center" wrapText="1"/>
    </xf>
    <xf numFmtId="0" fontId="29" fillId="0" borderId="20" xfId="0" applyFont="1" applyBorder="1" applyAlignment="1">
      <alignment horizontal="center" vertical="center" wrapText="1"/>
    </xf>
    <xf numFmtId="0" fontId="33" fillId="0" borderId="20" xfId="0" applyFont="1" applyBorder="1" applyAlignment="1">
      <alignment horizontal="center" vertical="center" wrapText="1"/>
    </xf>
    <xf numFmtId="6" fontId="32" fillId="0" borderId="20" xfId="0" applyNumberFormat="1" applyFont="1" applyBorder="1" applyAlignment="1">
      <alignment horizontal="center" vertical="center" wrapText="1"/>
    </xf>
    <xf numFmtId="6" fontId="28" fillId="0" borderId="20" xfId="0" applyNumberFormat="1" applyFont="1" applyBorder="1" applyAlignment="1">
      <alignment horizontal="center" vertical="center"/>
    </xf>
    <xf numFmtId="165" fontId="32" fillId="0" borderId="20" xfId="0" applyNumberFormat="1" applyFont="1" applyBorder="1" applyAlignment="1">
      <alignment horizontal="center" vertical="center" wrapText="1"/>
    </xf>
    <xf numFmtId="0" fontId="29" fillId="0" borderId="20" xfId="0" applyFont="1" applyBorder="1" applyAlignment="1">
      <alignment horizontal="center" vertical="center"/>
    </xf>
    <xf numFmtId="14" fontId="32" fillId="0" borderId="20" xfId="0" applyNumberFormat="1" applyFont="1" applyBorder="1" applyAlignment="1">
      <alignment horizontal="center" vertical="center" wrapText="1"/>
    </xf>
    <xf numFmtId="168" fontId="29" fillId="0" borderId="20" xfId="0" applyNumberFormat="1" applyFont="1" applyBorder="1" applyAlignment="1">
      <alignment horizontal="center" vertical="center" wrapText="1"/>
    </xf>
    <xf numFmtId="0" fontId="32" fillId="0" borderId="22" xfId="0" applyFont="1" applyBorder="1" applyAlignment="1">
      <alignment horizontal="center" vertical="center" wrapText="1"/>
    </xf>
    <xf numFmtId="0" fontId="33" fillId="0" borderId="20" xfId="0" applyFont="1" applyBorder="1" applyAlignment="1">
      <alignment wrapText="1"/>
    </xf>
    <xf numFmtId="164" fontId="29" fillId="0" borderId="20" xfId="0" applyNumberFormat="1" applyFont="1" applyBorder="1" applyAlignment="1">
      <alignment horizontal="center" vertical="center" wrapText="1"/>
    </xf>
    <xf numFmtId="14" fontId="29" fillId="0" borderId="20" xfId="0" applyNumberFormat="1" applyFont="1" applyBorder="1" applyAlignment="1">
      <alignment horizontal="center" vertical="center" wrapText="1"/>
    </xf>
    <xf numFmtId="168" fontId="29" fillId="0" borderId="20" xfId="0" applyNumberFormat="1" applyFont="1" applyBorder="1" applyAlignment="1">
      <alignment vertical="center" wrapText="1"/>
    </xf>
    <xf numFmtId="0" fontId="32" fillId="0" borderId="20" xfId="0" applyFont="1" applyBorder="1" applyAlignment="1">
      <alignment vertical="center" wrapText="1"/>
    </xf>
    <xf numFmtId="0" fontId="28" fillId="0" borderId="20" xfId="0" applyFont="1" applyBorder="1" applyAlignment="1">
      <alignment vertical="center"/>
    </xf>
    <xf numFmtId="49" fontId="32" fillId="0" borderId="20"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0" fillId="0" borderId="20" xfId="0" applyFont="1" applyBorder="1" applyAlignment="1">
      <alignment vertical="center" wrapText="1"/>
    </xf>
    <xf numFmtId="0" fontId="30" fillId="0" borderId="20" xfId="0" applyFont="1" applyBorder="1" applyAlignment="1">
      <alignment horizontal="center" vertical="center" wrapText="1"/>
    </xf>
    <xf numFmtId="6" fontId="29" fillId="0" borderId="20" xfId="0" applyNumberFormat="1" applyFont="1" applyBorder="1" applyAlignment="1">
      <alignment horizontal="center" vertical="center" wrapText="1"/>
    </xf>
    <xf numFmtId="0" fontId="29" fillId="0" borderId="20" xfId="0" applyFont="1" applyBorder="1" applyAlignment="1">
      <alignment vertical="center" wrapText="1"/>
    </xf>
    <xf numFmtId="0" fontId="29" fillId="0" borderId="20" xfId="0" applyFont="1" applyBorder="1" applyAlignment="1">
      <alignment wrapText="1"/>
    </xf>
    <xf numFmtId="169" fontId="29" fillId="0" borderId="20" xfId="0" applyNumberFormat="1" applyFont="1" applyBorder="1" applyAlignment="1">
      <alignment horizontal="center" vertical="center" wrapText="1"/>
    </xf>
    <xf numFmtId="17" fontId="32" fillId="0" borderId="20" xfId="0" applyNumberFormat="1" applyFont="1" applyBorder="1" applyAlignment="1">
      <alignment horizontal="center" vertical="center" wrapText="1"/>
    </xf>
    <xf numFmtId="0" fontId="28" fillId="0" borderId="20" xfId="0" applyFont="1" applyBorder="1" applyAlignment="1">
      <alignment horizontal="center" vertical="center"/>
    </xf>
    <xf numFmtId="0" fontId="32" fillId="0" borderId="20" xfId="0" applyFont="1" applyBorder="1" applyAlignment="1">
      <alignment horizontal="center" vertical="center"/>
    </xf>
    <xf numFmtId="8" fontId="32" fillId="0" borderId="20" xfId="0" applyNumberFormat="1" applyFont="1" applyBorder="1" applyAlignment="1">
      <alignment horizontal="center" vertical="center"/>
    </xf>
    <xf numFmtId="0" fontId="32" fillId="0" borderId="20" xfId="0" applyFont="1" applyBorder="1" applyAlignment="1">
      <alignment vertical="center"/>
    </xf>
    <xf numFmtId="0" fontId="32" fillId="0" borderId="20" xfId="0" applyFont="1" applyBorder="1"/>
    <xf numFmtId="8" fontId="29" fillId="0" borderId="20" xfId="0" applyNumberFormat="1" applyFont="1" applyBorder="1" applyAlignment="1">
      <alignment horizontal="center" vertical="center"/>
    </xf>
    <xf numFmtId="0" fontId="31" fillId="0" borderId="20" xfId="0" applyFont="1" applyBorder="1"/>
    <xf numFmtId="0" fontId="29" fillId="0" borderId="20" xfId="0" applyFont="1" applyBorder="1" applyAlignment="1">
      <alignment horizontal="center"/>
    </xf>
    <xf numFmtId="165" fontId="32" fillId="0" borderId="20" xfId="0" applyNumberFormat="1" applyFont="1" applyBorder="1" applyAlignment="1">
      <alignment vertical="center" wrapText="1"/>
    </xf>
    <xf numFmtId="165" fontId="28" fillId="0" borderId="20" xfId="0" applyNumberFormat="1" applyFont="1" applyBorder="1" applyAlignment="1">
      <alignment horizontal="center" vertical="center"/>
    </xf>
    <xf numFmtId="164" fontId="28" fillId="0" borderId="20" xfId="0" applyNumberFormat="1" applyFont="1" applyBorder="1" applyAlignment="1">
      <alignment horizontal="center" vertical="center"/>
    </xf>
    <xf numFmtId="0" fontId="32" fillId="0" borderId="1" xfId="0" applyFont="1" applyBorder="1" applyAlignment="1">
      <alignment horizontal="center" vertical="center" wrapText="1" readingOrder="1"/>
    </xf>
    <xf numFmtId="0" fontId="32" fillId="0" borderId="23" xfId="0" applyFont="1" applyBorder="1" applyAlignment="1">
      <alignment horizontal="center" vertical="center" wrapText="1" readingOrder="1"/>
    </xf>
    <xf numFmtId="0" fontId="32" fillId="0" borderId="20" xfId="0" applyFont="1" applyBorder="1" applyAlignment="1">
      <alignment horizontal="center" vertical="center" wrapText="1" readingOrder="1"/>
    </xf>
    <xf numFmtId="171" fontId="29" fillId="0" borderId="20" xfId="0" applyNumberFormat="1" applyFont="1" applyBorder="1" applyAlignment="1">
      <alignment horizontal="center" vertical="center" wrapText="1"/>
    </xf>
    <xf numFmtId="170" fontId="34" fillId="0" borderId="20" xfId="2" applyNumberFormat="1" applyFont="1" applyFill="1" applyBorder="1" applyAlignment="1">
      <alignment horizontal="center" vertical="center"/>
    </xf>
    <xf numFmtId="0" fontId="32" fillId="8" borderId="20" xfId="0" applyFont="1" applyFill="1" applyBorder="1" applyAlignment="1">
      <alignment horizontal="center" vertical="center" wrapText="1"/>
    </xf>
    <xf numFmtId="0" fontId="28" fillId="0" borderId="20" xfId="0" applyFont="1" applyBorder="1" applyAlignment="1">
      <alignment horizontal="center" vertical="center" wrapText="1" readingOrder="1"/>
    </xf>
    <xf numFmtId="6" fontId="32" fillId="0" borderId="20" xfId="0" applyNumberFormat="1" applyFont="1" applyBorder="1" applyAlignment="1">
      <alignment vertical="center" wrapText="1"/>
    </xf>
    <xf numFmtId="0" fontId="33" fillId="8" borderId="20" xfId="0" applyFont="1" applyFill="1" applyBorder="1" applyAlignment="1">
      <alignment horizontal="center" vertical="center" wrapText="1"/>
    </xf>
    <xf numFmtId="0" fontId="32" fillId="9" borderId="20" xfId="0" applyFont="1" applyFill="1" applyBorder="1" applyAlignment="1">
      <alignment horizontal="center" vertical="center" wrapText="1"/>
    </xf>
    <xf numFmtId="0" fontId="35" fillId="0" borderId="20" xfId="0" applyFont="1" applyBorder="1" applyAlignment="1">
      <alignment horizontal="center" vertical="center" wrapText="1"/>
    </xf>
    <xf numFmtId="0" fontId="37" fillId="0" borderId="20" xfId="0" applyFont="1" applyBorder="1" applyAlignment="1">
      <alignment horizontal="center" vertical="center"/>
    </xf>
    <xf numFmtId="0" fontId="35" fillId="0" borderId="24" xfId="0" applyFont="1" applyBorder="1" applyAlignment="1">
      <alignment horizontal="center" vertical="center" wrapText="1" readingOrder="1"/>
    </xf>
    <xf numFmtId="0" fontId="35" fillId="8" borderId="20" xfId="0" applyFont="1" applyFill="1" applyBorder="1" applyAlignment="1">
      <alignment horizontal="center" vertical="center" wrapText="1"/>
    </xf>
    <xf numFmtId="0" fontId="37" fillId="0" borderId="20" xfId="0" applyFont="1" applyBorder="1" applyAlignment="1">
      <alignment horizontal="center" vertical="center" wrapText="1"/>
    </xf>
    <xf numFmtId="0" fontId="37" fillId="0" borderId="20" xfId="0" applyFont="1" applyBorder="1"/>
    <xf numFmtId="166" fontId="35" fillId="0" borderId="20" xfId="1" applyNumberFormat="1" applyFont="1" applyBorder="1" applyAlignment="1">
      <alignment horizontal="center" vertical="center" wrapText="1"/>
    </xf>
    <xf numFmtId="10" fontId="35" fillId="0" borderId="20" xfId="1" applyNumberFormat="1" applyFont="1" applyBorder="1" applyAlignment="1">
      <alignment horizontal="center" vertical="center" wrapText="1"/>
    </xf>
    <xf numFmtId="0" fontId="38" fillId="0" borderId="20" xfId="0" applyFont="1" applyBorder="1" applyAlignment="1">
      <alignment horizontal="center" vertical="center" wrapText="1"/>
    </xf>
    <xf numFmtId="6" fontId="37" fillId="0" borderId="20" xfId="2" applyNumberFormat="1" applyFont="1" applyFill="1" applyBorder="1" applyAlignment="1">
      <alignment horizontal="center" vertical="center" wrapText="1"/>
    </xf>
    <xf numFmtId="0" fontId="39" fillId="0" borderId="20" xfId="0" applyFont="1" applyBorder="1" applyAlignment="1">
      <alignment horizontal="center" vertical="center" wrapText="1"/>
    </xf>
    <xf numFmtId="0" fontId="39" fillId="0" borderId="20" xfId="0" applyFont="1" applyBorder="1"/>
    <xf numFmtId="10" fontId="37" fillId="0" borderId="20" xfId="1" applyNumberFormat="1" applyFont="1" applyFill="1" applyBorder="1" applyAlignment="1">
      <alignment horizontal="center" vertical="center" wrapText="1"/>
    </xf>
    <xf numFmtId="10" fontId="29" fillId="0" borderId="20" xfId="1" applyNumberFormat="1" applyFont="1" applyBorder="1"/>
    <xf numFmtId="10" fontId="37" fillId="0" borderId="20" xfId="2" applyNumberFormat="1" applyFont="1" applyFill="1" applyBorder="1" applyAlignment="1">
      <alignment horizontal="center" vertical="center" wrapText="1"/>
    </xf>
    <xf numFmtId="173" fontId="41" fillId="0" borderId="20" xfId="0" applyNumberFormat="1" applyFont="1" applyBorder="1" applyAlignment="1">
      <alignment horizontal="center" vertical="center" wrapText="1"/>
    </xf>
    <xf numFmtId="10" fontId="41" fillId="0" borderId="20" xfId="1" applyNumberFormat="1" applyFont="1" applyBorder="1" applyAlignment="1">
      <alignment horizontal="center" vertical="center" wrapText="1"/>
    </xf>
    <xf numFmtId="44" fontId="41" fillId="0" borderId="20" xfId="0" applyNumberFormat="1" applyFont="1" applyBorder="1" applyAlignment="1">
      <alignment horizontal="center" vertical="center" wrapText="1"/>
    </xf>
    <xf numFmtId="44" fontId="41" fillId="10" borderId="20" xfId="0" applyNumberFormat="1" applyFont="1" applyFill="1" applyBorder="1" applyAlignment="1">
      <alignment horizontal="center" vertical="center" wrapText="1"/>
    </xf>
    <xf numFmtId="10" fontId="41" fillId="10" borderId="20" xfId="1" applyNumberFormat="1" applyFont="1" applyFill="1" applyBorder="1" applyAlignment="1">
      <alignment horizontal="center" vertical="center" wrapText="1"/>
    </xf>
    <xf numFmtId="168" fontId="41" fillId="0" borderId="20" xfId="0" applyNumberFormat="1" applyFont="1" applyBorder="1" applyAlignment="1">
      <alignment horizontal="center" vertical="center" wrapText="1"/>
    </xf>
    <xf numFmtId="44" fontId="41" fillId="0" borderId="22" xfId="0" applyNumberFormat="1" applyFont="1" applyBorder="1" applyAlignment="1">
      <alignment horizontal="center" vertical="center" wrapText="1"/>
    </xf>
    <xf numFmtId="10" fontId="41" fillId="0" borderId="22" xfId="1" applyNumberFormat="1" applyFont="1" applyBorder="1" applyAlignment="1">
      <alignment horizontal="center" vertical="center" wrapText="1"/>
    </xf>
    <xf numFmtId="6" fontId="41" fillId="0" borderId="23" xfId="0" applyNumberFormat="1" applyFont="1" applyBorder="1" applyAlignment="1">
      <alignment horizontal="center" vertical="center" wrapText="1"/>
    </xf>
    <xf numFmtId="10" fontId="41" fillId="0" borderId="23" xfId="1" applyNumberFormat="1" applyFont="1" applyBorder="1" applyAlignment="1">
      <alignment horizontal="center" vertical="center" wrapText="1"/>
    </xf>
    <xf numFmtId="169" fontId="41" fillId="0" borderId="20" xfId="0" applyNumberFormat="1" applyFont="1" applyBorder="1" applyAlignment="1">
      <alignment horizontal="center" vertical="center" wrapText="1"/>
    </xf>
    <xf numFmtId="6" fontId="41" fillId="0" borderId="20" xfId="2" applyNumberFormat="1" applyFont="1" applyFill="1" applyBorder="1" applyAlignment="1">
      <alignment horizontal="center" vertical="center" wrapText="1"/>
    </xf>
    <xf numFmtId="10" fontId="41" fillId="0" borderId="20" xfId="1" applyNumberFormat="1" applyFont="1" applyFill="1" applyBorder="1" applyAlignment="1">
      <alignment horizontal="center" vertical="center" wrapText="1"/>
    </xf>
    <xf numFmtId="44" fontId="41" fillId="0" borderId="20" xfId="2" applyFont="1" applyFill="1" applyBorder="1" applyAlignment="1">
      <alignment horizontal="center" vertical="center" wrapText="1"/>
    </xf>
    <xf numFmtId="10" fontId="41" fillId="0" borderId="20" xfId="2" applyNumberFormat="1" applyFont="1" applyFill="1" applyBorder="1" applyAlignment="1">
      <alignment horizontal="center" vertical="center" wrapText="1"/>
    </xf>
    <xf numFmtId="44" fontId="41" fillId="0" borderId="22" xfId="2" applyFont="1" applyFill="1" applyBorder="1" applyAlignment="1">
      <alignment horizontal="center" vertical="center" wrapText="1"/>
    </xf>
    <xf numFmtId="10" fontId="41" fillId="0" borderId="22" xfId="2" applyNumberFormat="1" applyFont="1" applyFill="1" applyBorder="1" applyAlignment="1">
      <alignment horizontal="center" vertical="center" wrapText="1"/>
    </xf>
    <xf numFmtId="0" fontId="35" fillId="0" borderId="22" xfId="0" applyFont="1" applyBorder="1" applyAlignment="1">
      <alignment horizontal="center" vertical="center" wrapText="1"/>
    </xf>
    <xf numFmtId="10" fontId="35" fillId="8" borderId="20" xfId="1" applyNumberFormat="1" applyFont="1" applyFill="1" applyBorder="1" applyAlignment="1">
      <alignment horizontal="center" vertical="center" wrapText="1"/>
    </xf>
    <xf numFmtId="6" fontId="41" fillId="0" borderId="20" xfId="0" applyNumberFormat="1" applyFont="1" applyBorder="1" applyAlignment="1">
      <alignment horizontal="center" vertical="center" wrapText="1"/>
    </xf>
    <xf numFmtId="10" fontId="41" fillId="0" borderId="20" xfId="0" applyNumberFormat="1" applyFont="1" applyBorder="1" applyAlignment="1">
      <alignment horizontal="center" vertical="center" wrapText="1"/>
    </xf>
    <xf numFmtId="6" fontId="43" fillId="10" borderId="20" xfId="0" applyNumberFormat="1" applyFont="1" applyFill="1" applyBorder="1" applyAlignment="1">
      <alignment horizontal="center" vertical="center" wrapText="1"/>
    </xf>
    <xf numFmtId="10" fontId="43" fillId="10" borderId="20" xfId="1" applyNumberFormat="1" applyFont="1" applyFill="1" applyBorder="1" applyAlignment="1">
      <alignment horizontal="center" vertical="center" wrapText="1"/>
    </xf>
    <xf numFmtId="0" fontId="28" fillId="0" borderId="20" xfId="0" applyFont="1" applyBorder="1" applyAlignment="1">
      <alignment wrapText="1"/>
    </xf>
    <xf numFmtId="6" fontId="41" fillId="10" borderId="20" xfId="0" applyNumberFormat="1" applyFont="1" applyFill="1" applyBorder="1" applyAlignment="1">
      <alignment horizontal="center" vertical="center" wrapText="1"/>
    </xf>
    <xf numFmtId="6" fontId="41" fillId="0" borderId="22" xfId="0" applyNumberFormat="1" applyFont="1" applyBorder="1" applyAlignment="1">
      <alignment horizontal="center" vertical="center" wrapText="1"/>
    </xf>
    <xf numFmtId="10" fontId="35" fillId="8" borderId="20" xfId="1" applyNumberFormat="1" applyFont="1" applyFill="1" applyBorder="1" applyAlignment="1">
      <alignment horizontal="center" vertical="center"/>
    </xf>
    <xf numFmtId="8" fontId="41" fillId="0" borderId="20" xfId="0" applyNumberFormat="1" applyFont="1" applyBorder="1" applyAlignment="1">
      <alignment vertical="center"/>
    </xf>
    <xf numFmtId="10" fontId="41" fillId="0" borderId="20" xfId="1" applyNumberFormat="1" applyFont="1" applyBorder="1" applyAlignment="1">
      <alignment vertical="center"/>
    </xf>
    <xf numFmtId="0" fontId="32"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0" borderId="47" xfId="0" applyFont="1" applyBorder="1" applyAlignment="1">
      <alignment horizontal="center" vertical="center" wrapText="1"/>
    </xf>
    <xf numFmtId="0" fontId="28" fillId="0" borderId="22" xfId="0" applyFont="1" applyBorder="1" applyAlignment="1">
      <alignment horizontal="center" vertical="center"/>
    </xf>
    <xf numFmtId="0" fontId="28" fillId="0" borderId="22" xfId="0" applyFont="1" applyBorder="1" applyAlignment="1">
      <alignment horizontal="center" vertical="center" wrapText="1"/>
    </xf>
    <xf numFmtId="10" fontId="35" fillId="0" borderId="22" xfId="1" applyNumberFormat="1" applyFont="1" applyBorder="1" applyAlignment="1">
      <alignment horizontal="center" vertical="center" wrapText="1"/>
    </xf>
    <xf numFmtId="0" fontId="35" fillId="0" borderId="23" xfId="0" applyFont="1" applyBorder="1" applyAlignment="1">
      <alignment horizontal="center" vertical="center" wrapText="1"/>
    </xf>
    <xf numFmtId="10" fontId="35" fillId="0" borderId="23" xfId="1" applyNumberFormat="1" applyFont="1" applyBorder="1" applyAlignment="1">
      <alignment horizontal="center" vertical="center" wrapText="1"/>
    </xf>
    <xf numFmtId="10" fontId="42" fillId="10" borderId="23" xfId="0" applyNumberFormat="1" applyFont="1" applyFill="1" applyBorder="1" applyAlignment="1">
      <alignment horizontal="center" vertical="center" wrapText="1"/>
    </xf>
    <xf numFmtId="10" fontId="42" fillId="0" borderId="23" xfId="0" applyNumberFormat="1" applyFont="1" applyBorder="1" applyAlignment="1">
      <alignment horizontal="center" vertical="center" wrapText="1"/>
    </xf>
    <xf numFmtId="10" fontId="35" fillId="8" borderId="49" xfId="0" applyNumberFormat="1" applyFont="1" applyFill="1" applyBorder="1" applyAlignment="1">
      <alignment horizontal="center" vertical="center" wrapText="1"/>
    </xf>
    <xf numFmtId="10" fontId="42" fillId="8" borderId="24" xfId="0" applyNumberFormat="1" applyFont="1" applyFill="1" applyBorder="1" applyAlignment="1">
      <alignment horizontal="center" vertical="center" wrapText="1"/>
    </xf>
    <xf numFmtId="0" fontId="32" fillId="0" borderId="22" xfId="0" applyFont="1" applyBorder="1" applyAlignment="1">
      <alignment horizontal="center" vertical="center" wrapText="1" readingOrder="1"/>
    </xf>
    <xf numFmtId="0" fontId="35" fillId="0" borderId="26" xfId="0" applyFont="1" applyBorder="1" applyAlignment="1">
      <alignment horizontal="center" vertical="center" wrapText="1" readingOrder="1"/>
    </xf>
    <xf numFmtId="0" fontId="32" fillId="0" borderId="11" xfId="0" applyFont="1" applyBorder="1" applyAlignment="1">
      <alignment horizontal="center" vertical="center" wrapText="1" readingOrder="1"/>
    </xf>
    <xf numFmtId="10" fontId="35" fillId="0" borderId="29" xfId="1" applyNumberFormat="1" applyFont="1" applyBorder="1" applyAlignment="1">
      <alignment horizontal="center" vertical="center" wrapText="1" readingOrder="1"/>
    </xf>
    <xf numFmtId="0" fontId="29" fillId="0" borderId="22" xfId="0" applyFont="1" applyBorder="1" applyAlignment="1">
      <alignment horizontal="center" vertical="center"/>
    </xf>
    <xf numFmtId="0" fontId="37" fillId="0" borderId="22" xfId="0" applyFont="1" applyBorder="1" applyAlignment="1">
      <alignment horizontal="center" vertical="center"/>
    </xf>
    <xf numFmtId="10" fontId="41" fillId="10" borderId="23" xfId="0" applyNumberFormat="1" applyFont="1" applyFill="1" applyBorder="1" applyAlignment="1">
      <alignment horizontal="center" vertical="center"/>
    </xf>
    <xf numFmtId="0" fontId="29" fillId="0" borderId="23" xfId="0" applyFont="1" applyBorder="1" applyAlignment="1">
      <alignment horizontal="center" vertical="center"/>
    </xf>
    <xf numFmtId="0" fontId="37" fillId="0" borderId="23" xfId="0" applyFont="1" applyBorder="1" applyAlignment="1">
      <alignment horizontal="center" vertical="center"/>
    </xf>
    <xf numFmtId="166" fontId="35" fillId="0" borderId="22" xfId="1" applyNumberFormat="1" applyFont="1" applyBorder="1" applyAlignment="1">
      <alignment horizontal="center" vertical="center" wrapText="1"/>
    </xf>
    <xf numFmtId="0" fontId="29" fillId="0" borderId="23" xfId="0" applyFont="1" applyBorder="1" applyAlignment="1" applyProtection="1">
      <alignment horizontal="center" vertical="center" wrapText="1"/>
      <protection locked="0"/>
    </xf>
    <xf numFmtId="0" fontId="29" fillId="0" borderId="22" xfId="0" applyFont="1" applyBorder="1"/>
    <xf numFmtId="10" fontId="41" fillId="0" borderId="20" xfId="0" applyNumberFormat="1" applyFont="1" applyBorder="1" applyAlignment="1">
      <alignment horizontal="center" vertical="center"/>
    </xf>
    <xf numFmtId="8" fontId="43" fillId="0" borderId="20" xfId="0" applyNumberFormat="1" applyFont="1" applyBorder="1" applyAlignment="1">
      <alignment horizontal="center" vertical="center"/>
    </xf>
    <xf numFmtId="10" fontId="43" fillId="0" borderId="20" xfId="1" applyNumberFormat="1" applyFont="1" applyBorder="1" applyAlignment="1">
      <alignment horizontal="center" vertical="center"/>
    </xf>
    <xf numFmtId="166" fontId="35" fillId="8" borderId="23" xfId="1" applyNumberFormat="1" applyFont="1" applyFill="1" applyBorder="1" applyAlignment="1">
      <alignment horizontal="center" vertical="center" wrapText="1"/>
    </xf>
    <xf numFmtId="0" fontId="35" fillId="8" borderId="49" xfId="0" applyFont="1" applyFill="1" applyBorder="1" applyAlignment="1">
      <alignment horizontal="center" vertical="center" wrapText="1"/>
    </xf>
    <xf numFmtId="10" fontId="37" fillId="8" borderId="49" xfId="0" applyNumberFormat="1" applyFont="1" applyFill="1" applyBorder="1" applyAlignment="1">
      <alignment horizontal="center" vertical="center"/>
    </xf>
    <xf numFmtId="10" fontId="35" fillId="8" borderId="49" xfId="0" applyNumberFormat="1" applyFont="1" applyFill="1" applyBorder="1" applyAlignment="1">
      <alignment horizontal="center" vertical="center" wrapText="1" readingOrder="1"/>
    </xf>
    <xf numFmtId="10" fontId="42" fillId="8" borderId="49" xfId="0" applyNumberFormat="1" applyFont="1" applyFill="1" applyBorder="1" applyAlignment="1">
      <alignment horizontal="center" vertical="center" wrapText="1"/>
    </xf>
    <xf numFmtId="10" fontId="35" fillId="8" borderId="36" xfId="0" applyNumberFormat="1" applyFont="1" applyFill="1" applyBorder="1" applyAlignment="1">
      <alignment horizontal="center" vertical="center" wrapText="1"/>
    </xf>
    <xf numFmtId="10" fontId="37" fillId="8" borderId="20" xfId="0" applyNumberFormat="1" applyFont="1" applyFill="1" applyBorder="1" applyAlignment="1">
      <alignment horizontal="center" vertical="center" wrapText="1"/>
    </xf>
    <xf numFmtId="0" fontId="35" fillId="11" borderId="20" xfId="0" applyFont="1" applyFill="1" applyBorder="1" applyAlignment="1">
      <alignment horizontal="center" vertical="center" wrapText="1"/>
    </xf>
    <xf numFmtId="0" fontId="35" fillId="11" borderId="22" xfId="0" applyFont="1" applyFill="1" applyBorder="1" applyAlignment="1">
      <alignment horizontal="center" vertical="center" wrapText="1"/>
    </xf>
    <xf numFmtId="0" fontId="35" fillId="11" borderId="23" xfId="0" applyFont="1" applyFill="1" applyBorder="1" applyAlignment="1">
      <alignment horizontal="center" vertical="center" wrapText="1"/>
    </xf>
    <xf numFmtId="0" fontId="37" fillId="11" borderId="23" xfId="0" applyFont="1" applyFill="1" applyBorder="1" applyAlignment="1">
      <alignment horizontal="center" vertical="center"/>
    </xf>
    <xf numFmtId="0" fontId="37" fillId="11" borderId="20" xfId="0" applyFont="1" applyFill="1" applyBorder="1" applyAlignment="1">
      <alignment horizontal="center" vertical="center"/>
    </xf>
    <xf numFmtId="0" fontId="37" fillId="11" borderId="22" xfId="0" applyFont="1" applyFill="1" applyBorder="1" applyAlignment="1">
      <alignment horizontal="center" vertical="center"/>
    </xf>
    <xf numFmtId="0" fontId="35" fillId="11" borderId="29" xfId="0" applyFont="1" applyFill="1" applyBorder="1" applyAlignment="1">
      <alignment horizontal="center" vertical="center" wrapText="1" readingOrder="1"/>
    </xf>
    <xf numFmtId="0" fontId="35" fillId="11" borderId="24" xfId="0" applyFont="1" applyFill="1" applyBorder="1" applyAlignment="1">
      <alignment horizontal="center" vertical="center" wrapText="1" readingOrder="1"/>
    </xf>
    <xf numFmtId="0" fontId="35" fillId="11" borderId="20" xfId="0" applyFont="1" applyFill="1" applyBorder="1" applyAlignment="1">
      <alignment horizontal="center" vertical="center" wrapText="1" readingOrder="1"/>
    </xf>
    <xf numFmtId="0" fontId="35" fillId="11" borderId="22" xfId="0" applyFont="1" applyFill="1" applyBorder="1" applyAlignment="1">
      <alignment horizontal="center" vertical="center" wrapText="1" readingOrder="1"/>
    </xf>
    <xf numFmtId="0" fontId="35" fillId="11" borderId="20" xfId="0" applyFont="1" applyFill="1" applyBorder="1" applyAlignment="1">
      <alignment horizontal="center" vertical="center"/>
    </xf>
    <xf numFmtId="0" fontId="37" fillId="11" borderId="20" xfId="0" applyFont="1" applyFill="1" applyBorder="1" applyAlignment="1">
      <alignment horizontal="center" vertical="center" wrapText="1"/>
    </xf>
    <xf numFmtId="0" fontId="37" fillId="11" borderId="20" xfId="0" applyFont="1" applyFill="1" applyBorder="1"/>
    <xf numFmtId="0" fontId="44" fillId="0" borderId="20" xfId="0" applyFont="1" applyBorder="1" applyAlignment="1">
      <alignment vertical="center" wrapText="1"/>
    </xf>
    <xf numFmtId="1" fontId="42" fillId="0" borderId="20" xfId="0" applyNumberFormat="1" applyFont="1" applyBorder="1" applyAlignment="1">
      <alignment vertical="center" wrapText="1"/>
    </xf>
    <xf numFmtId="1" fontId="42" fillId="0" borderId="50" xfId="0" applyNumberFormat="1" applyFont="1" applyBorder="1" applyAlignment="1">
      <alignment vertical="center" wrapText="1"/>
    </xf>
    <xf numFmtId="1" fontId="42" fillId="0" borderId="30" xfId="0" applyNumberFormat="1" applyFont="1" applyBorder="1" applyAlignment="1">
      <alignment vertical="center" wrapText="1"/>
    </xf>
    <xf numFmtId="1" fontId="42" fillId="0" borderId="31" xfId="0" applyNumberFormat="1" applyFont="1" applyBorder="1" applyAlignment="1">
      <alignment vertical="center" wrapText="1"/>
    </xf>
    <xf numFmtId="0" fontId="42" fillId="10" borderId="21" xfId="0" applyFont="1" applyFill="1" applyBorder="1" applyAlignment="1">
      <alignment vertical="center" wrapText="1"/>
    </xf>
    <xf numFmtId="0" fontId="42" fillId="10" borderId="42" xfId="0" applyFont="1" applyFill="1" applyBorder="1" applyAlignment="1">
      <alignment vertical="center" wrapText="1"/>
    </xf>
    <xf numFmtId="0" fontId="42" fillId="10" borderId="48" xfId="0" applyFont="1" applyFill="1" applyBorder="1" applyAlignment="1">
      <alignment vertical="center" wrapText="1"/>
    </xf>
    <xf numFmtId="0" fontId="42" fillId="10" borderId="29" xfId="0" applyFont="1" applyFill="1" applyBorder="1" applyAlignment="1">
      <alignment vertical="center" wrapText="1"/>
    </xf>
    <xf numFmtId="1" fontId="35" fillId="0" borderId="50" xfId="0" applyNumberFormat="1" applyFont="1" applyBorder="1" applyAlignment="1">
      <alignment vertical="center" wrapText="1"/>
    </xf>
    <xf numFmtId="1" fontId="35" fillId="0" borderId="30" xfId="0" applyNumberFormat="1" applyFont="1" applyBorder="1" applyAlignment="1">
      <alignment vertical="center" wrapText="1"/>
    </xf>
    <xf numFmtId="1" fontId="35" fillId="0" borderId="31" xfId="0" applyNumberFormat="1" applyFont="1" applyBorder="1" applyAlignment="1">
      <alignment vertical="center" wrapText="1"/>
    </xf>
    <xf numFmtId="0" fontId="29" fillId="0" borderId="12" xfId="0" applyFont="1" applyBorder="1"/>
    <xf numFmtId="0" fontId="29" fillId="0" borderId="47" xfId="0" applyFont="1" applyBorder="1"/>
    <xf numFmtId="0" fontId="29" fillId="0" borderId="48" xfId="0" applyFont="1" applyBorder="1"/>
    <xf numFmtId="0" fontId="29" fillId="0" borderId="23" xfId="0" applyFont="1" applyBorder="1"/>
    <xf numFmtId="0" fontId="43" fillId="0" borderId="20" xfId="0" applyFont="1" applyBorder="1" applyAlignment="1">
      <alignment vertical="center" wrapText="1"/>
    </xf>
    <xf numFmtId="0" fontId="42" fillId="0" borderId="20" xfId="0" applyFont="1" applyBorder="1" applyAlignment="1">
      <alignment vertical="center" wrapText="1"/>
    </xf>
    <xf numFmtId="8" fontId="32" fillId="0" borderId="20" xfId="0" applyNumberFormat="1" applyFont="1" applyBorder="1" applyAlignment="1">
      <alignment vertical="center"/>
    </xf>
    <xf numFmtId="44" fontId="39" fillId="0" borderId="22" xfId="2" applyFont="1" applyBorder="1" applyAlignment="1">
      <alignment vertical="center" wrapText="1"/>
    </xf>
    <xf numFmtId="44" fontId="39" fillId="0" borderId="25" xfId="2" applyFont="1" applyBorder="1" applyAlignment="1">
      <alignment vertical="center" wrapText="1"/>
    </xf>
    <xf numFmtId="44" fontId="39" fillId="0" borderId="23" xfId="2" applyFont="1" applyBorder="1" applyAlignment="1">
      <alignment vertical="center" wrapText="1"/>
    </xf>
    <xf numFmtId="10" fontId="39" fillId="0" borderId="22" xfId="1" applyNumberFormat="1" applyFont="1" applyBorder="1" applyAlignment="1">
      <alignment vertical="center" wrapText="1"/>
    </xf>
    <xf numFmtId="10" fontId="39" fillId="0" borderId="25" xfId="1" applyNumberFormat="1" applyFont="1" applyBorder="1" applyAlignment="1">
      <alignment vertical="center" wrapText="1"/>
    </xf>
    <xf numFmtId="10" fontId="39" fillId="0" borderId="23" xfId="1" applyNumberFormat="1" applyFont="1" applyBorder="1" applyAlignment="1">
      <alignment vertical="center" wrapText="1"/>
    </xf>
    <xf numFmtId="8" fontId="40" fillId="0" borderId="20" xfId="0" applyNumberFormat="1" applyFont="1" applyBorder="1" applyAlignment="1">
      <alignment vertical="center"/>
    </xf>
    <xf numFmtId="10" fontId="40" fillId="0" borderId="20" xfId="1" applyNumberFormat="1" applyFont="1" applyBorder="1" applyAlignment="1">
      <alignment vertical="center"/>
    </xf>
    <xf numFmtId="0" fontId="32" fillId="0" borderId="45" xfId="0" applyFont="1" applyBorder="1" applyAlignment="1">
      <alignment vertical="center" wrapText="1"/>
    </xf>
    <xf numFmtId="0" fontId="32" fillId="0" borderId="26" xfId="0" applyFont="1" applyBorder="1" applyAlignment="1">
      <alignment vertical="center" wrapText="1"/>
    </xf>
    <xf numFmtId="0" fontId="42" fillId="0" borderId="46" xfId="0" applyFont="1" applyBorder="1" applyAlignment="1">
      <alignment vertical="center" wrapText="1"/>
    </xf>
    <xf numFmtId="0" fontId="42" fillId="0" borderId="45" xfId="0" applyFont="1" applyBorder="1" applyAlignment="1">
      <alignment vertical="center" wrapText="1"/>
    </xf>
    <xf numFmtId="0" fontId="42" fillId="0" borderId="26" xfId="0" applyFont="1" applyBorder="1" applyAlignment="1">
      <alignment vertical="center" wrapText="1"/>
    </xf>
    <xf numFmtId="6" fontId="39" fillId="0" borderId="22" xfId="0" applyNumberFormat="1" applyFont="1" applyBorder="1" applyAlignment="1">
      <alignment vertical="center" wrapText="1"/>
    </xf>
    <xf numFmtId="6" fontId="39" fillId="0" borderId="25" xfId="0" applyNumberFormat="1" applyFont="1" applyBorder="1" applyAlignment="1">
      <alignment vertical="center" wrapText="1"/>
    </xf>
    <xf numFmtId="6" fontId="39" fillId="0" borderId="23" xfId="0" applyNumberFormat="1" applyFont="1" applyBorder="1" applyAlignment="1">
      <alignment vertical="center" wrapText="1"/>
    </xf>
    <xf numFmtId="6" fontId="29" fillId="0" borderId="20" xfId="0" applyNumberFormat="1" applyFont="1" applyBorder="1" applyAlignment="1">
      <alignment vertical="center" wrapText="1"/>
    </xf>
    <xf numFmtId="0" fontId="29" fillId="0" borderId="22" xfId="0" applyFont="1" applyBorder="1" applyAlignment="1">
      <alignment vertical="center" wrapText="1"/>
    </xf>
    <xf numFmtId="0" fontId="29" fillId="0" borderId="25" xfId="0" applyFont="1" applyBorder="1" applyAlignment="1">
      <alignment vertical="center" wrapText="1"/>
    </xf>
    <xf numFmtId="0" fontId="29" fillId="0" borderId="47" xfId="0" applyFont="1" applyBorder="1" applyAlignment="1">
      <alignment vertical="center" wrapText="1"/>
    </xf>
    <xf numFmtId="0" fontId="28" fillId="0" borderId="21" xfId="0" applyFont="1" applyBorder="1"/>
    <xf numFmtId="0" fontId="28" fillId="0" borderId="42" xfId="0" applyFont="1" applyBorder="1"/>
    <xf numFmtId="0" fontId="28" fillId="0" borderId="24" xfId="0" applyFont="1" applyBorder="1"/>
    <xf numFmtId="0" fontId="32" fillId="0" borderId="22" xfId="0" applyFont="1" applyBorder="1" applyAlignment="1">
      <alignment vertical="center" wrapText="1"/>
    </xf>
    <xf numFmtId="0" fontId="32" fillId="0" borderId="25" xfId="0" applyFont="1" applyBorder="1" applyAlignment="1">
      <alignment vertical="center" wrapText="1"/>
    </xf>
    <xf numFmtId="0" fontId="32" fillId="0" borderId="47" xfId="0" applyFont="1" applyBorder="1" applyAlignment="1">
      <alignment vertical="center" wrapText="1"/>
    </xf>
    <xf numFmtId="0" fontId="32" fillId="0" borderId="42" xfId="0" applyFont="1" applyBorder="1" applyAlignment="1">
      <alignment vertical="center" wrapText="1"/>
    </xf>
    <xf numFmtId="0" fontId="32" fillId="0" borderId="24" xfId="0" applyFont="1" applyBorder="1" applyAlignment="1">
      <alignment vertical="center" wrapText="1"/>
    </xf>
    <xf numFmtId="0" fontId="42" fillId="0" borderId="21" xfId="0" applyFont="1" applyBorder="1" applyAlignment="1">
      <alignment vertical="center" wrapText="1"/>
    </xf>
    <xf numFmtId="0" fontId="42" fillId="0" borderId="42" xfId="0" applyFont="1" applyBorder="1" applyAlignment="1">
      <alignment vertical="center" wrapText="1"/>
    </xf>
    <xf numFmtId="0" fontId="42" fillId="0" borderId="24" xfId="0" applyFont="1" applyBorder="1" applyAlignment="1">
      <alignment vertical="center" wrapText="1"/>
    </xf>
    <xf numFmtId="44" fontId="29" fillId="0" borderId="22" xfId="2" applyFont="1" applyBorder="1" applyAlignment="1">
      <alignment vertical="center" wrapText="1"/>
    </xf>
    <xf numFmtId="44" fontId="29" fillId="0" borderId="25" xfId="2" applyFont="1" applyBorder="1" applyAlignment="1">
      <alignment vertical="center" wrapText="1"/>
    </xf>
    <xf numFmtId="44" fontId="29" fillId="0" borderId="23" xfId="2" applyFont="1" applyBorder="1" applyAlignment="1">
      <alignment vertical="center" wrapText="1"/>
    </xf>
    <xf numFmtId="0" fontId="28" fillId="0" borderId="20" xfId="0" applyFont="1" applyBorder="1" applyAlignment="1">
      <alignment vertical="center" wrapText="1"/>
    </xf>
    <xf numFmtId="49" fontId="32" fillId="0" borderId="20" xfId="0" applyNumberFormat="1" applyFont="1" applyBorder="1" applyAlignment="1">
      <alignment vertical="center" wrapText="1"/>
    </xf>
    <xf numFmtId="1" fontId="32" fillId="0" borderId="23" xfId="0" applyNumberFormat="1" applyFont="1" applyBorder="1" applyAlignment="1">
      <alignment vertical="center" wrapText="1"/>
    </xf>
    <xf numFmtId="1" fontId="32" fillId="0" borderId="20" xfId="0" applyNumberFormat="1" applyFont="1" applyBorder="1" applyAlignment="1">
      <alignment vertical="center" wrapText="1"/>
    </xf>
    <xf numFmtId="1" fontId="32" fillId="0" borderId="22" xfId="0" applyNumberFormat="1" applyFont="1" applyBorder="1" applyAlignment="1">
      <alignment vertical="center" wrapText="1"/>
    </xf>
    <xf numFmtId="0" fontId="27" fillId="0" borderId="20" xfId="0" applyFont="1" applyBorder="1" applyAlignment="1">
      <alignment vertical="center" wrapText="1"/>
    </xf>
    <xf numFmtId="0" fontId="32" fillId="0" borderId="23" xfId="0" applyFont="1" applyBorder="1" applyAlignment="1">
      <alignment vertical="center" wrapText="1"/>
    </xf>
    <xf numFmtId="0" fontId="35" fillId="0" borderId="21" xfId="0" applyFont="1" applyBorder="1" applyAlignment="1">
      <alignment vertical="center" wrapText="1"/>
    </xf>
    <xf numFmtId="0" fontId="35" fillId="0" borderId="42" xfId="0" applyFont="1" applyBorder="1" applyAlignment="1">
      <alignment vertical="center" wrapText="1"/>
    </xf>
    <xf numFmtId="0" fontId="35" fillId="0" borderId="24" xfId="0" applyFont="1" applyBorder="1" applyAlignment="1">
      <alignment vertical="center" wrapText="1"/>
    </xf>
    <xf numFmtId="44" fontId="39" fillId="0" borderId="22" xfId="0" applyNumberFormat="1" applyFont="1" applyBorder="1" applyAlignment="1">
      <alignment vertical="center" wrapText="1"/>
    </xf>
    <xf numFmtId="44" fontId="39" fillId="0" borderId="25" xfId="0" applyNumberFormat="1" applyFont="1" applyBorder="1" applyAlignment="1">
      <alignment vertical="center" wrapText="1"/>
    </xf>
    <xf numFmtId="44" fontId="39" fillId="0" borderId="23" xfId="0" applyNumberFormat="1" applyFont="1" applyBorder="1" applyAlignment="1">
      <alignment vertical="center" wrapText="1"/>
    </xf>
    <xf numFmtId="0" fontId="32" fillId="0" borderId="48" xfId="0" applyFont="1" applyBorder="1" applyAlignment="1">
      <alignment vertical="center" wrapText="1"/>
    </xf>
    <xf numFmtId="0" fontId="32" fillId="0" borderId="29" xfId="0" applyFont="1" applyBorder="1" applyAlignment="1">
      <alignment vertical="center" wrapText="1"/>
    </xf>
    <xf numFmtId="0" fontId="35" fillId="10" borderId="21" xfId="0" applyFont="1" applyFill="1" applyBorder="1" applyAlignment="1">
      <alignment vertical="center" wrapText="1"/>
    </xf>
    <xf numFmtId="0" fontId="35" fillId="10" borderId="42" xfId="0" applyFont="1" applyFill="1" applyBorder="1" applyAlignment="1">
      <alignment vertical="center" wrapText="1"/>
    </xf>
    <xf numFmtId="0" fontId="35" fillId="10" borderId="24" xfId="0" applyFont="1" applyFill="1" applyBorder="1" applyAlignment="1">
      <alignment vertical="center" wrapText="1"/>
    </xf>
    <xf numFmtId="173" fontId="39" fillId="0" borderId="22" xfId="0" applyNumberFormat="1" applyFont="1" applyBorder="1" applyAlignment="1">
      <alignment vertical="center" wrapText="1"/>
    </xf>
    <xf numFmtId="173" fontId="39" fillId="0" borderId="25" xfId="0" applyNumberFormat="1" applyFont="1" applyBorder="1" applyAlignment="1">
      <alignment vertical="center" wrapText="1"/>
    </xf>
    <xf numFmtId="173" fontId="39" fillId="0" borderId="23" xfId="0" applyNumberFormat="1" applyFont="1" applyBorder="1" applyAlignment="1">
      <alignment vertical="center" wrapText="1"/>
    </xf>
    <xf numFmtId="10" fontId="37" fillId="0" borderId="22" xfId="1" applyNumberFormat="1" applyFont="1" applyFill="1" applyBorder="1" applyAlignment="1">
      <alignment vertical="center" wrapText="1"/>
    </xf>
    <xf numFmtId="10" fontId="37" fillId="0" borderId="25" xfId="1" applyNumberFormat="1" applyFont="1" applyFill="1" applyBorder="1" applyAlignment="1">
      <alignment vertical="center" wrapText="1"/>
    </xf>
    <xf numFmtId="10" fontId="37" fillId="0" borderId="23" xfId="1" applyNumberFormat="1" applyFont="1" applyFill="1" applyBorder="1" applyAlignment="1">
      <alignment vertical="center" wrapText="1"/>
    </xf>
    <xf numFmtId="1" fontId="28" fillId="0" borderId="20" xfId="0" applyNumberFormat="1" applyFont="1" applyBorder="1"/>
    <xf numFmtId="1" fontId="28" fillId="0" borderId="22" xfId="0" applyNumberFormat="1" applyFont="1" applyBorder="1"/>
    <xf numFmtId="6" fontId="37" fillId="0" borderId="22" xfId="2" applyNumberFormat="1" applyFont="1" applyFill="1" applyBorder="1" applyAlignment="1">
      <alignment vertical="center" wrapText="1"/>
    </xf>
    <xf numFmtId="6" fontId="37" fillId="0" borderId="25" xfId="2" applyNumberFormat="1" applyFont="1" applyFill="1" applyBorder="1" applyAlignment="1">
      <alignment vertical="center" wrapText="1"/>
    </xf>
    <xf numFmtId="6" fontId="37" fillId="0" borderId="23" xfId="2" applyNumberFormat="1" applyFont="1" applyFill="1" applyBorder="1" applyAlignment="1">
      <alignment vertical="center" wrapText="1"/>
    </xf>
    <xf numFmtId="0" fontId="29" fillId="0" borderId="23" xfId="0" applyFont="1" applyBorder="1" applyAlignment="1">
      <alignment vertical="center" wrapText="1"/>
    </xf>
    <xf numFmtId="6" fontId="31" fillId="0" borderId="20" xfId="2" applyNumberFormat="1" applyFont="1" applyFill="1" applyBorder="1" applyAlignment="1">
      <alignment vertical="center" wrapText="1"/>
    </xf>
    <xf numFmtId="44" fontId="31" fillId="0" borderId="20" xfId="2" applyFont="1" applyFill="1" applyBorder="1" applyAlignment="1">
      <alignment vertical="center" wrapText="1"/>
    </xf>
    <xf numFmtId="44" fontId="31" fillId="0" borderId="22" xfId="2" applyFont="1" applyFill="1" applyBorder="1" applyAlignment="1">
      <alignment vertical="center" wrapText="1"/>
    </xf>
    <xf numFmtId="44" fontId="31" fillId="0" borderId="23" xfId="2" applyFont="1" applyFill="1" applyBorder="1" applyAlignment="1">
      <alignment vertical="center" wrapText="1"/>
    </xf>
    <xf numFmtId="6" fontId="28" fillId="0" borderId="22" xfId="0" applyNumberFormat="1" applyFont="1" applyBorder="1" applyAlignment="1">
      <alignment vertical="center"/>
    </xf>
    <xf numFmtId="6" fontId="28" fillId="0" borderId="23" xfId="0" applyNumberFormat="1" applyFont="1" applyBorder="1" applyAlignment="1">
      <alignment vertical="center"/>
    </xf>
    <xf numFmtId="6" fontId="39" fillId="0" borderId="22" xfId="2" applyNumberFormat="1" applyFont="1" applyFill="1" applyBorder="1" applyAlignment="1">
      <alignment vertical="center" wrapText="1"/>
    </xf>
    <xf numFmtId="6" fontId="39" fillId="0" borderId="23" xfId="2" applyNumberFormat="1" applyFont="1" applyFill="1" applyBorder="1" applyAlignment="1">
      <alignment vertical="center" wrapText="1"/>
    </xf>
    <xf numFmtId="44" fontId="29" fillId="0" borderId="20" xfId="2" applyFont="1" applyFill="1" applyBorder="1" applyAlignment="1">
      <alignment vertical="center" wrapText="1"/>
    </xf>
    <xf numFmtId="164" fontId="28" fillId="0" borderId="20" xfId="0" applyNumberFormat="1" applyFont="1" applyBorder="1" applyAlignment="1">
      <alignment vertical="center"/>
    </xf>
    <xf numFmtId="169" fontId="29" fillId="0" borderId="20" xfId="0" applyNumberFormat="1" applyFont="1" applyBorder="1" applyAlignment="1">
      <alignment vertical="center" wrapText="1"/>
    </xf>
    <xf numFmtId="173" fontId="28" fillId="0" borderId="20" xfId="0" applyNumberFormat="1" applyFont="1" applyBorder="1" applyAlignment="1">
      <alignment vertical="center" wrapText="1"/>
    </xf>
    <xf numFmtId="173" fontId="29" fillId="0" borderId="20" xfId="0" applyNumberFormat="1" applyFont="1" applyBorder="1" applyAlignment="1">
      <alignment vertical="center" wrapText="1"/>
    </xf>
    <xf numFmtId="169" fontId="39" fillId="0" borderId="20" xfId="0" applyNumberFormat="1" applyFont="1" applyBorder="1" applyAlignment="1">
      <alignment vertical="center" wrapText="1"/>
    </xf>
    <xf numFmtId="10" fontId="39" fillId="0" borderId="20" xfId="1" applyNumberFormat="1" applyFont="1" applyBorder="1" applyAlignment="1">
      <alignment vertical="center" wrapText="1"/>
    </xf>
    <xf numFmtId="10" fontId="39" fillId="0" borderId="22" xfId="1" applyNumberFormat="1" applyFont="1" applyFill="1" applyBorder="1" applyAlignment="1">
      <alignment vertical="center" wrapText="1"/>
    </xf>
    <xf numFmtId="10" fontId="39" fillId="0" borderId="23" xfId="1" applyNumberFormat="1" applyFont="1" applyFill="1" applyBorder="1" applyAlignment="1">
      <alignment vertical="center" wrapText="1"/>
    </xf>
    <xf numFmtId="44" fontId="29" fillId="0" borderId="20" xfId="0" applyNumberFormat="1" applyFont="1" applyBorder="1" applyAlignment="1">
      <alignment vertical="center" wrapText="1"/>
    </xf>
    <xf numFmtId="6" fontId="29" fillId="0" borderId="20" xfId="0" applyNumberFormat="1" applyFont="1" applyBorder="1" applyAlignment="1">
      <alignment vertical="center"/>
    </xf>
    <xf numFmtId="44" fontId="32" fillId="0" borderId="20" xfId="2" applyFont="1" applyFill="1" applyBorder="1" applyAlignment="1">
      <alignment vertical="center" wrapText="1"/>
    </xf>
    <xf numFmtId="6" fontId="29" fillId="0" borderId="22" xfId="0" applyNumberFormat="1" applyFont="1" applyBorder="1" applyAlignment="1">
      <alignment vertical="center" wrapText="1"/>
    </xf>
    <xf numFmtId="6" fontId="29" fillId="0" borderId="25" xfId="0" applyNumberFormat="1" applyFont="1" applyBorder="1" applyAlignment="1">
      <alignment vertical="center" wrapText="1"/>
    </xf>
    <xf numFmtId="6" fontId="29" fillId="0" borderId="23" xfId="0" applyNumberFormat="1" applyFont="1" applyBorder="1" applyAlignment="1">
      <alignment vertical="center" wrapText="1"/>
    </xf>
    <xf numFmtId="0" fontId="32" fillId="0" borderId="21" xfId="0" applyFont="1" applyBorder="1" applyAlignment="1">
      <alignment vertical="center" wrapText="1"/>
    </xf>
    <xf numFmtId="0" fontId="25" fillId="0" borderId="20" xfId="0" applyFont="1" applyBorder="1" applyAlignment="1">
      <alignment vertical="center" wrapText="1"/>
    </xf>
    <xf numFmtId="0" fontId="30" fillId="0" borderId="20" xfId="0" applyFont="1" applyBorder="1"/>
    <xf numFmtId="49" fontId="27" fillId="0" borderId="20" xfId="0" applyNumberFormat="1" applyFont="1" applyBorder="1" applyAlignment="1">
      <alignment vertical="center" wrapText="1"/>
    </xf>
    <xf numFmtId="0" fontId="26" fillId="0" borderId="20" xfId="0" applyFont="1" applyBorder="1" applyAlignment="1">
      <alignment vertical="center" wrapText="1"/>
    </xf>
    <xf numFmtId="0" fontId="28" fillId="0" borderId="22" xfId="0" applyFont="1" applyBorder="1"/>
    <xf numFmtId="0" fontId="27" fillId="0" borderId="22" xfId="0" applyFont="1" applyBorder="1" applyAlignment="1">
      <alignment vertical="center" wrapText="1"/>
    </xf>
    <xf numFmtId="0" fontId="27" fillId="0" borderId="25" xfId="0" applyFont="1" applyBorder="1" applyAlignment="1">
      <alignment vertical="center" wrapText="1"/>
    </xf>
    <xf numFmtId="0" fontId="27" fillId="0" borderId="47" xfId="0" applyFont="1" applyBorder="1" applyAlignment="1">
      <alignment vertical="center" wrapText="1"/>
    </xf>
    <xf numFmtId="169" fontId="32" fillId="0" borderId="20" xfId="0" applyNumberFormat="1" applyFont="1" applyBorder="1" applyAlignment="1">
      <alignment vertical="center" wrapText="1"/>
    </xf>
    <xf numFmtId="14" fontId="32" fillId="0" borderId="20" xfId="0" applyNumberFormat="1" applyFont="1" applyBorder="1" applyAlignment="1">
      <alignment vertical="center" wrapText="1"/>
    </xf>
    <xf numFmtId="6" fontId="29" fillId="0" borderId="20" xfId="2" applyNumberFormat="1" applyFont="1" applyFill="1" applyBorder="1" applyAlignment="1">
      <alignment vertical="center" wrapText="1"/>
    </xf>
    <xf numFmtId="0" fontId="27" fillId="0" borderId="23" xfId="0" applyFont="1" applyBorder="1" applyAlignment="1">
      <alignment vertical="center" wrapText="1"/>
    </xf>
    <xf numFmtId="1" fontId="27" fillId="0" borderId="23" xfId="0" applyNumberFormat="1" applyFont="1" applyBorder="1" applyAlignment="1">
      <alignment vertical="center" wrapText="1"/>
    </xf>
    <xf numFmtId="1" fontId="27" fillId="0" borderId="20" xfId="0" applyNumberFormat="1" applyFont="1" applyBorder="1" applyAlignment="1">
      <alignment vertical="center" wrapText="1"/>
    </xf>
    <xf numFmtId="0" fontId="35" fillId="11" borderId="25" xfId="0" applyFont="1" applyFill="1" applyBorder="1" applyAlignment="1">
      <alignment vertical="center" wrapText="1"/>
    </xf>
    <xf numFmtId="0" fontId="35" fillId="11" borderId="23" xfId="0" applyFont="1" applyFill="1" applyBorder="1" applyAlignment="1">
      <alignment vertical="center" wrapText="1"/>
    </xf>
    <xf numFmtId="0" fontId="32" fillId="8" borderId="22" xfId="0" applyFont="1" applyFill="1" applyBorder="1" applyAlignment="1">
      <alignment vertical="center" wrapText="1"/>
    </xf>
    <xf numFmtId="0" fontId="32" fillId="8" borderId="23" xfId="0" applyFont="1" applyFill="1" applyBorder="1" applyAlignment="1">
      <alignment vertical="center" wrapText="1"/>
    </xf>
    <xf numFmtId="10" fontId="35" fillId="8" borderId="25" xfId="1" applyNumberFormat="1" applyFont="1" applyFill="1" applyBorder="1" applyAlignment="1">
      <alignment vertical="center" wrapText="1"/>
    </xf>
    <xf numFmtId="10" fontId="35" fillId="8" borderId="23" xfId="1" applyNumberFormat="1" applyFont="1" applyFill="1" applyBorder="1" applyAlignment="1">
      <alignment vertical="center" wrapText="1"/>
    </xf>
    <xf numFmtId="0" fontId="29" fillId="0" borderId="20" xfId="0" applyFont="1" applyBorder="1" applyAlignment="1">
      <alignment vertical="center"/>
    </xf>
    <xf numFmtId="10" fontId="39" fillId="0" borderId="25" xfId="1" applyNumberFormat="1" applyFont="1" applyFill="1" applyBorder="1" applyAlignment="1">
      <alignment vertical="center" wrapText="1"/>
    </xf>
    <xf numFmtId="44" fontId="39" fillId="0" borderId="22" xfId="2" applyFont="1" applyFill="1" applyBorder="1" applyAlignment="1">
      <alignment vertical="center" wrapText="1"/>
    </xf>
    <xf numFmtId="44" fontId="39" fillId="0" borderId="25" xfId="2" applyFont="1" applyFill="1" applyBorder="1" applyAlignment="1">
      <alignment vertical="center" wrapText="1"/>
    </xf>
    <xf numFmtId="44" fontId="39" fillId="0" borderId="23" xfId="2" applyFont="1" applyFill="1" applyBorder="1" applyAlignment="1">
      <alignment vertical="center" wrapText="1"/>
    </xf>
    <xf numFmtId="14" fontId="29" fillId="0" borderId="20" xfId="0" applyNumberFormat="1" applyFont="1" applyBorder="1" applyAlignment="1">
      <alignment vertical="center" wrapText="1"/>
    </xf>
    <xf numFmtId="168" fontId="39" fillId="0" borderId="22" xfId="0" applyNumberFormat="1" applyFont="1" applyBorder="1" applyAlignment="1">
      <alignment vertical="center" wrapText="1"/>
    </xf>
    <xf numFmtId="168" fontId="39" fillId="0" borderId="25" xfId="0" applyNumberFormat="1" applyFont="1" applyBorder="1" applyAlignment="1">
      <alignment vertical="center" wrapText="1"/>
    </xf>
    <xf numFmtId="168" fontId="39" fillId="0" borderId="23" xfId="0" applyNumberFormat="1" applyFont="1" applyBorder="1" applyAlignment="1">
      <alignment vertical="center" wrapText="1"/>
    </xf>
    <xf numFmtId="0" fontId="28" fillId="0" borderId="46" xfId="0" applyFont="1" applyBorder="1"/>
    <xf numFmtId="0" fontId="28" fillId="0" borderId="45" xfId="0" applyFont="1" applyBorder="1"/>
    <xf numFmtId="0" fontId="28" fillId="0" borderId="26" xfId="0" applyFont="1" applyBorder="1"/>
    <xf numFmtId="1" fontId="42" fillId="0" borderId="51" xfId="0" applyNumberFormat="1" applyFont="1" applyBorder="1" applyAlignment="1">
      <alignment vertical="center" wrapText="1"/>
    </xf>
    <xf numFmtId="1" fontId="42" fillId="0" borderId="52" xfId="0" applyNumberFormat="1" applyFont="1" applyBorder="1" applyAlignment="1">
      <alignment vertical="center" wrapText="1"/>
    </xf>
    <xf numFmtId="1" fontId="42" fillId="0" borderId="53" xfId="0" applyNumberFormat="1" applyFont="1" applyBorder="1" applyAlignment="1">
      <alignment vertical="center" wrapText="1"/>
    </xf>
    <xf numFmtId="0" fontId="28" fillId="0" borderId="22" xfId="0" applyFont="1" applyBorder="1" applyAlignment="1">
      <alignment vertical="center"/>
    </xf>
    <xf numFmtId="0" fontId="28" fillId="0" borderId="25" xfId="0" applyFont="1" applyBorder="1" applyAlignment="1">
      <alignment vertical="center"/>
    </xf>
    <xf numFmtId="0" fontId="28" fillId="0" borderId="23" xfId="0" applyFont="1" applyBorder="1" applyAlignment="1">
      <alignment vertical="center"/>
    </xf>
    <xf numFmtId="44" fontId="28" fillId="0" borderId="22" xfId="2" applyFont="1" applyBorder="1" applyAlignment="1">
      <alignment vertical="center"/>
    </xf>
    <xf numFmtId="44" fontId="28" fillId="0" borderId="25" xfId="2" applyFont="1" applyBorder="1" applyAlignment="1">
      <alignment vertical="center"/>
    </xf>
    <xf numFmtId="44" fontId="28" fillId="0" borderId="23" xfId="2" applyFont="1" applyBorder="1" applyAlignment="1">
      <alignment vertical="center"/>
    </xf>
    <xf numFmtId="44" fontId="32" fillId="0" borderId="22" xfId="2" applyFont="1" applyBorder="1" applyAlignment="1">
      <alignment vertical="center" wrapText="1"/>
    </xf>
    <xf numFmtId="44" fontId="32" fillId="0" borderId="25" xfId="2" applyFont="1" applyBorder="1" applyAlignment="1">
      <alignment vertical="center" wrapText="1"/>
    </xf>
    <xf numFmtId="44" fontId="32" fillId="0" borderId="23" xfId="2" applyFont="1" applyBorder="1" applyAlignment="1">
      <alignment vertical="center" wrapText="1"/>
    </xf>
    <xf numFmtId="0" fontId="25" fillId="0" borderId="22" xfId="0" applyFont="1" applyBorder="1" applyAlignment="1">
      <alignment vertical="center" wrapText="1"/>
    </xf>
    <xf numFmtId="0" fontId="25" fillId="0" borderId="25" xfId="0" applyFont="1" applyBorder="1" applyAlignment="1">
      <alignment vertical="center" wrapText="1"/>
    </xf>
    <xf numFmtId="0" fontId="25" fillId="0" borderId="47" xfId="0" applyFont="1" applyBorder="1" applyAlignment="1">
      <alignment vertical="center" wrapText="1"/>
    </xf>
    <xf numFmtId="0" fontId="25" fillId="0" borderId="21" xfId="0" applyFont="1" applyBorder="1" applyAlignment="1">
      <alignment vertical="center" wrapText="1"/>
    </xf>
    <xf numFmtId="0" fontId="25" fillId="0" borderId="42" xfId="0" applyFont="1" applyBorder="1" applyAlignment="1">
      <alignment vertical="center" wrapText="1"/>
    </xf>
    <xf numFmtId="0" fontId="25" fillId="0" borderId="24" xfId="0" applyFont="1" applyBorder="1" applyAlignment="1">
      <alignment vertical="center" wrapText="1"/>
    </xf>
    <xf numFmtId="10" fontId="40" fillId="0" borderId="22" xfId="1" applyNumberFormat="1" applyFont="1" applyFill="1" applyBorder="1" applyAlignment="1">
      <alignment vertical="center" wrapText="1"/>
    </xf>
    <xf numFmtId="10" fontId="40" fillId="0" borderId="25" xfId="1" applyNumberFormat="1" applyFont="1" applyFill="1" applyBorder="1" applyAlignment="1">
      <alignment vertical="center" wrapText="1"/>
    </xf>
    <xf numFmtId="0" fontId="39" fillId="0" borderId="22" xfId="0" applyFont="1" applyBorder="1" applyAlignment="1">
      <alignment vertical="center" wrapText="1"/>
    </xf>
    <xf numFmtId="0" fontId="39" fillId="0" borderId="23" xfId="0" applyFont="1" applyBorder="1" applyAlignment="1">
      <alignment vertical="center" wrapText="1"/>
    </xf>
    <xf numFmtId="44" fontId="40" fillId="0" borderId="22" xfId="2" applyFont="1" applyFill="1" applyBorder="1" applyAlignment="1">
      <alignment vertical="center" wrapText="1"/>
    </xf>
    <xf numFmtId="44" fontId="40" fillId="0" borderId="25" xfId="2" applyFont="1" applyFill="1" applyBorder="1" applyAlignment="1">
      <alignment vertical="center" wrapText="1"/>
    </xf>
    <xf numFmtId="169" fontId="39" fillId="0" borderId="22" xfId="0" applyNumberFormat="1" applyFont="1" applyBorder="1" applyAlignment="1">
      <alignment vertical="center" wrapText="1"/>
    </xf>
    <xf numFmtId="169" fontId="39" fillId="0" borderId="25" xfId="0" applyNumberFormat="1" applyFont="1" applyBorder="1" applyAlignment="1">
      <alignment vertical="center" wrapText="1"/>
    </xf>
    <xf numFmtId="169" fontId="39" fillId="0" borderId="23" xfId="0" applyNumberFormat="1" applyFont="1" applyBorder="1" applyAlignment="1">
      <alignment vertical="center" wrapText="1"/>
    </xf>
    <xf numFmtId="0" fontId="28" fillId="0" borderId="22" xfId="0" applyFont="1" applyBorder="1" applyAlignment="1">
      <alignment vertical="center" wrapText="1"/>
    </xf>
    <xf numFmtId="0" fontId="28" fillId="0" borderId="25" xfId="0" applyFont="1" applyBorder="1" applyAlignment="1">
      <alignment vertical="center" wrapText="1"/>
    </xf>
    <xf numFmtId="0" fontId="28" fillId="0" borderId="23" xfId="0" applyFont="1" applyBorder="1" applyAlignment="1">
      <alignment vertical="center" wrapText="1"/>
    </xf>
    <xf numFmtId="6" fontId="39" fillId="0" borderId="22" xfId="0" applyNumberFormat="1" applyFont="1" applyBorder="1" applyAlignment="1">
      <alignment vertical="center"/>
    </xf>
    <xf numFmtId="6" fontId="39" fillId="0" borderId="25" xfId="0" applyNumberFormat="1" applyFont="1" applyBorder="1" applyAlignment="1">
      <alignment vertical="center"/>
    </xf>
    <xf numFmtId="6" fontId="39" fillId="0" borderId="23" xfId="0" applyNumberFormat="1" applyFont="1" applyBorder="1" applyAlignment="1">
      <alignment vertical="center"/>
    </xf>
    <xf numFmtId="10" fontId="39" fillId="0" borderId="22" xfId="1" applyNumberFormat="1" applyFont="1" applyBorder="1" applyAlignment="1">
      <alignment vertical="center"/>
    </xf>
    <xf numFmtId="10" fontId="39" fillId="0" borderId="25" xfId="1" applyNumberFormat="1" applyFont="1" applyBorder="1" applyAlignment="1">
      <alignment vertical="center"/>
    </xf>
    <xf numFmtId="10" fontId="39" fillId="0" borderId="23" xfId="1" applyNumberFormat="1" applyFont="1" applyBorder="1" applyAlignment="1">
      <alignment vertical="center"/>
    </xf>
    <xf numFmtId="0" fontId="28" fillId="12" borderId="20" xfId="0" applyFont="1" applyFill="1" applyBorder="1"/>
    <xf numFmtId="0" fontId="35" fillId="12" borderId="20" xfId="0" applyFont="1" applyFill="1" applyBorder="1" applyAlignment="1">
      <alignment horizontal="center" vertical="center" wrapText="1"/>
    </xf>
    <xf numFmtId="0" fontId="35" fillId="12" borderId="22" xfId="0" applyFont="1" applyFill="1" applyBorder="1" applyAlignment="1">
      <alignment horizontal="center" vertical="center" wrapText="1"/>
    </xf>
    <xf numFmtId="1" fontId="35" fillId="12" borderId="31" xfId="0" applyNumberFormat="1" applyFont="1" applyFill="1" applyBorder="1" applyAlignment="1">
      <alignment vertical="center" wrapText="1"/>
    </xf>
    <xf numFmtId="0" fontId="35" fillId="12" borderId="23" xfId="0" applyFont="1" applyFill="1" applyBorder="1" applyAlignment="1">
      <alignment horizontal="center" vertical="center" wrapText="1"/>
    </xf>
    <xf numFmtId="0" fontId="37" fillId="12" borderId="23" xfId="0" applyFont="1" applyFill="1" applyBorder="1" applyAlignment="1">
      <alignment horizontal="center" vertical="center"/>
    </xf>
    <xf numFmtId="0" fontId="37" fillId="12" borderId="20" xfId="0" applyFont="1" applyFill="1" applyBorder="1" applyAlignment="1">
      <alignment horizontal="center" vertical="center"/>
    </xf>
    <xf numFmtId="0" fontId="37" fillId="12" borderId="22" xfId="0" applyFont="1" applyFill="1" applyBorder="1" applyAlignment="1">
      <alignment horizontal="center" vertical="center"/>
    </xf>
    <xf numFmtId="0" fontId="42" fillId="12" borderId="29" xfId="0" applyFont="1" applyFill="1" applyBorder="1" applyAlignment="1">
      <alignment vertical="center" wrapText="1"/>
    </xf>
    <xf numFmtId="0" fontId="35" fillId="12" borderId="29" xfId="0" applyFont="1" applyFill="1" applyBorder="1" applyAlignment="1">
      <alignment horizontal="center" vertical="center" wrapText="1" readingOrder="1"/>
    </xf>
    <xf numFmtId="0" fontId="35" fillId="12" borderId="24" xfId="0" applyFont="1" applyFill="1" applyBorder="1" applyAlignment="1">
      <alignment horizontal="center" vertical="center" wrapText="1" readingOrder="1"/>
    </xf>
    <xf numFmtId="0" fontId="35" fillId="12" borderId="20" xfId="0" applyFont="1" applyFill="1" applyBorder="1" applyAlignment="1">
      <alignment horizontal="center" vertical="center" wrapText="1" readingOrder="1"/>
    </xf>
    <xf numFmtId="0" fontId="35" fillId="12" borderId="22" xfId="0" applyFont="1" applyFill="1" applyBorder="1" applyAlignment="1">
      <alignment horizontal="center" vertical="center" wrapText="1" readingOrder="1"/>
    </xf>
    <xf numFmtId="0" fontId="35" fillId="12" borderId="25" xfId="0" applyFont="1" applyFill="1" applyBorder="1" applyAlignment="1">
      <alignment vertical="center" wrapText="1"/>
    </xf>
    <xf numFmtId="0" fontId="35" fillId="12" borderId="23" xfId="0" applyFont="1" applyFill="1" applyBorder="1" applyAlignment="1">
      <alignment vertical="center" wrapText="1"/>
    </xf>
    <xf numFmtId="1" fontId="42" fillId="12" borderId="31" xfId="0" applyNumberFormat="1" applyFont="1" applyFill="1" applyBorder="1" applyAlignment="1">
      <alignment vertical="center" wrapText="1"/>
    </xf>
    <xf numFmtId="1" fontId="42" fillId="12" borderId="53" xfId="0" applyNumberFormat="1" applyFont="1" applyFill="1" applyBorder="1" applyAlignment="1">
      <alignment vertical="center" wrapText="1"/>
    </xf>
    <xf numFmtId="0" fontId="35" fillId="12" borderId="20" xfId="0" applyFont="1" applyFill="1" applyBorder="1" applyAlignment="1">
      <alignment horizontal="center" vertical="center"/>
    </xf>
    <xf numFmtId="0" fontId="37" fillId="12" borderId="20" xfId="0" applyFont="1" applyFill="1" applyBorder="1" applyAlignment="1">
      <alignment horizontal="center" vertical="center" wrapText="1"/>
    </xf>
    <xf numFmtId="1" fontId="42" fillId="12" borderId="20" xfId="0" applyNumberFormat="1" applyFont="1" applyFill="1" applyBorder="1" applyAlignment="1">
      <alignment vertical="center" wrapText="1"/>
    </xf>
    <xf numFmtId="0" fontId="29" fillId="12" borderId="20" xfId="0" applyFont="1" applyFill="1" applyBorder="1" applyAlignment="1">
      <alignment vertical="center" wrapText="1"/>
    </xf>
    <xf numFmtId="0" fontId="44" fillId="12" borderId="20" xfId="0" applyFont="1" applyFill="1" applyBorder="1" applyAlignment="1">
      <alignment vertical="center" wrapText="1"/>
    </xf>
    <xf numFmtId="0" fontId="29" fillId="12" borderId="12" xfId="0" applyFont="1" applyFill="1" applyBorder="1"/>
    <xf numFmtId="0" fontId="29" fillId="12" borderId="48" xfId="0" applyFont="1" applyFill="1" applyBorder="1"/>
    <xf numFmtId="0" fontId="37" fillId="12" borderId="20" xfId="0" applyFont="1" applyFill="1" applyBorder="1"/>
    <xf numFmtId="0" fontId="27" fillId="12" borderId="20" xfId="0"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29" fillId="12" borderId="20" xfId="0" applyFont="1" applyFill="1" applyBorder="1" applyAlignment="1">
      <alignment horizontal="center" vertical="center"/>
    </xf>
    <xf numFmtId="0" fontId="32" fillId="12" borderId="20" xfId="0" applyFont="1" applyFill="1" applyBorder="1" applyAlignment="1">
      <alignment vertical="center" wrapText="1"/>
    </xf>
    <xf numFmtId="0" fontId="32" fillId="8" borderId="20" xfId="0" applyFont="1" applyFill="1" applyBorder="1" applyAlignment="1">
      <alignment horizontal="center" vertical="center"/>
    </xf>
    <xf numFmtId="0" fontId="29" fillId="8" borderId="20" xfId="0" applyFont="1" applyFill="1" applyBorder="1" applyAlignment="1">
      <alignment horizontal="center" vertical="center"/>
    </xf>
    <xf numFmtId="0" fontId="29" fillId="8" borderId="20" xfId="0" applyFont="1" applyFill="1" applyBorder="1" applyAlignment="1">
      <alignment horizontal="center" vertical="center" wrapText="1"/>
    </xf>
    <xf numFmtId="0" fontId="32" fillId="13" borderId="20" xfId="0" applyFont="1" applyFill="1" applyBorder="1" applyAlignment="1">
      <alignment horizontal="center" vertical="center" wrapText="1"/>
    </xf>
    <xf numFmtId="0" fontId="32" fillId="13" borderId="22" xfId="0" applyFont="1" applyFill="1" applyBorder="1" applyAlignment="1">
      <alignment horizontal="center" vertical="center" wrapText="1"/>
    </xf>
    <xf numFmtId="0" fontId="32" fillId="13" borderId="23" xfId="0" applyFont="1" applyFill="1" applyBorder="1" applyAlignment="1">
      <alignment horizontal="center" vertical="center" wrapText="1"/>
    </xf>
    <xf numFmtId="0" fontId="39" fillId="12" borderId="20" xfId="0" applyFont="1" applyFill="1" applyBorder="1" applyAlignment="1">
      <alignment vertical="center" wrapText="1"/>
    </xf>
    <xf numFmtId="0" fontId="32" fillId="13" borderId="20" xfId="0" applyFont="1" applyFill="1" applyBorder="1" applyAlignment="1">
      <alignment vertical="center" wrapText="1"/>
    </xf>
    <xf numFmtId="0" fontId="27" fillId="13" borderId="20" xfId="0" applyFont="1" applyFill="1" applyBorder="1" applyAlignment="1">
      <alignment vertical="center" wrapText="1"/>
    </xf>
    <xf numFmtId="0" fontId="28" fillId="13" borderId="20" xfId="0" applyFont="1" applyFill="1" applyBorder="1"/>
    <xf numFmtId="0" fontId="32" fillId="13" borderId="25" xfId="0" applyFont="1" applyFill="1" applyBorder="1" applyAlignment="1">
      <alignment vertical="center" wrapText="1"/>
    </xf>
    <xf numFmtId="1" fontId="27" fillId="13" borderId="20" xfId="0" applyNumberFormat="1" applyFont="1" applyFill="1" applyBorder="1" applyAlignment="1">
      <alignment vertical="center" wrapText="1"/>
    </xf>
    <xf numFmtId="0" fontId="29" fillId="13" borderId="20" xfId="0" applyFont="1" applyFill="1" applyBorder="1" applyAlignment="1">
      <alignment horizontal="center" vertical="center" wrapText="1"/>
    </xf>
    <xf numFmtId="0" fontId="35" fillId="13" borderId="20" xfId="0" applyFont="1" applyFill="1" applyBorder="1" applyAlignment="1">
      <alignment horizontal="center" vertical="center" wrapText="1"/>
    </xf>
    <xf numFmtId="10" fontId="35" fillId="13" borderId="20" xfId="1" applyNumberFormat="1" applyFont="1" applyFill="1" applyBorder="1" applyAlignment="1">
      <alignment horizontal="center" vertical="center" wrapText="1"/>
    </xf>
    <xf numFmtId="0" fontId="33" fillId="13" borderId="20" xfId="0" applyFont="1" applyFill="1" applyBorder="1" applyAlignment="1">
      <alignment horizontal="center" vertical="center" wrapText="1"/>
    </xf>
    <xf numFmtId="49" fontId="32" fillId="13" borderId="20" xfId="0" applyNumberFormat="1" applyFont="1" applyFill="1" applyBorder="1" applyAlignment="1">
      <alignment horizontal="center" vertical="center" wrapText="1"/>
    </xf>
    <xf numFmtId="44" fontId="32" fillId="13" borderId="20" xfId="2" applyFont="1" applyFill="1" applyBorder="1" applyAlignment="1">
      <alignment vertical="center" wrapText="1"/>
    </xf>
    <xf numFmtId="6" fontId="32" fillId="13" borderId="20" xfId="0" applyNumberFormat="1" applyFont="1" applyFill="1" applyBorder="1" applyAlignment="1">
      <alignment horizontal="center" vertical="center" wrapText="1"/>
    </xf>
    <xf numFmtId="0" fontId="29" fillId="13" borderId="20" xfId="0" applyFont="1" applyFill="1" applyBorder="1" applyAlignment="1">
      <alignment vertical="center" wrapText="1"/>
    </xf>
    <xf numFmtId="44" fontId="40" fillId="13" borderId="23" xfId="2" applyFont="1" applyFill="1" applyBorder="1" applyAlignment="1">
      <alignment vertical="center" wrapText="1"/>
    </xf>
    <xf numFmtId="10" fontId="40" fillId="13" borderId="23" xfId="1" applyNumberFormat="1" applyFont="1" applyFill="1" applyBorder="1" applyAlignment="1">
      <alignment vertical="center" wrapText="1"/>
    </xf>
    <xf numFmtId="0" fontId="29" fillId="13" borderId="20" xfId="0" applyFont="1" applyFill="1" applyBorder="1"/>
    <xf numFmtId="49" fontId="32" fillId="13" borderId="20" xfId="0" applyNumberFormat="1" applyFont="1" applyFill="1" applyBorder="1" applyAlignment="1">
      <alignment vertical="center" wrapText="1"/>
    </xf>
    <xf numFmtId="2" fontId="29" fillId="13" borderId="20" xfId="0" applyNumberFormat="1" applyFont="1" applyFill="1" applyBorder="1" applyAlignment="1">
      <alignment horizontal="center" vertical="center" wrapText="1"/>
    </xf>
    <xf numFmtId="0" fontId="39" fillId="13" borderId="20" xfId="0" applyFont="1" applyFill="1" applyBorder="1" applyAlignment="1">
      <alignment horizontal="center" vertical="center" wrapText="1"/>
    </xf>
    <xf numFmtId="0" fontId="30" fillId="13" borderId="22" xfId="0" applyFont="1" applyFill="1" applyBorder="1" applyAlignment="1">
      <alignment vertical="center" wrapText="1"/>
    </xf>
    <xf numFmtId="0" fontId="30" fillId="13" borderId="22" xfId="0" applyFont="1" applyFill="1" applyBorder="1" applyAlignment="1">
      <alignment horizontal="center" vertical="center" wrapText="1"/>
    </xf>
    <xf numFmtId="0" fontId="36" fillId="13" borderId="22" xfId="0" applyFont="1" applyFill="1" applyBorder="1" applyAlignment="1">
      <alignment vertical="center" wrapText="1"/>
    </xf>
    <xf numFmtId="0" fontId="30" fillId="13" borderId="20" xfId="0" applyFont="1" applyFill="1" applyBorder="1" applyAlignment="1">
      <alignment vertical="center" wrapText="1"/>
    </xf>
    <xf numFmtId="44" fontId="31" fillId="13" borderId="20" xfId="2" applyFont="1" applyFill="1" applyBorder="1" applyAlignment="1">
      <alignment horizontal="center" vertical="center" wrapText="1"/>
    </xf>
    <xf numFmtId="44" fontId="37" fillId="13" borderId="20" xfId="2" applyFont="1" applyFill="1" applyBorder="1" applyAlignment="1">
      <alignment horizontal="center" vertical="center" wrapText="1"/>
    </xf>
    <xf numFmtId="0" fontId="28" fillId="13" borderId="21" xfId="0" applyFont="1" applyFill="1" applyBorder="1"/>
    <xf numFmtId="0" fontId="28" fillId="13" borderId="42" xfId="0" applyFont="1" applyFill="1" applyBorder="1"/>
    <xf numFmtId="0" fontId="28" fillId="13" borderId="24" xfId="0" applyFont="1" applyFill="1" applyBorder="1"/>
    <xf numFmtId="0" fontId="32" fillId="13" borderId="47" xfId="0" applyFont="1" applyFill="1" applyBorder="1" applyAlignment="1">
      <alignment vertical="center" wrapText="1"/>
    </xf>
    <xf numFmtId="1" fontId="35" fillId="13" borderId="50" xfId="0" applyNumberFormat="1" applyFont="1" applyFill="1" applyBorder="1" applyAlignment="1">
      <alignment vertical="center" wrapText="1"/>
    </xf>
    <xf numFmtId="1" fontId="35" fillId="13" borderId="30" xfId="0" applyNumberFormat="1" applyFont="1" applyFill="1" applyBorder="1" applyAlignment="1">
      <alignment vertical="center" wrapText="1"/>
    </xf>
    <xf numFmtId="1" fontId="35" fillId="13" borderId="31" xfId="0" applyNumberFormat="1" applyFont="1" applyFill="1" applyBorder="1" applyAlignment="1">
      <alignment vertical="center" wrapText="1"/>
    </xf>
    <xf numFmtId="10" fontId="36" fillId="13" borderId="49" xfId="0" applyNumberFormat="1" applyFont="1" applyFill="1" applyBorder="1" applyAlignment="1">
      <alignment horizontal="center" vertical="center" wrapText="1"/>
    </xf>
    <xf numFmtId="0" fontId="32" fillId="13" borderId="42" xfId="0" applyFont="1" applyFill="1" applyBorder="1" applyAlignment="1">
      <alignment vertical="center" wrapText="1"/>
    </xf>
    <xf numFmtId="0" fontId="32" fillId="13" borderId="24" xfId="0" applyFont="1" applyFill="1" applyBorder="1" applyAlignment="1">
      <alignment vertical="center" wrapText="1"/>
    </xf>
    <xf numFmtId="0" fontId="35" fillId="13" borderId="21" xfId="0" applyFont="1" applyFill="1" applyBorder="1" applyAlignment="1">
      <alignment vertical="center" wrapText="1"/>
    </xf>
    <xf numFmtId="0" fontId="35" fillId="13" borderId="42" xfId="0" applyFont="1" applyFill="1" applyBorder="1" applyAlignment="1">
      <alignment vertical="center" wrapText="1"/>
    </xf>
    <xf numFmtId="0" fontId="35" fillId="13" borderId="24" xfId="0" applyFont="1" applyFill="1" applyBorder="1" applyAlignment="1">
      <alignment vertical="center" wrapText="1"/>
    </xf>
    <xf numFmtId="44" fontId="41" fillId="13" borderId="22" xfId="2" applyFont="1" applyFill="1" applyBorder="1" applyAlignment="1">
      <alignment horizontal="center" vertical="center" wrapText="1"/>
    </xf>
    <xf numFmtId="10" fontId="41" fillId="13" borderId="22" xfId="2" applyNumberFormat="1" applyFont="1" applyFill="1" applyBorder="1" applyAlignment="1">
      <alignment horizontal="center" vertical="center" wrapText="1"/>
    </xf>
    <xf numFmtId="0" fontId="29" fillId="12" borderId="20" xfId="0" applyFont="1" applyFill="1" applyBorder="1" applyAlignment="1">
      <alignment vertical="center"/>
    </xf>
    <xf numFmtId="0" fontId="29" fillId="13" borderId="20" xfId="0" applyFont="1" applyFill="1" applyBorder="1" applyAlignment="1">
      <alignment vertical="center"/>
    </xf>
    <xf numFmtId="0" fontId="29" fillId="12" borderId="20" xfId="0" applyFont="1" applyFill="1" applyBorder="1" applyAlignment="1">
      <alignment horizontal="left" vertical="center" wrapText="1"/>
    </xf>
    <xf numFmtId="0" fontId="29" fillId="12" borderId="22" xfId="0" applyFont="1" applyFill="1" applyBorder="1" applyAlignment="1">
      <alignment vertical="center"/>
    </xf>
    <xf numFmtId="0" fontId="29" fillId="0" borderId="12" xfId="0" applyFont="1" applyBorder="1" applyAlignment="1">
      <alignment vertical="center"/>
    </xf>
    <xf numFmtId="0" fontId="29" fillId="0" borderId="48" xfId="0" applyFont="1" applyBorder="1" applyAlignment="1">
      <alignment vertical="center"/>
    </xf>
    <xf numFmtId="0" fontId="29" fillId="13" borderId="22" xfId="0" applyFont="1" applyFill="1" applyBorder="1" applyAlignment="1">
      <alignment horizontal="center" vertical="center" wrapText="1"/>
    </xf>
    <xf numFmtId="166" fontId="46" fillId="0" borderId="11" xfId="1" applyNumberFormat="1" applyFont="1" applyFill="1" applyBorder="1" applyAlignment="1">
      <alignment horizontal="center" vertical="center" wrapText="1"/>
    </xf>
    <xf numFmtId="166" fontId="46" fillId="0" borderId="1" xfId="1" applyNumberFormat="1" applyFont="1" applyFill="1" applyBorder="1" applyAlignment="1">
      <alignment horizontal="center" vertical="center" wrapText="1"/>
    </xf>
    <xf numFmtId="166" fontId="46" fillId="0" borderId="14" xfId="1" applyNumberFormat="1" applyFont="1" applyFill="1" applyBorder="1" applyAlignment="1">
      <alignment horizontal="center" vertical="center" wrapText="1"/>
    </xf>
    <xf numFmtId="166" fontId="46" fillId="0" borderId="20" xfId="1" applyNumberFormat="1" applyFont="1" applyFill="1" applyBorder="1" applyAlignment="1">
      <alignment horizontal="center" vertical="center" wrapText="1"/>
    </xf>
    <xf numFmtId="0" fontId="46" fillId="0" borderId="5"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0" xfId="0" applyFont="1" applyAlignment="1">
      <alignment horizontal="center" vertical="center" wrapText="1"/>
    </xf>
    <xf numFmtId="0" fontId="46" fillId="0" borderId="0" xfId="0" applyFont="1"/>
    <xf numFmtId="0" fontId="46" fillId="0" borderId="12" xfId="0" applyFont="1" applyBorder="1" applyAlignment="1">
      <alignment horizontal="center" vertical="center" wrapText="1"/>
    </xf>
    <xf numFmtId="0" fontId="47" fillId="0" borderId="13" xfId="0" applyFont="1" applyBorder="1" applyAlignment="1">
      <alignment horizontal="center" vertical="center" wrapText="1"/>
    </xf>
    <xf numFmtId="49" fontId="47" fillId="0" borderId="13" xfId="0" applyNumberFormat="1" applyFont="1" applyBorder="1" applyAlignment="1">
      <alignment horizontal="center" vertical="center" wrapText="1"/>
    </xf>
    <xf numFmtId="0" fontId="46" fillId="0" borderId="13"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14" xfId="0" applyFont="1" applyBorder="1" applyAlignment="1">
      <alignment horizontal="center" vertical="center" wrapText="1"/>
    </xf>
    <xf numFmtId="49" fontId="47" fillId="0" borderId="14" xfId="0" applyNumberFormat="1" applyFont="1" applyBorder="1" applyAlignment="1">
      <alignment horizontal="center" vertical="center" wrapText="1"/>
    </xf>
    <xf numFmtId="0" fontId="47" fillId="0" borderId="22"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7" fillId="0" borderId="49" xfId="0" applyFont="1" applyBorder="1" applyAlignment="1">
      <alignment horizontal="center" vertical="center" wrapText="1"/>
    </xf>
    <xf numFmtId="49" fontId="46" fillId="0" borderId="24" xfId="0" applyNumberFormat="1" applyFont="1" applyBorder="1" applyAlignment="1">
      <alignment horizontal="center" vertical="center" wrapText="1"/>
    </xf>
    <xf numFmtId="9" fontId="46" fillId="0" borderId="20" xfId="0" applyNumberFormat="1" applyFont="1" applyBorder="1" applyAlignment="1">
      <alignment horizontal="center" vertical="center" wrapText="1"/>
    </xf>
    <xf numFmtId="0" fontId="47" fillId="0" borderId="20" xfId="0" applyFont="1" applyBorder="1" applyAlignment="1">
      <alignment horizontal="center" vertical="center" wrapText="1"/>
    </xf>
    <xf numFmtId="2" fontId="47" fillId="0" borderId="20" xfId="0" applyNumberFormat="1" applyFont="1" applyBorder="1" applyAlignment="1">
      <alignment horizontal="center" vertical="center" wrapText="1"/>
    </xf>
    <xf numFmtId="0" fontId="47" fillId="0" borderId="20" xfId="0" applyFont="1" applyBorder="1" applyAlignment="1">
      <alignment horizontal="center" vertical="center"/>
    </xf>
    <xf numFmtId="0" fontId="46" fillId="0" borderId="11" xfId="0" applyFont="1" applyBorder="1" applyAlignment="1">
      <alignment horizontal="center" vertical="center" wrapText="1"/>
    </xf>
    <xf numFmtId="0" fontId="46" fillId="0" borderId="8" xfId="0" applyFont="1" applyBorder="1" applyAlignment="1">
      <alignment horizontal="center" vertical="center" wrapText="1"/>
    </xf>
    <xf numFmtId="0" fontId="47" fillId="0" borderId="36" xfId="0" applyFont="1" applyBorder="1" applyAlignment="1">
      <alignment horizontal="center" vertical="center" wrapText="1"/>
    </xf>
    <xf numFmtId="49" fontId="46" fillId="0" borderId="9"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167" fontId="46" fillId="0" borderId="23" xfId="0" applyNumberFormat="1" applyFont="1" applyBorder="1" applyAlignment="1">
      <alignment horizontal="center" vertical="center"/>
    </xf>
    <xf numFmtId="0" fontId="47" fillId="0" borderId="23" xfId="0" applyFont="1" applyBorder="1" applyAlignment="1">
      <alignment horizontal="center" vertical="center"/>
    </xf>
    <xf numFmtId="0" fontId="47" fillId="0" borderId="25"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49" fontId="46" fillId="0" borderId="4" xfId="0" applyNumberFormat="1" applyFont="1" applyBorder="1" applyAlignment="1">
      <alignment horizontal="center" vertical="center" wrapText="1"/>
    </xf>
    <xf numFmtId="10" fontId="46" fillId="0" borderId="20" xfId="0" applyNumberFormat="1" applyFont="1" applyBorder="1" applyAlignment="1">
      <alignment horizontal="center" vertical="center" wrapText="1"/>
    </xf>
    <xf numFmtId="2" fontId="46" fillId="0" borderId="20" xfId="0" applyNumberFormat="1" applyFont="1" applyBorder="1" applyAlignment="1">
      <alignment horizontal="center" vertical="center"/>
    </xf>
    <xf numFmtId="167" fontId="46" fillId="0" borderId="24" xfId="0" applyNumberFormat="1" applyFont="1" applyBorder="1" applyAlignment="1">
      <alignment horizontal="center" vertical="center"/>
    </xf>
    <xf numFmtId="167" fontId="46" fillId="0" borderId="9" xfId="0" applyNumberFormat="1" applyFont="1" applyBorder="1" applyAlignment="1">
      <alignment horizontal="center" vertical="center"/>
    </xf>
    <xf numFmtId="167" fontId="46" fillId="0" borderId="4" xfId="0" applyNumberFormat="1" applyFont="1" applyBorder="1" applyAlignment="1">
      <alignment horizontal="center" vertical="center"/>
    </xf>
    <xf numFmtId="167" fontId="46" fillId="0" borderId="10" xfId="0" applyNumberFormat="1" applyFont="1" applyBorder="1" applyAlignment="1">
      <alignment horizontal="center" vertical="center"/>
    </xf>
    <xf numFmtId="175" fontId="47" fillId="0" borderId="20" xfId="0" applyNumberFormat="1" applyFont="1" applyBorder="1" applyAlignment="1">
      <alignment horizontal="center" vertical="center"/>
    </xf>
    <xf numFmtId="175" fontId="47" fillId="0" borderId="22" xfId="0" applyNumberFormat="1" applyFont="1" applyBorder="1" applyAlignment="1">
      <alignment horizontal="center" vertical="center" wrapText="1"/>
    </xf>
    <xf numFmtId="49" fontId="46" fillId="0" borderId="10" xfId="0" applyNumberFormat="1" applyFont="1" applyBorder="1" applyAlignment="1">
      <alignment horizontal="center" vertical="center" wrapText="1"/>
    </xf>
    <xf numFmtId="0" fontId="46" fillId="0" borderId="14" xfId="0" applyFont="1" applyBorder="1" applyAlignment="1">
      <alignment horizontal="center" vertical="center" wrapText="1"/>
    </xf>
    <xf numFmtId="10" fontId="46" fillId="0" borderId="28" xfId="0" applyNumberFormat="1" applyFont="1" applyBorder="1" applyAlignment="1">
      <alignment horizontal="center" vertical="center" wrapText="1"/>
    </xf>
    <xf numFmtId="0" fontId="46" fillId="0" borderId="14" xfId="0" applyFont="1" applyBorder="1" applyAlignment="1">
      <alignment vertical="center" wrapText="1"/>
    </xf>
    <xf numFmtId="174" fontId="47" fillId="0" borderId="20" xfId="0" applyNumberFormat="1" applyFont="1" applyBorder="1" applyAlignment="1">
      <alignment horizontal="center" vertical="center"/>
    </xf>
    <xf numFmtId="174" fontId="47" fillId="0" borderId="22" xfId="0" applyNumberFormat="1" applyFont="1" applyBorder="1" applyAlignment="1">
      <alignment horizontal="center" vertical="center" wrapText="1"/>
    </xf>
    <xf numFmtId="10" fontId="46" fillId="0" borderId="22" xfId="0" applyNumberFormat="1" applyFont="1" applyBorder="1" applyAlignment="1">
      <alignment horizontal="center" vertical="center" wrapText="1"/>
    </xf>
    <xf numFmtId="0" fontId="47" fillId="0" borderId="22" xfId="0" applyFont="1" applyBorder="1" applyAlignment="1">
      <alignment horizontal="center" vertical="center"/>
    </xf>
    <xf numFmtId="0" fontId="46" fillId="0" borderId="32"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34" xfId="0" applyFont="1" applyBorder="1" applyAlignment="1">
      <alignment horizontal="center" vertical="center" wrapText="1"/>
    </xf>
    <xf numFmtId="167" fontId="46" fillId="0" borderId="20" xfId="0" applyNumberFormat="1" applyFont="1" applyBorder="1" applyAlignment="1">
      <alignment horizontal="center" vertical="center"/>
    </xf>
    <xf numFmtId="0" fontId="46" fillId="0" borderId="35" xfId="0" applyFont="1" applyBorder="1" applyAlignment="1">
      <alignment horizontal="center" vertical="center" wrapText="1"/>
    </xf>
    <xf numFmtId="9" fontId="46" fillId="0" borderId="23"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applyFont="1" applyBorder="1" applyAlignment="1">
      <alignment horizontal="center" vertical="center"/>
    </xf>
    <xf numFmtId="9" fontId="46" fillId="0" borderId="22" xfId="0" applyNumberFormat="1" applyFont="1" applyBorder="1" applyAlignment="1">
      <alignment horizontal="center" vertical="center" wrapText="1"/>
    </xf>
    <xf numFmtId="0" fontId="46" fillId="0" borderId="22" xfId="0" applyFont="1" applyBorder="1" applyAlignment="1">
      <alignment horizontal="center" vertical="center" wrapText="1"/>
    </xf>
    <xf numFmtId="0" fontId="46" fillId="0" borderId="22" xfId="0" applyFont="1" applyBorder="1" applyAlignment="1">
      <alignment horizontal="center" vertical="center"/>
    </xf>
    <xf numFmtId="0" fontId="46" fillId="0" borderId="39"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20" xfId="0" applyFont="1" applyBorder="1" applyAlignment="1">
      <alignment horizontal="center" vertical="center"/>
    </xf>
    <xf numFmtId="2" fontId="47" fillId="0" borderId="20" xfId="0" applyNumberFormat="1" applyFont="1" applyBorder="1" applyAlignment="1">
      <alignment horizontal="center" vertical="center"/>
    </xf>
    <xf numFmtId="0" fontId="46" fillId="0" borderId="58"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7" xfId="0" applyFont="1" applyBorder="1" applyAlignment="1">
      <alignment horizontal="center" vertical="center"/>
    </xf>
    <xf numFmtId="0" fontId="46" fillId="0" borderId="20" xfId="0" applyFont="1" applyBorder="1" applyAlignment="1">
      <alignment horizontal="center" wrapText="1"/>
    </xf>
    <xf numFmtId="0" fontId="46" fillId="0" borderId="0" xfId="0" applyFont="1" applyAlignment="1">
      <alignment vertical="center"/>
    </xf>
    <xf numFmtId="174" fontId="47" fillId="0" borderId="20" xfId="1" applyNumberFormat="1" applyFont="1" applyFill="1" applyBorder="1" applyAlignment="1">
      <alignment horizontal="center" vertical="center"/>
    </xf>
    <xf numFmtId="175" fontId="46" fillId="0" borderId="20" xfId="1" applyNumberFormat="1" applyFont="1" applyFill="1" applyBorder="1" applyAlignment="1">
      <alignment horizontal="center" vertical="center"/>
    </xf>
    <xf numFmtId="174" fontId="47" fillId="0" borderId="20" xfId="1" applyNumberFormat="1" applyFont="1" applyFill="1" applyBorder="1" applyAlignment="1">
      <alignment horizontal="center" vertical="center" wrapText="1"/>
    </xf>
    <xf numFmtId="0" fontId="47" fillId="0" borderId="0" xfId="0" applyFont="1"/>
    <xf numFmtId="0" fontId="47" fillId="0" borderId="11" xfId="0" applyFont="1" applyBorder="1" applyAlignment="1">
      <alignment horizontal="center" vertical="center" wrapText="1"/>
    </xf>
    <xf numFmtId="0" fontId="47" fillId="0" borderId="27" xfId="0" applyFont="1" applyBorder="1" applyAlignment="1">
      <alignment horizontal="center" vertical="center" wrapText="1"/>
    </xf>
    <xf numFmtId="49" fontId="46" fillId="0" borderId="26" xfId="0" applyNumberFormat="1" applyFont="1" applyBorder="1" applyAlignment="1">
      <alignment horizontal="center" vertical="center" wrapText="1"/>
    </xf>
    <xf numFmtId="0" fontId="4" fillId="0" borderId="2" xfId="0" applyFont="1" applyBorder="1" applyAlignment="1">
      <alignment horizontal="left" vertical="center" wrapText="1"/>
    </xf>
    <xf numFmtId="0" fontId="3" fillId="0" borderId="3" xfId="0" applyFont="1" applyBorder="1"/>
    <xf numFmtId="0" fontId="3" fillId="0" borderId="4" xfId="0" applyFont="1" applyBorder="1"/>
    <xf numFmtId="0" fontId="4" fillId="0" borderId="3" xfId="0" applyFont="1" applyBorder="1" applyAlignment="1">
      <alignment horizontal="center" vertical="center" wrapText="1"/>
    </xf>
    <xf numFmtId="0" fontId="5" fillId="2" borderId="2" xfId="0" applyFont="1" applyFill="1" applyBorder="1" applyAlignment="1">
      <alignment horizontal="left" vertical="center"/>
    </xf>
    <xf numFmtId="0" fontId="4" fillId="0" borderId="2" xfId="0" applyFont="1" applyBorder="1" applyAlignment="1">
      <alignment horizontal="left" vertical="center"/>
    </xf>
    <xf numFmtId="0" fontId="6"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4" borderId="2" xfId="0" applyFont="1" applyFill="1" applyBorder="1" applyAlignment="1">
      <alignment horizontal="left"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left"/>
    </xf>
    <xf numFmtId="0" fontId="4" fillId="0" borderId="3" xfId="0" applyFont="1" applyBorder="1" applyAlignment="1">
      <alignment horizontal="center"/>
    </xf>
    <xf numFmtId="0" fontId="47" fillId="0" borderId="36"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4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10" xfId="0" applyFont="1" applyBorder="1"/>
    <xf numFmtId="0" fontId="46" fillId="0" borderId="6" xfId="0" applyFont="1" applyBorder="1"/>
    <xf numFmtId="0" fontId="46" fillId="0" borderId="7" xfId="0" applyFont="1" applyBorder="1"/>
    <xf numFmtId="0" fontId="46" fillId="0" borderId="8" xfId="0" applyFont="1" applyBorder="1"/>
    <xf numFmtId="0" fontId="46" fillId="0" borderId="9" xfId="0" applyFont="1" applyBorder="1"/>
    <xf numFmtId="0" fontId="47" fillId="0" borderId="2" xfId="0" applyFont="1" applyBorder="1" applyAlignment="1">
      <alignment horizontal="center" vertical="center" wrapText="1"/>
    </xf>
    <xf numFmtId="0" fontId="46" fillId="0" borderId="3" xfId="0" applyFont="1" applyBorder="1"/>
    <xf numFmtId="0" fontId="46" fillId="0" borderId="4" xfId="0" applyFont="1" applyBorder="1"/>
    <xf numFmtId="0" fontId="47" fillId="0" borderId="5" xfId="0" applyFont="1" applyBorder="1" applyAlignment="1">
      <alignment horizontal="center" vertical="center" wrapText="1"/>
    </xf>
    <xf numFmtId="0" fontId="46" fillId="0" borderId="13" xfId="0" applyFont="1" applyBorder="1"/>
    <xf numFmtId="0" fontId="46"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xf numFmtId="0" fontId="13" fillId="0" borderId="20" xfId="0" applyFont="1" applyBorder="1" applyAlignment="1">
      <alignment horizontal="center" vertical="center"/>
    </xf>
    <xf numFmtId="0" fontId="9" fillId="0" borderId="20" xfId="0" applyFont="1" applyBorder="1" applyAlignment="1">
      <alignment horizontal="center"/>
    </xf>
    <xf numFmtId="0" fontId="10"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47" xfId="0" applyFont="1" applyBorder="1" applyAlignment="1">
      <alignment horizontal="center" vertical="center" wrapText="1"/>
    </xf>
    <xf numFmtId="0" fontId="32" fillId="0" borderId="23" xfId="0" applyFont="1" applyBorder="1" applyAlignment="1">
      <alignment horizontal="center" vertical="center" wrapText="1"/>
    </xf>
    <xf numFmtId="1" fontId="32" fillId="0" borderId="55" xfId="0" applyNumberFormat="1" applyFont="1" applyBorder="1" applyAlignment="1">
      <alignment horizontal="center" vertical="center" wrapText="1"/>
    </xf>
    <xf numFmtId="1" fontId="32" fillId="0" borderId="25" xfId="0" applyNumberFormat="1" applyFont="1" applyBorder="1" applyAlignment="1">
      <alignment horizontal="center" vertical="center" wrapText="1"/>
    </xf>
    <xf numFmtId="1" fontId="32" fillId="0" borderId="56" xfId="0" applyNumberFormat="1" applyFont="1" applyBorder="1" applyAlignment="1">
      <alignment horizontal="center" vertical="center" wrapText="1"/>
    </xf>
    <xf numFmtId="0" fontId="32" fillId="0" borderId="46"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47" xfId="0" applyFont="1" applyBorder="1" applyAlignment="1">
      <alignment horizontal="center" vertical="center" wrapText="1"/>
    </xf>
    <xf numFmtId="2" fontId="29" fillId="0" borderId="22" xfId="0" applyNumberFormat="1" applyFont="1" applyBorder="1" applyAlignment="1">
      <alignment horizontal="center" vertical="center" wrapText="1"/>
    </xf>
    <xf numFmtId="2" fontId="29" fillId="0" borderId="25" xfId="0" applyNumberFormat="1" applyFont="1" applyBorder="1" applyAlignment="1">
      <alignment horizontal="center" vertical="center" wrapText="1"/>
    </xf>
    <xf numFmtId="2" fontId="29" fillId="0" borderId="56" xfId="0" applyNumberFormat="1"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56" xfId="0" applyFont="1" applyBorder="1" applyAlignment="1">
      <alignment horizontal="center" vertical="center" wrapText="1"/>
    </xf>
    <xf numFmtId="1" fontId="42" fillId="0" borderId="50" xfId="0" applyNumberFormat="1" applyFont="1" applyBorder="1" applyAlignment="1">
      <alignment horizontal="center" vertical="center" wrapText="1"/>
    </xf>
    <xf numFmtId="1" fontId="42" fillId="0" borderId="30" xfId="0" applyNumberFormat="1" applyFont="1" applyBorder="1" applyAlignment="1">
      <alignment horizontal="center" vertical="center" wrapText="1"/>
    </xf>
    <xf numFmtId="1" fontId="42" fillId="0" borderId="31"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9" fillId="0" borderId="2" xfId="0" applyFont="1" applyBorder="1" applyAlignment="1">
      <alignment horizontal="center" vertical="center"/>
    </xf>
    <xf numFmtId="0" fontId="10" fillId="5" borderId="15" xfId="0" applyFont="1" applyFill="1" applyBorder="1" applyAlignment="1">
      <alignment horizontal="center" vertical="center"/>
    </xf>
    <xf numFmtId="0" fontId="3" fillId="0" borderId="16" xfId="0" applyFont="1" applyBorder="1"/>
    <xf numFmtId="0" fontId="3" fillId="0" borderId="17" xfId="0" applyFont="1" applyBorder="1"/>
    <xf numFmtId="0" fontId="10" fillId="5"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wrapText="1"/>
    </xf>
  </cellXfs>
  <cellStyles count="13">
    <cellStyle name="BodyStyle" xfId="4" xr:uid="{03BCFBC1-1183-4A76-B4A1-A5BBBB7D8351}"/>
    <cellStyle name="HeaderStyle" xfId="5" xr:uid="{6555DE6D-50DB-44E6-8D26-0971E8DAF1D3}"/>
    <cellStyle name="Millares 2" xfId="7" xr:uid="{919C3CC6-3C72-4EBA-9FE6-27A1152D7690}"/>
    <cellStyle name="Millares 3" xfId="6" xr:uid="{3056BF23-9BBA-4845-A0F8-C267EBC02E43}"/>
    <cellStyle name="Moneda" xfId="2" builtinId="4"/>
    <cellStyle name="Moneda 2" xfId="8" xr:uid="{7C78FC63-AA1F-4833-83E8-64DC2824EA20}"/>
    <cellStyle name="Moneda 3" xfId="12" xr:uid="{EC3FB2DF-C2CE-4D33-95C3-30308BF8CB04}"/>
    <cellStyle name="Normal" xfId="0" builtinId="0"/>
    <cellStyle name="Normal 2" xfId="3" xr:uid="{5B1E6918-4ACC-4C4D-ACDE-AD4902DA80FA}"/>
    <cellStyle name="Normal 3" xfId="11" xr:uid="{79823704-7A0B-4B0A-9C7F-F1495EB7BCD3}"/>
    <cellStyle name="Normal 7" xfId="9" xr:uid="{AB6710AE-4F9B-446A-91F3-8164F913C4F0}"/>
    <cellStyle name="Porcentaje" xfId="1" builtinId="5"/>
    <cellStyle name="Porcentaje 2" xfId="10" xr:uid="{776A8F3B-0EFE-468A-91C8-970B8A719CE7}"/>
  </cellStyles>
  <dxfs count="0"/>
  <tableStyles count="0" defaultTableStyle="TableStyleMedium2" defaultPivotStyle="PivotStyleLight16"/>
  <colors>
    <mruColors>
      <color rgb="FFFF93FF"/>
      <color rgb="FF00FFCC"/>
      <color rgb="FF99CCFF"/>
      <color rgb="FFFF66FF"/>
      <color rgb="FFFFCC99"/>
      <color rgb="FFCCFF99"/>
      <color rgb="FF00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Usuario invitado" id="{983CFD0E-6546-4FA4-B729-505CB4C86377}" userId="" providerId="Windows Live"/>
  <person displayName="Luz Marlene Andrade Hong" id="{005252D5-E249-492B-9326-2622530D342A}" userId="e68ce1992bea921d"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8" dT="2025-03-20T13:52:49.18" personId="{005252D5-E249-492B-9326-2622530D342A}" id="{124E52B7-6294-4DE2-BF97-BAC3BDEB1368}">
    <text>Revisar programación de acuerdo con proyecto</text>
  </threadedComment>
  <threadedComment ref="K51" dT="2025-04-07T14:41:26.19" personId="{983CFD0E-6546-4FA4-B729-505CB4C86377}" id="{73DD30C8-79BF-462C-95B0-B0A5380C3427}">
    <text>Aumentar información documentada</text>
  </threadedComment>
  <threadedComment ref="Q57" dT="2025-03-21T22:47:34.88" personId="{005252D5-E249-492B-9326-2622530D342A}" id="{BFBDAD6E-0C6E-46C0-A040-AE5C32974DE2}">
    <text>En proyecto está en numero de encuestas</text>
  </threadedComment>
</ThreadedComments>
</file>

<file path=xl/threadedComments/threadedComment2.xml><?xml version="1.0" encoding="utf-8"?>
<ThreadedComments xmlns="http://schemas.microsoft.com/office/spreadsheetml/2018/threadedcomments" xmlns:x="http://schemas.openxmlformats.org/spreadsheetml/2006/main">
  <threadedComment ref="AF94" dT="2025-04-07T20:45:38.49" personId="{983CFD0E-6546-4FA4-B729-505CB4C86377}" id="{98781F2A-B067-4D15-8539-4A9C4440ADE2}">
    <text>Sec General o despacho del Alcalde debe actualizar este valor según incorporación</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opLeftCell="L11" zoomScale="70" zoomScaleNormal="70" workbookViewId="0">
      <selection sqref="A1:H1"/>
    </sheetView>
  </sheetViews>
  <sheetFormatPr baseColWidth="10" defaultColWidth="12.5703125" defaultRowHeight="15" customHeight="1"/>
  <cols>
    <col min="1" max="1" width="34.140625" customWidth="1"/>
    <col min="2" max="2" width="10.85546875" customWidth="1"/>
    <col min="3" max="3" width="28.42578125" customWidth="1"/>
    <col min="4" max="4" width="21.42578125" customWidth="1"/>
    <col min="5" max="5" width="19.42578125" customWidth="1"/>
    <col min="6" max="6" width="27.42578125" customWidth="1"/>
    <col min="7" max="7" width="17.140625" customWidth="1"/>
    <col min="8" max="8" width="27.42578125" customWidth="1"/>
    <col min="9" max="9" width="15.42578125" customWidth="1"/>
    <col min="10" max="10" width="17.85546875" customWidth="1"/>
    <col min="11" max="11" width="19.42578125" customWidth="1"/>
    <col min="12" max="12" width="25.42578125" customWidth="1"/>
    <col min="13" max="13" width="20.7109375" customWidth="1"/>
    <col min="14" max="15" width="10.85546875" customWidth="1"/>
    <col min="16" max="16" width="16.7109375" customWidth="1"/>
    <col min="17" max="17" width="20.42578125" customWidth="1"/>
    <col min="18" max="18" width="18.7109375" customWidth="1"/>
    <col min="19" max="19" width="22.85546875" customWidth="1"/>
    <col min="20" max="20" width="22.140625" customWidth="1"/>
    <col min="21" max="21" width="25.42578125" customWidth="1"/>
    <col min="22" max="22" width="21.140625" customWidth="1"/>
    <col min="23" max="26" width="10.85546875" customWidth="1"/>
  </cols>
  <sheetData>
    <row r="1" spans="1:8" ht="54.75" customHeight="1">
      <c r="A1" s="535" t="s">
        <v>0</v>
      </c>
      <c r="B1" s="525"/>
      <c r="C1" s="525"/>
      <c r="D1" s="525"/>
      <c r="E1" s="525"/>
      <c r="F1" s="525"/>
      <c r="G1" s="525"/>
      <c r="H1" s="526"/>
    </row>
    <row r="2" spans="1:8" ht="33" customHeight="1">
      <c r="A2" s="531" t="s">
        <v>1</v>
      </c>
      <c r="B2" s="525"/>
      <c r="C2" s="525"/>
      <c r="D2" s="525"/>
      <c r="E2" s="525"/>
      <c r="F2" s="525"/>
      <c r="G2" s="525"/>
      <c r="H2" s="526"/>
    </row>
    <row r="3" spans="1:8" ht="48" customHeight="1">
      <c r="A3" s="1" t="s">
        <v>2</v>
      </c>
      <c r="B3" s="533" t="s">
        <v>3</v>
      </c>
      <c r="C3" s="525"/>
      <c r="D3" s="525"/>
      <c r="E3" s="525"/>
      <c r="F3" s="525"/>
      <c r="G3" s="525"/>
      <c r="H3" s="526"/>
    </row>
    <row r="4" spans="1:8" ht="48" customHeight="1">
      <c r="A4" s="1" t="s">
        <v>4</v>
      </c>
      <c r="B4" s="533" t="s">
        <v>5</v>
      </c>
      <c r="C4" s="525"/>
      <c r="D4" s="525"/>
      <c r="E4" s="525"/>
      <c r="F4" s="525"/>
      <c r="G4" s="525"/>
      <c r="H4" s="526"/>
    </row>
    <row r="5" spans="1:8" ht="31.5" customHeight="1">
      <c r="A5" s="1" t="s">
        <v>6</v>
      </c>
      <c r="B5" s="533" t="s">
        <v>7</v>
      </c>
      <c r="C5" s="525"/>
      <c r="D5" s="525"/>
      <c r="E5" s="525"/>
      <c r="F5" s="525"/>
      <c r="G5" s="525"/>
      <c r="H5" s="526"/>
    </row>
    <row r="6" spans="1:8" ht="40.5" customHeight="1">
      <c r="A6" s="1" t="s">
        <v>8</v>
      </c>
      <c r="B6" s="533" t="s">
        <v>9</v>
      </c>
      <c r="C6" s="525"/>
      <c r="D6" s="525"/>
      <c r="E6" s="525"/>
      <c r="F6" s="525"/>
      <c r="G6" s="525"/>
      <c r="H6" s="526"/>
    </row>
    <row r="7" spans="1:8" ht="40.5" customHeight="1">
      <c r="A7" s="1" t="s">
        <v>10</v>
      </c>
      <c r="B7" s="533" t="s">
        <v>11</v>
      </c>
      <c r="C7" s="525"/>
      <c r="D7" s="525"/>
      <c r="E7" s="525"/>
      <c r="F7" s="525"/>
      <c r="G7" s="525"/>
      <c r="H7" s="526"/>
    </row>
    <row r="8" spans="1:8" ht="48.75" customHeight="1">
      <c r="A8" s="1" t="s">
        <v>12</v>
      </c>
      <c r="B8" s="533" t="s">
        <v>13</v>
      </c>
      <c r="C8" s="525"/>
      <c r="D8" s="525"/>
      <c r="E8" s="525"/>
      <c r="F8" s="525"/>
      <c r="G8" s="525"/>
      <c r="H8" s="526"/>
    </row>
    <row r="9" spans="1:8" ht="48.75" customHeight="1">
      <c r="A9" s="1" t="s">
        <v>14</v>
      </c>
      <c r="B9" s="533" t="s">
        <v>15</v>
      </c>
      <c r="C9" s="525"/>
      <c r="D9" s="525"/>
      <c r="E9" s="525"/>
      <c r="F9" s="525"/>
      <c r="G9" s="525"/>
      <c r="H9" s="526"/>
    </row>
    <row r="10" spans="1:8" ht="30">
      <c r="A10" s="1" t="s">
        <v>16</v>
      </c>
      <c r="B10" s="533" t="s">
        <v>17</v>
      </c>
      <c r="C10" s="525"/>
      <c r="D10" s="525"/>
      <c r="E10" s="525"/>
      <c r="F10" s="525"/>
      <c r="G10" s="525"/>
      <c r="H10" s="526"/>
    </row>
    <row r="11" spans="1:8" ht="30">
      <c r="A11" s="1" t="s">
        <v>18</v>
      </c>
      <c r="B11" s="533" t="s">
        <v>19</v>
      </c>
      <c r="C11" s="525"/>
      <c r="D11" s="525"/>
      <c r="E11" s="525"/>
      <c r="F11" s="525"/>
      <c r="G11" s="525"/>
      <c r="H11" s="526"/>
    </row>
    <row r="12" spans="1:8" ht="33.75" customHeight="1">
      <c r="A12" s="1" t="s">
        <v>20</v>
      </c>
      <c r="B12" s="533" t="s">
        <v>21</v>
      </c>
      <c r="C12" s="525"/>
      <c r="D12" s="525"/>
      <c r="E12" s="525"/>
      <c r="F12" s="525"/>
      <c r="G12" s="525"/>
      <c r="H12" s="526"/>
    </row>
    <row r="13" spans="1:8" ht="30">
      <c r="A13" s="1" t="s">
        <v>22</v>
      </c>
      <c r="B13" s="533" t="s">
        <v>23</v>
      </c>
      <c r="C13" s="525"/>
      <c r="D13" s="525"/>
      <c r="E13" s="525"/>
      <c r="F13" s="525"/>
      <c r="G13" s="525"/>
      <c r="H13" s="526"/>
    </row>
    <row r="14" spans="1:8" ht="30">
      <c r="A14" s="1" t="s">
        <v>24</v>
      </c>
      <c r="B14" s="533" t="s">
        <v>25</v>
      </c>
      <c r="C14" s="525"/>
      <c r="D14" s="525"/>
      <c r="E14" s="525"/>
      <c r="F14" s="525"/>
      <c r="G14" s="525"/>
      <c r="H14" s="526"/>
    </row>
    <row r="15" spans="1:8" ht="43.5" customHeight="1">
      <c r="A15" s="1" t="s">
        <v>26</v>
      </c>
      <c r="B15" s="533" t="s">
        <v>27</v>
      </c>
      <c r="C15" s="525"/>
      <c r="D15" s="525"/>
      <c r="E15" s="525"/>
      <c r="F15" s="525"/>
      <c r="G15" s="525"/>
      <c r="H15" s="526"/>
    </row>
    <row r="16" spans="1:8" ht="60">
      <c r="A16" s="1" t="s">
        <v>28</v>
      </c>
      <c r="B16" s="533" t="s">
        <v>29</v>
      </c>
      <c r="C16" s="525"/>
      <c r="D16" s="525"/>
      <c r="E16" s="525"/>
      <c r="F16" s="525"/>
      <c r="G16" s="525"/>
      <c r="H16" s="526"/>
    </row>
    <row r="17" spans="1:8" ht="58.5" customHeight="1">
      <c r="A17" s="1" t="s">
        <v>30</v>
      </c>
      <c r="B17" s="533" t="s">
        <v>31</v>
      </c>
      <c r="C17" s="525"/>
      <c r="D17" s="525"/>
      <c r="E17" s="525"/>
      <c r="F17" s="525"/>
      <c r="G17" s="525"/>
      <c r="H17" s="526"/>
    </row>
    <row r="18" spans="1:8" ht="30">
      <c r="A18" s="1" t="s">
        <v>32</v>
      </c>
      <c r="B18" s="533" t="s">
        <v>33</v>
      </c>
      <c r="C18" s="525"/>
      <c r="D18" s="525"/>
      <c r="E18" s="525"/>
      <c r="F18" s="525"/>
      <c r="G18" s="525"/>
      <c r="H18" s="526"/>
    </row>
    <row r="19" spans="1:8" ht="30" customHeight="1">
      <c r="A19" s="534"/>
      <c r="B19" s="525"/>
      <c r="C19" s="525"/>
      <c r="D19" s="525"/>
      <c r="E19" s="525"/>
      <c r="F19" s="525"/>
      <c r="G19" s="525"/>
      <c r="H19" s="526"/>
    </row>
    <row r="20" spans="1:8" ht="37.5" customHeight="1">
      <c r="A20" s="531" t="s">
        <v>34</v>
      </c>
      <c r="B20" s="525"/>
      <c r="C20" s="525"/>
      <c r="D20" s="525"/>
      <c r="E20" s="525"/>
      <c r="F20" s="525"/>
      <c r="G20" s="525"/>
      <c r="H20" s="526"/>
    </row>
    <row r="21" spans="1:8" ht="117" customHeight="1">
      <c r="A21" s="524" t="s">
        <v>35</v>
      </c>
      <c r="B21" s="525"/>
      <c r="C21" s="525"/>
      <c r="D21" s="525"/>
      <c r="E21" s="525"/>
      <c r="F21" s="525"/>
      <c r="G21" s="525"/>
      <c r="H21" s="526"/>
    </row>
    <row r="22" spans="1:8" ht="117" customHeight="1">
      <c r="A22" s="1" t="s">
        <v>10</v>
      </c>
      <c r="B22" s="533" t="s">
        <v>11</v>
      </c>
      <c r="C22" s="525"/>
      <c r="D22" s="525"/>
      <c r="E22" s="525"/>
      <c r="F22" s="525"/>
      <c r="G22" s="525"/>
      <c r="H22" s="526"/>
    </row>
    <row r="23" spans="1:8" ht="166.5" customHeight="1">
      <c r="A23" s="1" t="s">
        <v>36</v>
      </c>
      <c r="B23" s="524" t="s">
        <v>37</v>
      </c>
      <c r="C23" s="525"/>
      <c r="D23" s="525"/>
      <c r="E23" s="525"/>
      <c r="F23" s="525"/>
      <c r="G23" s="525"/>
      <c r="H23" s="526"/>
    </row>
    <row r="24" spans="1:8" ht="69.75" customHeight="1">
      <c r="A24" s="1" t="s">
        <v>38</v>
      </c>
      <c r="B24" s="524" t="s">
        <v>39</v>
      </c>
      <c r="C24" s="525"/>
      <c r="D24" s="525"/>
      <c r="E24" s="525"/>
      <c r="F24" s="525"/>
      <c r="G24" s="525"/>
      <c r="H24" s="526"/>
    </row>
    <row r="25" spans="1:8" ht="60" customHeight="1">
      <c r="A25" s="1" t="s">
        <v>40</v>
      </c>
      <c r="B25" s="524" t="s">
        <v>41</v>
      </c>
      <c r="C25" s="525"/>
      <c r="D25" s="525"/>
      <c r="E25" s="525"/>
      <c r="F25" s="525"/>
      <c r="G25" s="525"/>
      <c r="H25" s="526"/>
    </row>
    <row r="26" spans="1:8" ht="24.75" customHeight="1">
      <c r="A26" s="2" t="s">
        <v>42</v>
      </c>
      <c r="B26" s="532" t="s">
        <v>43</v>
      </c>
      <c r="C26" s="525"/>
      <c r="D26" s="525"/>
      <c r="E26" s="525"/>
      <c r="F26" s="525"/>
      <c r="G26" s="525"/>
      <c r="H26" s="526"/>
    </row>
    <row r="27" spans="1:8" ht="26.25" customHeight="1">
      <c r="A27" s="2" t="s">
        <v>44</v>
      </c>
      <c r="B27" s="532" t="s">
        <v>45</v>
      </c>
      <c r="C27" s="525"/>
      <c r="D27" s="525"/>
      <c r="E27" s="525"/>
      <c r="F27" s="525"/>
      <c r="G27" s="525"/>
      <c r="H27" s="526"/>
    </row>
    <row r="28" spans="1:8" ht="53.25" customHeight="1">
      <c r="A28" s="1" t="s">
        <v>46</v>
      </c>
      <c r="B28" s="524" t="s">
        <v>47</v>
      </c>
      <c r="C28" s="525"/>
      <c r="D28" s="525"/>
      <c r="E28" s="525"/>
      <c r="F28" s="525"/>
      <c r="G28" s="525"/>
      <c r="H28" s="526"/>
    </row>
    <row r="29" spans="1:8" ht="45" customHeight="1">
      <c r="A29" s="1" t="s">
        <v>48</v>
      </c>
      <c r="B29" s="524" t="s">
        <v>49</v>
      </c>
      <c r="C29" s="525"/>
      <c r="D29" s="525"/>
      <c r="E29" s="525"/>
      <c r="F29" s="525"/>
      <c r="G29" s="525"/>
      <c r="H29" s="526"/>
    </row>
    <row r="30" spans="1:8" ht="45" customHeight="1">
      <c r="A30" s="1" t="s">
        <v>50</v>
      </c>
      <c r="B30" s="524" t="s">
        <v>51</v>
      </c>
      <c r="C30" s="525"/>
      <c r="D30" s="525"/>
      <c r="E30" s="525"/>
      <c r="F30" s="525"/>
      <c r="G30" s="525"/>
      <c r="H30" s="526"/>
    </row>
    <row r="31" spans="1:8" ht="45" customHeight="1">
      <c r="A31" s="1" t="s">
        <v>52</v>
      </c>
      <c r="B31" s="524" t="s">
        <v>53</v>
      </c>
      <c r="C31" s="525"/>
      <c r="D31" s="525"/>
      <c r="E31" s="525"/>
      <c r="F31" s="525"/>
      <c r="G31" s="525"/>
      <c r="H31" s="526"/>
    </row>
    <row r="32" spans="1:8" ht="33" customHeight="1">
      <c r="A32" s="2" t="s">
        <v>54</v>
      </c>
      <c r="B32" s="524" t="s">
        <v>55</v>
      </c>
      <c r="C32" s="525"/>
      <c r="D32" s="525"/>
      <c r="E32" s="525"/>
      <c r="F32" s="525"/>
      <c r="G32" s="525"/>
      <c r="H32" s="526"/>
    </row>
    <row r="33" spans="1:8" ht="39" customHeight="1">
      <c r="A33" s="1" t="s">
        <v>56</v>
      </c>
      <c r="B33" s="532" t="s">
        <v>57</v>
      </c>
      <c r="C33" s="525"/>
      <c r="D33" s="525"/>
      <c r="E33" s="525"/>
      <c r="F33" s="525"/>
      <c r="G33" s="525"/>
      <c r="H33" s="526"/>
    </row>
    <row r="34" spans="1:8" ht="39" customHeight="1">
      <c r="A34" s="531" t="s">
        <v>58</v>
      </c>
      <c r="B34" s="525"/>
      <c r="C34" s="525"/>
      <c r="D34" s="525"/>
      <c r="E34" s="525"/>
      <c r="F34" s="525"/>
      <c r="G34" s="525"/>
      <c r="H34" s="526"/>
    </row>
    <row r="35" spans="1:8" ht="79.5" customHeight="1">
      <c r="A35" s="533" t="s">
        <v>59</v>
      </c>
      <c r="B35" s="525"/>
      <c r="C35" s="525"/>
      <c r="D35" s="525"/>
      <c r="E35" s="525"/>
      <c r="F35" s="525"/>
      <c r="G35" s="525"/>
      <c r="H35" s="526"/>
    </row>
    <row r="36" spans="1:8" ht="33" customHeight="1">
      <c r="A36" s="1" t="s">
        <v>60</v>
      </c>
      <c r="B36" s="524" t="s">
        <v>61</v>
      </c>
      <c r="C36" s="525"/>
      <c r="D36" s="525"/>
      <c r="E36" s="525"/>
      <c r="F36" s="525"/>
      <c r="G36" s="525"/>
      <c r="H36" s="526"/>
    </row>
    <row r="37" spans="1:8" ht="33" customHeight="1">
      <c r="A37" s="1" t="s">
        <v>62</v>
      </c>
      <c r="B37" s="524" t="s">
        <v>63</v>
      </c>
      <c r="C37" s="525"/>
      <c r="D37" s="525"/>
      <c r="E37" s="525"/>
      <c r="F37" s="525"/>
      <c r="G37" s="525"/>
      <c r="H37" s="526"/>
    </row>
    <row r="38" spans="1:8" ht="33" customHeight="1">
      <c r="A38" s="3"/>
      <c r="B38" s="4"/>
      <c r="C38" s="4"/>
      <c r="D38" s="4"/>
      <c r="E38" s="4"/>
      <c r="F38" s="4"/>
      <c r="G38" s="4"/>
      <c r="H38" s="5"/>
    </row>
    <row r="39" spans="1:8" ht="34.5" customHeight="1">
      <c r="A39" s="531" t="s">
        <v>64</v>
      </c>
      <c r="B39" s="525"/>
      <c r="C39" s="525"/>
      <c r="D39" s="525"/>
      <c r="E39" s="525"/>
      <c r="F39" s="525"/>
      <c r="G39" s="525"/>
      <c r="H39" s="526"/>
    </row>
    <row r="40" spans="1:8" ht="34.5" customHeight="1">
      <c r="A40" s="1" t="s">
        <v>65</v>
      </c>
      <c r="B40" s="524" t="s">
        <v>66</v>
      </c>
      <c r="C40" s="525"/>
      <c r="D40" s="525"/>
      <c r="E40" s="525"/>
      <c r="F40" s="525"/>
      <c r="G40" s="525"/>
      <c r="H40" s="526"/>
    </row>
    <row r="41" spans="1:8" ht="29.25" customHeight="1">
      <c r="A41" s="1" t="s">
        <v>67</v>
      </c>
      <c r="B41" s="524" t="s">
        <v>68</v>
      </c>
      <c r="C41" s="525"/>
      <c r="D41" s="525"/>
      <c r="E41" s="525"/>
      <c r="F41" s="525"/>
      <c r="G41" s="525"/>
      <c r="H41" s="526"/>
    </row>
    <row r="42" spans="1:8" ht="42" customHeight="1">
      <c r="A42" s="1" t="s">
        <v>69</v>
      </c>
      <c r="B42" s="524" t="s">
        <v>70</v>
      </c>
      <c r="C42" s="525"/>
      <c r="D42" s="525"/>
      <c r="E42" s="525"/>
      <c r="F42" s="525"/>
      <c r="G42" s="525"/>
      <c r="H42" s="526"/>
    </row>
    <row r="43" spans="1:8" ht="42" customHeight="1">
      <c r="A43" s="1" t="s">
        <v>71</v>
      </c>
      <c r="B43" s="524" t="s">
        <v>72</v>
      </c>
      <c r="C43" s="525"/>
      <c r="D43" s="525"/>
      <c r="E43" s="525"/>
      <c r="F43" s="525"/>
      <c r="G43" s="525"/>
      <c r="H43" s="526"/>
    </row>
    <row r="44" spans="1:8" ht="42" customHeight="1">
      <c r="A44" s="1" t="s">
        <v>73</v>
      </c>
      <c r="B44" s="524" t="s">
        <v>74</v>
      </c>
      <c r="C44" s="525"/>
      <c r="D44" s="525"/>
      <c r="E44" s="525"/>
      <c r="F44" s="525"/>
      <c r="G44" s="525"/>
      <c r="H44" s="526"/>
    </row>
    <row r="45" spans="1:8" ht="42" customHeight="1">
      <c r="A45" s="1" t="s">
        <v>75</v>
      </c>
      <c r="B45" s="524" t="s">
        <v>76</v>
      </c>
      <c r="C45" s="525"/>
      <c r="D45" s="525"/>
      <c r="E45" s="525"/>
      <c r="F45" s="525"/>
      <c r="G45" s="525"/>
      <c r="H45" s="526"/>
    </row>
    <row r="46" spans="1:8" ht="85.5" customHeight="1">
      <c r="A46" s="6" t="s">
        <v>77</v>
      </c>
      <c r="B46" s="530" t="s">
        <v>78</v>
      </c>
      <c r="C46" s="525"/>
      <c r="D46" s="525"/>
      <c r="E46" s="525"/>
      <c r="F46" s="525"/>
      <c r="G46" s="525"/>
      <c r="H46" s="526"/>
    </row>
    <row r="47" spans="1:8" ht="39.75" customHeight="1">
      <c r="A47" s="6" t="s">
        <v>79</v>
      </c>
      <c r="B47" s="530" t="s">
        <v>80</v>
      </c>
      <c r="C47" s="525"/>
      <c r="D47" s="525"/>
      <c r="E47" s="525"/>
      <c r="F47" s="525"/>
      <c r="G47" s="525"/>
      <c r="H47" s="526"/>
    </row>
    <row r="48" spans="1:8" ht="31.5" customHeight="1">
      <c r="A48" s="6" t="s">
        <v>81</v>
      </c>
      <c r="B48" s="530" t="s">
        <v>82</v>
      </c>
      <c r="C48" s="525"/>
      <c r="D48" s="525"/>
      <c r="E48" s="525"/>
      <c r="F48" s="525"/>
      <c r="G48" s="525"/>
      <c r="H48" s="526"/>
    </row>
    <row r="49" spans="1:8" ht="15.75" customHeight="1">
      <c r="A49" s="6" t="s">
        <v>83</v>
      </c>
      <c r="B49" s="530" t="s">
        <v>84</v>
      </c>
      <c r="C49" s="525"/>
      <c r="D49" s="525"/>
      <c r="E49" s="525"/>
      <c r="F49" s="525"/>
      <c r="G49" s="525"/>
      <c r="H49" s="526"/>
    </row>
    <row r="50" spans="1:8" ht="43.5" customHeight="1">
      <c r="A50" s="6" t="s">
        <v>85</v>
      </c>
      <c r="B50" s="530" t="s">
        <v>86</v>
      </c>
      <c r="C50" s="525"/>
      <c r="D50" s="525"/>
      <c r="E50" s="525"/>
      <c r="F50" s="525"/>
      <c r="G50" s="525"/>
      <c r="H50" s="526"/>
    </row>
    <row r="51" spans="1:8" ht="40.5" customHeight="1">
      <c r="A51" s="6" t="s">
        <v>87</v>
      </c>
      <c r="B51" s="530" t="s">
        <v>88</v>
      </c>
      <c r="C51" s="525"/>
      <c r="D51" s="525"/>
      <c r="E51" s="525"/>
      <c r="F51" s="525"/>
      <c r="G51" s="525"/>
      <c r="H51" s="526"/>
    </row>
    <row r="52" spans="1:8" ht="75.75" customHeight="1">
      <c r="A52" s="1" t="s">
        <v>89</v>
      </c>
      <c r="B52" s="524" t="s">
        <v>90</v>
      </c>
      <c r="C52" s="525"/>
      <c r="D52" s="525"/>
      <c r="E52" s="525"/>
      <c r="F52" s="525"/>
      <c r="G52" s="525"/>
      <c r="H52" s="526"/>
    </row>
    <row r="53" spans="1:8" ht="41.25" customHeight="1">
      <c r="A53" s="1" t="s">
        <v>91</v>
      </c>
      <c r="B53" s="524" t="s">
        <v>92</v>
      </c>
      <c r="C53" s="525"/>
      <c r="D53" s="525"/>
      <c r="E53" s="525"/>
      <c r="F53" s="525"/>
      <c r="G53" s="525"/>
      <c r="H53" s="526"/>
    </row>
    <row r="54" spans="1:8" ht="47.25" customHeight="1">
      <c r="A54" s="1" t="s">
        <v>93</v>
      </c>
      <c r="B54" s="524" t="s">
        <v>94</v>
      </c>
      <c r="C54" s="525"/>
      <c r="D54" s="525"/>
      <c r="E54" s="525"/>
      <c r="F54" s="525"/>
      <c r="G54" s="525"/>
      <c r="H54" s="526"/>
    </row>
    <row r="55" spans="1:8" ht="57" customHeight="1">
      <c r="A55" s="1" t="s">
        <v>95</v>
      </c>
      <c r="B55" s="524" t="s">
        <v>96</v>
      </c>
      <c r="C55" s="525"/>
      <c r="D55" s="525"/>
      <c r="E55" s="525"/>
      <c r="F55" s="525"/>
      <c r="G55" s="525"/>
      <c r="H55" s="526"/>
    </row>
    <row r="56" spans="1:8" ht="31.5" customHeight="1">
      <c r="A56" s="1" t="s">
        <v>97</v>
      </c>
      <c r="B56" s="524" t="s">
        <v>98</v>
      </c>
      <c r="C56" s="525"/>
      <c r="D56" s="525"/>
      <c r="E56" s="525"/>
      <c r="F56" s="525"/>
      <c r="G56" s="525"/>
      <c r="H56" s="526"/>
    </row>
    <row r="57" spans="1:8" ht="70.5" customHeight="1">
      <c r="A57" s="1" t="s">
        <v>99</v>
      </c>
      <c r="B57" s="524" t="s">
        <v>100</v>
      </c>
      <c r="C57" s="525"/>
      <c r="D57" s="525"/>
      <c r="E57" s="525"/>
      <c r="F57" s="525"/>
      <c r="G57" s="525"/>
      <c r="H57" s="526"/>
    </row>
    <row r="58" spans="1:8" ht="33.75" customHeight="1">
      <c r="A58" s="527"/>
      <c r="B58" s="525"/>
      <c r="C58" s="525"/>
      <c r="D58" s="525"/>
      <c r="E58" s="525"/>
      <c r="F58" s="525"/>
      <c r="G58" s="525"/>
      <c r="H58" s="526"/>
    </row>
    <row r="59" spans="1:8" ht="32.25" customHeight="1">
      <c r="A59" s="528" t="s">
        <v>101</v>
      </c>
      <c r="B59" s="525"/>
      <c r="C59" s="525"/>
      <c r="D59" s="525"/>
      <c r="E59" s="525"/>
      <c r="F59" s="525"/>
      <c r="G59" s="525"/>
      <c r="H59" s="526"/>
    </row>
    <row r="60" spans="1:8" ht="34.5" customHeight="1">
      <c r="A60" s="1" t="s">
        <v>102</v>
      </c>
      <c r="B60" s="529" t="s">
        <v>103</v>
      </c>
      <c r="C60" s="525"/>
      <c r="D60" s="525"/>
      <c r="E60" s="525"/>
      <c r="F60" s="525"/>
      <c r="G60" s="525"/>
      <c r="H60" s="526"/>
    </row>
    <row r="61" spans="1:8" ht="60" customHeight="1">
      <c r="A61" s="1" t="s">
        <v>104</v>
      </c>
      <c r="B61" s="529" t="s">
        <v>105</v>
      </c>
      <c r="C61" s="525"/>
      <c r="D61" s="525"/>
      <c r="E61" s="525"/>
      <c r="F61" s="525"/>
      <c r="G61" s="525"/>
      <c r="H61" s="526"/>
    </row>
    <row r="62" spans="1:8" ht="41.25" customHeight="1">
      <c r="A62" s="1" t="s">
        <v>106</v>
      </c>
      <c r="B62" s="529" t="s">
        <v>107</v>
      </c>
      <c r="C62" s="525"/>
      <c r="D62" s="525"/>
      <c r="E62" s="525"/>
      <c r="F62" s="525"/>
      <c r="G62" s="525"/>
      <c r="H62" s="526"/>
    </row>
    <row r="63" spans="1:8" ht="42" customHeight="1">
      <c r="A63" s="1" t="s">
        <v>108</v>
      </c>
      <c r="B63" s="524" t="s">
        <v>109</v>
      </c>
      <c r="C63" s="525"/>
      <c r="D63" s="525"/>
      <c r="E63" s="525"/>
      <c r="F63" s="525"/>
      <c r="G63" s="525"/>
      <c r="H63" s="526"/>
    </row>
    <row r="64" spans="1:8" ht="31.5" customHeight="1">
      <c r="A64" s="1" t="s">
        <v>110</v>
      </c>
      <c r="B64" s="529" t="s">
        <v>111</v>
      </c>
      <c r="C64" s="525"/>
      <c r="D64" s="525"/>
      <c r="E64" s="525"/>
      <c r="F64" s="525"/>
      <c r="G64" s="525"/>
      <c r="H64" s="526"/>
    </row>
    <row r="65" spans="1:8" ht="45.75" customHeight="1">
      <c r="A65" s="1" t="s">
        <v>112</v>
      </c>
      <c r="B65" s="529" t="s">
        <v>113</v>
      </c>
      <c r="C65" s="525"/>
      <c r="D65" s="525"/>
      <c r="E65" s="525"/>
      <c r="F65" s="525"/>
      <c r="G65" s="525"/>
      <c r="H65" s="526"/>
    </row>
    <row r="66" spans="1:8" ht="30.75" customHeight="1">
      <c r="A66" s="537"/>
      <c r="B66" s="525"/>
      <c r="C66" s="525"/>
      <c r="D66" s="525"/>
      <c r="E66" s="525"/>
      <c r="F66" s="525"/>
      <c r="G66" s="525"/>
      <c r="H66" s="525"/>
    </row>
    <row r="67" spans="1:8" ht="34.5" customHeight="1">
      <c r="A67" s="528" t="s">
        <v>114</v>
      </c>
      <c r="B67" s="525"/>
      <c r="C67" s="525"/>
      <c r="D67" s="525"/>
      <c r="E67" s="525"/>
      <c r="F67" s="525"/>
      <c r="G67" s="525"/>
      <c r="H67" s="526"/>
    </row>
    <row r="68" spans="1:8" ht="39.75" customHeight="1">
      <c r="A68" s="1" t="s">
        <v>115</v>
      </c>
      <c r="B68" s="529" t="s">
        <v>116</v>
      </c>
      <c r="C68" s="525"/>
      <c r="D68" s="525"/>
      <c r="E68" s="525"/>
      <c r="F68" s="525"/>
      <c r="G68" s="525"/>
      <c r="H68" s="526"/>
    </row>
    <row r="69" spans="1:8" ht="39.75" customHeight="1">
      <c r="A69" s="1" t="s">
        <v>117</v>
      </c>
      <c r="B69" s="529" t="s">
        <v>118</v>
      </c>
      <c r="C69" s="525"/>
      <c r="D69" s="525"/>
      <c r="E69" s="525"/>
      <c r="F69" s="525"/>
      <c r="G69" s="525"/>
      <c r="H69" s="526"/>
    </row>
    <row r="70" spans="1:8" ht="42" customHeight="1">
      <c r="A70" s="1" t="s">
        <v>119</v>
      </c>
      <c r="B70" s="524" t="s">
        <v>120</v>
      </c>
      <c r="C70" s="525"/>
      <c r="D70" s="525"/>
      <c r="E70" s="525"/>
      <c r="F70" s="525"/>
      <c r="G70" s="525"/>
      <c r="H70" s="526"/>
    </row>
    <row r="71" spans="1:8" ht="33.75" customHeight="1">
      <c r="A71" s="1" t="s">
        <v>121</v>
      </c>
      <c r="B71" s="529" t="s">
        <v>122</v>
      </c>
      <c r="C71" s="525"/>
      <c r="D71" s="525"/>
      <c r="E71" s="525"/>
      <c r="F71" s="525"/>
      <c r="G71" s="525"/>
      <c r="H71" s="526"/>
    </row>
    <row r="72" spans="1:8" ht="33" customHeight="1">
      <c r="A72" s="1" t="s">
        <v>123</v>
      </c>
      <c r="B72" s="529" t="s">
        <v>124</v>
      </c>
      <c r="C72" s="525"/>
      <c r="D72" s="525"/>
      <c r="E72" s="525"/>
      <c r="F72" s="525"/>
      <c r="G72" s="525"/>
      <c r="H72" s="526"/>
    </row>
    <row r="73" spans="1:8" ht="33.75" customHeight="1">
      <c r="A73" s="536"/>
      <c r="B73" s="525"/>
      <c r="C73" s="525"/>
      <c r="D73" s="525"/>
      <c r="E73" s="525"/>
      <c r="F73" s="525"/>
      <c r="G73" s="525"/>
      <c r="H73" s="526"/>
    </row>
  </sheetData>
  <mergeCells count="72">
    <mergeCell ref="B61:H61"/>
    <mergeCell ref="B62:H62"/>
    <mergeCell ref="B63:H63"/>
    <mergeCell ref="B64:H64"/>
    <mergeCell ref="B49:H49"/>
    <mergeCell ref="B50:H50"/>
    <mergeCell ref="B51:H51"/>
    <mergeCell ref="B52:H52"/>
    <mergeCell ref="B53:H53"/>
    <mergeCell ref="A73:H73"/>
    <mergeCell ref="B65:H65"/>
    <mergeCell ref="A66:H66"/>
    <mergeCell ref="A67:H67"/>
    <mergeCell ref="B68:H68"/>
    <mergeCell ref="B69:H69"/>
    <mergeCell ref="B70:H70"/>
    <mergeCell ref="B71:H71"/>
    <mergeCell ref="B72:H72"/>
    <mergeCell ref="A1:H1"/>
    <mergeCell ref="A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A19:H19"/>
    <mergeCell ref="A20:H20"/>
    <mergeCell ref="A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B36:H36"/>
    <mergeCell ref="B37:H37"/>
    <mergeCell ref="A39:H39"/>
    <mergeCell ref="B40:H40"/>
    <mergeCell ref="B41:H41"/>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5"/>
  <sheetViews>
    <sheetView tabSelected="1" topLeftCell="K1" zoomScale="20" zoomScaleNormal="20" workbookViewId="0">
      <pane ySplit="7" topLeftCell="A24" activePane="bottomLeft" state="frozen"/>
      <selection activeCell="F7" sqref="F7"/>
      <selection pane="bottomLeft" activeCell="T75" sqref="T75"/>
    </sheetView>
  </sheetViews>
  <sheetFormatPr baseColWidth="10" defaultColWidth="75.5703125" defaultRowHeight="46.5"/>
  <cols>
    <col min="1" max="5" width="75.5703125" style="448"/>
    <col min="6" max="6" width="75.5703125" style="520"/>
    <col min="7" max="10" width="75.5703125" style="448"/>
    <col min="11" max="11" width="75.5703125" style="520"/>
    <col min="12" max="16" width="75.5703125" style="448"/>
    <col min="17" max="23" width="75.5703125" style="520"/>
    <col min="24" max="24" width="130.5703125" style="447" customWidth="1"/>
    <col min="25" max="16384" width="75.5703125" style="448"/>
  </cols>
  <sheetData>
    <row r="1" spans="1:24" ht="93" hidden="1">
      <c r="A1" s="544"/>
      <c r="B1" s="545"/>
      <c r="C1" s="550" t="s">
        <v>125</v>
      </c>
      <c r="D1" s="551"/>
      <c r="E1" s="551"/>
      <c r="F1" s="551"/>
      <c r="G1" s="551"/>
      <c r="H1" s="551"/>
      <c r="I1" s="551"/>
      <c r="J1" s="551"/>
      <c r="K1" s="551"/>
      <c r="L1" s="551"/>
      <c r="M1" s="551"/>
      <c r="N1" s="551"/>
      <c r="O1" s="551"/>
      <c r="P1" s="551"/>
      <c r="Q1" s="551"/>
      <c r="R1" s="551"/>
      <c r="S1" s="551"/>
      <c r="T1" s="551"/>
      <c r="U1" s="551"/>
      <c r="V1" s="552"/>
      <c r="W1" s="446" t="s">
        <v>126</v>
      </c>
    </row>
    <row r="2" spans="1:24" hidden="1">
      <c r="A2" s="546"/>
      <c r="B2" s="547"/>
      <c r="C2" s="550" t="s">
        <v>127</v>
      </c>
      <c r="D2" s="551"/>
      <c r="E2" s="551"/>
      <c r="F2" s="551"/>
      <c r="G2" s="551"/>
      <c r="H2" s="551"/>
      <c r="I2" s="551"/>
      <c r="J2" s="551"/>
      <c r="K2" s="551"/>
      <c r="L2" s="551"/>
      <c r="M2" s="551"/>
      <c r="N2" s="551"/>
      <c r="O2" s="551"/>
      <c r="P2" s="551"/>
      <c r="Q2" s="551"/>
      <c r="R2" s="551"/>
      <c r="S2" s="551"/>
      <c r="T2" s="551"/>
      <c r="U2" s="551"/>
      <c r="V2" s="552"/>
      <c r="W2" s="446" t="s">
        <v>128</v>
      </c>
    </row>
    <row r="3" spans="1:24" hidden="1">
      <c r="A3" s="546"/>
      <c r="B3" s="547"/>
      <c r="C3" s="550" t="s">
        <v>129</v>
      </c>
      <c r="D3" s="551"/>
      <c r="E3" s="551"/>
      <c r="F3" s="551"/>
      <c r="G3" s="551"/>
      <c r="H3" s="551"/>
      <c r="I3" s="551"/>
      <c r="J3" s="551"/>
      <c r="K3" s="551"/>
      <c r="L3" s="551"/>
      <c r="M3" s="551"/>
      <c r="N3" s="551"/>
      <c r="O3" s="551"/>
      <c r="P3" s="551"/>
      <c r="Q3" s="551"/>
      <c r="R3" s="551"/>
      <c r="S3" s="551"/>
      <c r="T3" s="551"/>
      <c r="U3" s="551"/>
      <c r="V3" s="552"/>
      <c r="W3" s="446" t="s">
        <v>130</v>
      </c>
    </row>
    <row r="4" spans="1:24" hidden="1">
      <c r="A4" s="548"/>
      <c r="B4" s="549"/>
      <c r="C4" s="550" t="s">
        <v>131</v>
      </c>
      <c r="D4" s="551"/>
      <c r="E4" s="551"/>
      <c r="F4" s="551"/>
      <c r="G4" s="551"/>
      <c r="H4" s="551"/>
      <c r="I4" s="551"/>
      <c r="J4" s="551"/>
      <c r="K4" s="551"/>
      <c r="L4" s="551"/>
      <c r="M4" s="551"/>
      <c r="N4" s="551"/>
      <c r="O4" s="551"/>
      <c r="P4" s="551"/>
      <c r="Q4" s="551"/>
      <c r="R4" s="551"/>
      <c r="S4" s="551"/>
      <c r="T4" s="551"/>
      <c r="U4" s="551"/>
      <c r="V4" s="552"/>
      <c r="W4" s="446" t="s">
        <v>132</v>
      </c>
    </row>
    <row r="5" spans="1:24" hidden="1">
      <c r="A5" s="550" t="s">
        <v>133</v>
      </c>
      <c r="B5" s="552"/>
      <c r="C5" s="449"/>
      <c r="D5" s="450"/>
      <c r="E5" s="450"/>
      <c r="F5" s="450"/>
      <c r="G5" s="451"/>
      <c r="H5" s="450"/>
      <c r="I5" s="450"/>
      <c r="J5" s="450"/>
      <c r="K5" s="450"/>
      <c r="L5" s="450"/>
      <c r="M5" s="450"/>
      <c r="N5" s="450"/>
      <c r="O5" s="450"/>
      <c r="P5" s="452"/>
      <c r="Q5" s="450"/>
      <c r="R5" s="450"/>
      <c r="S5" s="450"/>
      <c r="T5" s="450"/>
      <c r="U5" s="450"/>
      <c r="V5" s="450"/>
      <c r="W5" s="453"/>
    </row>
    <row r="6" spans="1:24" hidden="1">
      <c r="A6" s="553" t="s">
        <v>134</v>
      </c>
      <c r="B6" s="554"/>
      <c r="C6" s="554"/>
      <c r="D6" s="554"/>
      <c r="E6" s="554"/>
      <c r="F6" s="554"/>
      <c r="G6" s="554"/>
      <c r="H6" s="554"/>
      <c r="I6" s="554"/>
      <c r="J6" s="554"/>
      <c r="K6" s="554"/>
      <c r="L6" s="554"/>
      <c r="M6" s="554"/>
      <c r="N6" s="554"/>
      <c r="O6" s="554"/>
      <c r="P6" s="554"/>
      <c r="Q6" s="554"/>
      <c r="R6" s="554"/>
      <c r="S6" s="554"/>
      <c r="T6" s="554"/>
      <c r="U6" s="554"/>
      <c r="V6" s="554"/>
      <c r="W6" s="545"/>
    </row>
    <row r="7" spans="1:24" ht="233.25" thickBot="1">
      <c r="A7" s="455" t="s">
        <v>2</v>
      </c>
      <c r="B7" s="455" t="s">
        <v>4</v>
      </c>
      <c r="C7" s="455" t="s">
        <v>135</v>
      </c>
      <c r="D7" s="455" t="s">
        <v>136</v>
      </c>
      <c r="E7" s="455" t="s">
        <v>137</v>
      </c>
      <c r="F7" s="455" t="s">
        <v>138</v>
      </c>
      <c r="G7" s="456" t="s">
        <v>14</v>
      </c>
      <c r="H7" s="455" t="s">
        <v>16</v>
      </c>
      <c r="I7" s="455" t="s">
        <v>18</v>
      </c>
      <c r="J7" s="455" t="s">
        <v>139</v>
      </c>
      <c r="K7" s="455" t="s">
        <v>140</v>
      </c>
      <c r="L7" s="455" t="s">
        <v>141</v>
      </c>
      <c r="M7" s="455" t="s">
        <v>142</v>
      </c>
      <c r="N7" s="455" t="s">
        <v>28</v>
      </c>
      <c r="O7" s="455" t="s">
        <v>30</v>
      </c>
      <c r="P7" s="457" t="s">
        <v>143</v>
      </c>
      <c r="Q7" s="455" t="s">
        <v>144</v>
      </c>
      <c r="R7" s="454" t="s">
        <v>145</v>
      </c>
      <c r="S7" s="454" t="s">
        <v>1208</v>
      </c>
      <c r="T7" s="454" t="s">
        <v>1219</v>
      </c>
      <c r="U7" s="454" t="s">
        <v>1220</v>
      </c>
      <c r="V7" s="454" t="s">
        <v>146</v>
      </c>
      <c r="W7" s="457" t="s">
        <v>147</v>
      </c>
      <c r="X7" s="457" t="s">
        <v>1222</v>
      </c>
    </row>
    <row r="8" spans="1:24" ht="372.75" thickBot="1">
      <c r="A8" s="458" t="s">
        <v>148</v>
      </c>
      <c r="B8" s="458" t="s">
        <v>149</v>
      </c>
      <c r="C8" s="458" t="s">
        <v>150</v>
      </c>
      <c r="D8" s="458" t="s">
        <v>151</v>
      </c>
      <c r="E8" s="459" t="s">
        <v>152</v>
      </c>
      <c r="F8" s="460" t="s">
        <v>153</v>
      </c>
      <c r="G8" s="461" t="s">
        <v>154</v>
      </c>
      <c r="H8" s="458" t="s">
        <v>155</v>
      </c>
      <c r="I8" s="458" t="s">
        <v>156</v>
      </c>
      <c r="J8" s="458" t="s">
        <v>157</v>
      </c>
      <c r="K8" s="463" t="s">
        <v>158</v>
      </c>
      <c r="L8" s="462">
        <v>1</v>
      </c>
      <c r="M8" s="458" t="s">
        <v>159</v>
      </c>
      <c r="N8" s="458" t="s">
        <v>160</v>
      </c>
      <c r="O8" s="458">
        <v>6</v>
      </c>
      <c r="P8" s="458" t="s">
        <v>161</v>
      </c>
      <c r="Q8" s="463">
        <v>2</v>
      </c>
      <c r="R8" s="463" t="s">
        <v>172</v>
      </c>
      <c r="S8" s="464">
        <f>0.237</f>
        <v>0.23699999999999999</v>
      </c>
      <c r="T8" s="464">
        <f>+S8</f>
        <v>0.23699999999999999</v>
      </c>
      <c r="U8" s="464">
        <f>+T8</f>
        <v>0.23699999999999999</v>
      </c>
      <c r="V8" s="463">
        <v>2</v>
      </c>
      <c r="W8" s="463">
        <v>2</v>
      </c>
      <c r="X8" s="458" t="s">
        <v>1223</v>
      </c>
    </row>
    <row r="9" spans="1:24" ht="409.5">
      <c r="A9" s="458" t="s">
        <v>162</v>
      </c>
      <c r="B9" s="458" t="s">
        <v>163</v>
      </c>
      <c r="C9" s="458" t="s">
        <v>164</v>
      </c>
      <c r="D9" s="458" t="s">
        <v>165</v>
      </c>
      <c r="E9" s="459" t="s">
        <v>166</v>
      </c>
      <c r="F9" s="541" t="s">
        <v>167</v>
      </c>
      <c r="G9" s="461" t="s">
        <v>168</v>
      </c>
      <c r="H9" s="458" t="s">
        <v>169</v>
      </c>
      <c r="I9" s="458" t="s">
        <v>156</v>
      </c>
      <c r="J9" s="458" t="s">
        <v>157</v>
      </c>
      <c r="K9" s="463" t="s">
        <v>170</v>
      </c>
      <c r="L9" s="462">
        <v>0.5</v>
      </c>
      <c r="M9" s="458" t="s">
        <v>159</v>
      </c>
      <c r="N9" s="458" t="s">
        <v>171</v>
      </c>
      <c r="O9" s="458">
        <v>1</v>
      </c>
      <c r="P9" s="458" t="s">
        <v>161</v>
      </c>
      <c r="Q9" s="465">
        <v>0.5</v>
      </c>
      <c r="R9" s="465" t="s">
        <v>172</v>
      </c>
      <c r="S9" s="465">
        <v>0.1</v>
      </c>
      <c r="T9" s="463">
        <f>+S9</f>
        <v>0.1</v>
      </c>
      <c r="U9" s="463">
        <f>+T9</f>
        <v>0.1</v>
      </c>
      <c r="V9" s="463">
        <v>0.5</v>
      </c>
      <c r="W9" s="465" t="s">
        <v>161</v>
      </c>
      <c r="X9" s="555" t="s">
        <v>1224</v>
      </c>
    </row>
    <row r="10" spans="1:24" ht="409.6" thickBot="1">
      <c r="A10" s="458" t="s">
        <v>162</v>
      </c>
      <c r="B10" s="458" t="s">
        <v>163</v>
      </c>
      <c r="C10" s="458" t="s">
        <v>164</v>
      </c>
      <c r="D10" s="458" t="s">
        <v>165</v>
      </c>
      <c r="E10" s="459" t="s">
        <v>166</v>
      </c>
      <c r="F10" s="542"/>
      <c r="G10" s="461" t="s">
        <v>168</v>
      </c>
      <c r="H10" s="458" t="s">
        <v>173</v>
      </c>
      <c r="I10" s="458" t="s">
        <v>156</v>
      </c>
      <c r="J10" s="458" t="s">
        <v>157</v>
      </c>
      <c r="K10" s="463" t="s">
        <v>174</v>
      </c>
      <c r="L10" s="462">
        <v>0.5</v>
      </c>
      <c r="M10" s="458" t="s">
        <v>159</v>
      </c>
      <c r="N10" s="458" t="s">
        <v>175</v>
      </c>
      <c r="O10" s="458">
        <v>1</v>
      </c>
      <c r="P10" s="458" t="s">
        <v>161</v>
      </c>
      <c r="Q10" s="465">
        <v>0.5</v>
      </c>
      <c r="R10" s="465" t="s">
        <v>172</v>
      </c>
      <c r="S10" s="465">
        <v>0.1</v>
      </c>
      <c r="T10" s="463">
        <f>+S10</f>
        <v>0.1</v>
      </c>
      <c r="U10" s="463">
        <f t="shared" ref="U10" si="0">+T10</f>
        <v>0.1</v>
      </c>
      <c r="V10" s="463">
        <v>0.5</v>
      </c>
      <c r="W10" s="465" t="s">
        <v>161</v>
      </c>
      <c r="X10" s="555"/>
    </row>
    <row r="11" spans="1:24" ht="409.5">
      <c r="A11" s="466" t="s">
        <v>176</v>
      </c>
      <c r="B11" s="466" t="s">
        <v>177</v>
      </c>
      <c r="C11" s="466" t="s">
        <v>178</v>
      </c>
      <c r="D11" s="466" t="s">
        <v>179</v>
      </c>
      <c r="E11" s="467" t="s">
        <v>180</v>
      </c>
      <c r="F11" s="538" t="s">
        <v>181</v>
      </c>
      <c r="G11" s="469" t="s">
        <v>182</v>
      </c>
      <c r="H11" s="466" t="s">
        <v>183</v>
      </c>
      <c r="I11" s="466" t="s">
        <v>156</v>
      </c>
      <c r="J11" s="466" t="s">
        <v>184</v>
      </c>
      <c r="K11" s="521" t="s">
        <v>185</v>
      </c>
      <c r="L11" s="470">
        <v>0.5</v>
      </c>
      <c r="M11" s="466" t="s">
        <v>186</v>
      </c>
      <c r="N11" s="466" t="s">
        <v>160</v>
      </c>
      <c r="O11" s="466">
        <v>1</v>
      </c>
      <c r="P11" s="471">
        <v>0.22</v>
      </c>
      <c r="Q11" s="472">
        <f>0.39+0.07</f>
        <v>0.46</v>
      </c>
      <c r="R11" s="472">
        <v>0.02</v>
      </c>
      <c r="S11" s="472">
        <v>0.02</v>
      </c>
      <c r="T11" s="473">
        <f t="shared" ref="T11:T59" si="1">+R11+S11</f>
        <v>0.04</v>
      </c>
      <c r="U11" s="473">
        <f t="shared" ref="U11:U59" si="2">+P11+T11</f>
        <v>0.26</v>
      </c>
      <c r="V11" s="472">
        <v>0.16</v>
      </c>
      <c r="W11" s="472">
        <v>0.16</v>
      </c>
      <c r="X11" s="458"/>
    </row>
    <row r="12" spans="1:24" ht="409.5">
      <c r="A12" s="474" t="s">
        <v>176</v>
      </c>
      <c r="B12" s="474" t="s">
        <v>177</v>
      </c>
      <c r="C12" s="474" t="s">
        <v>178</v>
      </c>
      <c r="D12" s="474" t="s">
        <v>179</v>
      </c>
      <c r="E12" s="475" t="s">
        <v>180</v>
      </c>
      <c r="F12" s="539"/>
      <c r="G12" s="476" t="s">
        <v>182</v>
      </c>
      <c r="H12" s="474" t="s">
        <v>187</v>
      </c>
      <c r="I12" s="474" t="s">
        <v>156</v>
      </c>
      <c r="J12" s="474" t="s">
        <v>188</v>
      </c>
      <c r="K12" s="446" t="s">
        <v>189</v>
      </c>
      <c r="L12" s="477">
        <v>0.2</v>
      </c>
      <c r="M12" s="474" t="s">
        <v>186</v>
      </c>
      <c r="N12" s="474" t="s">
        <v>160</v>
      </c>
      <c r="O12" s="474">
        <v>1</v>
      </c>
      <c r="P12" s="478">
        <v>0.61</v>
      </c>
      <c r="Q12" s="465">
        <v>0.27</v>
      </c>
      <c r="R12" s="465">
        <v>0.09</v>
      </c>
      <c r="S12" s="465">
        <v>0.06</v>
      </c>
      <c r="T12" s="457">
        <f t="shared" si="1"/>
        <v>0.15</v>
      </c>
      <c r="U12" s="457">
        <f t="shared" si="2"/>
        <v>0.76</v>
      </c>
      <c r="V12" s="465">
        <v>0.08</v>
      </c>
      <c r="W12" s="465">
        <v>0.04</v>
      </c>
      <c r="X12" s="458"/>
    </row>
    <row r="13" spans="1:24" ht="409.5">
      <c r="A13" s="474" t="s">
        <v>176</v>
      </c>
      <c r="B13" s="474" t="s">
        <v>177</v>
      </c>
      <c r="C13" s="474" t="s">
        <v>178</v>
      </c>
      <c r="D13" s="474" t="s">
        <v>179</v>
      </c>
      <c r="E13" s="475" t="s">
        <v>180</v>
      </c>
      <c r="F13" s="539"/>
      <c r="G13" s="476" t="s">
        <v>182</v>
      </c>
      <c r="H13" s="474" t="s">
        <v>190</v>
      </c>
      <c r="I13" s="474" t="s">
        <v>156</v>
      </c>
      <c r="J13" s="474" t="s">
        <v>191</v>
      </c>
      <c r="K13" s="446" t="s">
        <v>192</v>
      </c>
      <c r="L13" s="477">
        <v>2.1999999999999999E-2</v>
      </c>
      <c r="M13" s="474" t="s">
        <v>186</v>
      </c>
      <c r="N13" s="474" t="s">
        <v>160</v>
      </c>
      <c r="O13" s="474">
        <v>1</v>
      </c>
      <c r="P13" s="479" t="s">
        <v>161</v>
      </c>
      <c r="Q13" s="465" t="s">
        <v>161</v>
      </c>
      <c r="R13" s="465" t="s">
        <v>172</v>
      </c>
      <c r="S13" s="465" t="s">
        <v>172</v>
      </c>
      <c r="T13" s="457" t="s">
        <v>172</v>
      </c>
      <c r="U13" s="457" t="s">
        <v>172</v>
      </c>
      <c r="V13" s="465">
        <v>0.5</v>
      </c>
      <c r="W13" s="465">
        <v>0.5</v>
      </c>
      <c r="X13" s="458"/>
    </row>
    <row r="14" spans="1:24" ht="409.5">
      <c r="A14" s="474" t="s">
        <v>176</v>
      </c>
      <c r="B14" s="474" t="s">
        <v>177</v>
      </c>
      <c r="C14" s="474" t="s">
        <v>178</v>
      </c>
      <c r="D14" s="474" t="s">
        <v>179</v>
      </c>
      <c r="E14" s="475" t="s">
        <v>180</v>
      </c>
      <c r="F14" s="539"/>
      <c r="G14" s="476" t="s">
        <v>182</v>
      </c>
      <c r="H14" s="474" t="s">
        <v>193</v>
      </c>
      <c r="I14" s="474" t="s">
        <v>156</v>
      </c>
      <c r="J14" s="474" t="s">
        <v>191</v>
      </c>
      <c r="K14" s="446" t="s">
        <v>194</v>
      </c>
      <c r="L14" s="477">
        <v>2.1399999999999999E-2</v>
      </c>
      <c r="M14" s="474" t="s">
        <v>186</v>
      </c>
      <c r="N14" s="474" t="s">
        <v>160</v>
      </c>
      <c r="O14" s="474">
        <v>1</v>
      </c>
      <c r="P14" s="479" t="s">
        <v>161</v>
      </c>
      <c r="Q14" s="465" t="s">
        <v>161</v>
      </c>
      <c r="R14" s="465" t="s">
        <v>172</v>
      </c>
      <c r="S14" s="465" t="s">
        <v>172</v>
      </c>
      <c r="T14" s="457" t="s">
        <v>172</v>
      </c>
      <c r="U14" s="457" t="s">
        <v>172</v>
      </c>
      <c r="V14" s="465">
        <v>0.5</v>
      </c>
      <c r="W14" s="465">
        <v>0.5</v>
      </c>
      <c r="X14" s="458"/>
    </row>
    <row r="15" spans="1:24" ht="409.5">
      <c r="A15" s="474" t="s">
        <v>176</v>
      </c>
      <c r="B15" s="474" t="s">
        <v>177</v>
      </c>
      <c r="C15" s="474" t="s">
        <v>178</v>
      </c>
      <c r="D15" s="474" t="s">
        <v>179</v>
      </c>
      <c r="E15" s="475" t="s">
        <v>180</v>
      </c>
      <c r="F15" s="539"/>
      <c r="G15" s="476" t="s">
        <v>182</v>
      </c>
      <c r="H15" s="474" t="s">
        <v>195</v>
      </c>
      <c r="I15" s="474" t="s">
        <v>156</v>
      </c>
      <c r="J15" s="474" t="s">
        <v>191</v>
      </c>
      <c r="K15" s="446" t="s">
        <v>196</v>
      </c>
      <c r="L15" s="477">
        <v>2.1399999999999999E-2</v>
      </c>
      <c r="M15" s="474" t="s">
        <v>186</v>
      </c>
      <c r="N15" s="474" t="s">
        <v>160</v>
      </c>
      <c r="O15" s="474">
        <v>1</v>
      </c>
      <c r="P15" s="480" t="s">
        <v>161</v>
      </c>
      <c r="Q15" s="465" t="s">
        <v>161</v>
      </c>
      <c r="R15" s="465" t="s">
        <v>172</v>
      </c>
      <c r="S15" s="465" t="s">
        <v>172</v>
      </c>
      <c r="T15" s="457" t="s">
        <v>172</v>
      </c>
      <c r="U15" s="457" t="s">
        <v>172</v>
      </c>
      <c r="V15" s="465">
        <v>0.5</v>
      </c>
      <c r="W15" s="465">
        <v>0.5</v>
      </c>
      <c r="X15" s="458"/>
    </row>
    <row r="16" spans="1:24" ht="409.5">
      <c r="A16" s="474" t="s">
        <v>176</v>
      </c>
      <c r="B16" s="474" t="s">
        <v>177</v>
      </c>
      <c r="C16" s="474" t="s">
        <v>178</v>
      </c>
      <c r="D16" s="474" t="s">
        <v>179</v>
      </c>
      <c r="E16" s="475" t="s">
        <v>180</v>
      </c>
      <c r="F16" s="539"/>
      <c r="G16" s="476" t="s">
        <v>182</v>
      </c>
      <c r="H16" s="474" t="s">
        <v>197</v>
      </c>
      <c r="I16" s="474" t="s">
        <v>156</v>
      </c>
      <c r="J16" s="474" t="s">
        <v>191</v>
      </c>
      <c r="K16" s="446" t="s">
        <v>198</v>
      </c>
      <c r="L16" s="477">
        <v>2.1399999999999999E-2</v>
      </c>
      <c r="M16" s="474" t="s">
        <v>186</v>
      </c>
      <c r="N16" s="474" t="s">
        <v>160</v>
      </c>
      <c r="O16" s="474">
        <v>2</v>
      </c>
      <c r="P16" s="481" t="s">
        <v>161</v>
      </c>
      <c r="Q16" s="465" t="s">
        <v>161</v>
      </c>
      <c r="R16" s="465" t="s">
        <v>172</v>
      </c>
      <c r="S16" s="465" t="s">
        <v>172</v>
      </c>
      <c r="T16" s="457" t="s">
        <v>172</v>
      </c>
      <c r="U16" s="457" t="s">
        <v>172</v>
      </c>
      <c r="V16" s="465">
        <v>1</v>
      </c>
      <c r="W16" s="465">
        <v>1</v>
      </c>
      <c r="X16" s="458"/>
    </row>
    <row r="17" spans="1:24" ht="409.5">
      <c r="A17" s="474" t="s">
        <v>176</v>
      </c>
      <c r="B17" s="474" t="s">
        <v>177</v>
      </c>
      <c r="C17" s="474" t="s">
        <v>178</v>
      </c>
      <c r="D17" s="474" t="s">
        <v>179</v>
      </c>
      <c r="E17" s="475" t="s">
        <v>180</v>
      </c>
      <c r="F17" s="539"/>
      <c r="G17" s="476" t="s">
        <v>182</v>
      </c>
      <c r="H17" s="474" t="s">
        <v>199</v>
      </c>
      <c r="I17" s="474" t="s">
        <v>156</v>
      </c>
      <c r="J17" s="474" t="s">
        <v>191</v>
      </c>
      <c r="K17" s="446" t="s">
        <v>200</v>
      </c>
      <c r="L17" s="477">
        <v>2.1299999999999999E-2</v>
      </c>
      <c r="M17" s="474" t="s">
        <v>186</v>
      </c>
      <c r="N17" s="474" t="s">
        <v>160</v>
      </c>
      <c r="O17" s="474">
        <v>1</v>
      </c>
      <c r="P17" s="482" t="s">
        <v>161</v>
      </c>
      <c r="Q17" s="465" t="s">
        <v>161</v>
      </c>
      <c r="R17" s="465" t="s">
        <v>172</v>
      </c>
      <c r="S17" s="465" t="s">
        <v>172</v>
      </c>
      <c r="T17" s="457" t="s">
        <v>172</v>
      </c>
      <c r="U17" s="457" t="s">
        <v>172</v>
      </c>
      <c r="V17" s="465">
        <v>0.4</v>
      </c>
      <c r="W17" s="465">
        <v>0.6</v>
      </c>
      <c r="X17" s="458"/>
    </row>
    <row r="18" spans="1:24" ht="409.5">
      <c r="A18" s="474" t="s">
        <v>176</v>
      </c>
      <c r="B18" s="474" t="s">
        <v>177</v>
      </c>
      <c r="C18" s="474" t="s">
        <v>178</v>
      </c>
      <c r="D18" s="474" t="s">
        <v>179</v>
      </c>
      <c r="E18" s="475" t="s">
        <v>180</v>
      </c>
      <c r="F18" s="539"/>
      <c r="G18" s="476" t="s">
        <v>182</v>
      </c>
      <c r="H18" s="474" t="s">
        <v>201</v>
      </c>
      <c r="I18" s="474" t="s">
        <v>156</v>
      </c>
      <c r="J18" s="474" t="s">
        <v>202</v>
      </c>
      <c r="K18" s="446" t="s">
        <v>203</v>
      </c>
      <c r="L18" s="477">
        <v>2.1299999999999999E-2</v>
      </c>
      <c r="M18" s="474" t="s">
        <v>186</v>
      </c>
      <c r="N18" s="474" t="s">
        <v>160</v>
      </c>
      <c r="O18" s="474">
        <v>1</v>
      </c>
      <c r="P18" s="458">
        <v>0.1</v>
      </c>
      <c r="Q18" s="465">
        <v>0.18</v>
      </c>
      <c r="R18" s="465">
        <v>0.02</v>
      </c>
      <c r="S18" s="483">
        <v>1.3333333333333334E-2</v>
      </c>
      <c r="T18" s="484">
        <f t="shared" si="1"/>
        <v>3.3333333333333333E-2</v>
      </c>
      <c r="U18" s="484">
        <f t="shared" si="2"/>
        <v>0.13333333333333333</v>
      </c>
      <c r="V18" s="465">
        <v>0.5</v>
      </c>
      <c r="W18" s="465">
        <v>0.22</v>
      </c>
      <c r="X18" s="458"/>
    </row>
    <row r="19" spans="1:24" ht="409.5">
      <c r="A19" s="474" t="s">
        <v>176</v>
      </c>
      <c r="B19" s="474" t="s">
        <v>177</v>
      </c>
      <c r="C19" s="474" t="s">
        <v>178</v>
      </c>
      <c r="D19" s="474" t="s">
        <v>179</v>
      </c>
      <c r="E19" s="475" t="s">
        <v>180</v>
      </c>
      <c r="F19" s="539"/>
      <c r="G19" s="476" t="s">
        <v>182</v>
      </c>
      <c r="H19" s="474" t="s">
        <v>204</v>
      </c>
      <c r="I19" s="474" t="s">
        <v>156</v>
      </c>
      <c r="J19" s="474" t="s">
        <v>205</v>
      </c>
      <c r="K19" s="446" t="s">
        <v>206</v>
      </c>
      <c r="L19" s="477">
        <v>2.1399999999999999E-2</v>
      </c>
      <c r="M19" s="474" t="s">
        <v>186</v>
      </c>
      <c r="N19" s="474" t="s">
        <v>160</v>
      </c>
      <c r="O19" s="474">
        <v>2</v>
      </c>
      <c r="P19" s="458">
        <v>0.2</v>
      </c>
      <c r="Q19" s="465">
        <v>0.4</v>
      </c>
      <c r="R19" s="465">
        <v>0.05</v>
      </c>
      <c r="S19" s="483">
        <v>3.6666666666666667E-2</v>
      </c>
      <c r="T19" s="484">
        <f t="shared" si="1"/>
        <v>8.666666666666667E-2</v>
      </c>
      <c r="U19" s="484">
        <f t="shared" si="2"/>
        <v>0.28666666666666668</v>
      </c>
      <c r="V19" s="465">
        <v>0.36</v>
      </c>
      <c r="W19" s="465">
        <v>0.04</v>
      </c>
      <c r="X19" s="458"/>
    </row>
    <row r="20" spans="1:24" ht="409.5">
      <c r="A20" s="474" t="s">
        <v>176</v>
      </c>
      <c r="B20" s="474" t="s">
        <v>177</v>
      </c>
      <c r="C20" s="474" t="s">
        <v>178</v>
      </c>
      <c r="D20" s="474" t="s">
        <v>179</v>
      </c>
      <c r="E20" s="475" t="s">
        <v>180</v>
      </c>
      <c r="F20" s="539"/>
      <c r="G20" s="476" t="s">
        <v>182</v>
      </c>
      <c r="H20" s="474" t="s">
        <v>207</v>
      </c>
      <c r="I20" s="474" t="s">
        <v>156</v>
      </c>
      <c r="J20" s="474" t="s">
        <v>208</v>
      </c>
      <c r="K20" s="446" t="s">
        <v>209</v>
      </c>
      <c r="L20" s="477">
        <v>2.1399999999999999E-2</v>
      </c>
      <c r="M20" s="474" t="s">
        <v>186</v>
      </c>
      <c r="N20" s="474" t="s">
        <v>160</v>
      </c>
      <c r="O20" s="474">
        <v>1</v>
      </c>
      <c r="P20" s="458">
        <v>0.2</v>
      </c>
      <c r="Q20" s="465" t="s">
        <v>161</v>
      </c>
      <c r="R20" s="465" t="s">
        <v>172</v>
      </c>
      <c r="S20" s="465" t="s">
        <v>172</v>
      </c>
      <c r="T20" s="457" t="s">
        <v>172</v>
      </c>
      <c r="U20" s="457" t="s">
        <v>172</v>
      </c>
      <c r="V20" s="465">
        <v>0.52</v>
      </c>
      <c r="W20" s="465">
        <v>0.28000000000000003</v>
      </c>
      <c r="X20" s="458"/>
    </row>
    <row r="21" spans="1:24" ht="409.5">
      <c r="A21" s="474" t="s">
        <v>176</v>
      </c>
      <c r="B21" s="474" t="s">
        <v>177</v>
      </c>
      <c r="C21" s="474" t="s">
        <v>178</v>
      </c>
      <c r="D21" s="474" t="s">
        <v>179</v>
      </c>
      <c r="E21" s="475" t="s">
        <v>180</v>
      </c>
      <c r="F21" s="539"/>
      <c r="G21" s="476" t="s">
        <v>182</v>
      </c>
      <c r="H21" s="474" t="s">
        <v>210</v>
      </c>
      <c r="I21" s="474" t="s">
        <v>156</v>
      </c>
      <c r="J21" s="474" t="s">
        <v>208</v>
      </c>
      <c r="K21" s="446" t="s">
        <v>211</v>
      </c>
      <c r="L21" s="477">
        <v>2.1399999999999999E-2</v>
      </c>
      <c r="M21" s="474" t="s">
        <v>186</v>
      </c>
      <c r="N21" s="474" t="s">
        <v>160</v>
      </c>
      <c r="O21" s="474">
        <v>1</v>
      </c>
      <c r="P21" s="458">
        <v>0.2</v>
      </c>
      <c r="Q21" s="465" t="s">
        <v>161</v>
      </c>
      <c r="R21" s="465" t="s">
        <v>172</v>
      </c>
      <c r="S21" s="465" t="s">
        <v>172</v>
      </c>
      <c r="T21" s="457" t="s">
        <v>172</v>
      </c>
      <c r="U21" s="457" t="s">
        <v>172</v>
      </c>
      <c r="V21" s="465">
        <v>0.52</v>
      </c>
      <c r="W21" s="465">
        <v>0.28000000000000003</v>
      </c>
      <c r="X21" s="458"/>
    </row>
    <row r="22" spans="1:24" ht="234" customHeight="1">
      <c r="A22" s="474"/>
      <c r="B22" s="474"/>
      <c r="C22" s="474"/>
      <c r="D22" s="474"/>
      <c r="E22" s="475"/>
      <c r="F22" s="539"/>
      <c r="G22" s="485" t="s">
        <v>182</v>
      </c>
      <c r="H22" s="486" t="s">
        <v>212</v>
      </c>
      <c r="I22" s="486" t="s">
        <v>156</v>
      </c>
      <c r="J22" s="486" t="s">
        <v>213</v>
      </c>
      <c r="K22" s="522" t="s">
        <v>214</v>
      </c>
      <c r="L22" s="487">
        <v>2.1399999999999999E-2</v>
      </c>
      <c r="M22" s="486" t="s">
        <v>186</v>
      </c>
      <c r="N22" s="488" t="s">
        <v>160</v>
      </c>
      <c r="O22" s="474">
        <v>1</v>
      </c>
      <c r="P22" s="458">
        <v>0.25</v>
      </c>
      <c r="Q22" s="465">
        <v>0.25</v>
      </c>
      <c r="R22" s="465">
        <v>6.25E-2</v>
      </c>
      <c r="S22" s="489">
        <v>4.1666666666666664E-2</v>
      </c>
      <c r="T22" s="490">
        <f t="shared" si="1"/>
        <v>0.10416666666666666</v>
      </c>
      <c r="U22" s="490">
        <f t="shared" si="2"/>
        <v>0.35416666666666663</v>
      </c>
      <c r="V22" s="465">
        <v>0.25</v>
      </c>
      <c r="W22" s="465">
        <v>0.25</v>
      </c>
      <c r="X22" s="458"/>
    </row>
    <row r="23" spans="1:24" ht="409.5">
      <c r="A23" s="474" t="s">
        <v>176</v>
      </c>
      <c r="B23" s="474" t="s">
        <v>177</v>
      </c>
      <c r="C23" s="474" t="s">
        <v>178</v>
      </c>
      <c r="D23" s="474" t="s">
        <v>179</v>
      </c>
      <c r="E23" s="475" t="s">
        <v>180</v>
      </c>
      <c r="F23" s="539"/>
      <c r="G23" s="476" t="s">
        <v>182</v>
      </c>
      <c r="H23" s="474" t="s">
        <v>215</v>
      </c>
      <c r="I23" s="474" t="s">
        <v>156</v>
      </c>
      <c r="J23" s="474" t="s">
        <v>191</v>
      </c>
      <c r="K23" s="446" t="s">
        <v>216</v>
      </c>
      <c r="L23" s="477">
        <v>2.1399999999999999E-2</v>
      </c>
      <c r="M23" s="474" t="s">
        <v>159</v>
      </c>
      <c r="N23" s="474" t="s">
        <v>160</v>
      </c>
      <c r="O23" s="474">
        <v>1</v>
      </c>
      <c r="P23" s="458">
        <v>0.11000000000000001</v>
      </c>
      <c r="Q23" s="465">
        <v>0.32</v>
      </c>
      <c r="R23" s="465">
        <v>5.5E-2</v>
      </c>
      <c r="S23" s="489">
        <v>7.0666666666666669E-2</v>
      </c>
      <c r="T23" s="490">
        <f t="shared" si="1"/>
        <v>0.12566666666666668</v>
      </c>
      <c r="U23" s="490">
        <f t="shared" si="2"/>
        <v>0.23566666666666669</v>
      </c>
      <c r="V23" s="465">
        <v>0.47</v>
      </c>
      <c r="W23" s="465">
        <v>0.06</v>
      </c>
      <c r="X23" s="458"/>
    </row>
    <row r="24" spans="1:24" ht="409.5">
      <c r="A24" s="474" t="s">
        <v>176</v>
      </c>
      <c r="B24" s="474" t="s">
        <v>177</v>
      </c>
      <c r="C24" s="474" t="s">
        <v>178</v>
      </c>
      <c r="D24" s="474" t="s">
        <v>179</v>
      </c>
      <c r="E24" s="475" t="s">
        <v>180</v>
      </c>
      <c r="F24" s="539"/>
      <c r="G24" s="476" t="s">
        <v>182</v>
      </c>
      <c r="H24" s="474" t="s">
        <v>217</v>
      </c>
      <c r="I24" s="474" t="s">
        <v>156</v>
      </c>
      <c r="J24" s="474" t="s">
        <v>191</v>
      </c>
      <c r="K24" s="446" t="s">
        <v>218</v>
      </c>
      <c r="L24" s="477">
        <v>2.1399999999999999E-2</v>
      </c>
      <c r="M24" s="474" t="s">
        <v>159</v>
      </c>
      <c r="N24" s="474" t="s">
        <v>160</v>
      </c>
      <c r="O24" s="474">
        <v>10</v>
      </c>
      <c r="P24" s="480" t="s">
        <v>161</v>
      </c>
      <c r="Q24" s="465" t="s">
        <v>161</v>
      </c>
      <c r="R24" s="465" t="s">
        <v>172</v>
      </c>
      <c r="S24" s="465" t="s">
        <v>172</v>
      </c>
      <c r="T24" s="457" t="s">
        <v>172</v>
      </c>
      <c r="U24" s="457" t="s">
        <v>172</v>
      </c>
      <c r="V24" s="465">
        <v>5</v>
      </c>
      <c r="W24" s="465">
        <v>5</v>
      </c>
      <c r="X24" s="458"/>
    </row>
    <row r="25" spans="1:24" ht="409.5">
      <c r="A25" s="474" t="s">
        <v>176</v>
      </c>
      <c r="B25" s="474" t="s">
        <v>177</v>
      </c>
      <c r="C25" s="474" t="s">
        <v>178</v>
      </c>
      <c r="D25" s="474" t="s">
        <v>179</v>
      </c>
      <c r="E25" s="475" t="s">
        <v>180</v>
      </c>
      <c r="F25" s="539"/>
      <c r="G25" s="476" t="s">
        <v>182</v>
      </c>
      <c r="H25" s="474" t="s">
        <v>219</v>
      </c>
      <c r="I25" s="474" t="s">
        <v>156</v>
      </c>
      <c r="J25" s="474" t="s">
        <v>191</v>
      </c>
      <c r="K25" s="446" t="s">
        <v>220</v>
      </c>
      <c r="L25" s="477">
        <v>2.1399999999999999E-2</v>
      </c>
      <c r="M25" s="474" t="s">
        <v>186</v>
      </c>
      <c r="N25" s="474" t="s">
        <v>160</v>
      </c>
      <c r="O25" s="474">
        <v>4</v>
      </c>
      <c r="P25" s="481" t="s">
        <v>161</v>
      </c>
      <c r="Q25" s="465">
        <v>1</v>
      </c>
      <c r="R25" s="465" t="s">
        <v>172</v>
      </c>
      <c r="S25" s="465">
        <v>0.2</v>
      </c>
      <c r="T25" s="457">
        <f>+S25</f>
        <v>0.2</v>
      </c>
      <c r="U25" s="457">
        <f>+T25</f>
        <v>0.2</v>
      </c>
      <c r="V25" s="465">
        <v>2</v>
      </c>
      <c r="W25" s="465">
        <v>1</v>
      </c>
      <c r="X25" s="458" t="s">
        <v>1225</v>
      </c>
    </row>
    <row r="26" spans="1:24" ht="409.6" thickBot="1">
      <c r="A26" s="474" t="s">
        <v>176</v>
      </c>
      <c r="B26" s="474" t="s">
        <v>177</v>
      </c>
      <c r="C26" s="474" t="s">
        <v>178</v>
      </c>
      <c r="D26" s="474" t="s">
        <v>179</v>
      </c>
      <c r="E26" s="475" t="s">
        <v>180</v>
      </c>
      <c r="F26" s="539"/>
      <c r="G26" s="485" t="s">
        <v>182</v>
      </c>
      <c r="H26" s="486" t="s">
        <v>221</v>
      </c>
      <c r="I26" s="486" t="s">
        <v>156</v>
      </c>
      <c r="J26" s="486" t="s">
        <v>222</v>
      </c>
      <c r="K26" s="455" t="s">
        <v>223</v>
      </c>
      <c r="L26" s="491">
        <v>2.1399999999999999E-2</v>
      </c>
      <c r="M26" s="486" t="s">
        <v>159</v>
      </c>
      <c r="N26" s="486" t="s">
        <v>160</v>
      </c>
      <c r="O26" s="486">
        <v>1</v>
      </c>
      <c r="P26" s="482" t="s">
        <v>161</v>
      </c>
      <c r="Q26" s="482" t="s">
        <v>161</v>
      </c>
      <c r="R26" s="492" t="s">
        <v>172</v>
      </c>
      <c r="S26" s="492" t="s">
        <v>172</v>
      </c>
      <c r="T26" s="492" t="s">
        <v>172</v>
      </c>
      <c r="U26" s="492" t="s">
        <v>172</v>
      </c>
      <c r="V26" s="492">
        <v>1</v>
      </c>
      <c r="W26" s="492" t="s">
        <v>161</v>
      </c>
      <c r="X26" s="458" t="s">
        <v>1226</v>
      </c>
    </row>
    <row r="27" spans="1:24" ht="409.5">
      <c r="A27" s="493" t="s">
        <v>176</v>
      </c>
      <c r="B27" s="494" t="s">
        <v>177</v>
      </c>
      <c r="C27" s="494" t="s">
        <v>178</v>
      </c>
      <c r="D27" s="494" t="s">
        <v>224</v>
      </c>
      <c r="E27" s="495" t="s">
        <v>225</v>
      </c>
      <c r="F27" s="541" t="s">
        <v>226</v>
      </c>
      <c r="G27" s="461" t="s">
        <v>227</v>
      </c>
      <c r="H27" s="458" t="s">
        <v>228</v>
      </c>
      <c r="I27" s="458" t="s">
        <v>156</v>
      </c>
      <c r="J27" s="458" t="s">
        <v>229</v>
      </c>
      <c r="K27" s="463" t="s">
        <v>230</v>
      </c>
      <c r="L27" s="462">
        <v>0.4</v>
      </c>
      <c r="M27" s="458" t="s">
        <v>186</v>
      </c>
      <c r="N27" s="458" t="s">
        <v>231</v>
      </c>
      <c r="O27" s="458">
        <v>1</v>
      </c>
      <c r="P27" s="496" t="s">
        <v>172</v>
      </c>
      <c r="Q27" s="465">
        <v>0.5</v>
      </c>
      <c r="R27" s="465" t="s">
        <v>172</v>
      </c>
      <c r="S27" s="465">
        <v>0.25</v>
      </c>
      <c r="T27" s="463">
        <f t="shared" ref="T27:U29" si="3">+S27</f>
        <v>0.25</v>
      </c>
      <c r="U27" s="463">
        <f t="shared" si="3"/>
        <v>0.25</v>
      </c>
      <c r="V27" s="465">
        <v>0.5</v>
      </c>
      <c r="W27" s="465" t="s">
        <v>161</v>
      </c>
      <c r="X27" s="458" t="s">
        <v>1232</v>
      </c>
    </row>
    <row r="28" spans="1:24" ht="409.5">
      <c r="A28" s="497" t="s">
        <v>176</v>
      </c>
      <c r="B28" s="474" t="s">
        <v>177</v>
      </c>
      <c r="C28" s="474" t="s">
        <v>178</v>
      </c>
      <c r="D28" s="474" t="s">
        <v>224</v>
      </c>
      <c r="E28" s="475" t="s">
        <v>232</v>
      </c>
      <c r="F28" s="543"/>
      <c r="G28" s="461" t="s">
        <v>227</v>
      </c>
      <c r="H28" s="458" t="s">
        <v>233</v>
      </c>
      <c r="I28" s="458" t="s">
        <v>156</v>
      </c>
      <c r="J28" s="458" t="s">
        <v>234</v>
      </c>
      <c r="K28" s="463" t="s">
        <v>235</v>
      </c>
      <c r="L28" s="462">
        <v>0.2</v>
      </c>
      <c r="M28" s="458" t="s">
        <v>186</v>
      </c>
      <c r="N28" s="458" t="s">
        <v>236</v>
      </c>
      <c r="O28" s="458">
        <v>2</v>
      </c>
      <c r="P28" s="496" t="s">
        <v>172</v>
      </c>
      <c r="Q28" s="465">
        <v>1</v>
      </c>
      <c r="R28" s="465" t="s">
        <v>172</v>
      </c>
      <c r="S28" s="465">
        <v>1</v>
      </c>
      <c r="T28" s="463">
        <f t="shared" si="3"/>
        <v>1</v>
      </c>
      <c r="U28" s="463">
        <f t="shared" si="3"/>
        <v>1</v>
      </c>
      <c r="V28" s="465">
        <v>1</v>
      </c>
      <c r="W28" s="465" t="s">
        <v>161</v>
      </c>
      <c r="X28" s="458" t="s">
        <v>1227</v>
      </c>
    </row>
    <row r="29" spans="1:24" ht="409.6" thickBot="1">
      <c r="A29" s="497" t="s">
        <v>176</v>
      </c>
      <c r="B29" s="474" t="s">
        <v>177</v>
      </c>
      <c r="C29" s="474" t="s">
        <v>178</v>
      </c>
      <c r="D29" s="474" t="s">
        <v>224</v>
      </c>
      <c r="E29" s="475" t="s">
        <v>232</v>
      </c>
      <c r="F29" s="542"/>
      <c r="G29" s="461" t="s">
        <v>227</v>
      </c>
      <c r="H29" s="458" t="s">
        <v>237</v>
      </c>
      <c r="I29" s="458" t="s">
        <v>156</v>
      </c>
      <c r="J29" s="458" t="s">
        <v>238</v>
      </c>
      <c r="K29" s="463" t="s">
        <v>239</v>
      </c>
      <c r="L29" s="462">
        <v>0.2</v>
      </c>
      <c r="M29" s="458" t="s">
        <v>159</v>
      </c>
      <c r="N29" s="458" t="s">
        <v>240</v>
      </c>
      <c r="O29" s="458">
        <v>1</v>
      </c>
      <c r="P29" s="496" t="s">
        <v>172</v>
      </c>
      <c r="Q29" s="465">
        <v>0.5</v>
      </c>
      <c r="R29" s="465" t="s">
        <v>172</v>
      </c>
      <c r="S29" s="465">
        <v>0.1</v>
      </c>
      <c r="T29" s="463">
        <f t="shared" si="3"/>
        <v>0.1</v>
      </c>
      <c r="U29" s="463">
        <f t="shared" si="3"/>
        <v>0.1</v>
      </c>
      <c r="V29" s="465">
        <v>0.5</v>
      </c>
      <c r="W29" s="465" t="s">
        <v>161</v>
      </c>
      <c r="X29" s="458"/>
    </row>
    <row r="30" spans="1:24" ht="409.5">
      <c r="A30" s="466" t="s">
        <v>176</v>
      </c>
      <c r="B30" s="466" t="s">
        <v>177</v>
      </c>
      <c r="C30" s="466" t="s">
        <v>178</v>
      </c>
      <c r="D30" s="466" t="s">
        <v>224</v>
      </c>
      <c r="E30" s="467" t="s">
        <v>241</v>
      </c>
      <c r="F30" s="539" t="s">
        <v>242</v>
      </c>
      <c r="G30" s="469" t="s">
        <v>243</v>
      </c>
      <c r="H30" s="466" t="s">
        <v>244</v>
      </c>
      <c r="I30" s="466" t="s">
        <v>156</v>
      </c>
      <c r="J30" s="466" t="s">
        <v>213</v>
      </c>
      <c r="K30" s="521" t="s">
        <v>245</v>
      </c>
      <c r="L30" s="498">
        <v>0.2</v>
      </c>
      <c r="M30" s="466" t="s">
        <v>186</v>
      </c>
      <c r="N30" s="466" t="s">
        <v>246</v>
      </c>
      <c r="O30" s="499">
        <v>2800</v>
      </c>
      <c r="P30" s="500">
        <v>584</v>
      </c>
      <c r="Q30" s="472">
        <v>768</v>
      </c>
      <c r="R30" s="472">
        <v>67</v>
      </c>
      <c r="S30" s="472">
        <v>318</v>
      </c>
      <c r="T30" s="473">
        <f t="shared" si="1"/>
        <v>385</v>
      </c>
      <c r="U30" s="473">
        <f t="shared" si="2"/>
        <v>969</v>
      </c>
      <c r="V30" s="472">
        <v>766</v>
      </c>
      <c r="W30" s="472">
        <v>766</v>
      </c>
      <c r="X30" s="458"/>
    </row>
    <row r="31" spans="1:24" ht="409.5">
      <c r="A31" s="474" t="s">
        <v>176</v>
      </c>
      <c r="B31" s="474" t="s">
        <v>177</v>
      </c>
      <c r="C31" s="474" t="s">
        <v>178</v>
      </c>
      <c r="D31" s="474" t="s">
        <v>224</v>
      </c>
      <c r="E31" s="475" t="s">
        <v>241</v>
      </c>
      <c r="F31" s="539"/>
      <c r="G31" s="476" t="s">
        <v>243</v>
      </c>
      <c r="H31" s="474" t="s">
        <v>247</v>
      </c>
      <c r="I31" s="474" t="s">
        <v>156</v>
      </c>
      <c r="J31" s="474" t="s">
        <v>213</v>
      </c>
      <c r="K31" s="446" t="s">
        <v>248</v>
      </c>
      <c r="L31" s="462">
        <v>0.5</v>
      </c>
      <c r="M31" s="474" t="s">
        <v>186</v>
      </c>
      <c r="N31" s="474" t="s">
        <v>249</v>
      </c>
      <c r="O31" s="458">
        <v>6</v>
      </c>
      <c r="P31" s="458" t="s">
        <v>172</v>
      </c>
      <c r="Q31" s="465" t="s">
        <v>161</v>
      </c>
      <c r="R31" s="465" t="s">
        <v>172</v>
      </c>
      <c r="S31" s="465" t="s">
        <v>172</v>
      </c>
      <c r="T31" s="457" t="s">
        <v>172</v>
      </c>
      <c r="U31" s="457" t="s">
        <v>172</v>
      </c>
      <c r="V31" s="465">
        <v>3</v>
      </c>
      <c r="W31" s="465">
        <v>3</v>
      </c>
      <c r="X31" s="458" t="s">
        <v>1228</v>
      </c>
    </row>
    <row r="32" spans="1:24" ht="409.6" thickBot="1">
      <c r="A32" s="474" t="s">
        <v>176</v>
      </c>
      <c r="B32" s="474" t="s">
        <v>177</v>
      </c>
      <c r="C32" s="474" t="s">
        <v>178</v>
      </c>
      <c r="D32" s="474" t="s">
        <v>224</v>
      </c>
      <c r="E32" s="475" t="s">
        <v>241</v>
      </c>
      <c r="F32" s="539"/>
      <c r="G32" s="485" t="s">
        <v>243</v>
      </c>
      <c r="H32" s="486" t="s">
        <v>250</v>
      </c>
      <c r="I32" s="486" t="s">
        <v>156</v>
      </c>
      <c r="J32" s="486" t="s">
        <v>213</v>
      </c>
      <c r="K32" s="455" t="s">
        <v>251</v>
      </c>
      <c r="L32" s="501">
        <v>0.3</v>
      </c>
      <c r="M32" s="486" t="s">
        <v>159</v>
      </c>
      <c r="N32" s="486" t="s">
        <v>252</v>
      </c>
      <c r="O32" s="502">
        <v>600</v>
      </c>
      <c r="P32" s="503">
        <v>620</v>
      </c>
      <c r="Q32" s="492">
        <v>600</v>
      </c>
      <c r="R32" s="492">
        <v>270</v>
      </c>
      <c r="S32" s="492">
        <v>97</v>
      </c>
      <c r="T32" s="457">
        <f t="shared" si="1"/>
        <v>367</v>
      </c>
      <c r="U32" s="457">
        <f t="shared" si="2"/>
        <v>987</v>
      </c>
      <c r="V32" s="492">
        <v>600</v>
      </c>
      <c r="W32" s="492">
        <v>600</v>
      </c>
      <c r="X32" s="458"/>
    </row>
    <row r="33" spans="1:24" ht="409.6" thickBot="1">
      <c r="A33" s="504" t="s">
        <v>176</v>
      </c>
      <c r="B33" s="505" t="s">
        <v>177</v>
      </c>
      <c r="C33" s="505" t="s">
        <v>178</v>
      </c>
      <c r="D33" s="505" t="s">
        <v>253</v>
      </c>
      <c r="E33" s="506" t="s">
        <v>254</v>
      </c>
      <c r="F33" s="468" t="s">
        <v>255</v>
      </c>
      <c r="G33" s="523" t="s">
        <v>256</v>
      </c>
      <c r="H33" s="502" t="s">
        <v>257</v>
      </c>
      <c r="I33" s="502" t="s">
        <v>156</v>
      </c>
      <c r="J33" s="502" t="s">
        <v>258</v>
      </c>
      <c r="K33" s="457" t="s">
        <v>259</v>
      </c>
      <c r="L33" s="462">
        <v>1</v>
      </c>
      <c r="M33" s="458" t="s">
        <v>159</v>
      </c>
      <c r="N33" s="458" t="s">
        <v>160</v>
      </c>
      <c r="O33" s="458">
        <v>1</v>
      </c>
      <c r="P33" s="507" t="s">
        <v>161</v>
      </c>
      <c r="Q33" s="465">
        <v>0.25</v>
      </c>
      <c r="R33" s="465" t="s">
        <v>172</v>
      </c>
      <c r="S33" s="465">
        <v>0.01</v>
      </c>
      <c r="T33" s="463">
        <f>+S33</f>
        <v>0.01</v>
      </c>
      <c r="U33" s="463">
        <f>+T33</f>
        <v>0.01</v>
      </c>
      <c r="V33" s="465">
        <v>0.25</v>
      </c>
      <c r="W33" s="508">
        <v>0.5</v>
      </c>
      <c r="X33" s="458" t="s">
        <v>1229</v>
      </c>
    </row>
    <row r="34" spans="1:24" ht="409.6" thickBot="1">
      <c r="A34" s="493" t="s">
        <v>176</v>
      </c>
      <c r="B34" s="494" t="s">
        <v>177</v>
      </c>
      <c r="C34" s="494" t="s">
        <v>178</v>
      </c>
      <c r="D34" s="494" t="s">
        <v>260</v>
      </c>
      <c r="E34" s="495" t="s">
        <v>261</v>
      </c>
      <c r="F34" s="460" t="s">
        <v>262</v>
      </c>
      <c r="G34" s="461" t="s">
        <v>263</v>
      </c>
      <c r="H34" s="458" t="s">
        <v>264</v>
      </c>
      <c r="I34" s="458" t="s">
        <v>156</v>
      </c>
      <c r="J34" s="458" t="s">
        <v>213</v>
      </c>
      <c r="K34" s="463" t="s">
        <v>265</v>
      </c>
      <c r="L34" s="462">
        <v>1</v>
      </c>
      <c r="M34" s="458" t="s">
        <v>186</v>
      </c>
      <c r="N34" s="458" t="s">
        <v>160</v>
      </c>
      <c r="O34" s="458">
        <v>1</v>
      </c>
      <c r="P34" s="458" t="s">
        <v>161</v>
      </c>
      <c r="Q34" s="465" t="s">
        <v>161</v>
      </c>
      <c r="R34" s="465" t="s">
        <v>172</v>
      </c>
      <c r="S34" s="465" t="s">
        <v>172</v>
      </c>
      <c r="T34" s="463" t="s">
        <v>172</v>
      </c>
      <c r="U34" s="463" t="s">
        <v>172</v>
      </c>
      <c r="V34" s="465">
        <v>0.5</v>
      </c>
      <c r="W34" s="465">
        <v>0.5</v>
      </c>
      <c r="X34" s="458"/>
    </row>
    <row r="35" spans="1:24" ht="409.6" thickBot="1">
      <c r="A35" s="509" t="s">
        <v>176</v>
      </c>
      <c r="B35" s="510" t="s">
        <v>177</v>
      </c>
      <c r="C35" s="510" t="s">
        <v>178</v>
      </c>
      <c r="D35" s="510" t="s">
        <v>266</v>
      </c>
      <c r="E35" s="511" t="s">
        <v>267</v>
      </c>
      <c r="F35" s="460" t="s">
        <v>268</v>
      </c>
      <c r="G35" s="461" t="s">
        <v>269</v>
      </c>
      <c r="H35" s="458" t="s">
        <v>270</v>
      </c>
      <c r="I35" s="458" t="s">
        <v>156</v>
      </c>
      <c r="J35" s="458" t="s">
        <v>222</v>
      </c>
      <c r="K35" s="463" t="s">
        <v>271</v>
      </c>
      <c r="L35" s="462">
        <v>1</v>
      </c>
      <c r="M35" s="458" t="s">
        <v>159</v>
      </c>
      <c r="N35" s="458" t="s">
        <v>160</v>
      </c>
      <c r="O35" s="458">
        <v>1</v>
      </c>
      <c r="P35" s="507">
        <v>0.1</v>
      </c>
      <c r="Q35" s="465">
        <v>0.3</v>
      </c>
      <c r="R35" s="465">
        <v>0.02</v>
      </c>
      <c r="S35" s="465">
        <v>0.03</v>
      </c>
      <c r="T35" s="463">
        <f t="shared" si="1"/>
        <v>0.05</v>
      </c>
      <c r="U35" s="463">
        <f t="shared" si="2"/>
        <v>0.15000000000000002</v>
      </c>
      <c r="V35" s="465">
        <v>0.28000000000000003</v>
      </c>
      <c r="W35" s="465">
        <v>0.32</v>
      </c>
      <c r="X35" s="458"/>
    </row>
    <row r="36" spans="1:24" ht="409.5">
      <c r="A36" s="512" t="s">
        <v>176</v>
      </c>
      <c r="B36" s="466" t="s">
        <v>177</v>
      </c>
      <c r="C36" s="466" t="s">
        <v>178</v>
      </c>
      <c r="D36" s="466" t="s">
        <v>266</v>
      </c>
      <c r="E36" s="467" t="s">
        <v>267</v>
      </c>
      <c r="F36" s="538" t="s">
        <v>272</v>
      </c>
      <c r="G36" s="469" t="s">
        <v>273</v>
      </c>
      <c r="H36" s="466" t="s">
        <v>274</v>
      </c>
      <c r="I36" s="466" t="s">
        <v>156</v>
      </c>
      <c r="J36" s="466" t="s">
        <v>222</v>
      </c>
      <c r="K36" s="521" t="s">
        <v>275</v>
      </c>
      <c r="L36" s="441">
        <v>0.14285714285714288</v>
      </c>
      <c r="M36" s="466" t="s">
        <v>159</v>
      </c>
      <c r="N36" s="466" t="s">
        <v>160</v>
      </c>
      <c r="O36" s="466">
        <v>1</v>
      </c>
      <c r="P36" s="500">
        <v>0.12</v>
      </c>
      <c r="Q36" s="472">
        <v>0.57999999999999996</v>
      </c>
      <c r="R36" s="472">
        <v>7.0000000000000007E-2</v>
      </c>
      <c r="S36" s="472">
        <v>5.5E-2</v>
      </c>
      <c r="T36" s="473">
        <f t="shared" si="1"/>
        <v>0.125</v>
      </c>
      <c r="U36" s="473">
        <f t="shared" si="2"/>
        <v>0.245</v>
      </c>
      <c r="V36" s="472">
        <v>0.3</v>
      </c>
      <c r="W36" s="472">
        <v>0</v>
      </c>
      <c r="X36" s="458"/>
    </row>
    <row r="37" spans="1:24" ht="409.5">
      <c r="A37" s="497" t="s">
        <v>176</v>
      </c>
      <c r="B37" s="474" t="s">
        <v>177</v>
      </c>
      <c r="C37" s="474" t="s">
        <v>178</v>
      </c>
      <c r="D37" s="474" t="s">
        <v>266</v>
      </c>
      <c r="E37" s="475" t="s">
        <v>267</v>
      </c>
      <c r="F37" s="539"/>
      <c r="G37" s="476" t="s">
        <v>273</v>
      </c>
      <c r="H37" s="474" t="s">
        <v>276</v>
      </c>
      <c r="I37" s="474" t="s">
        <v>156</v>
      </c>
      <c r="J37" s="474" t="s">
        <v>277</v>
      </c>
      <c r="K37" s="446" t="s">
        <v>278</v>
      </c>
      <c r="L37" s="442">
        <v>0.14285714285714288</v>
      </c>
      <c r="M37" s="474" t="s">
        <v>159</v>
      </c>
      <c r="N37" s="474" t="s">
        <v>160</v>
      </c>
      <c r="O37" s="474"/>
      <c r="P37" s="507" t="s">
        <v>161</v>
      </c>
      <c r="Q37" s="465" t="s">
        <v>161</v>
      </c>
      <c r="R37" s="465" t="s">
        <v>172</v>
      </c>
      <c r="S37" s="465" t="s">
        <v>172</v>
      </c>
      <c r="T37" s="457" t="s">
        <v>172</v>
      </c>
      <c r="U37" s="457" t="s">
        <v>172</v>
      </c>
      <c r="V37" s="465" t="s">
        <v>161</v>
      </c>
      <c r="W37" s="465">
        <v>1</v>
      </c>
      <c r="X37" s="458"/>
    </row>
    <row r="38" spans="1:24" ht="409.5">
      <c r="A38" s="497" t="s">
        <v>176</v>
      </c>
      <c r="B38" s="474" t="s">
        <v>177</v>
      </c>
      <c r="C38" s="474" t="s">
        <v>178</v>
      </c>
      <c r="D38" s="474" t="s">
        <v>266</v>
      </c>
      <c r="E38" s="475" t="s">
        <v>267</v>
      </c>
      <c r="F38" s="539"/>
      <c r="G38" s="476" t="s">
        <v>273</v>
      </c>
      <c r="H38" s="474" t="s">
        <v>279</v>
      </c>
      <c r="I38" s="474" t="s">
        <v>156</v>
      </c>
      <c r="J38" s="474" t="s">
        <v>222</v>
      </c>
      <c r="K38" s="446" t="s">
        <v>850</v>
      </c>
      <c r="L38" s="442">
        <v>0.28571428571428575</v>
      </c>
      <c r="M38" s="474" t="s">
        <v>159</v>
      </c>
      <c r="N38" s="474" t="s">
        <v>160</v>
      </c>
      <c r="O38" s="474">
        <v>3</v>
      </c>
      <c r="P38" s="507">
        <v>0.1</v>
      </c>
      <c r="Q38" s="465">
        <v>0.2</v>
      </c>
      <c r="R38" s="465">
        <v>0.05</v>
      </c>
      <c r="S38" s="465">
        <v>0.01</v>
      </c>
      <c r="T38" s="457">
        <f t="shared" si="1"/>
        <v>6.0000000000000005E-2</v>
      </c>
      <c r="U38" s="457">
        <f t="shared" si="2"/>
        <v>0.16</v>
      </c>
      <c r="V38" s="465">
        <v>0.33300000000000002</v>
      </c>
      <c r="W38" s="465">
        <v>0.36699999999999999</v>
      </c>
      <c r="X38" s="458"/>
    </row>
    <row r="39" spans="1:24" ht="409.5">
      <c r="A39" s="497" t="s">
        <v>176</v>
      </c>
      <c r="B39" s="474" t="s">
        <v>177</v>
      </c>
      <c r="C39" s="474" t="s">
        <v>178</v>
      </c>
      <c r="D39" s="474" t="s">
        <v>266</v>
      </c>
      <c r="E39" s="475" t="s">
        <v>267</v>
      </c>
      <c r="F39" s="539"/>
      <c r="G39" s="485" t="s">
        <v>273</v>
      </c>
      <c r="H39" s="486" t="s">
        <v>280</v>
      </c>
      <c r="I39" s="486" t="s">
        <v>156</v>
      </c>
      <c r="J39" s="486" t="s">
        <v>281</v>
      </c>
      <c r="K39" s="455" t="s">
        <v>282</v>
      </c>
      <c r="L39" s="443">
        <v>0.14285714285714288</v>
      </c>
      <c r="M39" s="486" t="s">
        <v>159</v>
      </c>
      <c r="N39" s="486" t="s">
        <v>160</v>
      </c>
      <c r="O39" s="486">
        <v>1</v>
      </c>
      <c r="P39" s="503" t="s">
        <v>161</v>
      </c>
      <c r="Q39" s="492" t="s">
        <v>161</v>
      </c>
      <c r="R39" s="492" t="s">
        <v>172</v>
      </c>
      <c r="S39" s="492" t="s">
        <v>172</v>
      </c>
      <c r="T39" s="457" t="s">
        <v>172</v>
      </c>
      <c r="U39" s="457" t="s">
        <v>172</v>
      </c>
      <c r="V39" s="492">
        <v>0.6</v>
      </c>
      <c r="W39" s="492">
        <v>0.4</v>
      </c>
      <c r="X39" s="458"/>
    </row>
    <row r="40" spans="1:24" ht="409.6" thickBot="1">
      <c r="A40" s="497" t="s">
        <v>176</v>
      </c>
      <c r="B40" s="474" t="s">
        <v>177</v>
      </c>
      <c r="C40" s="474" t="s">
        <v>178</v>
      </c>
      <c r="D40" s="474" t="s">
        <v>266</v>
      </c>
      <c r="E40" s="475" t="s">
        <v>283</v>
      </c>
      <c r="F40" s="540"/>
      <c r="G40" s="461" t="s">
        <v>273</v>
      </c>
      <c r="H40" s="458" t="s">
        <v>284</v>
      </c>
      <c r="I40" s="458" t="s">
        <v>156</v>
      </c>
      <c r="J40" s="458" t="s">
        <v>222</v>
      </c>
      <c r="K40" s="463" t="s">
        <v>285</v>
      </c>
      <c r="L40" s="444">
        <v>0.14285714285714288</v>
      </c>
      <c r="M40" s="458" t="s">
        <v>159</v>
      </c>
      <c r="N40" s="458" t="s">
        <v>160</v>
      </c>
      <c r="O40" s="458">
        <v>5</v>
      </c>
      <c r="P40" s="507" t="s">
        <v>161</v>
      </c>
      <c r="Q40" s="465" t="s">
        <v>161</v>
      </c>
      <c r="R40" s="465" t="s">
        <v>172</v>
      </c>
      <c r="S40" s="465" t="s">
        <v>172</v>
      </c>
      <c r="T40" s="463" t="s">
        <v>172</v>
      </c>
      <c r="U40" s="463" t="s">
        <v>172</v>
      </c>
      <c r="V40" s="465" t="s">
        <v>161</v>
      </c>
      <c r="W40" s="465">
        <v>5</v>
      </c>
      <c r="X40" s="458"/>
    </row>
    <row r="41" spans="1:24" ht="409.5">
      <c r="A41" s="493" t="s">
        <v>176</v>
      </c>
      <c r="B41" s="494" t="s">
        <v>177</v>
      </c>
      <c r="C41" s="494" t="s">
        <v>178</v>
      </c>
      <c r="D41" s="494" t="s">
        <v>266</v>
      </c>
      <c r="E41" s="495" t="s">
        <v>267</v>
      </c>
      <c r="F41" s="538" t="s">
        <v>286</v>
      </c>
      <c r="G41" s="469" t="s">
        <v>287</v>
      </c>
      <c r="H41" s="466" t="s">
        <v>288</v>
      </c>
      <c r="I41" s="466" t="s">
        <v>156</v>
      </c>
      <c r="J41" s="466" t="s">
        <v>289</v>
      </c>
      <c r="K41" s="521" t="s">
        <v>290</v>
      </c>
      <c r="L41" s="498">
        <v>0.06</v>
      </c>
      <c r="M41" s="466" t="s">
        <v>186</v>
      </c>
      <c r="N41" s="466" t="s">
        <v>291</v>
      </c>
      <c r="O41" s="466">
        <v>1</v>
      </c>
      <c r="P41" s="500" t="s">
        <v>161</v>
      </c>
      <c r="Q41" s="472" t="s">
        <v>161</v>
      </c>
      <c r="R41" s="472" t="s">
        <v>172</v>
      </c>
      <c r="S41" s="472" t="s">
        <v>172</v>
      </c>
      <c r="T41" s="473" t="s">
        <v>172</v>
      </c>
      <c r="U41" s="473" t="s">
        <v>172</v>
      </c>
      <c r="V41" s="472">
        <v>0.5</v>
      </c>
      <c r="W41" s="472">
        <v>0.5</v>
      </c>
      <c r="X41" s="458"/>
    </row>
    <row r="42" spans="1:24" ht="409.5">
      <c r="A42" s="497" t="s">
        <v>176</v>
      </c>
      <c r="B42" s="474" t="s">
        <v>177</v>
      </c>
      <c r="C42" s="474" t="s">
        <v>178</v>
      </c>
      <c r="D42" s="474" t="s">
        <v>266</v>
      </c>
      <c r="E42" s="475" t="s">
        <v>267</v>
      </c>
      <c r="F42" s="539"/>
      <c r="G42" s="476" t="s">
        <v>287</v>
      </c>
      <c r="H42" s="474" t="s">
        <v>288</v>
      </c>
      <c r="I42" s="474" t="s">
        <v>156</v>
      </c>
      <c r="J42" s="474" t="s">
        <v>289</v>
      </c>
      <c r="K42" s="446" t="s">
        <v>292</v>
      </c>
      <c r="L42" s="462">
        <v>0.06</v>
      </c>
      <c r="M42" s="474" t="s">
        <v>186</v>
      </c>
      <c r="N42" s="474" t="s">
        <v>160</v>
      </c>
      <c r="O42" s="474">
        <v>1</v>
      </c>
      <c r="P42" s="507" t="s">
        <v>161</v>
      </c>
      <c r="Q42" s="465" t="s">
        <v>161</v>
      </c>
      <c r="R42" s="465" t="s">
        <v>172</v>
      </c>
      <c r="S42" s="465" t="s">
        <v>172</v>
      </c>
      <c r="T42" s="457" t="s">
        <v>172</v>
      </c>
      <c r="U42" s="457" t="s">
        <v>172</v>
      </c>
      <c r="V42" s="465">
        <v>0.5</v>
      </c>
      <c r="W42" s="465">
        <v>0.5</v>
      </c>
      <c r="X42" s="458"/>
    </row>
    <row r="43" spans="1:24" ht="409.5">
      <c r="A43" s="497" t="s">
        <v>176</v>
      </c>
      <c r="B43" s="474" t="s">
        <v>177</v>
      </c>
      <c r="C43" s="474" t="s">
        <v>178</v>
      </c>
      <c r="D43" s="474" t="s">
        <v>266</v>
      </c>
      <c r="E43" s="475" t="s">
        <v>267</v>
      </c>
      <c r="F43" s="539"/>
      <c r="G43" s="476" t="s">
        <v>287</v>
      </c>
      <c r="H43" s="474" t="s">
        <v>293</v>
      </c>
      <c r="I43" s="474" t="s">
        <v>156</v>
      </c>
      <c r="J43" s="474" t="s">
        <v>289</v>
      </c>
      <c r="K43" s="446" t="s">
        <v>294</v>
      </c>
      <c r="L43" s="462">
        <v>0.06</v>
      </c>
      <c r="M43" s="474" t="s">
        <v>186</v>
      </c>
      <c r="N43" s="474" t="s">
        <v>160</v>
      </c>
      <c r="O43" s="474">
        <v>1</v>
      </c>
      <c r="P43" s="507" t="s">
        <v>161</v>
      </c>
      <c r="Q43" s="465" t="s">
        <v>161</v>
      </c>
      <c r="R43" s="465" t="s">
        <v>172</v>
      </c>
      <c r="S43" s="465" t="s">
        <v>172</v>
      </c>
      <c r="T43" s="457" t="s">
        <v>172</v>
      </c>
      <c r="U43" s="457" t="s">
        <v>172</v>
      </c>
      <c r="V43" s="465">
        <v>0.5</v>
      </c>
      <c r="W43" s="465">
        <v>0.5</v>
      </c>
      <c r="X43" s="458"/>
    </row>
    <row r="44" spans="1:24" ht="409.5">
      <c r="A44" s="497" t="s">
        <v>176</v>
      </c>
      <c r="B44" s="474" t="s">
        <v>177</v>
      </c>
      <c r="C44" s="474" t="s">
        <v>178</v>
      </c>
      <c r="D44" s="474" t="s">
        <v>266</v>
      </c>
      <c r="E44" s="475" t="s">
        <v>283</v>
      </c>
      <c r="F44" s="539"/>
      <c r="G44" s="476" t="s">
        <v>287</v>
      </c>
      <c r="H44" s="474" t="s">
        <v>295</v>
      </c>
      <c r="I44" s="474" t="s">
        <v>156</v>
      </c>
      <c r="J44" s="474" t="s">
        <v>289</v>
      </c>
      <c r="K44" s="446" t="s">
        <v>296</v>
      </c>
      <c r="L44" s="462">
        <v>0.3</v>
      </c>
      <c r="M44" s="474" t="s">
        <v>159</v>
      </c>
      <c r="N44" s="474" t="s">
        <v>160</v>
      </c>
      <c r="O44" s="474">
        <v>8</v>
      </c>
      <c r="P44" s="507" t="s">
        <v>161</v>
      </c>
      <c r="Q44" s="465" t="s">
        <v>161</v>
      </c>
      <c r="R44" s="465" t="s">
        <v>172</v>
      </c>
      <c r="S44" s="465" t="s">
        <v>172</v>
      </c>
      <c r="T44" s="457" t="s">
        <v>172</v>
      </c>
      <c r="U44" s="457" t="s">
        <v>172</v>
      </c>
      <c r="V44" s="465">
        <v>4</v>
      </c>
      <c r="W44" s="465">
        <v>4</v>
      </c>
      <c r="X44" s="458"/>
    </row>
    <row r="45" spans="1:24" ht="409.6" thickBot="1">
      <c r="A45" s="513" t="s">
        <v>176</v>
      </c>
      <c r="B45" s="486" t="s">
        <v>177</v>
      </c>
      <c r="C45" s="486" t="s">
        <v>178</v>
      </c>
      <c r="D45" s="486" t="s">
        <v>266</v>
      </c>
      <c r="E45" s="445" t="s">
        <v>267</v>
      </c>
      <c r="F45" s="539"/>
      <c r="G45" s="485" t="s">
        <v>287</v>
      </c>
      <c r="H45" s="486" t="s">
        <v>297</v>
      </c>
      <c r="I45" s="486" t="s">
        <v>156</v>
      </c>
      <c r="J45" s="486" t="s">
        <v>289</v>
      </c>
      <c r="K45" s="455" t="s">
        <v>298</v>
      </c>
      <c r="L45" s="501">
        <v>0.02</v>
      </c>
      <c r="M45" s="486" t="s">
        <v>186</v>
      </c>
      <c r="N45" s="486" t="s">
        <v>160</v>
      </c>
      <c r="O45" s="486">
        <v>1</v>
      </c>
      <c r="P45" s="514" t="s">
        <v>161</v>
      </c>
      <c r="Q45" s="492" t="s">
        <v>161</v>
      </c>
      <c r="R45" s="492" t="s">
        <v>172</v>
      </c>
      <c r="S45" s="492" t="s">
        <v>172</v>
      </c>
      <c r="T45" s="457" t="s">
        <v>172</v>
      </c>
      <c r="U45" s="457" t="s">
        <v>172</v>
      </c>
      <c r="V45" s="492">
        <v>0.5</v>
      </c>
      <c r="W45" s="492">
        <v>0.5</v>
      </c>
      <c r="X45" s="458"/>
    </row>
    <row r="46" spans="1:24" ht="409.5">
      <c r="A46" s="458" t="s">
        <v>176</v>
      </c>
      <c r="B46" s="458" t="s">
        <v>177</v>
      </c>
      <c r="C46" s="458" t="s">
        <v>178</v>
      </c>
      <c r="D46" s="458" t="s">
        <v>299</v>
      </c>
      <c r="E46" s="459" t="s">
        <v>300</v>
      </c>
      <c r="F46" s="541" t="s">
        <v>301</v>
      </c>
      <c r="G46" s="461" t="s">
        <v>302</v>
      </c>
      <c r="H46" s="458" t="s">
        <v>303</v>
      </c>
      <c r="I46" s="458" t="s">
        <v>156</v>
      </c>
      <c r="J46" s="458" t="s">
        <v>289</v>
      </c>
      <c r="K46" s="463" t="s">
        <v>304</v>
      </c>
      <c r="L46" s="462">
        <v>0.5</v>
      </c>
      <c r="M46" s="458" t="s">
        <v>159</v>
      </c>
      <c r="N46" s="458" t="s">
        <v>160</v>
      </c>
      <c r="O46" s="458">
        <v>1</v>
      </c>
      <c r="P46" s="507" t="s">
        <v>161</v>
      </c>
      <c r="Q46" s="465">
        <v>0.5</v>
      </c>
      <c r="R46" s="465" t="s">
        <v>172</v>
      </c>
      <c r="S46" s="465">
        <v>0.1</v>
      </c>
      <c r="T46" s="463">
        <f>+S46</f>
        <v>0.1</v>
      </c>
      <c r="U46" s="463">
        <f>+T46</f>
        <v>0.1</v>
      </c>
      <c r="V46" s="465">
        <v>0.5</v>
      </c>
      <c r="W46" s="465" t="s">
        <v>161</v>
      </c>
      <c r="X46" s="458" t="s">
        <v>1224</v>
      </c>
    </row>
    <row r="47" spans="1:24" ht="409.6" thickBot="1">
      <c r="A47" s="458" t="s">
        <v>176</v>
      </c>
      <c r="B47" s="458" t="s">
        <v>177</v>
      </c>
      <c r="C47" s="458" t="s">
        <v>178</v>
      </c>
      <c r="D47" s="458" t="s">
        <v>299</v>
      </c>
      <c r="E47" s="459" t="s">
        <v>300</v>
      </c>
      <c r="F47" s="542"/>
      <c r="G47" s="461" t="s">
        <v>302</v>
      </c>
      <c r="H47" s="458" t="s">
        <v>305</v>
      </c>
      <c r="I47" s="458" t="s">
        <v>156</v>
      </c>
      <c r="J47" s="458" t="s">
        <v>289</v>
      </c>
      <c r="K47" s="463" t="s">
        <v>306</v>
      </c>
      <c r="L47" s="462">
        <v>0.5</v>
      </c>
      <c r="M47" s="458" t="s">
        <v>159</v>
      </c>
      <c r="N47" s="458" t="s">
        <v>307</v>
      </c>
      <c r="O47" s="458">
        <v>1</v>
      </c>
      <c r="P47" s="507" t="s">
        <v>161</v>
      </c>
      <c r="Q47" s="465" t="s">
        <v>161</v>
      </c>
      <c r="R47" s="465" t="s">
        <v>172</v>
      </c>
      <c r="S47" s="465" t="s">
        <v>172</v>
      </c>
      <c r="T47" s="465" t="s">
        <v>172</v>
      </c>
      <c r="U47" s="465" t="s">
        <v>172</v>
      </c>
      <c r="V47" s="465">
        <v>0.5</v>
      </c>
      <c r="W47" s="465">
        <v>0.5</v>
      </c>
      <c r="X47" s="458"/>
    </row>
    <row r="48" spans="1:24" ht="409.5">
      <c r="A48" s="458" t="s">
        <v>308</v>
      </c>
      <c r="B48" s="515" t="s">
        <v>309</v>
      </c>
      <c r="C48" s="458" t="s">
        <v>310</v>
      </c>
      <c r="D48" s="458" t="s">
        <v>311</v>
      </c>
      <c r="E48" s="459" t="s">
        <v>312</v>
      </c>
      <c r="F48" s="541" t="s">
        <v>313</v>
      </c>
      <c r="G48" s="461" t="s">
        <v>314</v>
      </c>
      <c r="H48" s="458" t="s">
        <v>315</v>
      </c>
      <c r="I48" s="458" t="s">
        <v>156</v>
      </c>
      <c r="J48" s="458" t="s">
        <v>213</v>
      </c>
      <c r="K48" s="463" t="s">
        <v>316</v>
      </c>
      <c r="L48" s="462">
        <v>0.2</v>
      </c>
      <c r="M48" s="458" t="s">
        <v>159</v>
      </c>
      <c r="N48" s="458" t="s">
        <v>171</v>
      </c>
      <c r="O48" s="458">
        <v>4</v>
      </c>
      <c r="P48" s="507" t="s">
        <v>161</v>
      </c>
      <c r="Q48" s="465">
        <v>1</v>
      </c>
      <c r="R48" s="465">
        <v>1</v>
      </c>
      <c r="S48" s="465">
        <v>0</v>
      </c>
      <c r="T48" s="463">
        <f t="shared" si="1"/>
        <v>1</v>
      </c>
      <c r="U48" s="463">
        <f>+T48</f>
        <v>1</v>
      </c>
      <c r="V48" s="465">
        <v>1</v>
      </c>
      <c r="W48" s="465">
        <v>2</v>
      </c>
      <c r="X48" s="458"/>
    </row>
    <row r="49" spans="1:25" ht="409.5">
      <c r="A49" s="458" t="s">
        <v>308</v>
      </c>
      <c r="B49" s="515" t="s">
        <v>309</v>
      </c>
      <c r="C49" s="458" t="s">
        <v>310</v>
      </c>
      <c r="D49" s="458" t="s">
        <v>311</v>
      </c>
      <c r="E49" s="459" t="s">
        <v>312</v>
      </c>
      <c r="F49" s="543"/>
      <c r="G49" s="461" t="s">
        <v>314</v>
      </c>
      <c r="H49" s="458" t="s">
        <v>317</v>
      </c>
      <c r="I49" s="458" t="s">
        <v>156</v>
      </c>
      <c r="J49" s="458" t="s">
        <v>213</v>
      </c>
      <c r="K49" s="463" t="s">
        <v>318</v>
      </c>
      <c r="L49" s="462">
        <v>0.2</v>
      </c>
      <c r="M49" s="458" t="s">
        <v>159</v>
      </c>
      <c r="N49" s="458" t="s">
        <v>171</v>
      </c>
      <c r="O49" s="458">
        <v>6</v>
      </c>
      <c r="P49" s="507" t="s">
        <v>161</v>
      </c>
      <c r="Q49" s="465">
        <v>3</v>
      </c>
      <c r="R49" s="465">
        <v>3</v>
      </c>
      <c r="S49" s="465">
        <v>0</v>
      </c>
      <c r="T49" s="463">
        <f t="shared" si="1"/>
        <v>3</v>
      </c>
      <c r="U49" s="463">
        <f>+T49</f>
        <v>3</v>
      </c>
      <c r="V49" s="465">
        <v>2</v>
      </c>
      <c r="W49" s="465">
        <v>1</v>
      </c>
      <c r="X49" s="458"/>
    </row>
    <row r="50" spans="1:25" ht="409.5">
      <c r="A50" s="458" t="s">
        <v>308</v>
      </c>
      <c r="B50" s="515" t="s">
        <v>309</v>
      </c>
      <c r="C50" s="458" t="s">
        <v>310</v>
      </c>
      <c r="D50" s="458" t="s">
        <v>311</v>
      </c>
      <c r="E50" s="459" t="s">
        <v>312</v>
      </c>
      <c r="F50" s="543"/>
      <c r="G50" s="461" t="s">
        <v>314</v>
      </c>
      <c r="H50" s="458" t="s">
        <v>319</v>
      </c>
      <c r="I50" s="458" t="s">
        <v>156</v>
      </c>
      <c r="J50" s="458" t="s">
        <v>213</v>
      </c>
      <c r="K50" s="463" t="s">
        <v>320</v>
      </c>
      <c r="L50" s="462">
        <v>0.35</v>
      </c>
      <c r="M50" s="458" t="s">
        <v>159</v>
      </c>
      <c r="N50" s="458" t="s">
        <v>171</v>
      </c>
      <c r="O50" s="458">
        <v>6</v>
      </c>
      <c r="P50" s="507">
        <v>1</v>
      </c>
      <c r="Q50" s="465">
        <v>1</v>
      </c>
      <c r="R50" s="465">
        <v>1</v>
      </c>
      <c r="S50" s="465">
        <v>0</v>
      </c>
      <c r="T50" s="463">
        <f t="shared" si="1"/>
        <v>1</v>
      </c>
      <c r="U50" s="463">
        <f t="shared" si="2"/>
        <v>2</v>
      </c>
      <c r="V50" s="465">
        <v>2</v>
      </c>
      <c r="W50" s="465">
        <v>2</v>
      </c>
      <c r="X50" s="458"/>
    </row>
    <row r="51" spans="1:25" ht="409.5">
      <c r="A51" s="458" t="s">
        <v>308</v>
      </c>
      <c r="B51" s="515" t="s">
        <v>309</v>
      </c>
      <c r="C51" s="458" t="s">
        <v>310</v>
      </c>
      <c r="D51" s="458" t="s">
        <v>311</v>
      </c>
      <c r="E51" s="459" t="s">
        <v>312</v>
      </c>
      <c r="F51" s="543"/>
      <c r="G51" s="461" t="s">
        <v>314</v>
      </c>
      <c r="H51" s="458" t="s">
        <v>321</v>
      </c>
      <c r="I51" s="458" t="s">
        <v>156</v>
      </c>
      <c r="J51" s="458" t="s">
        <v>213</v>
      </c>
      <c r="K51" s="463" t="s">
        <v>322</v>
      </c>
      <c r="L51" s="462">
        <v>0.2</v>
      </c>
      <c r="M51" s="458" t="s">
        <v>159</v>
      </c>
      <c r="N51" s="458" t="s">
        <v>171</v>
      </c>
      <c r="O51" s="458">
        <v>10</v>
      </c>
      <c r="P51" s="507">
        <v>16</v>
      </c>
      <c r="Q51" s="465">
        <v>3</v>
      </c>
      <c r="R51" s="465">
        <v>0</v>
      </c>
      <c r="S51" s="465">
        <v>3</v>
      </c>
      <c r="T51" s="463">
        <f t="shared" si="1"/>
        <v>3</v>
      </c>
      <c r="U51" s="463">
        <f t="shared" si="2"/>
        <v>19</v>
      </c>
      <c r="V51" s="465">
        <v>2</v>
      </c>
      <c r="W51" s="465">
        <v>3</v>
      </c>
      <c r="X51" s="458"/>
    </row>
    <row r="52" spans="1:25" ht="409.6" thickBot="1">
      <c r="A52" s="458" t="s">
        <v>308</v>
      </c>
      <c r="B52" s="515" t="s">
        <v>309</v>
      </c>
      <c r="C52" s="458" t="s">
        <v>310</v>
      </c>
      <c r="D52" s="458" t="s">
        <v>311</v>
      </c>
      <c r="E52" s="459" t="s">
        <v>312</v>
      </c>
      <c r="F52" s="542"/>
      <c r="G52" s="461" t="s">
        <v>314</v>
      </c>
      <c r="H52" s="458" t="s">
        <v>323</v>
      </c>
      <c r="I52" s="458" t="s">
        <v>156</v>
      </c>
      <c r="J52" s="458" t="s">
        <v>222</v>
      </c>
      <c r="K52" s="463" t="s">
        <v>324</v>
      </c>
      <c r="L52" s="462">
        <v>0.05</v>
      </c>
      <c r="M52" s="458" t="s">
        <v>159</v>
      </c>
      <c r="N52" s="458" t="s">
        <v>171</v>
      </c>
      <c r="O52" s="458">
        <v>1</v>
      </c>
      <c r="P52" s="507" t="s">
        <v>161</v>
      </c>
      <c r="Q52" s="465">
        <v>0.5</v>
      </c>
      <c r="R52" s="465" t="s">
        <v>172</v>
      </c>
      <c r="S52" s="465">
        <v>0.1</v>
      </c>
      <c r="T52" s="463">
        <f>+S52</f>
        <v>0.1</v>
      </c>
      <c r="U52" s="463">
        <f>+T52</f>
        <v>0.1</v>
      </c>
      <c r="V52" s="465">
        <v>0.5</v>
      </c>
      <c r="W52" s="465" t="s">
        <v>161</v>
      </c>
      <c r="X52" s="458" t="s">
        <v>1224</v>
      </c>
    </row>
    <row r="53" spans="1:25" ht="409.5">
      <c r="A53" s="458" t="s">
        <v>308</v>
      </c>
      <c r="B53" s="515" t="s">
        <v>309</v>
      </c>
      <c r="C53" s="458" t="s">
        <v>310</v>
      </c>
      <c r="D53" s="458" t="s">
        <v>311</v>
      </c>
      <c r="E53" s="459" t="s">
        <v>312</v>
      </c>
      <c r="F53" s="541" t="s">
        <v>325</v>
      </c>
      <c r="G53" s="461" t="s">
        <v>326</v>
      </c>
      <c r="H53" s="458" t="s">
        <v>327</v>
      </c>
      <c r="I53" s="458" t="s">
        <v>156</v>
      </c>
      <c r="J53" s="458" t="s">
        <v>213</v>
      </c>
      <c r="K53" s="463" t="s">
        <v>328</v>
      </c>
      <c r="L53" s="462">
        <v>0.05</v>
      </c>
      <c r="M53" s="458" t="s">
        <v>186</v>
      </c>
      <c r="N53" s="458" t="s">
        <v>329</v>
      </c>
      <c r="O53" s="458">
        <v>1</v>
      </c>
      <c r="P53" s="507">
        <v>0.19899999999999998</v>
      </c>
      <c r="Q53" s="465">
        <f>+(0.25-0.199)+0.25</f>
        <v>0.30099999999999999</v>
      </c>
      <c r="R53" s="465">
        <v>2.4E-2</v>
      </c>
      <c r="S53" s="465">
        <f>0.054-R53</f>
        <v>0.03</v>
      </c>
      <c r="T53" s="463">
        <f t="shared" si="1"/>
        <v>5.3999999999999999E-2</v>
      </c>
      <c r="U53" s="463">
        <f t="shared" si="2"/>
        <v>0.253</v>
      </c>
      <c r="V53" s="465">
        <v>0.25</v>
      </c>
      <c r="W53" s="465">
        <v>0.25</v>
      </c>
      <c r="X53" s="458"/>
      <c r="Y53" s="516"/>
    </row>
    <row r="54" spans="1:25" ht="409.5">
      <c r="A54" s="458" t="s">
        <v>308</v>
      </c>
      <c r="B54" s="515" t="s">
        <v>309</v>
      </c>
      <c r="C54" s="458" t="s">
        <v>310</v>
      </c>
      <c r="D54" s="458" t="s">
        <v>311</v>
      </c>
      <c r="E54" s="459" t="s">
        <v>312</v>
      </c>
      <c r="F54" s="543"/>
      <c r="G54" s="461" t="s">
        <v>326</v>
      </c>
      <c r="H54" s="458" t="s">
        <v>330</v>
      </c>
      <c r="I54" s="458" t="s">
        <v>156</v>
      </c>
      <c r="J54" s="458" t="s">
        <v>222</v>
      </c>
      <c r="K54" s="463" t="s">
        <v>331</v>
      </c>
      <c r="L54" s="462">
        <v>0.25</v>
      </c>
      <c r="M54" s="458" t="s">
        <v>186</v>
      </c>
      <c r="N54" s="458" t="s">
        <v>332</v>
      </c>
      <c r="O54" s="458">
        <v>1</v>
      </c>
      <c r="P54" s="478">
        <v>7.1000000000000008E-2</v>
      </c>
      <c r="Q54" s="517">
        <v>0.32900000000000001</v>
      </c>
      <c r="R54" s="465">
        <v>2.9000000000000001E-2</v>
      </c>
      <c r="S54" s="465">
        <f>0.057-R54</f>
        <v>2.8000000000000001E-2</v>
      </c>
      <c r="T54" s="463">
        <f t="shared" si="1"/>
        <v>5.7000000000000002E-2</v>
      </c>
      <c r="U54" s="463">
        <f t="shared" si="2"/>
        <v>0.128</v>
      </c>
      <c r="V54" s="465">
        <v>0.3</v>
      </c>
      <c r="W54" s="465">
        <v>0.3</v>
      </c>
      <c r="X54" s="458"/>
    </row>
    <row r="55" spans="1:25" ht="409.5">
      <c r="A55" s="458" t="s">
        <v>308</v>
      </c>
      <c r="B55" s="515" t="s">
        <v>309</v>
      </c>
      <c r="C55" s="458" t="s">
        <v>310</v>
      </c>
      <c r="D55" s="458" t="s">
        <v>311</v>
      </c>
      <c r="E55" s="459" t="s">
        <v>312</v>
      </c>
      <c r="F55" s="543"/>
      <c r="G55" s="461" t="s">
        <v>326</v>
      </c>
      <c r="H55" s="458" t="s">
        <v>333</v>
      </c>
      <c r="I55" s="458" t="s">
        <v>156</v>
      </c>
      <c r="J55" s="458" t="s">
        <v>334</v>
      </c>
      <c r="K55" s="463" t="s">
        <v>335</v>
      </c>
      <c r="L55" s="462">
        <v>0.05</v>
      </c>
      <c r="M55" s="458" t="s">
        <v>186</v>
      </c>
      <c r="N55" s="458" t="s">
        <v>336</v>
      </c>
      <c r="O55" s="458">
        <v>1</v>
      </c>
      <c r="P55" s="518">
        <f>0.94*0.25</f>
        <v>0.23499999999999999</v>
      </c>
      <c r="Q55" s="483">
        <f>+(0.25-0.24)+0.25</f>
        <v>0.26</v>
      </c>
      <c r="R55" s="517">
        <f>0.25*0.33</f>
        <v>8.2500000000000004E-2</v>
      </c>
      <c r="S55" s="517">
        <f>0.25*0.03</f>
        <v>7.4999999999999997E-3</v>
      </c>
      <c r="T55" s="519">
        <f t="shared" si="1"/>
        <v>0.09</v>
      </c>
      <c r="U55" s="519">
        <f t="shared" si="2"/>
        <v>0.32499999999999996</v>
      </c>
      <c r="V55" s="465">
        <v>0.25</v>
      </c>
      <c r="W55" s="465">
        <v>0.25</v>
      </c>
      <c r="X55" s="458" t="s">
        <v>1233</v>
      </c>
    </row>
    <row r="56" spans="1:25" ht="409.5">
      <c r="A56" s="458" t="s">
        <v>308</v>
      </c>
      <c r="B56" s="515" t="s">
        <v>309</v>
      </c>
      <c r="C56" s="458" t="s">
        <v>310</v>
      </c>
      <c r="D56" s="458" t="s">
        <v>311</v>
      </c>
      <c r="E56" s="459" t="s">
        <v>312</v>
      </c>
      <c r="F56" s="543"/>
      <c r="G56" s="461" t="s">
        <v>326</v>
      </c>
      <c r="H56" s="458" t="s">
        <v>337</v>
      </c>
      <c r="I56" s="458" t="s">
        <v>156</v>
      </c>
      <c r="J56" s="458" t="s">
        <v>213</v>
      </c>
      <c r="K56" s="463" t="s">
        <v>338</v>
      </c>
      <c r="L56" s="462">
        <v>0.25</v>
      </c>
      <c r="M56" s="458" t="s">
        <v>159</v>
      </c>
      <c r="N56" s="458" t="s">
        <v>339</v>
      </c>
      <c r="O56" s="458">
        <v>1</v>
      </c>
      <c r="P56" s="507">
        <v>0.1</v>
      </c>
      <c r="Q56" s="465">
        <v>0.3</v>
      </c>
      <c r="R56" s="465">
        <v>6.5000000000000002E-2</v>
      </c>
      <c r="S56" s="465">
        <v>0</v>
      </c>
      <c r="T56" s="463">
        <f t="shared" si="1"/>
        <v>6.5000000000000002E-2</v>
      </c>
      <c r="U56" s="463">
        <f t="shared" si="2"/>
        <v>0.16500000000000001</v>
      </c>
      <c r="V56" s="465">
        <v>0.3</v>
      </c>
      <c r="W56" s="465">
        <v>0.3</v>
      </c>
      <c r="X56" s="458"/>
    </row>
    <row r="57" spans="1:25" ht="409.5">
      <c r="A57" s="458" t="s">
        <v>308</v>
      </c>
      <c r="B57" s="515" t="s">
        <v>309</v>
      </c>
      <c r="C57" s="458" t="s">
        <v>310</v>
      </c>
      <c r="D57" s="458" t="s">
        <v>311</v>
      </c>
      <c r="E57" s="459" t="s">
        <v>312</v>
      </c>
      <c r="F57" s="543"/>
      <c r="G57" s="461" t="s">
        <v>326</v>
      </c>
      <c r="H57" s="458" t="s">
        <v>340</v>
      </c>
      <c r="I57" s="458" t="s">
        <v>156</v>
      </c>
      <c r="J57" s="458" t="s">
        <v>341</v>
      </c>
      <c r="K57" s="463" t="s">
        <v>342</v>
      </c>
      <c r="L57" s="462">
        <v>0.05</v>
      </c>
      <c r="M57" s="458" t="s">
        <v>186</v>
      </c>
      <c r="N57" s="458" t="s">
        <v>343</v>
      </c>
      <c r="O57" s="458">
        <v>4</v>
      </c>
      <c r="P57" s="507">
        <v>1</v>
      </c>
      <c r="Q57" s="465">
        <v>1</v>
      </c>
      <c r="R57" s="465">
        <v>0.1</v>
      </c>
      <c r="S57" s="465"/>
      <c r="T57" s="463">
        <f t="shared" si="1"/>
        <v>0.1</v>
      </c>
      <c r="U57" s="463">
        <f t="shared" si="2"/>
        <v>1.1000000000000001</v>
      </c>
      <c r="V57" s="465">
        <v>1</v>
      </c>
      <c r="W57" s="465">
        <v>1</v>
      </c>
      <c r="X57" s="458"/>
    </row>
    <row r="58" spans="1:25" ht="409.6" thickBot="1">
      <c r="A58" s="458" t="s">
        <v>308</v>
      </c>
      <c r="B58" s="515" t="s">
        <v>309</v>
      </c>
      <c r="C58" s="458" t="s">
        <v>310</v>
      </c>
      <c r="D58" s="458" t="s">
        <v>311</v>
      </c>
      <c r="E58" s="459" t="s">
        <v>312</v>
      </c>
      <c r="F58" s="542"/>
      <c r="G58" s="461" t="s">
        <v>326</v>
      </c>
      <c r="H58" s="458" t="s">
        <v>344</v>
      </c>
      <c r="I58" s="458" t="s">
        <v>156</v>
      </c>
      <c r="J58" s="458" t="s">
        <v>345</v>
      </c>
      <c r="K58" s="463" t="s">
        <v>346</v>
      </c>
      <c r="L58" s="462">
        <v>0.35</v>
      </c>
      <c r="M58" s="458" t="s">
        <v>186</v>
      </c>
      <c r="N58" s="458" t="s">
        <v>347</v>
      </c>
      <c r="O58" s="458">
        <v>44</v>
      </c>
      <c r="P58" s="507">
        <v>11</v>
      </c>
      <c r="Q58" s="465">
        <v>11</v>
      </c>
      <c r="R58" s="465">
        <v>5</v>
      </c>
      <c r="S58" s="465"/>
      <c r="T58" s="463">
        <f t="shared" si="1"/>
        <v>5</v>
      </c>
      <c r="U58" s="463">
        <f t="shared" si="2"/>
        <v>16</v>
      </c>
      <c r="V58" s="465">
        <v>11</v>
      </c>
      <c r="W58" s="465">
        <v>11</v>
      </c>
      <c r="X58" s="458"/>
    </row>
    <row r="59" spans="1:25" ht="409.5">
      <c r="A59" s="458" t="s">
        <v>308</v>
      </c>
      <c r="B59" s="515" t="s">
        <v>309</v>
      </c>
      <c r="C59" s="458" t="s">
        <v>310</v>
      </c>
      <c r="D59" s="458" t="s">
        <v>311</v>
      </c>
      <c r="E59" s="459" t="s">
        <v>348</v>
      </c>
      <c r="F59" s="541" t="s">
        <v>349</v>
      </c>
      <c r="G59" s="461" t="s">
        <v>350</v>
      </c>
      <c r="H59" s="458" t="s">
        <v>351</v>
      </c>
      <c r="I59" s="458" t="s">
        <v>156</v>
      </c>
      <c r="J59" s="458" t="s">
        <v>352</v>
      </c>
      <c r="K59" s="463" t="s">
        <v>353</v>
      </c>
      <c r="L59" s="462">
        <v>0.1</v>
      </c>
      <c r="M59" s="458" t="s">
        <v>186</v>
      </c>
      <c r="N59" s="458" t="s">
        <v>354</v>
      </c>
      <c r="O59" s="458">
        <v>16</v>
      </c>
      <c r="P59" s="507">
        <v>5</v>
      </c>
      <c r="Q59" s="465">
        <v>4</v>
      </c>
      <c r="R59" s="465">
        <v>1</v>
      </c>
      <c r="S59" s="465">
        <v>1</v>
      </c>
      <c r="T59" s="463">
        <f t="shared" si="1"/>
        <v>2</v>
      </c>
      <c r="U59" s="463">
        <f t="shared" si="2"/>
        <v>7</v>
      </c>
      <c r="V59" s="465">
        <v>4</v>
      </c>
      <c r="W59" s="465">
        <v>4</v>
      </c>
      <c r="X59" s="458"/>
    </row>
    <row r="60" spans="1:25" ht="409.5">
      <c r="A60" s="458" t="s">
        <v>308</v>
      </c>
      <c r="B60" s="515" t="s">
        <v>309</v>
      </c>
      <c r="C60" s="458" t="s">
        <v>310</v>
      </c>
      <c r="D60" s="458" t="s">
        <v>311</v>
      </c>
      <c r="E60" s="459" t="s">
        <v>348</v>
      </c>
      <c r="F60" s="543"/>
      <c r="G60" s="461" t="s">
        <v>350</v>
      </c>
      <c r="H60" s="458" t="s">
        <v>355</v>
      </c>
      <c r="I60" s="458" t="s">
        <v>156</v>
      </c>
      <c r="J60" s="458" t="s">
        <v>213</v>
      </c>
      <c r="K60" s="463" t="s">
        <v>356</v>
      </c>
      <c r="L60" s="462">
        <v>0.15</v>
      </c>
      <c r="M60" s="458" t="s">
        <v>186</v>
      </c>
      <c r="N60" s="458" t="s">
        <v>357</v>
      </c>
      <c r="O60" s="458">
        <v>92</v>
      </c>
      <c r="P60" s="507">
        <v>23</v>
      </c>
      <c r="Q60" s="465">
        <v>23</v>
      </c>
      <c r="R60" s="465">
        <v>23</v>
      </c>
      <c r="S60" s="465">
        <v>23</v>
      </c>
      <c r="T60" s="463">
        <f>+S60</f>
        <v>23</v>
      </c>
      <c r="U60" s="463">
        <f t="shared" ref="U60:U74" si="4">+P60+T60</f>
        <v>46</v>
      </c>
      <c r="V60" s="465">
        <v>23</v>
      </c>
      <c r="W60" s="465">
        <v>23</v>
      </c>
      <c r="X60" s="458"/>
    </row>
    <row r="61" spans="1:25" ht="409.5">
      <c r="A61" s="458" t="s">
        <v>308</v>
      </c>
      <c r="B61" s="515" t="s">
        <v>309</v>
      </c>
      <c r="C61" s="458" t="s">
        <v>310</v>
      </c>
      <c r="D61" s="458" t="s">
        <v>311</v>
      </c>
      <c r="E61" s="459" t="s">
        <v>348</v>
      </c>
      <c r="F61" s="543"/>
      <c r="G61" s="461" t="s">
        <v>350</v>
      </c>
      <c r="H61" s="458" t="s">
        <v>358</v>
      </c>
      <c r="I61" s="458" t="s">
        <v>156</v>
      </c>
      <c r="J61" s="458" t="s">
        <v>359</v>
      </c>
      <c r="K61" s="463" t="s">
        <v>360</v>
      </c>
      <c r="L61" s="462">
        <v>0.15</v>
      </c>
      <c r="M61" s="458" t="s">
        <v>186</v>
      </c>
      <c r="N61" s="458" t="s">
        <v>246</v>
      </c>
      <c r="O61" s="458">
        <v>1500</v>
      </c>
      <c r="P61" s="507">
        <v>741</v>
      </c>
      <c r="Q61" s="465">
        <v>375</v>
      </c>
      <c r="R61" s="465">
        <v>80</v>
      </c>
      <c r="S61" s="465">
        <v>197</v>
      </c>
      <c r="T61" s="463">
        <f t="shared" ref="T61:T75" si="5">+R61+S61</f>
        <v>277</v>
      </c>
      <c r="U61" s="463">
        <f t="shared" si="4"/>
        <v>1018</v>
      </c>
      <c r="V61" s="465">
        <v>375</v>
      </c>
      <c r="W61" s="465">
        <v>375</v>
      </c>
      <c r="X61" s="458"/>
    </row>
    <row r="62" spans="1:25" ht="409.5">
      <c r="A62" s="458" t="s">
        <v>308</v>
      </c>
      <c r="B62" s="515" t="s">
        <v>309</v>
      </c>
      <c r="C62" s="458" t="s">
        <v>310</v>
      </c>
      <c r="D62" s="458" t="s">
        <v>311</v>
      </c>
      <c r="E62" s="459" t="s">
        <v>348</v>
      </c>
      <c r="F62" s="543"/>
      <c r="G62" s="461" t="s">
        <v>350</v>
      </c>
      <c r="H62" s="458" t="s">
        <v>361</v>
      </c>
      <c r="I62" s="458" t="s">
        <v>156</v>
      </c>
      <c r="J62" s="458" t="s">
        <v>362</v>
      </c>
      <c r="K62" s="463" t="s">
        <v>363</v>
      </c>
      <c r="L62" s="462">
        <v>0.1</v>
      </c>
      <c r="M62" s="458" t="s">
        <v>186</v>
      </c>
      <c r="N62" s="458" t="s">
        <v>291</v>
      </c>
      <c r="O62" s="458">
        <v>12</v>
      </c>
      <c r="P62" s="507">
        <v>3</v>
      </c>
      <c r="Q62" s="465">
        <v>3</v>
      </c>
      <c r="R62" s="465">
        <v>1</v>
      </c>
      <c r="S62" s="465">
        <v>1</v>
      </c>
      <c r="T62" s="463">
        <f t="shared" si="5"/>
        <v>2</v>
      </c>
      <c r="U62" s="463">
        <f t="shared" si="4"/>
        <v>5</v>
      </c>
      <c r="V62" s="465">
        <v>3</v>
      </c>
      <c r="W62" s="465">
        <v>3</v>
      </c>
      <c r="X62" s="458"/>
    </row>
    <row r="63" spans="1:25" ht="409.5">
      <c r="A63" s="458" t="s">
        <v>308</v>
      </c>
      <c r="B63" s="515" t="s">
        <v>309</v>
      </c>
      <c r="C63" s="458" t="s">
        <v>310</v>
      </c>
      <c r="D63" s="458" t="s">
        <v>311</v>
      </c>
      <c r="E63" s="459" t="s">
        <v>348</v>
      </c>
      <c r="F63" s="543"/>
      <c r="G63" s="461" t="s">
        <v>350</v>
      </c>
      <c r="H63" s="458" t="s">
        <v>364</v>
      </c>
      <c r="I63" s="458" t="s">
        <v>156</v>
      </c>
      <c r="J63" s="458" t="s">
        <v>365</v>
      </c>
      <c r="K63" s="463" t="s">
        <v>366</v>
      </c>
      <c r="L63" s="462">
        <v>0.1</v>
      </c>
      <c r="M63" s="458" t="s">
        <v>186</v>
      </c>
      <c r="N63" s="458" t="s">
        <v>367</v>
      </c>
      <c r="O63" s="458">
        <v>1</v>
      </c>
      <c r="P63" s="458" t="s">
        <v>161</v>
      </c>
      <c r="Q63" s="465">
        <v>0.5</v>
      </c>
      <c r="R63" s="465">
        <v>0</v>
      </c>
      <c r="S63" s="465">
        <v>0.1</v>
      </c>
      <c r="T63" s="463">
        <f t="shared" si="5"/>
        <v>0.1</v>
      </c>
      <c r="U63" s="463">
        <f>+T63</f>
        <v>0.1</v>
      </c>
      <c r="V63" s="465">
        <v>0.25</v>
      </c>
      <c r="W63" s="465">
        <v>0.25</v>
      </c>
      <c r="X63" s="458"/>
    </row>
    <row r="64" spans="1:25" ht="409.5">
      <c r="A64" s="458" t="s">
        <v>308</v>
      </c>
      <c r="B64" s="515" t="s">
        <v>309</v>
      </c>
      <c r="C64" s="458" t="s">
        <v>310</v>
      </c>
      <c r="D64" s="458" t="s">
        <v>311</v>
      </c>
      <c r="E64" s="459" t="s">
        <v>348</v>
      </c>
      <c r="F64" s="543"/>
      <c r="G64" s="461" t="s">
        <v>350</v>
      </c>
      <c r="H64" s="458" t="s">
        <v>368</v>
      </c>
      <c r="I64" s="458" t="s">
        <v>156</v>
      </c>
      <c r="J64" s="458" t="s">
        <v>222</v>
      </c>
      <c r="K64" s="463" t="s">
        <v>369</v>
      </c>
      <c r="L64" s="462">
        <v>0.3</v>
      </c>
      <c r="M64" s="458" t="s">
        <v>186</v>
      </c>
      <c r="N64" s="458" t="s">
        <v>370</v>
      </c>
      <c r="O64" s="458">
        <f>21*4</f>
        <v>84</v>
      </c>
      <c r="P64" s="507">
        <v>21</v>
      </c>
      <c r="Q64" s="465">
        <v>21</v>
      </c>
      <c r="R64" s="465">
        <v>21</v>
      </c>
      <c r="S64" s="465">
        <v>21</v>
      </c>
      <c r="T64" s="463">
        <f>+S64</f>
        <v>21</v>
      </c>
      <c r="U64" s="463">
        <f t="shared" si="4"/>
        <v>42</v>
      </c>
      <c r="V64" s="465">
        <v>21</v>
      </c>
      <c r="W64" s="465">
        <v>21</v>
      </c>
      <c r="X64" s="458"/>
    </row>
    <row r="65" spans="1:24" ht="409.6" thickBot="1">
      <c r="A65" s="458" t="s">
        <v>308</v>
      </c>
      <c r="B65" s="515" t="s">
        <v>309</v>
      </c>
      <c r="C65" s="458" t="s">
        <v>310</v>
      </c>
      <c r="D65" s="458" t="s">
        <v>311</v>
      </c>
      <c r="E65" s="459" t="s">
        <v>348</v>
      </c>
      <c r="F65" s="542"/>
      <c r="G65" s="461" t="s">
        <v>350</v>
      </c>
      <c r="H65" s="458" t="s">
        <v>371</v>
      </c>
      <c r="I65" s="458" t="s">
        <v>156</v>
      </c>
      <c r="J65" s="458" t="s">
        <v>213</v>
      </c>
      <c r="K65" s="463" t="s">
        <v>372</v>
      </c>
      <c r="L65" s="462">
        <v>0.1</v>
      </c>
      <c r="M65" s="458" t="s">
        <v>186</v>
      </c>
      <c r="N65" s="458" t="s">
        <v>373</v>
      </c>
      <c r="O65" s="458">
        <v>7</v>
      </c>
      <c r="P65" s="507" t="s">
        <v>161</v>
      </c>
      <c r="Q65" s="465">
        <v>1</v>
      </c>
      <c r="R65" s="465">
        <v>0</v>
      </c>
      <c r="S65" s="465">
        <v>0</v>
      </c>
      <c r="T65" s="463">
        <f t="shared" si="5"/>
        <v>0</v>
      </c>
      <c r="U65" s="463">
        <v>0</v>
      </c>
      <c r="V65" s="465">
        <v>2</v>
      </c>
      <c r="W65" s="465">
        <v>4</v>
      </c>
      <c r="X65" s="458"/>
    </row>
    <row r="66" spans="1:24" ht="409.5">
      <c r="A66" s="458" t="s">
        <v>308</v>
      </c>
      <c r="B66" s="515" t="s">
        <v>309</v>
      </c>
      <c r="C66" s="458" t="s">
        <v>310</v>
      </c>
      <c r="D66" s="458" t="s">
        <v>311</v>
      </c>
      <c r="E66" s="459" t="s">
        <v>348</v>
      </c>
      <c r="F66" s="541" t="s">
        <v>374</v>
      </c>
      <c r="G66" s="461" t="s">
        <v>375</v>
      </c>
      <c r="H66" s="458" t="s">
        <v>376</v>
      </c>
      <c r="I66" s="458" t="s">
        <v>156</v>
      </c>
      <c r="J66" s="458" t="s">
        <v>377</v>
      </c>
      <c r="K66" s="463" t="s">
        <v>378</v>
      </c>
      <c r="L66" s="462">
        <v>0.6</v>
      </c>
      <c r="M66" s="458" t="s">
        <v>186</v>
      </c>
      <c r="N66" s="458" t="s">
        <v>339</v>
      </c>
      <c r="O66" s="458">
        <v>9</v>
      </c>
      <c r="P66" s="507">
        <v>2</v>
      </c>
      <c r="Q66" s="465">
        <v>2</v>
      </c>
      <c r="R66" s="465">
        <v>0</v>
      </c>
      <c r="S66" s="465">
        <v>0</v>
      </c>
      <c r="T66" s="463">
        <f t="shared" si="5"/>
        <v>0</v>
      </c>
      <c r="U66" s="463">
        <f t="shared" si="4"/>
        <v>2</v>
      </c>
      <c r="V66" s="465">
        <v>2</v>
      </c>
      <c r="W66" s="465">
        <v>3</v>
      </c>
      <c r="X66" s="458"/>
    </row>
    <row r="67" spans="1:24" ht="409.6" thickBot="1">
      <c r="A67" s="458" t="s">
        <v>308</v>
      </c>
      <c r="B67" s="515" t="s">
        <v>309</v>
      </c>
      <c r="C67" s="458" t="s">
        <v>310</v>
      </c>
      <c r="D67" s="458" t="s">
        <v>311</v>
      </c>
      <c r="E67" s="459" t="s">
        <v>348</v>
      </c>
      <c r="F67" s="542"/>
      <c r="G67" s="461" t="s">
        <v>375</v>
      </c>
      <c r="H67" s="458" t="s">
        <v>379</v>
      </c>
      <c r="I67" s="458" t="s">
        <v>156</v>
      </c>
      <c r="J67" s="458" t="s">
        <v>377</v>
      </c>
      <c r="K67" s="463" t="s">
        <v>380</v>
      </c>
      <c r="L67" s="462">
        <v>0.4</v>
      </c>
      <c r="M67" s="458" t="s">
        <v>186</v>
      </c>
      <c r="N67" s="458" t="s">
        <v>339</v>
      </c>
      <c r="O67" s="465">
        <v>3</v>
      </c>
      <c r="P67" s="507">
        <v>2</v>
      </c>
      <c r="Q67" s="465">
        <v>3</v>
      </c>
      <c r="R67" s="465">
        <v>0</v>
      </c>
      <c r="S67" s="465">
        <v>3</v>
      </c>
      <c r="T67" s="463">
        <f t="shared" si="5"/>
        <v>3</v>
      </c>
      <c r="U67" s="463">
        <f t="shared" si="4"/>
        <v>5</v>
      </c>
      <c r="V67" s="465">
        <v>3</v>
      </c>
      <c r="W67" s="465">
        <v>3</v>
      </c>
      <c r="X67" s="458" t="s">
        <v>1230</v>
      </c>
    </row>
    <row r="68" spans="1:24" ht="409.5">
      <c r="A68" s="458" t="s">
        <v>308</v>
      </c>
      <c r="B68" s="515" t="s">
        <v>309</v>
      </c>
      <c r="C68" s="458" t="s">
        <v>310</v>
      </c>
      <c r="D68" s="458" t="s">
        <v>311</v>
      </c>
      <c r="E68" s="459" t="s">
        <v>348</v>
      </c>
      <c r="F68" s="541" t="s">
        <v>381</v>
      </c>
      <c r="G68" s="461" t="s">
        <v>382</v>
      </c>
      <c r="H68" s="458" t="s">
        <v>383</v>
      </c>
      <c r="I68" s="458" t="s">
        <v>156</v>
      </c>
      <c r="J68" s="458" t="s">
        <v>289</v>
      </c>
      <c r="K68" s="463" t="s">
        <v>384</v>
      </c>
      <c r="L68" s="462">
        <v>0.15</v>
      </c>
      <c r="M68" s="458" t="s">
        <v>186</v>
      </c>
      <c r="N68" s="458" t="s">
        <v>291</v>
      </c>
      <c r="O68" s="458">
        <v>1</v>
      </c>
      <c r="P68" s="507" t="s">
        <v>161</v>
      </c>
      <c r="Q68" s="465" t="s">
        <v>161</v>
      </c>
      <c r="R68" s="465" t="s">
        <v>172</v>
      </c>
      <c r="S68" s="465" t="s">
        <v>172</v>
      </c>
      <c r="T68" s="463" t="s">
        <v>172</v>
      </c>
      <c r="U68" s="463" t="s">
        <v>172</v>
      </c>
      <c r="V68" s="465">
        <v>1</v>
      </c>
      <c r="W68" s="465" t="s">
        <v>161</v>
      </c>
      <c r="X68" s="458"/>
    </row>
    <row r="69" spans="1:24" ht="409.5">
      <c r="A69" s="458" t="s">
        <v>308</v>
      </c>
      <c r="B69" s="515" t="s">
        <v>309</v>
      </c>
      <c r="C69" s="458" t="s">
        <v>310</v>
      </c>
      <c r="D69" s="458" t="s">
        <v>311</v>
      </c>
      <c r="E69" s="459" t="s">
        <v>348</v>
      </c>
      <c r="F69" s="543"/>
      <c r="G69" s="461" t="s">
        <v>382</v>
      </c>
      <c r="H69" s="458" t="s">
        <v>385</v>
      </c>
      <c r="I69" s="458" t="s">
        <v>156</v>
      </c>
      <c r="J69" s="458" t="s">
        <v>289</v>
      </c>
      <c r="K69" s="463" t="s">
        <v>386</v>
      </c>
      <c r="L69" s="462">
        <v>0.05</v>
      </c>
      <c r="M69" s="458" t="s">
        <v>186</v>
      </c>
      <c r="N69" s="458" t="s">
        <v>387</v>
      </c>
      <c r="O69" s="458">
        <v>1</v>
      </c>
      <c r="P69" s="507" t="s">
        <v>161</v>
      </c>
      <c r="Q69" s="465" t="s">
        <v>161</v>
      </c>
      <c r="R69" s="465" t="s">
        <v>172</v>
      </c>
      <c r="S69" s="465" t="s">
        <v>172</v>
      </c>
      <c r="T69" s="463" t="s">
        <v>172</v>
      </c>
      <c r="U69" s="463" t="s">
        <v>172</v>
      </c>
      <c r="V69" s="465">
        <v>1</v>
      </c>
      <c r="W69" s="465" t="s">
        <v>161</v>
      </c>
      <c r="X69" s="458"/>
    </row>
    <row r="70" spans="1:24" ht="409.5">
      <c r="A70" s="458" t="s">
        <v>308</v>
      </c>
      <c r="B70" s="515" t="s">
        <v>309</v>
      </c>
      <c r="C70" s="458" t="s">
        <v>310</v>
      </c>
      <c r="D70" s="458" t="s">
        <v>311</v>
      </c>
      <c r="E70" s="459" t="s">
        <v>348</v>
      </c>
      <c r="F70" s="543"/>
      <c r="G70" s="461" t="s">
        <v>382</v>
      </c>
      <c r="H70" s="458" t="s">
        <v>388</v>
      </c>
      <c r="I70" s="458" t="s">
        <v>156</v>
      </c>
      <c r="J70" s="458" t="s">
        <v>191</v>
      </c>
      <c r="K70" s="463" t="s">
        <v>389</v>
      </c>
      <c r="L70" s="462">
        <v>0.4</v>
      </c>
      <c r="M70" s="458" t="s">
        <v>186</v>
      </c>
      <c r="N70" s="458" t="s">
        <v>357</v>
      </c>
      <c r="O70" s="458">
        <v>48</v>
      </c>
      <c r="P70" s="507">
        <v>11</v>
      </c>
      <c r="Q70" s="465">
        <v>12</v>
      </c>
      <c r="R70" s="465">
        <v>0</v>
      </c>
      <c r="S70" s="465">
        <v>2</v>
      </c>
      <c r="T70" s="463">
        <f t="shared" si="5"/>
        <v>2</v>
      </c>
      <c r="U70" s="463">
        <f t="shared" si="4"/>
        <v>13</v>
      </c>
      <c r="V70" s="465">
        <v>12</v>
      </c>
      <c r="W70" s="465">
        <v>12</v>
      </c>
      <c r="X70" s="458"/>
    </row>
    <row r="71" spans="1:24" ht="409.6" thickBot="1">
      <c r="A71" s="458" t="s">
        <v>308</v>
      </c>
      <c r="B71" s="515" t="s">
        <v>309</v>
      </c>
      <c r="C71" s="458" t="s">
        <v>310</v>
      </c>
      <c r="D71" s="458" t="s">
        <v>311</v>
      </c>
      <c r="E71" s="459" t="s">
        <v>348</v>
      </c>
      <c r="F71" s="542"/>
      <c r="G71" s="461" t="s">
        <v>382</v>
      </c>
      <c r="H71" s="458" t="s">
        <v>390</v>
      </c>
      <c r="I71" s="458" t="s">
        <v>156</v>
      </c>
      <c r="J71" s="458" t="s">
        <v>391</v>
      </c>
      <c r="K71" s="463" t="s">
        <v>392</v>
      </c>
      <c r="L71" s="462">
        <v>0.4</v>
      </c>
      <c r="M71" s="458" t="s">
        <v>186</v>
      </c>
      <c r="N71" s="458" t="s">
        <v>357</v>
      </c>
      <c r="O71" s="458">
        <v>12</v>
      </c>
      <c r="P71" s="507">
        <v>1</v>
      </c>
      <c r="Q71" s="465">
        <v>3</v>
      </c>
      <c r="R71" s="465">
        <v>1</v>
      </c>
      <c r="S71" s="465">
        <v>0</v>
      </c>
      <c r="T71" s="463">
        <f t="shared" si="5"/>
        <v>1</v>
      </c>
      <c r="U71" s="463">
        <f t="shared" si="4"/>
        <v>2</v>
      </c>
      <c r="V71" s="465">
        <v>3</v>
      </c>
      <c r="W71" s="465">
        <v>3</v>
      </c>
      <c r="X71" s="458"/>
    </row>
    <row r="72" spans="1:24" ht="299.25" customHeight="1">
      <c r="A72" s="458" t="s">
        <v>308</v>
      </c>
      <c r="B72" s="515" t="s">
        <v>309</v>
      </c>
      <c r="C72" s="458" t="s">
        <v>310</v>
      </c>
      <c r="D72" s="458" t="s">
        <v>311</v>
      </c>
      <c r="E72" s="459" t="s">
        <v>312</v>
      </c>
      <c r="F72" s="541" t="s">
        <v>393</v>
      </c>
      <c r="G72" s="461" t="s">
        <v>394</v>
      </c>
      <c r="H72" s="458" t="s">
        <v>395</v>
      </c>
      <c r="I72" s="458" t="s">
        <v>156</v>
      </c>
      <c r="J72" s="458">
        <v>0</v>
      </c>
      <c r="K72" s="463" t="s">
        <v>396</v>
      </c>
      <c r="L72" s="462">
        <v>0.5</v>
      </c>
      <c r="M72" s="458" t="s">
        <v>186</v>
      </c>
      <c r="N72" s="458" t="s">
        <v>397</v>
      </c>
      <c r="O72" s="458">
        <v>1</v>
      </c>
      <c r="P72" s="507" t="s">
        <v>161</v>
      </c>
      <c r="Q72" s="465">
        <v>0.25</v>
      </c>
      <c r="R72" s="465">
        <v>0.05</v>
      </c>
      <c r="S72" s="465">
        <v>0.03</v>
      </c>
      <c r="T72" s="463">
        <f>+R72+S72</f>
        <v>0.08</v>
      </c>
      <c r="U72" s="463">
        <f>+T72</f>
        <v>0.08</v>
      </c>
      <c r="V72" s="465">
        <v>0.37</v>
      </c>
      <c r="W72" s="465">
        <v>0.38</v>
      </c>
      <c r="X72" s="555" t="s">
        <v>1231</v>
      </c>
    </row>
    <row r="73" spans="1:24" ht="282" customHeight="1" thickBot="1">
      <c r="A73" s="458" t="s">
        <v>308</v>
      </c>
      <c r="B73" s="515" t="s">
        <v>309</v>
      </c>
      <c r="C73" s="458" t="s">
        <v>310</v>
      </c>
      <c r="D73" s="458" t="s">
        <v>311</v>
      </c>
      <c r="E73" s="459" t="s">
        <v>312</v>
      </c>
      <c r="F73" s="542"/>
      <c r="G73" s="461" t="s">
        <v>394</v>
      </c>
      <c r="H73" s="458" t="s">
        <v>398</v>
      </c>
      <c r="I73" s="458" t="s">
        <v>156</v>
      </c>
      <c r="J73" s="458" t="s">
        <v>222</v>
      </c>
      <c r="K73" s="463" t="s">
        <v>399</v>
      </c>
      <c r="L73" s="462">
        <v>0.5</v>
      </c>
      <c r="M73" s="458" t="s">
        <v>186</v>
      </c>
      <c r="N73" s="458" t="s">
        <v>400</v>
      </c>
      <c r="O73" s="458">
        <v>1</v>
      </c>
      <c r="P73" s="507" t="s">
        <v>161</v>
      </c>
      <c r="Q73" s="465">
        <v>0.25</v>
      </c>
      <c r="R73" s="465">
        <v>0.05</v>
      </c>
      <c r="S73" s="465">
        <v>0.03</v>
      </c>
      <c r="T73" s="463">
        <f>+R73+S73</f>
        <v>0.08</v>
      </c>
      <c r="U73" s="463">
        <f>+T73</f>
        <v>0.08</v>
      </c>
      <c r="V73" s="465">
        <v>0.37</v>
      </c>
      <c r="W73" s="465">
        <v>0.38</v>
      </c>
      <c r="X73" s="555"/>
    </row>
    <row r="74" spans="1:24" ht="409.5">
      <c r="A74" s="458" t="s">
        <v>401</v>
      </c>
      <c r="B74" s="515" t="s">
        <v>402</v>
      </c>
      <c r="C74" s="458" t="s">
        <v>403</v>
      </c>
      <c r="D74" s="458" t="s">
        <v>404</v>
      </c>
      <c r="E74" s="459" t="s">
        <v>405</v>
      </c>
      <c r="F74" s="541" t="s">
        <v>406</v>
      </c>
      <c r="G74" s="461" t="s">
        <v>407</v>
      </c>
      <c r="H74" s="458" t="s">
        <v>408</v>
      </c>
      <c r="I74" s="458" t="s">
        <v>156</v>
      </c>
      <c r="J74" s="458">
        <v>0</v>
      </c>
      <c r="K74" s="463" t="s">
        <v>409</v>
      </c>
      <c r="L74" s="462">
        <v>0.5</v>
      </c>
      <c r="M74" s="458" t="s">
        <v>186</v>
      </c>
      <c r="N74" s="458" t="s">
        <v>367</v>
      </c>
      <c r="O74" s="458">
        <v>5</v>
      </c>
      <c r="P74" s="458">
        <v>2</v>
      </c>
      <c r="Q74" s="465">
        <v>1</v>
      </c>
      <c r="R74" s="465">
        <v>0</v>
      </c>
      <c r="S74" s="465"/>
      <c r="T74" s="463">
        <f t="shared" si="5"/>
        <v>0</v>
      </c>
      <c r="U74" s="463">
        <f t="shared" si="4"/>
        <v>2</v>
      </c>
      <c r="V74" s="465">
        <v>1</v>
      </c>
      <c r="W74" s="465">
        <v>1</v>
      </c>
      <c r="X74" s="458"/>
    </row>
    <row r="75" spans="1:24" ht="409.6" thickBot="1">
      <c r="A75" s="458" t="s">
        <v>401</v>
      </c>
      <c r="B75" s="515" t="s">
        <v>402</v>
      </c>
      <c r="C75" s="458" t="s">
        <v>403</v>
      </c>
      <c r="D75" s="458" t="s">
        <v>404</v>
      </c>
      <c r="E75" s="459" t="s">
        <v>405</v>
      </c>
      <c r="F75" s="542"/>
      <c r="G75" s="461" t="s">
        <v>407</v>
      </c>
      <c r="H75" s="458" t="s">
        <v>410</v>
      </c>
      <c r="I75" s="458" t="s">
        <v>156</v>
      </c>
      <c r="J75" s="458">
        <v>0</v>
      </c>
      <c r="K75" s="463" t="s">
        <v>411</v>
      </c>
      <c r="L75" s="462">
        <v>0.5</v>
      </c>
      <c r="M75" s="458" t="s">
        <v>159</v>
      </c>
      <c r="N75" s="458" t="s">
        <v>370</v>
      </c>
      <c r="O75" s="458">
        <v>4</v>
      </c>
      <c r="P75" s="458" t="s">
        <v>161</v>
      </c>
      <c r="Q75" s="465">
        <v>2</v>
      </c>
      <c r="R75" s="465">
        <v>0</v>
      </c>
      <c r="S75" s="465">
        <v>0</v>
      </c>
      <c r="T75" s="463">
        <f t="shared" si="5"/>
        <v>0</v>
      </c>
      <c r="U75" s="463">
        <v>0</v>
      </c>
      <c r="V75" s="465">
        <v>1</v>
      </c>
      <c r="W75" s="465">
        <v>1</v>
      </c>
      <c r="X75" s="458"/>
    </row>
  </sheetData>
  <autoFilter ref="A7:W75" xr:uid="{00000000-0001-0000-0100-000000000000}"/>
  <mergeCells count="23">
    <mergeCell ref="A5:B5"/>
    <mergeCell ref="A6:W6"/>
    <mergeCell ref="F9:F10"/>
    <mergeCell ref="X9:X10"/>
    <mergeCell ref="X72:X73"/>
    <mergeCell ref="A1:B4"/>
    <mergeCell ref="C1:V1"/>
    <mergeCell ref="C2:V2"/>
    <mergeCell ref="C3:V3"/>
    <mergeCell ref="C4:V4"/>
    <mergeCell ref="F11:F26"/>
    <mergeCell ref="F36:F40"/>
    <mergeCell ref="F74:F75"/>
    <mergeCell ref="F68:F71"/>
    <mergeCell ref="F72:F73"/>
    <mergeCell ref="F59:F65"/>
    <mergeCell ref="F66:F67"/>
    <mergeCell ref="F53:F58"/>
    <mergeCell ref="F41:F45"/>
    <mergeCell ref="F48:F52"/>
    <mergeCell ref="F46:F47"/>
    <mergeCell ref="F27:F29"/>
    <mergeCell ref="F30:F32"/>
  </mergeCells>
  <phoneticPr fontId="45" type="noConversion"/>
  <dataValidations count="1">
    <dataValidation type="list" allowBlank="1" showErrorMessage="1" sqref="M9:M277" xr:uid="{00000000-0002-0000-0100-000000000000}">
      <formula1>#REF!</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1"/>
  <sheetViews>
    <sheetView topLeftCell="B1" zoomScale="62" zoomScaleNormal="40" workbookViewId="0">
      <selection activeCell="I9" sqref="I9"/>
    </sheetView>
  </sheetViews>
  <sheetFormatPr baseColWidth="10" defaultColWidth="12.5703125" defaultRowHeight="15" customHeight="1"/>
  <cols>
    <col min="1" max="1" width="20.85546875" style="23" customWidth="1"/>
    <col min="2" max="2" width="30.7109375" style="23" customWidth="1"/>
    <col min="3" max="3" width="33.7109375" style="23" customWidth="1"/>
    <col min="4" max="4" width="32" style="23" customWidth="1"/>
    <col min="5" max="6" width="28.5703125" style="23" customWidth="1"/>
    <col min="7" max="8" width="33.140625" style="34" customWidth="1"/>
    <col min="9" max="9" width="34" style="23" customWidth="1"/>
    <col min="10" max="10" width="30.140625" style="23" customWidth="1"/>
    <col min="11" max="11" width="23.7109375" style="23" customWidth="1"/>
    <col min="12" max="12" width="27.140625" style="36" customWidth="1"/>
    <col min="13" max="13" width="39.140625" style="23" customWidth="1"/>
    <col min="14" max="14" width="54.7109375" style="23" customWidth="1"/>
    <col min="15" max="16" width="10.5703125" style="23" customWidth="1"/>
    <col min="17" max="17" width="10.5703125" style="23" hidden="1" customWidth="1"/>
    <col min="18" max="26" width="10.5703125" style="23" customWidth="1"/>
    <col min="27" max="16384" width="12.5703125" style="23"/>
  </cols>
  <sheetData>
    <row r="1" spans="1:17" ht="22.5" customHeight="1">
      <c r="A1" s="559"/>
      <c r="B1" s="557"/>
      <c r="C1" s="560" t="s">
        <v>125</v>
      </c>
      <c r="D1" s="557"/>
      <c r="E1" s="557"/>
      <c r="F1" s="557"/>
      <c r="G1" s="557"/>
      <c r="H1" s="557"/>
      <c r="I1" s="557"/>
      <c r="J1" s="557"/>
      <c r="K1" s="557"/>
      <c r="L1" s="557"/>
      <c r="M1" s="557"/>
      <c r="N1" s="21" t="s">
        <v>126</v>
      </c>
      <c r="O1" s="22"/>
      <c r="P1" s="22"/>
      <c r="Q1" s="22"/>
    </row>
    <row r="2" spans="1:17" ht="22.5" customHeight="1">
      <c r="A2" s="557"/>
      <c r="B2" s="557"/>
      <c r="C2" s="560" t="s">
        <v>127</v>
      </c>
      <c r="D2" s="557"/>
      <c r="E2" s="557"/>
      <c r="F2" s="557"/>
      <c r="G2" s="557"/>
      <c r="H2" s="557"/>
      <c r="I2" s="557"/>
      <c r="J2" s="557"/>
      <c r="K2" s="557"/>
      <c r="L2" s="557"/>
      <c r="M2" s="557"/>
      <c r="N2" s="21" t="s">
        <v>128</v>
      </c>
      <c r="O2" s="22"/>
      <c r="P2" s="22"/>
      <c r="Q2" s="22"/>
    </row>
    <row r="3" spans="1:17" ht="22.5" customHeight="1">
      <c r="A3" s="557"/>
      <c r="B3" s="557"/>
      <c r="C3" s="560" t="s">
        <v>129</v>
      </c>
      <c r="D3" s="557"/>
      <c r="E3" s="557"/>
      <c r="F3" s="557"/>
      <c r="G3" s="557"/>
      <c r="H3" s="557"/>
      <c r="I3" s="557"/>
      <c r="J3" s="557"/>
      <c r="K3" s="557"/>
      <c r="L3" s="557"/>
      <c r="M3" s="557"/>
      <c r="N3" s="21" t="s">
        <v>130</v>
      </c>
      <c r="O3" s="22"/>
      <c r="P3" s="22"/>
      <c r="Q3" s="22"/>
    </row>
    <row r="4" spans="1:17" ht="22.5" customHeight="1">
      <c r="A4" s="557"/>
      <c r="B4" s="557"/>
      <c r="C4" s="560" t="s">
        <v>131</v>
      </c>
      <c r="D4" s="557"/>
      <c r="E4" s="557"/>
      <c r="F4" s="557"/>
      <c r="G4" s="557"/>
      <c r="H4" s="557"/>
      <c r="I4" s="557"/>
      <c r="J4" s="557"/>
      <c r="K4" s="557"/>
      <c r="L4" s="557"/>
      <c r="M4" s="557"/>
      <c r="N4" s="21" t="s">
        <v>412</v>
      </c>
      <c r="O4" s="22"/>
      <c r="P4" s="22"/>
      <c r="Q4" s="22"/>
    </row>
    <row r="5" spans="1:17" ht="26.25" customHeight="1">
      <c r="A5" s="561" t="s">
        <v>413</v>
      </c>
      <c r="B5" s="557"/>
      <c r="C5" s="561"/>
      <c r="D5" s="557"/>
      <c r="E5" s="557"/>
      <c r="F5" s="557"/>
      <c r="G5" s="557"/>
      <c r="H5" s="557"/>
      <c r="I5" s="557"/>
      <c r="J5" s="557"/>
      <c r="K5" s="557"/>
      <c r="L5" s="557"/>
      <c r="M5" s="557"/>
      <c r="N5" s="557"/>
      <c r="O5" s="22"/>
      <c r="P5" s="22"/>
      <c r="Q5" s="22"/>
    </row>
    <row r="6" spans="1:17" ht="15" customHeight="1">
      <c r="A6" s="556" t="s">
        <v>414</v>
      </c>
      <c r="B6" s="557"/>
      <c r="C6" s="557"/>
      <c r="D6" s="557"/>
      <c r="E6" s="557"/>
      <c r="F6" s="557"/>
      <c r="G6" s="557"/>
      <c r="H6" s="557"/>
      <c r="I6" s="557"/>
      <c r="J6" s="557"/>
      <c r="K6" s="557"/>
      <c r="L6" s="557"/>
      <c r="M6" s="558" t="s">
        <v>415</v>
      </c>
      <c r="N6" s="557"/>
      <c r="O6" s="22"/>
      <c r="P6" s="22"/>
      <c r="Q6" s="22"/>
    </row>
    <row r="7" spans="1:17" ht="14.25" customHeight="1">
      <c r="A7" s="557"/>
      <c r="B7" s="557"/>
      <c r="C7" s="557"/>
      <c r="D7" s="557"/>
      <c r="E7" s="557"/>
      <c r="F7" s="557"/>
      <c r="G7" s="557"/>
      <c r="H7" s="557"/>
      <c r="I7" s="557"/>
      <c r="J7" s="557"/>
      <c r="K7" s="557"/>
      <c r="L7" s="557"/>
      <c r="M7" s="557"/>
      <c r="N7" s="557"/>
      <c r="O7" s="22"/>
      <c r="P7" s="22"/>
      <c r="Q7" s="22"/>
    </row>
    <row r="8" spans="1:17" ht="66.75" customHeight="1">
      <c r="A8" s="38" t="s">
        <v>10</v>
      </c>
      <c r="B8" s="38" t="s">
        <v>416</v>
      </c>
      <c r="C8" s="38" t="s">
        <v>417</v>
      </c>
      <c r="D8" s="38" t="s">
        <v>418</v>
      </c>
      <c r="E8" s="38" t="s">
        <v>42</v>
      </c>
      <c r="F8" s="38" t="s">
        <v>44</v>
      </c>
      <c r="G8" s="38" t="s">
        <v>46</v>
      </c>
      <c r="H8" s="38" t="s">
        <v>48</v>
      </c>
      <c r="I8" s="38" t="s">
        <v>50</v>
      </c>
      <c r="J8" s="38" t="s">
        <v>52</v>
      </c>
      <c r="K8" s="38" t="s">
        <v>419</v>
      </c>
      <c r="L8" s="38" t="s">
        <v>56</v>
      </c>
      <c r="M8" s="38" t="s">
        <v>60</v>
      </c>
      <c r="N8" s="38" t="s">
        <v>62</v>
      </c>
      <c r="O8" s="24"/>
      <c r="P8" s="24"/>
      <c r="Q8" s="24"/>
    </row>
    <row r="9" spans="1:17" ht="120" customHeight="1">
      <c r="A9" s="25" t="s">
        <v>420</v>
      </c>
      <c r="B9" s="25" t="s">
        <v>421</v>
      </c>
      <c r="C9" s="25" t="s">
        <v>422</v>
      </c>
      <c r="D9" s="25" t="s">
        <v>423</v>
      </c>
      <c r="E9" s="25" t="s">
        <v>424</v>
      </c>
      <c r="F9" s="25" t="s">
        <v>425</v>
      </c>
      <c r="G9" s="26" t="s">
        <v>426</v>
      </c>
      <c r="H9" s="26" t="s">
        <v>427</v>
      </c>
      <c r="I9" s="27" t="s">
        <v>428</v>
      </c>
      <c r="J9" s="28" t="s">
        <v>429</v>
      </c>
      <c r="K9" s="29"/>
      <c r="L9" s="35" t="s">
        <v>172</v>
      </c>
    </row>
    <row r="10" spans="1:17" ht="80.25" customHeight="1">
      <c r="A10" s="30"/>
      <c r="B10" s="25" t="s">
        <v>421</v>
      </c>
      <c r="C10" s="25" t="s">
        <v>422</v>
      </c>
      <c r="D10" s="25" t="s">
        <v>423</v>
      </c>
      <c r="E10" s="25" t="s">
        <v>430</v>
      </c>
      <c r="F10" s="25" t="s">
        <v>431</v>
      </c>
      <c r="G10" s="26" t="s">
        <v>432</v>
      </c>
      <c r="H10" s="26" t="s">
        <v>433</v>
      </c>
      <c r="I10" s="27" t="s">
        <v>434</v>
      </c>
      <c r="J10" s="28" t="s">
        <v>435</v>
      </c>
      <c r="K10" s="29"/>
      <c r="L10" s="35" t="s">
        <v>172</v>
      </c>
      <c r="Q10" s="29" t="s">
        <v>436</v>
      </c>
    </row>
    <row r="11" spans="1:17" ht="63.75" customHeight="1">
      <c r="A11" s="25" t="s">
        <v>312</v>
      </c>
      <c r="B11" s="25" t="s">
        <v>421</v>
      </c>
      <c r="C11" s="25" t="s">
        <v>422</v>
      </c>
      <c r="D11" s="25" t="s">
        <v>423</v>
      </c>
      <c r="E11" s="25" t="s">
        <v>430</v>
      </c>
      <c r="F11" s="25" t="s">
        <v>431</v>
      </c>
      <c r="G11" s="26" t="s">
        <v>437</v>
      </c>
      <c r="H11" s="26" t="s">
        <v>438</v>
      </c>
      <c r="I11" s="27" t="s">
        <v>434</v>
      </c>
      <c r="J11" s="28" t="s">
        <v>435</v>
      </c>
      <c r="K11" s="29"/>
      <c r="L11" s="35" t="s">
        <v>172</v>
      </c>
      <c r="Q11" s="29" t="s">
        <v>439</v>
      </c>
    </row>
    <row r="12" spans="1:17" ht="64.5" customHeight="1">
      <c r="A12" s="25" t="s">
        <v>312</v>
      </c>
      <c r="B12" s="25" t="s">
        <v>421</v>
      </c>
      <c r="C12" s="25" t="s">
        <v>422</v>
      </c>
      <c r="D12" s="25" t="s">
        <v>423</v>
      </c>
      <c r="E12" s="25" t="s">
        <v>430</v>
      </c>
      <c r="F12" s="25" t="s">
        <v>431</v>
      </c>
      <c r="G12" s="26" t="s">
        <v>440</v>
      </c>
      <c r="H12" s="26" t="s">
        <v>441</v>
      </c>
      <c r="I12" s="27" t="s">
        <v>434</v>
      </c>
      <c r="J12" s="28" t="s">
        <v>435</v>
      </c>
      <c r="K12" s="29"/>
      <c r="L12" s="35" t="s">
        <v>172</v>
      </c>
      <c r="Q12" s="29" t="s">
        <v>442</v>
      </c>
    </row>
    <row r="13" spans="1:17" ht="66.75" customHeight="1">
      <c r="A13" s="25" t="s">
        <v>443</v>
      </c>
      <c r="B13" s="25" t="s">
        <v>421</v>
      </c>
      <c r="C13" s="25" t="s">
        <v>422</v>
      </c>
      <c r="D13" s="25" t="s">
        <v>423</v>
      </c>
      <c r="E13" s="25" t="s">
        <v>430</v>
      </c>
      <c r="F13" s="25" t="s">
        <v>431</v>
      </c>
      <c r="G13" s="26" t="s">
        <v>444</v>
      </c>
      <c r="H13" s="26" t="s">
        <v>445</v>
      </c>
      <c r="I13" s="27" t="s">
        <v>446</v>
      </c>
      <c r="J13" s="28" t="s">
        <v>435</v>
      </c>
      <c r="K13" s="29"/>
      <c r="L13" s="35" t="s">
        <v>172</v>
      </c>
      <c r="Q13" s="29" t="s">
        <v>447</v>
      </c>
    </row>
    <row r="14" spans="1:17" ht="92.25" customHeight="1">
      <c r="A14" s="30"/>
      <c r="B14" s="30"/>
      <c r="C14" s="30"/>
      <c r="D14" s="25" t="s">
        <v>423</v>
      </c>
      <c r="E14" s="25" t="s">
        <v>448</v>
      </c>
      <c r="F14" s="25" t="s">
        <v>449</v>
      </c>
      <c r="G14" s="26" t="s">
        <v>450</v>
      </c>
      <c r="H14" s="26" t="s">
        <v>451</v>
      </c>
      <c r="I14" s="27" t="s">
        <v>434</v>
      </c>
      <c r="J14" s="28" t="s">
        <v>435</v>
      </c>
      <c r="K14" s="29"/>
      <c r="L14" s="35" t="s">
        <v>172</v>
      </c>
    </row>
    <row r="15" spans="1:17" ht="76.5" customHeight="1">
      <c r="A15" s="25" t="s">
        <v>452</v>
      </c>
      <c r="B15" s="25" t="s">
        <v>421</v>
      </c>
      <c r="C15" s="25" t="s">
        <v>422</v>
      </c>
      <c r="D15" s="25" t="s">
        <v>423</v>
      </c>
      <c r="E15" s="25" t="s">
        <v>453</v>
      </c>
      <c r="F15" s="25" t="s">
        <v>454</v>
      </c>
      <c r="G15" s="26" t="s">
        <v>455</v>
      </c>
      <c r="H15" s="26" t="s">
        <v>456</v>
      </c>
      <c r="I15" s="27" t="s">
        <v>457</v>
      </c>
      <c r="J15" s="28" t="s">
        <v>435</v>
      </c>
      <c r="K15" s="29"/>
      <c r="L15" s="35" t="s">
        <v>172</v>
      </c>
    </row>
    <row r="16" spans="1:17" ht="108.75" customHeight="1">
      <c r="A16" s="25" t="s">
        <v>443</v>
      </c>
      <c r="B16" s="25" t="s">
        <v>458</v>
      </c>
      <c r="C16" s="25" t="s">
        <v>459</v>
      </c>
      <c r="D16" s="25" t="s">
        <v>460</v>
      </c>
      <c r="E16" s="25" t="s">
        <v>461</v>
      </c>
      <c r="F16" s="25" t="s">
        <v>462</v>
      </c>
      <c r="G16" s="26" t="s">
        <v>463</v>
      </c>
      <c r="H16" s="26" t="s">
        <v>464</v>
      </c>
      <c r="I16" s="31" t="s">
        <v>434</v>
      </c>
      <c r="J16" s="28" t="s">
        <v>435</v>
      </c>
      <c r="K16" s="29"/>
      <c r="L16" s="35" t="s">
        <v>172</v>
      </c>
    </row>
    <row r="17" spans="1:12" ht="85.5" customHeight="1">
      <c r="A17" s="25" t="s">
        <v>443</v>
      </c>
      <c r="B17" s="25" t="s">
        <v>421</v>
      </c>
      <c r="C17" s="25" t="s">
        <v>422</v>
      </c>
      <c r="D17" s="25" t="s">
        <v>465</v>
      </c>
      <c r="E17" s="25" t="s">
        <v>466</v>
      </c>
      <c r="F17" s="25" t="s">
        <v>467</v>
      </c>
      <c r="G17" s="26" t="s">
        <v>468</v>
      </c>
      <c r="H17" s="26" t="s">
        <v>469</v>
      </c>
      <c r="I17" s="27" t="s">
        <v>428</v>
      </c>
      <c r="J17" s="28" t="s">
        <v>435</v>
      </c>
      <c r="K17" s="29"/>
      <c r="L17" s="35" t="s">
        <v>172</v>
      </c>
    </row>
    <row r="18" spans="1:12" ht="84" customHeight="1">
      <c r="A18" s="25" t="s">
        <v>443</v>
      </c>
      <c r="B18" s="25" t="s">
        <v>421</v>
      </c>
      <c r="C18" s="25" t="s">
        <v>422</v>
      </c>
      <c r="D18" s="25" t="s">
        <v>465</v>
      </c>
      <c r="E18" s="25" t="s">
        <v>470</v>
      </c>
      <c r="F18" s="25" t="s">
        <v>471</v>
      </c>
      <c r="G18" s="26" t="s">
        <v>472</v>
      </c>
      <c r="H18" s="26" t="s">
        <v>473</v>
      </c>
      <c r="I18" s="27" t="s">
        <v>474</v>
      </c>
      <c r="J18" s="28" t="s">
        <v>435</v>
      </c>
      <c r="K18" s="29"/>
      <c r="L18" s="35" t="s">
        <v>172</v>
      </c>
    </row>
    <row r="19" spans="1:12" ht="87" customHeight="1">
      <c r="A19" s="25" t="s">
        <v>443</v>
      </c>
      <c r="B19" s="25" t="s">
        <v>421</v>
      </c>
      <c r="C19" s="25" t="s">
        <v>422</v>
      </c>
      <c r="D19" s="25" t="s">
        <v>465</v>
      </c>
      <c r="E19" s="25" t="s">
        <v>470</v>
      </c>
      <c r="F19" s="25" t="s">
        <v>471</v>
      </c>
      <c r="G19" s="26" t="s">
        <v>475</v>
      </c>
      <c r="H19" s="26" t="s">
        <v>476</v>
      </c>
      <c r="I19" s="27" t="s">
        <v>474</v>
      </c>
      <c r="J19" s="28" t="s">
        <v>435</v>
      </c>
      <c r="K19" s="29"/>
      <c r="L19" s="35" t="s">
        <v>172</v>
      </c>
    </row>
    <row r="20" spans="1:12" ht="117.75" customHeight="1">
      <c r="A20" s="25" t="s">
        <v>443</v>
      </c>
      <c r="B20" s="25" t="s">
        <v>421</v>
      </c>
      <c r="C20" s="25" t="s">
        <v>422</v>
      </c>
      <c r="D20" s="25" t="s">
        <v>465</v>
      </c>
      <c r="E20" s="25" t="s">
        <v>470</v>
      </c>
      <c r="F20" s="25" t="s">
        <v>471</v>
      </c>
      <c r="G20" s="26" t="s">
        <v>477</v>
      </c>
      <c r="H20" s="26" t="s">
        <v>478</v>
      </c>
      <c r="I20" s="27" t="s">
        <v>474</v>
      </c>
      <c r="J20" s="28" t="s">
        <v>435</v>
      </c>
      <c r="K20" s="29"/>
      <c r="L20" s="35" t="s">
        <v>172</v>
      </c>
    </row>
    <row r="21" spans="1:12" ht="114.75" customHeight="1">
      <c r="A21" s="25" t="s">
        <v>443</v>
      </c>
      <c r="B21" s="25" t="s">
        <v>421</v>
      </c>
      <c r="C21" s="25" t="s">
        <v>422</v>
      </c>
      <c r="D21" s="25" t="s">
        <v>465</v>
      </c>
      <c r="E21" s="25" t="s">
        <v>470</v>
      </c>
      <c r="F21" s="25" t="s">
        <v>471</v>
      </c>
      <c r="G21" s="26" t="s">
        <v>479</v>
      </c>
      <c r="H21" s="26" t="s">
        <v>480</v>
      </c>
      <c r="I21" s="27" t="s">
        <v>474</v>
      </c>
      <c r="J21" s="28" t="s">
        <v>435</v>
      </c>
      <c r="K21" s="29"/>
    </row>
    <row r="22" spans="1:12" ht="100.5" customHeight="1">
      <c r="A22" s="25" t="s">
        <v>443</v>
      </c>
      <c r="B22" s="25" t="s">
        <v>421</v>
      </c>
      <c r="C22" s="25" t="s">
        <v>422</v>
      </c>
      <c r="D22" s="25" t="s">
        <v>465</v>
      </c>
      <c r="E22" s="25" t="s">
        <v>481</v>
      </c>
      <c r="F22" s="25" t="s">
        <v>482</v>
      </c>
      <c r="G22" s="26" t="s">
        <v>483</v>
      </c>
      <c r="H22" s="26" t="s">
        <v>484</v>
      </c>
      <c r="I22" s="27" t="s">
        <v>428</v>
      </c>
      <c r="J22" s="28" t="s">
        <v>429</v>
      </c>
      <c r="K22" s="29"/>
    </row>
    <row r="23" spans="1:12" ht="79.5" customHeight="1">
      <c r="A23" s="25" t="s">
        <v>443</v>
      </c>
      <c r="B23" s="25" t="s">
        <v>421</v>
      </c>
      <c r="C23" s="25" t="s">
        <v>422</v>
      </c>
      <c r="D23" s="25" t="s">
        <v>465</v>
      </c>
      <c r="E23" s="25" t="s">
        <v>485</v>
      </c>
      <c r="F23" s="25" t="s">
        <v>486</v>
      </c>
      <c r="G23" s="26" t="s">
        <v>487</v>
      </c>
      <c r="H23" s="26" t="s">
        <v>488</v>
      </c>
      <c r="I23" s="27" t="s">
        <v>474</v>
      </c>
      <c r="J23" s="28" t="s">
        <v>435</v>
      </c>
      <c r="K23" s="29"/>
    </row>
    <row r="24" spans="1:12" ht="80.25" customHeight="1">
      <c r="A24" s="25" t="s">
        <v>443</v>
      </c>
      <c r="B24" s="25" t="s">
        <v>421</v>
      </c>
      <c r="C24" s="25" t="s">
        <v>422</v>
      </c>
      <c r="D24" s="25" t="s">
        <v>465</v>
      </c>
      <c r="E24" s="25" t="s">
        <v>485</v>
      </c>
      <c r="F24" s="25" t="s">
        <v>486</v>
      </c>
      <c r="G24" s="26" t="s">
        <v>489</v>
      </c>
      <c r="H24" s="26" t="s">
        <v>490</v>
      </c>
      <c r="I24" s="27" t="s">
        <v>474</v>
      </c>
      <c r="J24" s="28" t="s">
        <v>435</v>
      </c>
      <c r="K24" s="29"/>
    </row>
    <row r="25" spans="1:12" ht="98.25" customHeight="1">
      <c r="A25" s="25" t="s">
        <v>312</v>
      </c>
      <c r="B25" s="32" t="s">
        <v>491</v>
      </c>
      <c r="C25" s="25" t="s">
        <v>492</v>
      </c>
      <c r="D25" s="25" t="s">
        <v>493</v>
      </c>
      <c r="E25" s="25" t="s">
        <v>494</v>
      </c>
      <c r="F25" s="25" t="s">
        <v>495</v>
      </c>
      <c r="G25" s="26" t="s">
        <v>496</v>
      </c>
      <c r="H25" s="26" t="s">
        <v>497</v>
      </c>
      <c r="I25" s="27" t="s">
        <v>474</v>
      </c>
      <c r="J25" s="28" t="s">
        <v>435</v>
      </c>
      <c r="K25" s="29"/>
    </row>
    <row r="26" spans="1:12" ht="111" customHeight="1">
      <c r="A26" s="25" t="s">
        <v>312</v>
      </c>
      <c r="B26" s="32" t="s">
        <v>491</v>
      </c>
      <c r="C26" s="25" t="s">
        <v>492</v>
      </c>
      <c r="D26" s="25" t="s">
        <v>493</v>
      </c>
      <c r="E26" s="25" t="s">
        <v>494</v>
      </c>
      <c r="F26" s="25" t="s">
        <v>495</v>
      </c>
      <c r="G26" s="26" t="s">
        <v>498</v>
      </c>
      <c r="H26" s="26" t="s">
        <v>499</v>
      </c>
      <c r="I26" s="27" t="s">
        <v>434</v>
      </c>
      <c r="J26" s="28" t="s">
        <v>435</v>
      </c>
      <c r="K26" s="29"/>
    </row>
    <row r="27" spans="1:12" ht="86.25" customHeight="1">
      <c r="A27" s="25" t="s">
        <v>312</v>
      </c>
      <c r="B27" s="32" t="s">
        <v>491</v>
      </c>
      <c r="C27" s="25" t="s">
        <v>492</v>
      </c>
      <c r="D27" s="25" t="s">
        <v>493</v>
      </c>
      <c r="E27" s="25" t="s">
        <v>494</v>
      </c>
      <c r="F27" s="25" t="s">
        <v>495</v>
      </c>
      <c r="G27" s="26" t="s">
        <v>500</v>
      </c>
      <c r="H27" s="26" t="s">
        <v>501</v>
      </c>
      <c r="I27" s="27" t="s">
        <v>434</v>
      </c>
      <c r="J27" s="28" t="s">
        <v>435</v>
      </c>
      <c r="K27" s="29"/>
    </row>
    <row r="28" spans="1:12" ht="80.25" customHeight="1">
      <c r="A28" s="25" t="s">
        <v>312</v>
      </c>
      <c r="B28" s="32" t="s">
        <v>491</v>
      </c>
      <c r="C28" s="25" t="s">
        <v>492</v>
      </c>
      <c r="D28" s="25" t="s">
        <v>493</v>
      </c>
      <c r="E28" s="25" t="s">
        <v>494</v>
      </c>
      <c r="F28" s="25" t="s">
        <v>495</v>
      </c>
      <c r="G28" s="26" t="s">
        <v>502</v>
      </c>
      <c r="H28" s="26" t="s">
        <v>503</v>
      </c>
      <c r="I28" s="27" t="s">
        <v>434</v>
      </c>
      <c r="J28" s="28" t="s">
        <v>435</v>
      </c>
      <c r="K28" s="29"/>
    </row>
    <row r="29" spans="1:12" ht="113.25" customHeight="1">
      <c r="A29" s="25" t="s">
        <v>312</v>
      </c>
      <c r="B29" s="32" t="s">
        <v>491</v>
      </c>
      <c r="C29" s="25" t="s">
        <v>492</v>
      </c>
      <c r="D29" s="25" t="s">
        <v>493</v>
      </c>
      <c r="E29" s="25" t="s">
        <v>494</v>
      </c>
      <c r="F29" s="25" t="s">
        <v>495</v>
      </c>
      <c r="G29" s="26" t="s">
        <v>504</v>
      </c>
      <c r="H29" s="26" t="s">
        <v>505</v>
      </c>
      <c r="I29" s="27" t="s">
        <v>434</v>
      </c>
      <c r="J29" s="28" t="s">
        <v>429</v>
      </c>
      <c r="K29" s="29"/>
    </row>
    <row r="30" spans="1:12" ht="109.5" customHeight="1">
      <c r="A30" s="25" t="s">
        <v>312</v>
      </c>
      <c r="B30" s="32" t="s">
        <v>491</v>
      </c>
      <c r="C30" s="25" t="s">
        <v>492</v>
      </c>
      <c r="D30" s="25" t="s">
        <v>493</v>
      </c>
      <c r="E30" s="25" t="s">
        <v>494</v>
      </c>
      <c r="F30" s="25" t="s">
        <v>495</v>
      </c>
      <c r="G30" s="26" t="s">
        <v>506</v>
      </c>
      <c r="H30" s="26" t="s">
        <v>507</v>
      </c>
      <c r="I30" s="27" t="s">
        <v>434</v>
      </c>
      <c r="J30" s="28" t="s">
        <v>435</v>
      </c>
      <c r="K30" s="29"/>
    </row>
    <row r="31" spans="1:12" ht="89.25" customHeight="1">
      <c r="A31" s="25" t="s">
        <v>312</v>
      </c>
      <c r="B31" s="32" t="s">
        <v>491</v>
      </c>
      <c r="C31" s="25" t="s">
        <v>492</v>
      </c>
      <c r="D31" s="25" t="s">
        <v>493</v>
      </c>
      <c r="E31" s="25" t="s">
        <v>494</v>
      </c>
      <c r="F31" s="25" t="s">
        <v>495</v>
      </c>
      <c r="G31" s="26" t="s">
        <v>508</v>
      </c>
      <c r="H31" s="26" t="s">
        <v>509</v>
      </c>
      <c r="I31" s="27" t="s">
        <v>434</v>
      </c>
      <c r="J31" s="28" t="s">
        <v>510</v>
      </c>
      <c r="K31" s="29"/>
    </row>
    <row r="32" spans="1:12" ht="90.75" customHeight="1">
      <c r="A32" s="25" t="s">
        <v>312</v>
      </c>
      <c r="B32" s="32" t="s">
        <v>491</v>
      </c>
      <c r="C32" s="25" t="s">
        <v>492</v>
      </c>
      <c r="D32" s="25" t="s">
        <v>493</v>
      </c>
      <c r="E32" s="25" t="s">
        <v>494</v>
      </c>
      <c r="F32" s="25" t="s">
        <v>495</v>
      </c>
      <c r="G32" s="26" t="s">
        <v>511</v>
      </c>
      <c r="H32" s="26" t="s">
        <v>512</v>
      </c>
      <c r="I32" s="27" t="s">
        <v>434</v>
      </c>
      <c r="J32" s="28" t="s">
        <v>510</v>
      </c>
      <c r="K32" s="29"/>
    </row>
    <row r="33" spans="1:11" ht="131.25" customHeight="1">
      <c r="A33" s="25" t="s">
        <v>312</v>
      </c>
      <c r="B33" s="32" t="s">
        <v>491</v>
      </c>
      <c r="C33" s="25" t="s">
        <v>492</v>
      </c>
      <c r="D33" s="25" t="s">
        <v>493</v>
      </c>
      <c r="E33" s="25" t="s">
        <v>513</v>
      </c>
      <c r="F33" s="25" t="s">
        <v>514</v>
      </c>
      <c r="G33" s="26" t="s">
        <v>515</v>
      </c>
      <c r="H33" s="26" t="s">
        <v>516</v>
      </c>
      <c r="I33" s="27" t="s">
        <v>434</v>
      </c>
      <c r="J33" s="28" t="s">
        <v>510</v>
      </c>
      <c r="K33" s="29"/>
    </row>
    <row r="34" spans="1:11" ht="113.25" customHeight="1">
      <c r="A34" s="25" t="s">
        <v>312</v>
      </c>
      <c r="B34" s="32" t="s">
        <v>491</v>
      </c>
      <c r="C34" s="25" t="s">
        <v>492</v>
      </c>
      <c r="D34" s="25" t="s">
        <v>493</v>
      </c>
      <c r="E34" s="25" t="s">
        <v>513</v>
      </c>
      <c r="F34" s="25" t="s">
        <v>514</v>
      </c>
      <c r="G34" s="26" t="s">
        <v>517</v>
      </c>
      <c r="H34" s="26" t="s">
        <v>518</v>
      </c>
      <c r="I34" s="27" t="s">
        <v>434</v>
      </c>
      <c r="J34" s="28" t="s">
        <v>510</v>
      </c>
      <c r="K34" s="29"/>
    </row>
    <row r="35" spans="1:11" ht="110.25" customHeight="1">
      <c r="A35" s="25" t="s">
        <v>312</v>
      </c>
      <c r="B35" s="32" t="s">
        <v>491</v>
      </c>
      <c r="C35" s="25" t="s">
        <v>492</v>
      </c>
      <c r="D35" s="25" t="s">
        <v>493</v>
      </c>
      <c r="E35" s="25" t="s">
        <v>513</v>
      </c>
      <c r="F35" s="25" t="s">
        <v>514</v>
      </c>
      <c r="G35" s="26" t="s">
        <v>519</v>
      </c>
      <c r="H35" s="26" t="s">
        <v>520</v>
      </c>
      <c r="I35" s="27" t="s">
        <v>434</v>
      </c>
      <c r="J35" s="28" t="s">
        <v>510</v>
      </c>
      <c r="K35" s="29"/>
    </row>
    <row r="36" spans="1:11" ht="100.5" customHeight="1">
      <c r="A36" s="25" t="s">
        <v>312</v>
      </c>
      <c r="B36" s="32" t="s">
        <v>491</v>
      </c>
      <c r="C36" s="25" t="s">
        <v>492</v>
      </c>
      <c r="D36" s="25" t="s">
        <v>493</v>
      </c>
      <c r="E36" s="25" t="s">
        <v>513</v>
      </c>
      <c r="F36" s="25" t="s">
        <v>514</v>
      </c>
      <c r="G36" s="26" t="s">
        <v>521</v>
      </c>
      <c r="H36" s="26" t="s">
        <v>522</v>
      </c>
      <c r="I36" s="27" t="s">
        <v>434</v>
      </c>
      <c r="J36" s="28" t="s">
        <v>510</v>
      </c>
      <c r="K36" s="29"/>
    </row>
    <row r="37" spans="1:11" ht="99.75" customHeight="1">
      <c r="A37" s="25" t="s">
        <v>312</v>
      </c>
      <c r="B37" s="32" t="s">
        <v>491</v>
      </c>
      <c r="C37" s="25" t="s">
        <v>492</v>
      </c>
      <c r="D37" s="25" t="s">
        <v>493</v>
      </c>
      <c r="E37" s="25" t="s">
        <v>513</v>
      </c>
      <c r="F37" s="25" t="s">
        <v>514</v>
      </c>
      <c r="G37" s="26" t="s">
        <v>523</v>
      </c>
      <c r="H37" s="26" t="s">
        <v>524</v>
      </c>
      <c r="I37" s="27" t="s">
        <v>434</v>
      </c>
      <c r="J37" s="28" t="s">
        <v>510</v>
      </c>
      <c r="K37" s="29"/>
    </row>
    <row r="38" spans="1:11" ht="115.5" customHeight="1">
      <c r="A38" s="25" t="s">
        <v>312</v>
      </c>
      <c r="B38" s="32" t="s">
        <v>491</v>
      </c>
      <c r="C38" s="25" t="s">
        <v>492</v>
      </c>
      <c r="D38" s="25" t="s">
        <v>493</v>
      </c>
      <c r="E38" s="25" t="s">
        <v>513</v>
      </c>
      <c r="F38" s="25" t="s">
        <v>514</v>
      </c>
      <c r="G38" s="26" t="s">
        <v>525</v>
      </c>
      <c r="H38" s="26" t="s">
        <v>526</v>
      </c>
      <c r="I38" s="27" t="s">
        <v>434</v>
      </c>
      <c r="J38" s="28" t="s">
        <v>435</v>
      </c>
      <c r="K38" s="29"/>
    </row>
    <row r="39" spans="1:11" ht="108" customHeight="1">
      <c r="A39" s="25" t="s">
        <v>312</v>
      </c>
      <c r="B39" s="32" t="s">
        <v>491</v>
      </c>
      <c r="C39" s="25" t="s">
        <v>492</v>
      </c>
      <c r="D39" s="25" t="s">
        <v>493</v>
      </c>
      <c r="E39" s="25" t="s">
        <v>513</v>
      </c>
      <c r="F39" s="25" t="s">
        <v>514</v>
      </c>
      <c r="G39" s="26" t="s">
        <v>527</v>
      </c>
      <c r="H39" s="26" t="s">
        <v>528</v>
      </c>
      <c r="I39" s="27" t="s">
        <v>434</v>
      </c>
      <c r="J39" s="28" t="s">
        <v>510</v>
      </c>
      <c r="K39" s="29"/>
    </row>
    <row r="40" spans="1:11" ht="75.75" customHeight="1">
      <c r="A40" s="25" t="s">
        <v>312</v>
      </c>
      <c r="B40" s="32" t="s">
        <v>491</v>
      </c>
      <c r="C40" s="25" t="s">
        <v>492</v>
      </c>
      <c r="D40" s="25" t="s">
        <v>493</v>
      </c>
      <c r="E40" s="25" t="s">
        <v>529</v>
      </c>
      <c r="F40" s="25" t="s">
        <v>530</v>
      </c>
      <c r="G40" s="26" t="s">
        <v>531</v>
      </c>
      <c r="H40" s="26" t="s">
        <v>532</v>
      </c>
      <c r="I40" s="27" t="s">
        <v>533</v>
      </c>
      <c r="J40" s="28" t="s">
        <v>510</v>
      </c>
      <c r="K40" s="29"/>
    </row>
    <row r="41" spans="1:11" ht="78" customHeight="1">
      <c r="A41" s="25" t="s">
        <v>312</v>
      </c>
      <c r="B41" s="32" t="s">
        <v>491</v>
      </c>
      <c r="C41" s="25" t="s">
        <v>492</v>
      </c>
      <c r="D41" s="25" t="s">
        <v>493</v>
      </c>
      <c r="E41" s="25" t="s">
        <v>529</v>
      </c>
      <c r="F41" s="25" t="s">
        <v>530</v>
      </c>
      <c r="G41" s="26" t="s">
        <v>534</v>
      </c>
      <c r="H41" s="26" t="s">
        <v>535</v>
      </c>
      <c r="I41" s="27" t="s">
        <v>533</v>
      </c>
      <c r="J41" s="28" t="s">
        <v>510</v>
      </c>
      <c r="K41" s="29"/>
    </row>
    <row r="42" spans="1:11" ht="79.5" customHeight="1">
      <c r="A42" s="25" t="s">
        <v>312</v>
      </c>
      <c r="B42" s="32" t="s">
        <v>491</v>
      </c>
      <c r="C42" s="25" t="s">
        <v>492</v>
      </c>
      <c r="D42" s="25" t="s">
        <v>493</v>
      </c>
      <c r="E42" s="25" t="s">
        <v>529</v>
      </c>
      <c r="F42" s="25" t="s">
        <v>530</v>
      </c>
      <c r="G42" s="26" t="s">
        <v>536</v>
      </c>
      <c r="H42" s="26" t="s">
        <v>537</v>
      </c>
      <c r="I42" s="27" t="s">
        <v>533</v>
      </c>
      <c r="J42" s="28" t="s">
        <v>429</v>
      </c>
      <c r="K42" s="29"/>
    </row>
    <row r="43" spans="1:11" ht="96" customHeight="1">
      <c r="A43" s="25" t="s">
        <v>312</v>
      </c>
      <c r="B43" s="32" t="s">
        <v>491</v>
      </c>
      <c r="C43" s="25" t="s">
        <v>492</v>
      </c>
      <c r="D43" s="25" t="s">
        <v>493</v>
      </c>
      <c r="E43" s="25" t="s">
        <v>529</v>
      </c>
      <c r="F43" s="25" t="s">
        <v>530</v>
      </c>
      <c r="G43" s="26" t="s">
        <v>538</v>
      </c>
      <c r="H43" s="26" t="s">
        <v>539</v>
      </c>
      <c r="I43" s="27" t="s">
        <v>533</v>
      </c>
      <c r="J43" s="28" t="s">
        <v>429</v>
      </c>
      <c r="K43" s="29"/>
    </row>
    <row r="44" spans="1:11" ht="87.75" customHeight="1">
      <c r="A44" s="25" t="s">
        <v>312</v>
      </c>
      <c r="B44" s="32" t="s">
        <v>491</v>
      </c>
      <c r="C44" s="25" t="s">
        <v>492</v>
      </c>
      <c r="D44" s="25" t="s">
        <v>493</v>
      </c>
      <c r="E44" s="25" t="s">
        <v>529</v>
      </c>
      <c r="F44" s="25" t="s">
        <v>530</v>
      </c>
      <c r="G44" s="26" t="s">
        <v>540</v>
      </c>
      <c r="H44" s="26" t="s">
        <v>541</v>
      </c>
      <c r="I44" s="27" t="s">
        <v>533</v>
      </c>
      <c r="J44" s="28" t="s">
        <v>435</v>
      </c>
      <c r="K44" s="29"/>
    </row>
    <row r="45" spans="1:11" ht="89.25" customHeight="1">
      <c r="A45" s="25" t="s">
        <v>312</v>
      </c>
      <c r="B45" s="25" t="s">
        <v>421</v>
      </c>
      <c r="D45" s="25" t="s">
        <v>542</v>
      </c>
      <c r="E45" s="25" t="s">
        <v>543</v>
      </c>
      <c r="F45" s="25" t="s">
        <v>544</v>
      </c>
      <c r="G45" s="26" t="s">
        <v>545</v>
      </c>
      <c r="H45" s="26" t="s">
        <v>546</v>
      </c>
      <c r="I45" s="27" t="s">
        <v>428</v>
      </c>
      <c r="J45" s="28" t="s">
        <v>435</v>
      </c>
      <c r="K45" s="29"/>
    </row>
    <row r="46" spans="1:11" ht="99" customHeight="1">
      <c r="A46" s="25" t="s">
        <v>312</v>
      </c>
      <c r="B46" s="25" t="s">
        <v>421</v>
      </c>
      <c r="D46" s="25" t="s">
        <v>542</v>
      </c>
      <c r="E46" s="25" t="s">
        <v>547</v>
      </c>
      <c r="F46" s="25" t="s">
        <v>548</v>
      </c>
      <c r="G46" s="26" t="s">
        <v>549</v>
      </c>
      <c r="H46" s="26" t="s">
        <v>550</v>
      </c>
      <c r="I46" s="27" t="s">
        <v>446</v>
      </c>
      <c r="J46" s="28" t="s">
        <v>510</v>
      </c>
      <c r="K46" s="29"/>
    </row>
    <row r="47" spans="1:11" ht="92.25" customHeight="1">
      <c r="A47" s="25" t="s">
        <v>312</v>
      </c>
      <c r="B47" s="25" t="s">
        <v>421</v>
      </c>
      <c r="D47" s="25" t="s">
        <v>542</v>
      </c>
      <c r="E47" s="25" t="s">
        <v>551</v>
      </c>
      <c r="F47" s="25" t="s">
        <v>552</v>
      </c>
      <c r="G47" s="26" t="s">
        <v>553</v>
      </c>
      <c r="H47" s="26" t="s">
        <v>554</v>
      </c>
      <c r="I47" s="33" t="s">
        <v>457</v>
      </c>
      <c r="J47" s="28" t="s">
        <v>510</v>
      </c>
      <c r="K47" s="29"/>
    </row>
    <row r="48" spans="1:11" ht="96.75" customHeight="1">
      <c r="A48" s="25" t="s">
        <v>312</v>
      </c>
      <c r="B48" s="25" t="s">
        <v>421</v>
      </c>
      <c r="D48" s="25" t="s">
        <v>555</v>
      </c>
      <c r="E48" s="25" t="s">
        <v>556</v>
      </c>
      <c r="F48" s="25" t="s">
        <v>557</v>
      </c>
      <c r="G48" s="26" t="s">
        <v>558</v>
      </c>
      <c r="H48" s="26" t="s">
        <v>559</v>
      </c>
      <c r="I48" s="27" t="s">
        <v>434</v>
      </c>
      <c r="J48" s="28" t="s">
        <v>435</v>
      </c>
      <c r="K48" s="29"/>
    </row>
    <row r="49" spans="1:11" ht="90" customHeight="1">
      <c r="A49" s="25" t="s">
        <v>312</v>
      </c>
      <c r="B49" s="25" t="s">
        <v>421</v>
      </c>
      <c r="D49" s="25" t="s">
        <v>555</v>
      </c>
      <c r="E49" s="25" t="s">
        <v>556</v>
      </c>
      <c r="F49" s="25" t="s">
        <v>557</v>
      </c>
      <c r="G49" s="26" t="s">
        <v>560</v>
      </c>
      <c r="H49" s="26" t="s">
        <v>561</v>
      </c>
      <c r="I49" s="27" t="s">
        <v>434</v>
      </c>
      <c r="J49" s="28" t="s">
        <v>435</v>
      </c>
      <c r="K49" s="29"/>
    </row>
    <row r="50" spans="1:11" ht="93" customHeight="1">
      <c r="A50" s="25" t="s">
        <v>312</v>
      </c>
      <c r="B50" s="25" t="s">
        <v>421</v>
      </c>
      <c r="D50" s="25" t="s">
        <v>555</v>
      </c>
      <c r="E50" s="25" t="s">
        <v>562</v>
      </c>
      <c r="F50" s="25" t="s">
        <v>563</v>
      </c>
      <c r="G50" s="26" t="s">
        <v>564</v>
      </c>
      <c r="H50" s="26" t="s">
        <v>565</v>
      </c>
      <c r="I50" s="27" t="s">
        <v>434</v>
      </c>
      <c r="J50" s="28" t="s">
        <v>435</v>
      </c>
      <c r="K50" s="29"/>
    </row>
    <row r="51" spans="1:11" ht="107.25" customHeight="1">
      <c r="A51" s="25" t="s">
        <v>312</v>
      </c>
      <c r="B51" s="25" t="s">
        <v>421</v>
      </c>
      <c r="D51" s="25" t="s">
        <v>555</v>
      </c>
      <c r="E51" s="25" t="s">
        <v>566</v>
      </c>
      <c r="F51" s="25" t="s">
        <v>567</v>
      </c>
      <c r="G51" s="26" t="s">
        <v>568</v>
      </c>
      <c r="H51" s="26" t="s">
        <v>569</v>
      </c>
      <c r="I51" s="27" t="s">
        <v>434</v>
      </c>
      <c r="J51" s="28" t="s">
        <v>435</v>
      </c>
      <c r="K51" s="29"/>
    </row>
  </sheetData>
  <mergeCells count="9">
    <mergeCell ref="A6:L7"/>
    <mergeCell ref="M6:N7"/>
    <mergeCell ref="A1:B4"/>
    <mergeCell ref="C1:M1"/>
    <mergeCell ref="C2:M2"/>
    <mergeCell ref="C3:M3"/>
    <mergeCell ref="C4:M4"/>
    <mergeCell ref="A5:B5"/>
    <mergeCell ref="C5:N5"/>
  </mergeCells>
  <dataValidations count="1">
    <dataValidation type="list" allowBlank="1" showErrorMessage="1" sqref="K9:K113" xr:uid="{00000000-0002-0000-0200-000000000000}">
      <formula1>$Q$10:$Q$13</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54"/>
  <sheetViews>
    <sheetView topLeftCell="F8" zoomScale="30" zoomScaleNormal="30" workbookViewId="0">
      <pane ySplit="1" topLeftCell="A147" activePane="bottomLeft" state="frozen"/>
      <selection activeCell="E1" sqref="E1"/>
      <selection pane="bottomLeft" activeCell="N144" sqref="N144:O148"/>
    </sheetView>
  </sheetViews>
  <sheetFormatPr baseColWidth="10" defaultColWidth="12.5703125" defaultRowHeight="31.5"/>
  <cols>
    <col min="1" max="1" width="46.7109375" style="41" customWidth="1"/>
    <col min="2" max="2" width="32.28515625" style="76" customWidth="1"/>
    <col min="3" max="3" width="32.7109375" style="41" customWidth="1"/>
    <col min="4" max="4" width="58.5703125" style="41" customWidth="1"/>
    <col min="5" max="5" width="45.5703125" style="41" customWidth="1"/>
    <col min="6" max="6" width="49.85546875" style="41" customWidth="1"/>
    <col min="7" max="7" width="37.28515625" style="41" customWidth="1"/>
    <col min="8" max="8" width="35.85546875" style="41" customWidth="1"/>
    <col min="9" max="9" width="35.5703125" style="41" customWidth="1"/>
    <col min="10" max="10" width="116.140625" style="51" customWidth="1"/>
    <col min="11" max="11" width="42.5703125" style="41" hidden="1" customWidth="1"/>
    <col min="12" max="12" width="76" style="77" customWidth="1"/>
    <col min="13" max="13" width="52.5703125" style="41" customWidth="1"/>
    <col min="14" max="14" width="40.140625" style="182" customWidth="1"/>
    <col min="15" max="15" width="36.42578125" style="382" bestFit="1" customWidth="1"/>
    <col min="16" max="16" width="38.42578125" style="96" bestFit="1" customWidth="1"/>
    <col min="17" max="17" width="42.140625" style="41" bestFit="1" customWidth="1"/>
    <col min="18" max="18" width="36.140625" style="41" customWidth="1"/>
    <col min="19" max="19" width="32.140625" style="41" customWidth="1"/>
    <col min="20" max="20" width="40.85546875" style="41" customWidth="1"/>
    <col min="21" max="21" width="35.85546875" style="41" customWidth="1"/>
    <col min="22" max="22" width="56.85546875" style="41" bestFit="1" customWidth="1"/>
    <col min="23" max="23" width="117.5703125" style="41" hidden="1" customWidth="1"/>
    <col min="24" max="24" width="133.85546875" style="41" hidden="1" customWidth="1"/>
    <col min="25" max="25" width="65.28515625" style="41" hidden="1" customWidth="1"/>
    <col min="26" max="26" width="255.7109375" style="41" hidden="1" customWidth="1"/>
    <col min="27" max="27" width="143" style="41" hidden="1" customWidth="1"/>
    <col min="28" max="28" width="48.7109375" style="41" hidden="1" customWidth="1"/>
    <col min="29" max="29" width="35.42578125" style="41" hidden="1" customWidth="1"/>
    <col min="30" max="30" width="40.5703125" style="41" hidden="1" customWidth="1"/>
    <col min="31" max="31" width="45.5703125" style="41" hidden="1" customWidth="1"/>
    <col min="32" max="32" width="98.7109375" style="41" hidden="1" customWidth="1"/>
    <col min="33" max="33" width="48.7109375" style="41" hidden="1" customWidth="1"/>
    <col min="34" max="34" width="56.85546875" style="41" hidden="1" customWidth="1"/>
    <col min="35" max="35" width="255.7109375" style="41" hidden="1" customWidth="1"/>
    <col min="36" max="36" width="187.7109375" style="41" hidden="1" customWidth="1"/>
    <col min="37" max="37" width="80.140625" style="102" hidden="1" customWidth="1"/>
    <col min="38" max="38" width="59.7109375" style="102" hidden="1" customWidth="1"/>
    <col min="39" max="39" width="52.5703125" style="102" hidden="1" customWidth="1"/>
    <col min="40" max="41" width="56.85546875" style="102" hidden="1" customWidth="1"/>
    <col min="42" max="42" width="255.7109375" style="310" bestFit="1" customWidth="1"/>
    <col min="43" max="43" width="45.140625" style="41" customWidth="1"/>
    <col min="44" max="16384" width="12.5703125" style="41"/>
  </cols>
  <sheetData>
    <row r="1" spans="1:42" ht="31.5" hidden="1" customHeight="1">
      <c r="A1" s="241" t="s">
        <v>570</v>
      </c>
      <c r="B1" s="43"/>
      <c r="C1" s="241" t="s">
        <v>125</v>
      </c>
      <c r="D1" s="43"/>
      <c r="E1" s="43"/>
      <c r="F1" s="43"/>
      <c r="G1" s="43"/>
      <c r="H1" s="43"/>
      <c r="I1" s="43"/>
      <c r="J1" s="43"/>
      <c r="K1" s="43"/>
      <c r="L1" s="43"/>
      <c r="M1" s="43"/>
      <c r="N1" s="43"/>
      <c r="O1" s="358"/>
      <c r="P1" s="43"/>
      <c r="Q1" s="43"/>
      <c r="R1" s="43"/>
      <c r="S1" s="43"/>
      <c r="T1" s="43"/>
      <c r="U1" s="43"/>
      <c r="V1" s="43"/>
      <c r="W1" s="43"/>
      <c r="X1" s="43"/>
      <c r="Y1" s="43"/>
      <c r="Z1" s="43"/>
      <c r="AA1" s="43"/>
      <c r="AB1" s="43"/>
      <c r="AC1" s="43"/>
      <c r="AD1" s="43"/>
      <c r="AE1" s="43"/>
      <c r="AF1" s="43"/>
      <c r="AG1" s="43"/>
      <c r="AH1" s="43"/>
      <c r="AI1" s="40" t="s">
        <v>126</v>
      </c>
      <c r="AJ1" s="42"/>
      <c r="AK1" s="99"/>
      <c r="AL1" s="99"/>
      <c r="AM1" s="99"/>
      <c r="AN1" s="99"/>
      <c r="AO1" s="99"/>
      <c r="AP1" s="42"/>
    </row>
    <row r="2" spans="1:42" ht="31.5" hidden="1" customHeight="1">
      <c r="A2" s="43"/>
      <c r="B2" s="43"/>
      <c r="C2" s="241" t="s">
        <v>127</v>
      </c>
      <c r="D2" s="43"/>
      <c r="E2" s="43"/>
      <c r="F2" s="43"/>
      <c r="G2" s="43"/>
      <c r="H2" s="43"/>
      <c r="I2" s="43"/>
      <c r="J2" s="43"/>
      <c r="K2" s="43"/>
      <c r="L2" s="43"/>
      <c r="M2" s="43"/>
      <c r="N2" s="43"/>
      <c r="O2" s="358"/>
      <c r="P2" s="43"/>
      <c r="Q2" s="43"/>
      <c r="R2" s="43"/>
      <c r="S2" s="43"/>
      <c r="T2" s="43"/>
      <c r="U2" s="43"/>
      <c r="V2" s="43"/>
      <c r="W2" s="43"/>
      <c r="X2" s="43"/>
      <c r="Y2" s="43"/>
      <c r="Z2" s="43"/>
      <c r="AA2" s="43"/>
      <c r="AB2" s="43"/>
      <c r="AC2" s="43"/>
      <c r="AD2" s="43"/>
      <c r="AE2" s="43"/>
      <c r="AF2" s="43"/>
      <c r="AG2" s="43"/>
      <c r="AH2" s="43"/>
      <c r="AI2" s="40" t="s">
        <v>128</v>
      </c>
      <c r="AJ2" s="42"/>
      <c r="AK2" s="99"/>
      <c r="AL2" s="99"/>
      <c r="AM2" s="99"/>
      <c r="AN2" s="99"/>
      <c r="AO2" s="99"/>
      <c r="AP2" s="42"/>
    </row>
    <row r="3" spans="1:42" ht="31.5" hidden="1" customHeight="1">
      <c r="A3" s="43"/>
      <c r="B3" s="43"/>
      <c r="C3" s="241" t="s">
        <v>129</v>
      </c>
      <c r="D3" s="43"/>
      <c r="E3" s="43"/>
      <c r="F3" s="43"/>
      <c r="G3" s="43"/>
      <c r="H3" s="43"/>
      <c r="I3" s="43"/>
      <c r="J3" s="43"/>
      <c r="K3" s="43"/>
      <c r="L3" s="43"/>
      <c r="M3" s="43"/>
      <c r="N3" s="43"/>
      <c r="O3" s="358"/>
      <c r="P3" s="43"/>
      <c r="Q3" s="43"/>
      <c r="R3" s="43"/>
      <c r="S3" s="43"/>
      <c r="T3" s="43"/>
      <c r="U3" s="43"/>
      <c r="V3" s="43"/>
      <c r="W3" s="43"/>
      <c r="X3" s="43"/>
      <c r="Y3" s="43"/>
      <c r="Z3" s="43"/>
      <c r="AA3" s="43"/>
      <c r="AB3" s="43"/>
      <c r="AC3" s="43"/>
      <c r="AD3" s="43"/>
      <c r="AE3" s="43"/>
      <c r="AF3" s="43"/>
      <c r="AG3" s="43"/>
      <c r="AH3" s="43"/>
      <c r="AI3" s="40" t="s">
        <v>130</v>
      </c>
      <c r="AJ3" s="42"/>
      <c r="AK3" s="99"/>
      <c r="AL3" s="99"/>
      <c r="AM3" s="99"/>
      <c r="AN3" s="99"/>
      <c r="AO3" s="99"/>
      <c r="AP3" s="42"/>
    </row>
    <row r="4" spans="1:42" ht="31.5" hidden="1" customHeight="1">
      <c r="A4" s="43"/>
      <c r="B4" s="43"/>
      <c r="C4" s="241" t="s">
        <v>131</v>
      </c>
      <c r="D4" s="43"/>
      <c r="E4" s="43"/>
      <c r="F4" s="43"/>
      <c r="G4" s="43"/>
      <c r="H4" s="43"/>
      <c r="I4" s="43"/>
      <c r="J4" s="43"/>
      <c r="K4" s="43"/>
      <c r="L4" s="43"/>
      <c r="M4" s="43"/>
      <c r="N4" s="43"/>
      <c r="O4" s="358"/>
      <c r="P4" s="43"/>
      <c r="Q4" s="43"/>
      <c r="R4" s="43"/>
      <c r="S4" s="43"/>
      <c r="T4" s="43"/>
      <c r="U4" s="43"/>
      <c r="V4" s="43"/>
      <c r="W4" s="43"/>
      <c r="X4" s="43"/>
      <c r="Y4" s="43"/>
      <c r="Z4" s="43"/>
      <c r="AA4" s="43"/>
      <c r="AB4" s="43"/>
      <c r="AC4" s="43"/>
      <c r="AD4" s="43"/>
      <c r="AE4" s="43"/>
      <c r="AF4" s="43"/>
      <c r="AG4" s="43"/>
      <c r="AH4" s="43"/>
      <c r="AI4" s="40" t="s">
        <v>571</v>
      </c>
      <c r="AJ4" s="42"/>
      <c r="AK4" s="99"/>
      <c r="AL4" s="99"/>
      <c r="AM4" s="99"/>
      <c r="AN4" s="99"/>
      <c r="AO4" s="99"/>
      <c r="AP4" s="42"/>
    </row>
    <row r="5" spans="1:42" ht="37.9" hidden="1" customHeight="1">
      <c r="A5" s="63" t="s">
        <v>413</v>
      </c>
      <c r="B5" s="43"/>
      <c r="C5" s="241" t="s">
        <v>572</v>
      </c>
      <c r="D5" s="43"/>
      <c r="E5" s="43"/>
      <c r="F5" s="43"/>
      <c r="G5" s="43"/>
      <c r="H5" s="43"/>
      <c r="I5" s="43"/>
      <c r="J5" s="43"/>
      <c r="K5" s="43"/>
      <c r="L5" s="43"/>
      <c r="M5" s="43"/>
      <c r="N5" s="43"/>
      <c r="O5" s="358"/>
      <c r="P5" s="43"/>
      <c r="Q5" s="43"/>
      <c r="R5" s="43"/>
      <c r="S5" s="43"/>
      <c r="T5" s="43"/>
      <c r="U5" s="43"/>
      <c r="V5" s="43"/>
      <c r="W5" s="43"/>
      <c r="X5" s="43"/>
      <c r="Y5" s="43"/>
      <c r="Z5" s="43"/>
      <c r="AA5" s="43"/>
      <c r="AB5" s="43"/>
      <c r="AC5" s="43"/>
      <c r="AD5" s="43"/>
      <c r="AE5" s="43"/>
      <c r="AF5" s="43"/>
      <c r="AG5" s="43"/>
      <c r="AH5" s="43"/>
      <c r="AI5" s="43"/>
      <c r="AJ5" s="236" t="s">
        <v>573</v>
      </c>
      <c r="AK5" s="99"/>
      <c r="AL5" s="99"/>
      <c r="AM5" s="99"/>
      <c r="AN5" s="99"/>
      <c r="AO5" s="99"/>
      <c r="AP5" s="42"/>
    </row>
    <row r="6" spans="1:42" ht="31.5" hidden="1" customHeight="1">
      <c r="A6" s="241">
        <v>50</v>
      </c>
      <c r="B6" s="43"/>
      <c r="C6" s="43"/>
      <c r="D6" s="43"/>
      <c r="E6" s="43"/>
      <c r="F6" s="43"/>
      <c r="G6" s="43"/>
      <c r="H6" s="43"/>
      <c r="I6" s="43"/>
      <c r="J6" s="43"/>
      <c r="K6" s="43"/>
      <c r="L6" s="43"/>
      <c r="M6" s="43"/>
      <c r="N6" s="43"/>
      <c r="O6" s="358"/>
      <c r="P6" s="43"/>
      <c r="Q6" s="43"/>
      <c r="R6" s="43"/>
      <c r="S6" s="43"/>
      <c r="T6" s="43"/>
      <c r="U6" s="43"/>
      <c r="V6" s="43"/>
      <c r="W6" s="43"/>
      <c r="X6" s="43"/>
      <c r="Y6" s="241" t="s">
        <v>574</v>
      </c>
      <c r="Z6" s="43"/>
      <c r="AA6" s="43"/>
      <c r="AB6" s="43"/>
      <c r="AC6" s="43"/>
      <c r="AD6" s="43"/>
      <c r="AE6" s="43"/>
      <c r="AF6" s="241" t="s">
        <v>575</v>
      </c>
      <c r="AG6" s="43"/>
      <c r="AH6" s="43"/>
      <c r="AI6" s="43"/>
      <c r="AJ6" s="236"/>
      <c r="AK6" s="99"/>
      <c r="AL6" s="99"/>
      <c r="AM6" s="99"/>
      <c r="AN6" s="99"/>
      <c r="AO6" s="99"/>
      <c r="AP6" s="46"/>
    </row>
    <row r="7" spans="1:42" ht="40.15" hidden="1" customHeight="1">
      <c r="A7" s="43"/>
      <c r="B7" s="43"/>
      <c r="C7" s="43"/>
      <c r="D7" s="43"/>
      <c r="E7" s="43"/>
      <c r="F7" s="43"/>
      <c r="G7" s="43"/>
      <c r="H7" s="43"/>
      <c r="I7" s="43"/>
      <c r="J7" s="43"/>
      <c r="K7" s="43"/>
      <c r="L7" s="43"/>
      <c r="M7" s="43"/>
      <c r="N7" s="43"/>
      <c r="O7" s="358"/>
      <c r="P7" s="43"/>
      <c r="Q7" s="43"/>
      <c r="R7" s="43"/>
      <c r="S7" s="43"/>
      <c r="T7" s="43"/>
      <c r="U7" s="43"/>
      <c r="V7" s="43"/>
      <c r="W7" s="43"/>
      <c r="X7" s="43"/>
      <c r="Y7" s="43"/>
      <c r="Z7" s="43"/>
      <c r="AA7" s="43"/>
      <c r="AB7" s="43"/>
      <c r="AC7" s="43"/>
      <c r="AD7" s="43"/>
      <c r="AE7" s="43"/>
      <c r="AF7" s="43"/>
      <c r="AG7" s="43"/>
      <c r="AH7" s="43"/>
      <c r="AI7" s="43"/>
      <c r="AJ7" s="236"/>
      <c r="AK7" s="99"/>
      <c r="AL7" s="99"/>
      <c r="AM7" s="99"/>
      <c r="AN7" s="99"/>
      <c r="AO7" s="99"/>
      <c r="AP7" s="46"/>
    </row>
    <row r="8" spans="1:42" ht="202.5" customHeight="1">
      <c r="A8" s="40" t="s">
        <v>10</v>
      </c>
      <c r="B8" s="40" t="s">
        <v>138</v>
      </c>
      <c r="C8" s="40" t="s">
        <v>14</v>
      </c>
      <c r="D8" s="40" t="s">
        <v>576</v>
      </c>
      <c r="E8" s="40" t="s">
        <v>65</v>
      </c>
      <c r="F8" s="40" t="s">
        <v>67</v>
      </c>
      <c r="G8" s="40" t="s">
        <v>69</v>
      </c>
      <c r="H8" s="40" t="s">
        <v>577</v>
      </c>
      <c r="I8" s="40" t="s">
        <v>73</v>
      </c>
      <c r="J8" s="40" t="s">
        <v>578</v>
      </c>
      <c r="K8" s="40" t="s">
        <v>79</v>
      </c>
      <c r="L8" s="40" t="s">
        <v>81</v>
      </c>
      <c r="M8" s="40" t="s">
        <v>579</v>
      </c>
      <c r="N8" s="170" t="s">
        <v>1192</v>
      </c>
      <c r="O8" s="359" t="s">
        <v>1191</v>
      </c>
      <c r="P8" s="91" t="s">
        <v>1201</v>
      </c>
      <c r="Q8" s="40" t="s">
        <v>580</v>
      </c>
      <c r="R8" s="40" t="s">
        <v>581</v>
      </c>
      <c r="S8" s="40" t="s">
        <v>89</v>
      </c>
      <c r="T8" s="40" t="s">
        <v>91</v>
      </c>
      <c r="U8" s="40" t="s">
        <v>93</v>
      </c>
      <c r="V8" s="40" t="s">
        <v>95</v>
      </c>
      <c r="W8" s="40" t="s">
        <v>97</v>
      </c>
      <c r="X8" s="40" t="s">
        <v>99</v>
      </c>
      <c r="Y8" s="40" t="s">
        <v>102</v>
      </c>
      <c r="Z8" s="40" t="s">
        <v>582</v>
      </c>
      <c r="AA8" s="40" t="s">
        <v>106</v>
      </c>
      <c r="AB8" s="40" t="s">
        <v>108</v>
      </c>
      <c r="AC8" s="40" t="s">
        <v>110</v>
      </c>
      <c r="AD8" s="40" t="s">
        <v>112</v>
      </c>
      <c r="AE8" s="40" t="s">
        <v>583</v>
      </c>
      <c r="AF8" s="40" t="s">
        <v>584</v>
      </c>
      <c r="AG8" s="40" t="s">
        <v>585</v>
      </c>
      <c r="AH8" s="40" t="s">
        <v>119</v>
      </c>
      <c r="AI8" s="40" t="s">
        <v>121</v>
      </c>
      <c r="AJ8" s="44" t="s">
        <v>586</v>
      </c>
      <c r="AK8" s="95" t="s">
        <v>1151</v>
      </c>
      <c r="AL8" s="95" t="s">
        <v>1152</v>
      </c>
      <c r="AM8" s="95" t="s">
        <v>1153</v>
      </c>
      <c r="AN8" s="95" t="s">
        <v>1154</v>
      </c>
      <c r="AO8" s="95" t="s">
        <v>1155</v>
      </c>
      <c r="AP8" s="40" t="s">
        <v>587</v>
      </c>
    </row>
    <row r="9" spans="1:42" ht="112.5" customHeight="1">
      <c r="A9" s="59" t="s">
        <v>152</v>
      </c>
      <c r="B9" s="241" t="s">
        <v>153</v>
      </c>
      <c r="C9" s="299" t="s">
        <v>588</v>
      </c>
      <c r="D9" s="59" t="s">
        <v>589</v>
      </c>
      <c r="E9" s="295" t="s">
        <v>590</v>
      </c>
      <c r="F9" s="239">
        <v>202400000003934</v>
      </c>
      <c r="G9" s="59" t="s">
        <v>591</v>
      </c>
      <c r="H9" s="59" t="s">
        <v>592</v>
      </c>
      <c r="I9" s="59" t="s">
        <v>593</v>
      </c>
      <c r="J9" s="45" t="s">
        <v>594</v>
      </c>
      <c r="K9" s="45" t="s">
        <v>595</v>
      </c>
      <c r="L9" s="45" t="s">
        <v>596</v>
      </c>
      <c r="M9" s="45">
        <v>0.1</v>
      </c>
      <c r="N9" s="170" t="s">
        <v>172</v>
      </c>
      <c r="O9" s="359"/>
      <c r="P9" s="91" t="s">
        <v>172</v>
      </c>
      <c r="Q9" s="45" t="s">
        <v>597</v>
      </c>
      <c r="R9" s="45" t="s">
        <v>598</v>
      </c>
      <c r="S9" s="45">
        <f>9*30</f>
        <v>270</v>
      </c>
      <c r="T9" s="45" t="s">
        <v>599</v>
      </c>
      <c r="U9" s="225">
        <v>11</v>
      </c>
      <c r="V9" s="59" t="s">
        <v>600</v>
      </c>
      <c r="W9" s="241" t="s">
        <v>601</v>
      </c>
      <c r="X9" s="241" t="s">
        <v>602</v>
      </c>
      <c r="Y9" s="40" t="s">
        <v>603</v>
      </c>
      <c r="Z9" s="59" t="s">
        <v>604</v>
      </c>
      <c r="AA9" s="298">
        <f>+AJ9</f>
        <v>400000000</v>
      </c>
      <c r="AB9" s="59" t="s">
        <v>605</v>
      </c>
      <c r="AC9" s="59" t="s">
        <v>606</v>
      </c>
      <c r="AD9" s="40"/>
      <c r="AE9" s="40"/>
      <c r="AF9" s="37">
        <v>181500000</v>
      </c>
      <c r="AG9" s="37">
        <v>181500000</v>
      </c>
      <c r="AH9" s="46" t="s">
        <v>607</v>
      </c>
      <c r="AI9" s="59" t="s">
        <v>608</v>
      </c>
      <c r="AJ9" s="276">
        <f>+AG9+AG10+AG11+AG12</f>
        <v>400000000</v>
      </c>
      <c r="AK9" s="279">
        <v>400000000</v>
      </c>
      <c r="AL9" s="279">
        <v>33856000</v>
      </c>
      <c r="AM9" s="279">
        <v>0</v>
      </c>
      <c r="AN9" s="280">
        <f>+AL9/AK9</f>
        <v>8.4640000000000007E-2</v>
      </c>
      <c r="AO9" s="280">
        <f>+AM9/AL9</f>
        <v>0</v>
      </c>
      <c r="AP9" s="241"/>
    </row>
    <row r="10" spans="1:42" ht="112.5" customHeight="1">
      <c r="A10" s="59"/>
      <c r="B10" s="241"/>
      <c r="C10" s="299"/>
      <c r="D10" s="59"/>
      <c r="E10" s="296"/>
      <c r="F10" s="239"/>
      <c r="G10" s="59"/>
      <c r="H10" s="59"/>
      <c r="I10" s="59"/>
      <c r="J10" s="45" t="s">
        <v>609</v>
      </c>
      <c r="K10" s="45" t="s">
        <v>595</v>
      </c>
      <c r="L10" s="45" t="s">
        <v>610</v>
      </c>
      <c r="M10" s="45">
        <v>0.03</v>
      </c>
      <c r="N10" s="170" t="s">
        <v>172</v>
      </c>
      <c r="O10" s="359"/>
      <c r="P10" s="91" t="s">
        <v>172</v>
      </c>
      <c r="Q10" s="45" t="s">
        <v>611</v>
      </c>
      <c r="R10" s="45" t="s">
        <v>612</v>
      </c>
      <c r="S10" s="45">
        <f>5*30</f>
        <v>150</v>
      </c>
      <c r="T10" s="45" t="s">
        <v>599</v>
      </c>
      <c r="U10" s="226"/>
      <c r="V10" s="59"/>
      <c r="W10" s="241"/>
      <c r="X10" s="241"/>
      <c r="Y10" s="40" t="s">
        <v>603</v>
      </c>
      <c r="Z10" s="59"/>
      <c r="AA10" s="298"/>
      <c r="AB10" s="59"/>
      <c r="AC10" s="59"/>
      <c r="AD10" s="40"/>
      <c r="AE10" s="40"/>
      <c r="AF10" s="37">
        <v>45000000</v>
      </c>
      <c r="AG10" s="37">
        <v>45000000</v>
      </c>
      <c r="AH10" s="46" t="s">
        <v>607</v>
      </c>
      <c r="AI10" s="59"/>
      <c r="AJ10" s="276"/>
      <c r="AK10" s="279"/>
      <c r="AL10" s="279"/>
      <c r="AM10" s="279"/>
      <c r="AN10" s="280"/>
      <c r="AO10" s="280"/>
      <c r="AP10" s="241"/>
    </row>
    <row r="11" spans="1:42" ht="112.5" customHeight="1">
      <c r="A11" s="59"/>
      <c r="B11" s="241"/>
      <c r="C11" s="299"/>
      <c r="D11" s="59"/>
      <c r="E11" s="296"/>
      <c r="F11" s="239"/>
      <c r="G11" s="59"/>
      <c r="H11" s="59"/>
      <c r="I11" s="59"/>
      <c r="J11" s="45" t="s">
        <v>613</v>
      </c>
      <c r="K11" s="45" t="s">
        <v>595</v>
      </c>
      <c r="L11" s="45" t="s">
        <v>614</v>
      </c>
      <c r="M11" s="45">
        <v>7.0000000000000007E-2</v>
      </c>
      <c r="N11" s="170" t="s">
        <v>172</v>
      </c>
      <c r="O11" s="359"/>
      <c r="P11" s="91" t="s">
        <v>172</v>
      </c>
      <c r="Q11" s="45" t="s">
        <v>615</v>
      </c>
      <c r="R11" s="45" t="s">
        <v>598</v>
      </c>
      <c r="S11" s="45">
        <v>60</v>
      </c>
      <c r="T11" s="45" t="s">
        <v>599</v>
      </c>
      <c r="U11" s="226"/>
      <c r="V11" s="59"/>
      <c r="W11" s="241"/>
      <c r="X11" s="241"/>
      <c r="Y11" s="40" t="s">
        <v>603</v>
      </c>
      <c r="Z11" s="59"/>
      <c r="AA11" s="298"/>
      <c r="AB11" s="59"/>
      <c r="AC11" s="59"/>
      <c r="AD11" s="40"/>
      <c r="AE11" s="40"/>
      <c r="AF11" s="37">
        <v>71100000</v>
      </c>
      <c r="AG11" s="37">
        <v>71100000</v>
      </c>
      <c r="AH11" s="46" t="s">
        <v>607</v>
      </c>
      <c r="AI11" s="59"/>
      <c r="AJ11" s="276"/>
      <c r="AK11" s="279"/>
      <c r="AL11" s="279"/>
      <c r="AM11" s="279"/>
      <c r="AN11" s="280"/>
      <c r="AO11" s="280"/>
      <c r="AP11" s="241"/>
    </row>
    <row r="12" spans="1:42" ht="112.5" customHeight="1" thickBot="1">
      <c r="A12" s="59"/>
      <c r="B12" s="241"/>
      <c r="C12" s="299"/>
      <c r="D12" s="59"/>
      <c r="E12" s="296"/>
      <c r="F12" s="240"/>
      <c r="G12" s="225"/>
      <c r="H12" s="225"/>
      <c r="I12" s="225"/>
      <c r="J12" s="54" t="s">
        <v>616</v>
      </c>
      <c r="K12" s="54" t="s">
        <v>595</v>
      </c>
      <c r="L12" s="54" t="s">
        <v>617</v>
      </c>
      <c r="M12" s="54">
        <v>0.02</v>
      </c>
      <c r="N12" s="171" t="s">
        <v>172</v>
      </c>
      <c r="O12" s="360"/>
      <c r="P12" s="123" t="s">
        <v>172</v>
      </c>
      <c r="Q12" s="45" t="s">
        <v>611</v>
      </c>
      <c r="R12" s="45" t="s">
        <v>598</v>
      </c>
      <c r="S12" s="45">
        <f>8*30</f>
        <v>240</v>
      </c>
      <c r="T12" s="45" t="s">
        <v>599</v>
      </c>
      <c r="U12" s="242"/>
      <c r="V12" s="59"/>
      <c r="W12" s="241"/>
      <c r="X12" s="241"/>
      <c r="Y12" s="40" t="s">
        <v>603</v>
      </c>
      <c r="Z12" s="59"/>
      <c r="AA12" s="298"/>
      <c r="AB12" s="59"/>
      <c r="AC12" s="59"/>
      <c r="AD12" s="40"/>
      <c r="AE12" s="40"/>
      <c r="AF12" s="37">
        <v>102400000</v>
      </c>
      <c r="AG12" s="37">
        <v>102400000</v>
      </c>
      <c r="AH12" s="46" t="s">
        <v>607</v>
      </c>
      <c r="AI12" s="59"/>
      <c r="AJ12" s="276"/>
      <c r="AK12" s="279"/>
      <c r="AL12" s="279"/>
      <c r="AM12" s="279"/>
      <c r="AN12" s="280"/>
      <c r="AO12" s="280"/>
      <c r="AP12" s="241"/>
    </row>
    <row r="13" spans="1:42" ht="112.5" customHeight="1" thickBot="1">
      <c r="A13" s="289"/>
      <c r="B13" s="228"/>
      <c r="C13" s="228"/>
      <c r="D13" s="229"/>
      <c r="E13" s="297"/>
      <c r="F13" s="192" t="s">
        <v>1150</v>
      </c>
      <c r="G13" s="193"/>
      <c r="H13" s="193"/>
      <c r="I13" s="193"/>
      <c r="J13" s="193"/>
      <c r="K13" s="193"/>
      <c r="L13" s="193"/>
      <c r="M13" s="193"/>
      <c r="N13" s="194"/>
      <c r="O13" s="361"/>
      <c r="P13" s="164" t="s">
        <v>172</v>
      </c>
      <c r="Q13" s="229"/>
      <c r="R13" s="59"/>
      <c r="S13" s="59"/>
      <c r="T13" s="59"/>
      <c r="U13" s="59"/>
      <c r="V13" s="59"/>
      <c r="W13" s="59"/>
      <c r="X13" s="59"/>
      <c r="Y13" s="59"/>
      <c r="Z13" s="59"/>
      <c r="AA13" s="243" t="s">
        <v>1158</v>
      </c>
      <c r="AB13" s="244"/>
      <c r="AC13" s="244"/>
      <c r="AD13" s="244"/>
      <c r="AE13" s="244"/>
      <c r="AF13" s="244"/>
      <c r="AG13" s="244"/>
      <c r="AH13" s="244"/>
      <c r="AI13" s="244"/>
      <c r="AJ13" s="245"/>
      <c r="AK13" s="116">
        <f>+AK9</f>
        <v>400000000</v>
      </c>
      <c r="AL13" s="116">
        <f t="shared" ref="AL13:AO13" si="0">+AL9</f>
        <v>33856000</v>
      </c>
      <c r="AM13" s="116">
        <f t="shared" si="0"/>
        <v>0</v>
      </c>
      <c r="AN13" s="107">
        <f t="shared" si="0"/>
        <v>8.4640000000000007E-2</v>
      </c>
      <c r="AO13" s="107">
        <f t="shared" si="0"/>
        <v>0</v>
      </c>
      <c r="AP13" s="383"/>
    </row>
    <row r="14" spans="1:42" ht="195" customHeight="1">
      <c r="A14" s="59" t="s">
        <v>166</v>
      </c>
      <c r="B14" s="293" t="s">
        <v>167</v>
      </c>
      <c r="C14" s="237" t="s">
        <v>168</v>
      </c>
      <c r="D14" s="45" t="s">
        <v>170</v>
      </c>
      <c r="E14" s="225" t="s">
        <v>618</v>
      </c>
      <c r="F14" s="570">
        <v>2024130010263</v>
      </c>
      <c r="G14" s="565" t="s">
        <v>619</v>
      </c>
      <c r="H14" s="565" t="s">
        <v>620</v>
      </c>
      <c r="I14" s="565" t="s">
        <v>621</v>
      </c>
      <c r="J14" s="135" t="s">
        <v>622</v>
      </c>
      <c r="K14" s="158" t="s">
        <v>595</v>
      </c>
      <c r="L14" s="135" t="s">
        <v>623</v>
      </c>
      <c r="M14" s="392">
        <v>1</v>
      </c>
      <c r="N14" s="172" t="s">
        <v>172</v>
      </c>
      <c r="O14" s="362"/>
      <c r="P14" s="142" t="s">
        <v>172</v>
      </c>
      <c r="Q14" s="45" t="s">
        <v>161</v>
      </c>
      <c r="R14" s="45" t="s">
        <v>161</v>
      </c>
      <c r="S14" s="45" t="s">
        <v>161</v>
      </c>
      <c r="T14" s="45" t="s">
        <v>599</v>
      </c>
      <c r="U14" s="46"/>
      <c r="V14" s="45" t="s">
        <v>624</v>
      </c>
      <c r="W14" s="59" t="s">
        <v>625</v>
      </c>
      <c r="X14" s="59" t="s">
        <v>626</v>
      </c>
      <c r="Y14" s="45" t="s">
        <v>627</v>
      </c>
      <c r="Z14" s="45" t="s">
        <v>627</v>
      </c>
      <c r="AA14" s="45" t="s">
        <v>627</v>
      </c>
      <c r="AB14" s="45" t="s">
        <v>627</v>
      </c>
      <c r="AC14" s="45" t="s">
        <v>627</v>
      </c>
      <c r="AD14" s="45" t="s">
        <v>627</v>
      </c>
      <c r="AE14" s="45" t="s">
        <v>627</v>
      </c>
      <c r="AF14" s="65">
        <v>0</v>
      </c>
      <c r="AG14" s="65">
        <v>0</v>
      </c>
      <c r="AH14" s="46" t="s">
        <v>607</v>
      </c>
      <c r="AI14" s="66" t="s">
        <v>628</v>
      </c>
      <c r="AJ14" s="300">
        <v>900000001</v>
      </c>
      <c r="AK14" s="272">
        <f>+AJ14</f>
        <v>900000001</v>
      </c>
      <c r="AL14" s="272">
        <v>0</v>
      </c>
      <c r="AM14" s="272">
        <v>0</v>
      </c>
      <c r="AN14" s="281">
        <v>0</v>
      </c>
      <c r="AO14" s="281">
        <v>0</v>
      </c>
      <c r="AP14" s="378"/>
    </row>
    <row r="15" spans="1:42" ht="228.75" customHeight="1" thickBot="1">
      <c r="A15" s="43"/>
      <c r="B15" s="293"/>
      <c r="C15" s="237"/>
      <c r="D15" s="45" t="s">
        <v>174</v>
      </c>
      <c r="E15" s="226"/>
      <c r="F15" s="572"/>
      <c r="G15" s="564"/>
      <c r="H15" s="564"/>
      <c r="I15" s="564"/>
      <c r="J15" s="54" t="s">
        <v>629</v>
      </c>
      <c r="K15" s="136" t="s">
        <v>595</v>
      </c>
      <c r="L15" s="54" t="s">
        <v>623</v>
      </c>
      <c r="M15" s="391" t="s">
        <v>161</v>
      </c>
      <c r="N15" s="171" t="s">
        <v>172</v>
      </c>
      <c r="O15" s="360"/>
      <c r="P15" s="123" t="s">
        <v>172</v>
      </c>
      <c r="Q15" s="45" t="s">
        <v>161</v>
      </c>
      <c r="R15" s="45" t="s">
        <v>161</v>
      </c>
      <c r="S15" s="45" t="s">
        <v>161</v>
      </c>
      <c r="T15" s="45" t="s">
        <v>599</v>
      </c>
      <c r="U15" s="46"/>
      <c r="V15" s="45" t="s">
        <v>624</v>
      </c>
      <c r="W15" s="59"/>
      <c r="X15" s="59"/>
      <c r="Y15" s="45" t="s">
        <v>627</v>
      </c>
      <c r="Z15" s="45" t="s">
        <v>627</v>
      </c>
      <c r="AA15" s="45" t="s">
        <v>627</v>
      </c>
      <c r="AB15" s="45" t="s">
        <v>627</v>
      </c>
      <c r="AC15" s="45" t="s">
        <v>627</v>
      </c>
      <c r="AD15" s="45" t="s">
        <v>627</v>
      </c>
      <c r="AE15" s="45" t="s">
        <v>627</v>
      </c>
      <c r="AF15" s="65">
        <v>0</v>
      </c>
      <c r="AG15" s="65">
        <v>0</v>
      </c>
      <c r="AH15" s="46" t="s">
        <v>704</v>
      </c>
      <c r="AI15" s="66"/>
      <c r="AJ15" s="274"/>
      <c r="AK15" s="273"/>
      <c r="AL15" s="273"/>
      <c r="AM15" s="273"/>
      <c r="AN15" s="282"/>
      <c r="AO15" s="282"/>
      <c r="AP15" s="378"/>
    </row>
    <row r="16" spans="1:42" ht="163.5" customHeight="1" thickBot="1">
      <c r="A16" s="222"/>
      <c r="B16" s="223"/>
      <c r="C16" s="223"/>
      <c r="D16" s="224"/>
      <c r="E16" s="227"/>
      <c r="F16" s="192" t="s">
        <v>1156</v>
      </c>
      <c r="G16" s="193"/>
      <c r="H16" s="193"/>
      <c r="I16" s="193"/>
      <c r="J16" s="193"/>
      <c r="K16" s="193"/>
      <c r="L16" s="193"/>
      <c r="M16" s="193"/>
      <c r="N16" s="194"/>
      <c r="O16" s="361"/>
      <c r="P16" s="164" t="s">
        <v>161</v>
      </c>
      <c r="Q16" s="229"/>
      <c r="R16" s="59"/>
      <c r="S16" s="59"/>
      <c r="T16" s="59"/>
      <c r="U16" s="59"/>
      <c r="V16" s="59"/>
      <c r="W16" s="59"/>
      <c r="X16" s="59"/>
      <c r="Y16" s="59"/>
      <c r="Z16" s="59"/>
      <c r="AA16" s="243" t="s">
        <v>1158</v>
      </c>
      <c r="AB16" s="244"/>
      <c r="AC16" s="244"/>
      <c r="AD16" s="244"/>
      <c r="AE16" s="244"/>
      <c r="AF16" s="244"/>
      <c r="AG16" s="244"/>
      <c r="AH16" s="244"/>
      <c r="AI16" s="244"/>
      <c r="AJ16" s="245"/>
      <c r="AK16" s="117">
        <f>+AK14</f>
        <v>900000001</v>
      </c>
      <c r="AL16" s="117">
        <f t="shared" ref="AL16:AO16" si="1">+AL14</f>
        <v>0</v>
      </c>
      <c r="AM16" s="117">
        <f t="shared" si="1"/>
        <v>0</v>
      </c>
      <c r="AN16" s="118">
        <f t="shared" si="1"/>
        <v>0</v>
      </c>
      <c r="AO16" s="118">
        <f t="shared" si="1"/>
        <v>0</v>
      </c>
      <c r="AP16" s="384"/>
    </row>
    <row r="17" spans="1:43" ht="79.5" customHeight="1">
      <c r="A17" s="59" t="s">
        <v>180</v>
      </c>
      <c r="B17" s="241" t="s">
        <v>630</v>
      </c>
      <c r="C17" s="237" t="s">
        <v>182</v>
      </c>
      <c r="D17" s="225" t="s">
        <v>185</v>
      </c>
      <c r="E17" s="225" t="s">
        <v>631</v>
      </c>
      <c r="F17" s="238">
        <v>2024130010205</v>
      </c>
      <c r="G17" s="242" t="s">
        <v>632</v>
      </c>
      <c r="H17" s="242" t="s">
        <v>633</v>
      </c>
      <c r="I17" s="242" t="s">
        <v>634</v>
      </c>
      <c r="J17" s="135" t="s">
        <v>635</v>
      </c>
      <c r="K17" s="137" t="s">
        <v>595</v>
      </c>
      <c r="L17" s="135" t="s">
        <v>636</v>
      </c>
      <c r="M17" s="135">
        <v>1</v>
      </c>
      <c r="N17" s="172">
        <v>1.9E-2</v>
      </c>
      <c r="O17" s="362"/>
      <c r="P17" s="163">
        <f>+O17/M17</f>
        <v>0</v>
      </c>
      <c r="Q17" s="45" t="s">
        <v>637</v>
      </c>
      <c r="R17" s="45" t="s">
        <v>638</v>
      </c>
      <c r="S17" s="47">
        <f>3*30</f>
        <v>90</v>
      </c>
      <c r="T17" s="45" t="s">
        <v>599</v>
      </c>
      <c r="U17" s="45" t="s">
        <v>639</v>
      </c>
      <c r="V17" s="59" t="s">
        <v>624</v>
      </c>
      <c r="W17" s="59" t="s">
        <v>640</v>
      </c>
      <c r="X17" s="59" t="s">
        <v>641</v>
      </c>
      <c r="Y17" s="59" t="s">
        <v>642</v>
      </c>
      <c r="Z17" s="59" t="s">
        <v>643</v>
      </c>
      <c r="AA17" s="88">
        <f>+AJ17</f>
        <v>2300000000</v>
      </c>
      <c r="AB17" s="59" t="s">
        <v>605</v>
      </c>
      <c r="AC17" s="59" t="s">
        <v>606</v>
      </c>
      <c r="AD17" s="59"/>
      <c r="AE17" s="59"/>
      <c r="AF17" s="48">
        <v>99000000</v>
      </c>
      <c r="AG17" s="48">
        <v>248000000</v>
      </c>
      <c r="AH17" s="225" t="s">
        <v>705</v>
      </c>
      <c r="AI17" s="219" t="s">
        <v>656</v>
      </c>
      <c r="AJ17" s="266">
        <v>2300000000</v>
      </c>
      <c r="AK17" s="262">
        <v>2500000000</v>
      </c>
      <c r="AL17" s="262">
        <v>723546400</v>
      </c>
      <c r="AM17" s="262">
        <v>15945200</v>
      </c>
      <c r="AN17" s="257">
        <f>+AL17/AK17</f>
        <v>0.28941855999999999</v>
      </c>
      <c r="AO17" s="257">
        <f>+AM17/AK17</f>
        <v>6.3780800000000004E-3</v>
      </c>
      <c r="AP17" s="378"/>
    </row>
    <row r="18" spans="1:43" ht="106.5" customHeight="1">
      <c r="A18" s="59"/>
      <c r="B18" s="241"/>
      <c r="C18" s="237"/>
      <c r="D18" s="226"/>
      <c r="E18" s="226"/>
      <c r="F18" s="260"/>
      <c r="G18" s="43"/>
      <c r="H18" s="43"/>
      <c r="I18" s="43"/>
      <c r="J18" s="45" t="s">
        <v>645</v>
      </c>
      <c r="K18" s="46" t="s">
        <v>595</v>
      </c>
      <c r="L18" s="45" t="s">
        <v>646</v>
      </c>
      <c r="M18" s="45">
        <v>1</v>
      </c>
      <c r="N18" s="170">
        <v>9.4E-2</v>
      </c>
      <c r="O18" s="359"/>
      <c r="P18" s="97">
        <f t="shared" ref="P18:P23" si="2">+O18/M18</f>
        <v>0</v>
      </c>
      <c r="Q18" s="45" t="s">
        <v>637</v>
      </c>
      <c r="R18" s="45" t="s">
        <v>647</v>
      </c>
      <c r="S18" s="47">
        <f>6*30</f>
        <v>180</v>
      </c>
      <c r="T18" s="45" t="s">
        <v>599</v>
      </c>
      <c r="U18" s="45" t="s">
        <v>639</v>
      </c>
      <c r="V18" s="59"/>
      <c r="W18" s="43"/>
      <c r="X18" s="43"/>
      <c r="Y18" s="43"/>
      <c r="Z18" s="59"/>
      <c r="AA18" s="59"/>
      <c r="AB18" s="59"/>
      <c r="AC18" s="59"/>
      <c r="AD18" s="59"/>
      <c r="AE18" s="43"/>
      <c r="AF18" s="49">
        <v>93500000</v>
      </c>
      <c r="AG18" s="49">
        <v>73200000</v>
      </c>
      <c r="AH18" s="226"/>
      <c r="AI18" s="220"/>
      <c r="AJ18" s="267"/>
      <c r="AK18" s="263"/>
      <c r="AL18" s="263"/>
      <c r="AM18" s="263"/>
      <c r="AN18" s="258"/>
      <c r="AO18" s="258"/>
      <c r="AP18" s="378"/>
    </row>
    <row r="19" spans="1:43" ht="116.25" customHeight="1">
      <c r="A19" s="59"/>
      <c r="B19" s="241"/>
      <c r="C19" s="237"/>
      <c r="D19" s="226"/>
      <c r="E19" s="226"/>
      <c r="F19" s="260"/>
      <c r="G19" s="43"/>
      <c r="H19" s="43"/>
      <c r="I19" s="43"/>
      <c r="J19" s="45" t="s">
        <v>648</v>
      </c>
      <c r="K19" s="46" t="s">
        <v>595</v>
      </c>
      <c r="L19" s="45" t="s">
        <v>649</v>
      </c>
      <c r="M19" s="45">
        <v>1</v>
      </c>
      <c r="N19" s="170" t="s">
        <v>172</v>
      </c>
      <c r="O19" s="359"/>
      <c r="P19" s="97" t="s">
        <v>172</v>
      </c>
      <c r="Q19" s="45" t="s">
        <v>647</v>
      </c>
      <c r="R19" s="45" t="s">
        <v>598</v>
      </c>
      <c r="S19" s="47">
        <f>6*30</f>
        <v>180</v>
      </c>
      <c r="T19" s="45" t="s">
        <v>599</v>
      </c>
      <c r="U19" s="45" t="s">
        <v>639</v>
      </c>
      <c r="V19" s="59"/>
      <c r="W19" s="45" t="s">
        <v>650</v>
      </c>
      <c r="X19" s="45" t="s">
        <v>651</v>
      </c>
      <c r="Y19" s="45" t="s">
        <v>642</v>
      </c>
      <c r="Z19" s="59"/>
      <c r="AA19" s="59"/>
      <c r="AB19" s="59"/>
      <c r="AC19" s="59"/>
      <c r="AD19" s="59"/>
      <c r="AE19" s="45"/>
      <c r="AF19" s="49">
        <v>808500000</v>
      </c>
      <c r="AG19" s="49">
        <v>208000000</v>
      </c>
      <c r="AH19" s="226"/>
      <c r="AI19" s="220"/>
      <c r="AJ19" s="267"/>
      <c r="AK19" s="263"/>
      <c r="AL19" s="263"/>
      <c r="AM19" s="263"/>
      <c r="AN19" s="258"/>
      <c r="AO19" s="258"/>
      <c r="AP19" s="378"/>
    </row>
    <row r="20" spans="1:43" ht="150" customHeight="1">
      <c r="A20" s="59"/>
      <c r="B20" s="241"/>
      <c r="C20" s="237"/>
      <c r="D20" s="226"/>
      <c r="E20" s="226"/>
      <c r="F20" s="260"/>
      <c r="G20" s="43"/>
      <c r="H20" s="43"/>
      <c r="I20" s="43"/>
      <c r="J20" s="45" t="s">
        <v>652</v>
      </c>
      <c r="K20" s="46" t="s">
        <v>595</v>
      </c>
      <c r="L20" s="45" t="s">
        <v>653</v>
      </c>
      <c r="M20" s="45">
        <v>1</v>
      </c>
      <c r="N20" s="170" t="s">
        <v>172</v>
      </c>
      <c r="O20" s="359"/>
      <c r="P20" s="97" t="s">
        <v>172</v>
      </c>
      <c r="Q20" s="45" t="s">
        <v>647</v>
      </c>
      <c r="R20" s="45" t="s">
        <v>598</v>
      </c>
      <c r="S20" s="47">
        <f>6*30</f>
        <v>180</v>
      </c>
      <c r="T20" s="45" t="s">
        <v>599</v>
      </c>
      <c r="U20" s="45" t="s">
        <v>639</v>
      </c>
      <c r="V20" s="59"/>
      <c r="W20" s="45" t="s">
        <v>654</v>
      </c>
      <c r="X20" s="45" t="s">
        <v>655</v>
      </c>
      <c r="Y20" s="45" t="s">
        <v>642</v>
      </c>
      <c r="Z20" s="59"/>
      <c r="AA20" s="59"/>
      <c r="AB20" s="59"/>
      <c r="AC20" s="59"/>
      <c r="AD20" s="59"/>
      <c r="AE20" s="45"/>
      <c r="AF20" s="49">
        <v>99000000</v>
      </c>
      <c r="AG20" s="49">
        <v>4958785201</v>
      </c>
      <c r="AH20" s="226"/>
      <c r="AI20" s="220"/>
      <c r="AJ20" s="267"/>
      <c r="AK20" s="263"/>
      <c r="AL20" s="263"/>
      <c r="AM20" s="263"/>
      <c r="AN20" s="258"/>
      <c r="AO20" s="258"/>
      <c r="AP20" s="378"/>
      <c r="AQ20" s="104"/>
    </row>
    <row r="21" spans="1:43" ht="143.25" customHeight="1">
      <c r="A21" s="59"/>
      <c r="B21" s="241"/>
      <c r="C21" s="237"/>
      <c r="D21" s="226"/>
      <c r="E21" s="226"/>
      <c r="F21" s="260"/>
      <c r="G21" s="43"/>
      <c r="H21" s="43"/>
      <c r="I21" s="43"/>
      <c r="J21" s="45" t="s">
        <v>657</v>
      </c>
      <c r="K21" s="46" t="s">
        <v>595</v>
      </c>
      <c r="L21" s="45" t="s">
        <v>658</v>
      </c>
      <c r="M21" s="45">
        <v>1</v>
      </c>
      <c r="N21" s="170">
        <v>8.0000000000000002E-3</v>
      </c>
      <c r="O21" s="359"/>
      <c r="P21" s="97">
        <f t="shared" si="2"/>
        <v>0</v>
      </c>
      <c r="Q21" s="45" t="s">
        <v>637</v>
      </c>
      <c r="R21" s="45" t="s">
        <v>598</v>
      </c>
      <c r="S21" s="47">
        <f t="shared" ref="S21:S22" si="3">11*30</f>
        <v>330</v>
      </c>
      <c r="T21" s="45" t="s">
        <v>599</v>
      </c>
      <c r="U21" s="45" t="s">
        <v>639</v>
      </c>
      <c r="V21" s="59"/>
      <c r="W21" s="45" t="s">
        <v>654</v>
      </c>
      <c r="X21" s="45" t="s">
        <v>659</v>
      </c>
      <c r="Y21" s="45" t="s">
        <v>642</v>
      </c>
      <c r="Z21" s="59"/>
      <c r="AA21" s="59"/>
      <c r="AB21" s="59"/>
      <c r="AC21" s="59"/>
      <c r="AD21" s="59"/>
      <c r="AE21" s="45"/>
      <c r="AF21" s="49">
        <v>415000000</v>
      </c>
      <c r="AG21" s="49">
        <v>23997328</v>
      </c>
      <c r="AH21" s="226"/>
      <c r="AI21" s="220"/>
      <c r="AJ21" s="267"/>
      <c r="AK21" s="263"/>
      <c r="AL21" s="263"/>
      <c r="AM21" s="263"/>
      <c r="AN21" s="258"/>
      <c r="AO21" s="258"/>
      <c r="AP21" s="378"/>
    </row>
    <row r="22" spans="1:43" ht="150">
      <c r="A22" s="59"/>
      <c r="B22" s="241"/>
      <c r="C22" s="237"/>
      <c r="D22" s="226"/>
      <c r="E22" s="226"/>
      <c r="F22" s="260"/>
      <c r="G22" s="43"/>
      <c r="H22" s="43"/>
      <c r="I22" s="43"/>
      <c r="J22" s="45" t="s">
        <v>660</v>
      </c>
      <c r="K22" s="46" t="s">
        <v>595</v>
      </c>
      <c r="L22" s="45" t="s">
        <v>661</v>
      </c>
      <c r="M22" s="45">
        <v>1</v>
      </c>
      <c r="N22" s="170">
        <v>8.0000000000000002E-3</v>
      </c>
      <c r="O22" s="359"/>
      <c r="P22" s="97">
        <f t="shared" si="2"/>
        <v>0</v>
      </c>
      <c r="Q22" s="45" t="s">
        <v>637</v>
      </c>
      <c r="R22" s="45" t="s">
        <v>598</v>
      </c>
      <c r="S22" s="47">
        <f t="shared" si="3"/>
        <v>330</v>
      </c>
      <c r="T22" s="45" t="s">
        <v>599</v>
      </c>
      <c r="U22" s="45" t="s">
        <v>639</v>
      </c>
      <c r="V22" s="59"/>
      <c r="W22" s="45" t="s">
        <v>662</v>
      </c>
      <c r="X22" s="45" t="s">
        <v>663</v>
      </c>
      <c r="Y22" s="45" t="s">
        <v>642</v>
      </c>
      <c r="Z22" s="59"/>
      <c r="AA22" s="59"/>
      <c r="AB22" s="59"/>
      <c r="AC22" s="59"/>
      <c r="AD22" s="59"/>
      <c r="AE22" s="45"/>
      <c r="AF22" s="49">
        <v>195800000</v>
      </c>
      <c r="AG22" s="49">
        <v>105000000</v>
      </c>
      <c r="AH22" s="242"/>
      <c r="AI22" s="220"/>
      <c r="AJ22" s="267"/>
      <c r="AK22" s="263"/>
      <c r="AL22" s="263"/>
      <c r="AM22" s="263"/>
      <c r="AN22" s="258"/>
      <c r="AO22" s="258"/>
      <c r="AP22" s="378"/>
    </row>
    <row r="23" spans="1:43" ht="225.75" customHeight="1">
      <c r="A23" s="59"/>
      <c r="B23" s="241"/>
      <c r="C23" s="237"/>
      <c r="D23" s="226"/>
      <c r="E23" s="226"/>
      <c r="F23" s="260"/>
      <c r="G23" s="43"/>
      <c r="H23" s="43"/>
      <c r="I23" s="43"/>
      <c r="J23" s="45" t="s">
        <v>664</v>
      </c>
      <c r="K23" s="46" t="s">
        <v>595</v>
      </c>
      <c r="L23" s="45" t="s">
        <v>665</v>
      </c>
      <c r="M23" s="45">
        <v>1</v>
      </c>
      <c r="N23" s="170">
        <v>0</v>
      </c>
      <c r="O23" s="359"/>
      <c r="P23" s="97">
        <f t="shared" si="2"/>
        <v>0</v>
      </c>
      <c r="Q23" s="45" t="s">
        <v>637</v>
      </c>
      <c r="R23" s="45" t="s">
        <v>666</v>
      </c>
      <c r="S23" s="47">
        <f>6*30</f>
        <v>180</v>
      </c>
      <c r="T23" s="45" t="s">
        <v>599</v>
      </c>
      <c r="U23" s="45" t="s">
        <v>639</v>
      </c>
      <c r="V23" s="59"/>
      <c r="W23" s="45" t="s">
        <v>667</v>
      </c>
      <c r="X23" s="45" t="s">
        <v>668</v>
      </c>
      <c r="Y23" s="45" t="s">
        <v>642</v>
      </c>
      <c r="Z23" s="59"/>
      <c r="AA23" s="59"/>
      <c r="AB23" s="59"/>
      <c r="AC23" s="59"/>
      <c r="AD23" s="59"/>
      <c r="AE23" s="45"/>
      <c r="AF23" s="270">
        <v>789200000</v>
      </c>
      <c r="AG23" s="270">
        <v>23997328</v>
      </c>
      <c r="AH23" s="225" t="s">
        <v>644</v>
      </c>
      <c r="AI23" s="220"/>
      <c r="AJ23" s="268">
        <v>200000000</v>
      </c>
      <c r="AK23" s="263"/>
      <c r="AL23" s="263"/>
      <c r="AM23" s="263"/>
      <c r="AN23" s="258"/>
      <c r="AO23" s="258"/>
      <c r="AP23" s="378"/>
    </row>
    <row r="24" spans="1:43" ht="283.5" customHeight="1" thickBot="1">
      <c r="A24" s="59"/>
      <c r="B24" s="241"/>
      <c r="C24" s="237"/>
      <c r="D24" s="226"/>
      <c r="E24" s="226"/>
      <c r="F24" s="261"/>
      <c r="G24" s="294"/>
      <c r="H24" s="294"/>
      <c r="I24" s="294"/>
      <c r="J24" s="54" t="s">
        <v>669</v>
      </c>
      <c r="K24" s="136" t="s">
        <v>595</v>
      </c>
      <c r="L24" s="54" t="s">
        <v>670</v>
      </c>
      <c r="M24" s="54" t="s">
        <v>161</v>
      </c>
      <c r="N24" s="171" t="s">
        <v>161</v>
      </c>
      <c r="O24" s="360"/>
      <c r="P24" s="157" t="s">
        <v>172</v>
      </c>
      <c r="Q24" s="45" t="s">
        <v>161</v>
      </c>
      <c r="R24" s="45" t="s">
        <v>161</v>
      </c>
      <c r="S24" s="45" t="s">
        <v>161</v>
      </c>
      <c r="T24" s="45"/>
      <c r="U24" s="45"/>
      <c r="V24" s="59"/>
      <c r="W24" s="45" t="s">
        <v>654</v>
      </c>
      <c r="X24" s="45" t="s">
        <v>671</v>
      </c>
      <c r="Y24" s="45"/>
      <c r="Z24" s="43"/>
      <c r="AA24" s="43"/>
      <c r="AB24" s="43"/>
      <c r="AC24" s="43"/>
      <c r="AD24" s="46"/>
      <c r="AE24" s="45"/>
      <c r="AF24" s="271"/>
      <c r="AG24" s="271"/>
      <c r="AH24" s="242"/>
      <c r="AI24" s="265"/>
      <c r="AJ24" s="269"/>
      <c r="AK24" s="264"/>
      <c r="AL24" s="264"/>
      <c r="AM24" s="264"/>
      <c r="AN24" s="259"/>
      <c r="AO24" s="259"/>
      <c r="AP24" s="378"/>
    </row>
    <row r="25" spans="1:43" ht="85.9" customHeight="1" thickBot="1">
      <c r="A25" s="59"/>
      <c r="B25" s="241"/>
      <c r="C25" s="237"/>
      <c r="D25" s="242"/>
      <c r="E25" s="227"/>
      <c r="F25" s="192" t="s">
        <v>1157</v>
      </c>
      <c r="G25" s="193"/>
      <c r="H25" s="193"/>
      <c r="I25" s="193"/>
      <c r="J25" s="193"/>
      <c r="K25" s="193"/>
      <c r="L25" s="193"/>
      <c r="M25" s="193"/>
      <c r="N25" s="194"/>
      <c r="O25" s="361"/>
      <c r="P25" s="146">
        <f>AVERAGE(P17:P24)</f>
        <v>0</v>
      </c>
      <c r="Q25" s="229"/>
      <c r="R25" s="59"/>
      <c r="S25" s="59"/>
      <c r="T25" s="59"/>
      <c r="U25" s="59"/>
      <c r="V25" s="59"/>
      <c r="W25" s="59"/>
      <c r="X25" s="59"/>
      <c r="Y25" s="59"/>
      <c r="Z25" s="59"/>
      <c r="AA25" s="243" t="s">
        <v>1158</v>
      </c>
      <c r="AB25" s="244"/>
      <c r="AC25" s="244"/>
      <c r="AD25" s="244"/>
      <c r="AE25" s="244"/>
      <c r="AF25" s="244"/>
      <c r="AG25" s="244"/>
      <c r="AH25" s="244"/>
      <c r="AI25" s="244"/>
      <c r="AJ25" s="245"/>
      <c r="AK25" s="100">
        <f>+AK17</f>
        <v>2500000000</v>
      </c>
      <c r="AL25" s="100">
        <f t="shared" ref="AL25:AO25" si="4">+AL17</f>
        <v>723546400</v>
      </c>
      <c r="AM25" s="100">
        <f t="shared" si="4"/>
        <v>15945200</v>
      </c>
      <c r="AN25" s="103">
        <f>+AN17</f>
        <v>0.28941855999999999</v>
      </c>
      <c r="AO25" s="103">
        <f t="shared" si="4"/>
        <v>6.3780800000000004E-3</v>
      </c>
      <c r="AP25" s="384"/>
    </row>
    <row r="26" spans="1:43" ht="100.5" customHeight="1">
      <c r="A26" s="59"/>
      <c r="B26" s="241"/>
      <c r="C26" s="237"/>
      <c r="D26" s="225" t="s">
        <v>189</v>
      </c>
      <c r="E26" s="225" t="s">
        <v>672</v>
      </c>
      <c r="F26" s="238">
        <v>2024130010199</v>
      </c>
      <c r="G26" s="242" t="s">
        <v>673</v>
      </c>
      <c r="H26" s="242" t="s">
        <v>674</v>
      </c>
      <c r="I26" s="242" t="s">
        <v>634</v>
      </c>
      <c r="J26" s="135" t="s">
        <v>675</v>
      </c>
      <c r="K26" s="137" t="s">
        <v>595</v>
      </c>
      <c r="L26" s="135" t="s">
        <v>676</v>
      </c>
      <c r="M26" s="135" t="s">
        <v>161</v>
      </c>
      <c r="N26" s="172" t="s">
        <v>161</v>
      </c>
      <c r="O26" s="362"/>
      <c r="P26" s="143" t="s">
        <v>172</v>
      </c>
      <c r="Q26" s="45" t="s">
        <v>161</v>
      </c>
      <c r="R26" s="45" t="s">
        <v>161</v>
      </c>
      <c r="S26" s="45" t="s">
        <v>161</v>
      </c>
      <c r="T26" s="45"/>
      <c r="U26" s="45"/>
      <c r="V26" s="562" t="s">
        <v>1196</v>
      </c>
      <c r="W26" s="45" t="s">
        <v>677</v>
      </c>
      <c r="X26" s="45" t="s">
        <v>677</v>
      </c>
      <c r="Y26" s="59" t="s">
        <v>642</v>
      </c>
      <c r="Z26" s="59" t="s">
        <v>643</v>
      </c>
      <c r="AA26" s="285">
        <v>325000000</v>
      </c>
      <c r="AB26" s="59" t="s">
        <v>605</v>
      </c>
      <c r="AC26" s="59" t="s">
        <v>606</v>
      </c>
      <c r="AD26" s="46"/>
      <c r="AE26" s="46"/>
      <c r="AF26" s="48">
        <v>0</v>
      </c>
      <c r="AG26" s="48">
        <v>0</v>
      </c>
      <c r="AH26" s="45" t="s">
        <v>644</v>
      </c>
      <c r="AI26" s="66" t="s">
        <v>678</v>
      </c>
      <c r="AJ26" s="266">
        <f>+AG27+AG29+AG31+AG32</f>
        <v>325000000</v>
      </c>
      <c r="AK26" s="262">
        <v>325000000</v>
      </c>
      <c r="AL26" s="262">
        <v>208640000</v>
      </c>
      <c r="AM26" s="262">
        <v>16580000</v>
      </c>
      <c r="AN26" s="257">
        <f>+AL26/AK26</f>
        <v>0.64196923076923074</v>
      </c>
      <c r="AO26" s="257">
        <f>+AM26/AK26</f>
        <v>5.1015384615384615E-2</v>
      </c>
      <c r="AP26" s="384"/>
    </row>
    <row r="27" spans="1:43" ht="180">
      <c r="A27" s="59"/>
      <c r="B27" s="241"/>
      <c r="C27" s="237"/>
      <c r="D27" s="226"/>
      <c r="E27" s="226"/>
      <c r="F27" s="260"/>
      <c r="G27" s="43"/>
      <c r="H27" s="43"/>
      <c r="I27" s="43"/>
      <c r="J27" s="45" t="s">
        <v>679</v>
      </c>
      <c r="K27" s="46" t="s">
        <v>595</v>
      </c>
      <c r="L27" s="45" t="s">
        <v>680</v>
      </c>
      <c r="M27" s="45">
        <v>0.1</v>
      </c>
      <c r="N27" s="170">
        <v>0.05</v>
      </c>
      <c r="O27" s="359"/>
      <c r="P27" s="98">
        <f t="shared" ref="P27:P32" si="5">+O27/M27</f>
        <v>0</v>
      </c>
      <c r="Q27" s="45" t="s">
        <v>681</v>
      </c>
      <c r="R27" s="45" t="s">
        <v>666</v>
      </c>
      <c r="S27" s="45">
        <v>180</v>
      </c>
      <c r="T27" s="45" t="s">
        <v>599</v>
      </c>
      <c r="U27" s="45" t="s">
        <v>639</v>
      </c>
      <c r="V27" s="563"/>
      <c r="W27" s="45" t="s">
        <v>682</v>
      </c>
      <c r="X27" s="45" t="s">
        <v>663</v>
      </c>
      <c r="Y27" s="43"/>
      <c r="Z27" s="43"/>
      <c r="AA27" s="285"/>
      <c r="AB27" s="43"/>
      <c r="AC27" s="43"/>
      <c r="AD27" s="46"/>
      <c r="AE27" s="46"/>
      <c r="AF27" s="49">
        <v>121000000</v>
      </c>
      <c r="AG27" s="49">
        <v>121000000</v>
      </c>
      <c r="AH27" s="45" t="s">
        <v>644</v>
      </c>
      <c r="AI27" s="66"/>
      <c r="AJ27" s="266"/>
      <c r="AK27" s="263"/>
      <c r="AL27" s="263"/>
      <c r="AM27" s="263"/>
      <c r="AN27" s="258"/>
      <c r="AO27" s="258"/>
      <c r="AP27" s="384"/>
    </row>
    <row r="28" spans="1:43" ht="128.25" customHeight="1">
      <c r="A28" s="59"/>
      <c r="B28" s="241"/>
      <c r="C28" s="237"/>
      <c r="D28" s="226"/>
      <c r="E28" s="226"/>
      <c r="F28" s="260"/>
      <c r="G28" s="43"/>
      <c r="H28" s="43"/>
      <c r="I28" s="43"/>
      <c r="J28" s="45" t="s">
        <v>683</v>
      </c>
      <c r="K28" s="46" t="s">
        <v>595</v>
      </c>
      <c r="L28" s="45" t="s">
        <v>680</v>
      </c>
      <c r="M28" s="45" t="s">
        <v>161</v>
      </c>
      <c r="N28" s="170" t="s">
        <v>161</v>
      </c>
      <c r="O28" s="359"/>
      <c r="P28" s="98" t="s">
        <v>172</v>
      </c>
      <c r="Q28" s="45" t="s">
        <v>161</v>
      </c>
      <c r="R28" s="45" t="s">
        <v>161</v>
      </c>
      <c r="S28" s="45" t="s">
        <v>161</v>
      </c>
      <c r="T28" s="47"/>
      <c r="U28" s="47"/>
      <c r="V28" s="563"/>
      <c r="W28" s="47"/>
      <c r="X28" s="47"/>
      <c r="Y28" s="43"/>
      <c r="Z28" s="43"/>
      <c r="AA28" s="285"/>
      <c r="AB28" s="43"/>
      <c r="AC28" s="43"/>
      <c r="AD28" s="46"/>
      <c r="AE28" s="46"/>
      <c r="AF28" s="49">
        <v>0</v>
      </c>
      <c r="AG28" s="49">
        <v>0</v>
      </c>
      <c r="AH28" s="45" t="s">
        <v>644</v>
      </c>
      <c r="AI28" s="66"/>
      <c r="AJ28" s="266"/>
      <c r="AK28" s="263"/>
      <c r="AL28" s="263"/>
      <c r="AM28" s="263"/>
      <c r="AN28" s="258"/>
      <c r="AO28" s="258"/>
      <c r="AP28" s="384"/>
    </row>
    <row r="29" spans="1:43" ht="180">
      <c r="A29" s="59"/>
      <c r="B29" s="241"/>
      <c r="C29" s="237"/>
      <c r="D29" s="226"/>
      <c r="E29" s="226"/>
      <c r="F29" s="260"/>
      <c r="G29" s="43"/>
      <c r="H29" s="43"/>
      <c r="I29" s="43"/>
      <c r="J29" s="45" t="s">
        <v>684</v>
      </c>
      <c r="K29" s="46" t="s">
        <v>595</v>
      </c>
      <c r="L29" s="45" t="s">
        <v>685</v>
      </c>
      <c r="M29" s="45">
        <v>0.06</v>
      </c>
      <c r="N29" s="170">
        <v>0.03</v>
      </c>
      <c r="O29" s="359"/>
      <c r="P29" s="98">
        <f t="shared" si="5"/>
        <v>0</v>
      </c>
      <c r="Q29" s="45" t="s">
        <v>681</v>
      </c>
      <c r="R29" s="45" t="s">
        <v>666</v>
      </c>
      <c r="S29" s="45">
        <v>180</v>
      </c>
      <c r="T29" s="45" t="s">
        <v>599</v>
      </c>
      <c r="U29" s="45" t="s">
        <v>639</v>
      </c>
      <c r="V29" s="563"/>
      <c r="W29" s="45" t="s">
        <v>682</v>
      </c>
      <c r="X29" s="45" t="s">
        <v>663</v>
      </c>
      <c r="Y29" s="43"/>
      <c r="Z29" s="43"/>
      <c r="AA29" s="285"/>
      <c r="AB29" s="43"/>
      <c r="AC29" s="43"/>
      <c r="AD29" s="46"/>
      <c r="AE29" s="46"/>
      <c r="AF29" s="49">
        <v>181500000</v>
      </c>
      <c r="AG29" s="49">
        <v>181500000</v>
      </c>
      <c r="AH29" s="45" t="s">
        <v>644</v>
      </c>
      <c r="AI29" s="66"/>
      <c r="AJ29" s="266"/>
      <c r="AK29" s="263"/>
      <c r="AL29" s="263"/>
      <c r="AM29" s="263"/>
      <c r="AN29" s="258"/>
      <c r="AO29" s="258"/>
      <c r="AP29" s="384"/>
    </row>
    <row r="30" spans="1:43" ht="180">
      <c r="A30" s="59"/>
      <c r="B30" s="241"/>
      <c r="C30" s="237"/>
      <c r="D30" s="226"/>
      <c r="E30" s="226"/>
      <c r="F30" s="260"/>
      <c r="G30" s="43"/>
      <c r="H30" s="43"/>
      <c r="I30" s="43"/>
      <c r="J30" s="45" t="s">
        <v>686</v>
      </c>
      <c r="K30" s="46" t="s">
        <v>595</v>
      </c>
      <c r="L30" s="45" t="s">
        <v>687</v>
      </c>
      <c r="M30" s="45" t="s">
        <v>161</v>
      </c>
      <c r="N30" s="170" t="s">
        <v>161</v>
      </c>
      <c r="O30" s="359"/>
      <c r="P30" s="98" t="s">
        <v>172</v>
      </c>
      <c r="Q30" s="45" t="s">
        <v>161</v>
      </c>
      <c r="R30" s="45" t="s">
        <v>161</v>
      </c>
      <c r="S30" s="45" t="s">
        <v>161</v>
      </c>
      <c r="T30" s="45" t="s">
        <v>599</v>
      </c>
      <c r="U30" s="45" t="s">
        <v>639</v>
      </c>
      <c r="V30" s="563"/>
      <c r="W30" s="45" t="s">
        <v>682</v>
      </c>
      <c r="X30" s="45" t="s">
        <v>663</v>
      </c>
      <c r="Y30" s="43"/>
      <c r="Z30" s="43"/>
      <c r="AA30" s="285"/>
      <c r="AB30" s="43"/>
      <c r="AC30" s="43"/>
      <c r="AD30" s="46"/>
      <c r="AE30" s="46"/>
      <c r="AF30" s="49">
        <v>0</v>
      </c>
      <c r="AG30" s="49">
        <v>0</v>
      </c>
      <c r="AH30" s="45" t="s">
        <v>644</v>
      </c>
      <c r="AI30" s="66"/>
      <c r="AJ30" s="266"/>
      <c r="AK30" s="263"/>
      <c r="AL30" s="263"/>
      <c r="AM30" s="263"/>
      <c r="AN30" s="258"/>
      <c r="AO30" s="258"/>
      <c r="AP30" s="384"/>
    </row>
    <row r="31" spans="1:43" ht="180">
      <c r="A31" s="59"/>
      <c r="B31" s="241"/>
      <c r="C31" s="237"/>
      <c r="D31" s="226"/>
      <c r="E31" s="226"/>
      <c r="F31" s="260"/>
      <c r="G31" s="43"/>
      <c r="H31" s="43"/>
      <c r="I31" s="43"/>
      <c r="J31" s="45" t="s">
        <v>688</v>
      </c>
      <c r="K31" s="46" t="s">
        <v>595</v>
      </c>
      <c r="L31" s="45" t="s">
        <v>689</v>
      </c>
      <c r="M31" s="45">
        <v>7.0000000000000007E-2</v>
      </c>
      <c r="N31" s="170" t="s">
        <v>172</v>
      </c>
      <c r="O31" s="359"/>
      <c r="P31" s="98" t="s">
        <v>172</v>
      </c>
      <c r="Q31" s="45" t="s">
        <v>647</v>
      </c>
      <c r="R31" s="45" t="s">
        <v>598</v>
      </c>
      <c r="S31" s="45">
        <v>180</v>
      </c>
      <c r="T31" s="45" t="s">
        <v>599</v>
      </c>
      <c r="U31" s="45" t="s">
        <v>639</v>
      </c>
      <c r="V31" s="563"/>
      <c r="W31" s="45" t="s">
        <v>682</v>
      </c>
      <c r="X31" s="45" t="s">
        <v>663</v>
      </c>
      <c r="Y31" s="43"/>
      <c r="Z31" s="43"/>
      <c r="AA31" s="285"/>
      <c r="AB31" s="43"/>
      <c r="AC31" s="43"/>
      <c r="AD31" s="46"/>
      <c r="AE31" s="46"/>
      <c r="AF31" s="49">
        <v>8400000</v>
      </c>
      <c r="AG31" s="49">
        <v>8400000</v>
      </c>
      <c r="AH31" s="45" t="s">
        <v>644</v>
      </c>
      <c r="AI31" s="66"/>
      <c r="AJ31" s="266"/>
      <c r="AK31" s="263"/>
      <c r="AL31" s="263"/>
      <c r="AM31" s="263"/>
      <c r="AN31" s="258"/>
      <c r="AO31" s="258"/>
      <c r="AP31" s="384"/>
    </row>
    <row r="32" spans="1:43" ht="180">
      <c r="A32" s="59"/>
      <c r="B32" s="241"/>
      <c r="C32" s="237"/>
      <c r="D32" s="226"/>
      <c r="E32" s="226"/>
      <c r="F32" s="260"/>
      <c r="G32" s="43"/>
      <c r="H32" s="43"/>
      <c r="I32" s="43"/>
      <c r="J32" s="45" t="s">
        <v>690</v>
      </c>
      <c r="K32" s="46" t="s">
        <v>595</v>
      </c>
      <c r="L32" s="45" t="s">
        <v>691</v>
      </c>
      <c r="M32" s="45">
        <v>0.04</v>
      </c>
      <c r="N32" s="170">
        <v>0.01</v>
      </c>
      <c r="O32" s="359"/>
      <c r="P32" s="98">
        <f t="shared" si="5"/>
        <v>0</v>
      </c>
      <c r="Q32" s="45" t="s">
        <v>681</v>
      </c>
      <c r="R32" s="45" t="s">
        <v>598</v>
      </c>
      <c r="S32" s="45">
        <v>365</v>
      </c>
      <c r="T32" s="45" t="s">
        <v>599</v>
      </c>
      <c r="U32" s="45" t="s">
        <v>639</v>
      </c>
      <c r="V32" s="563"/>
      <c r="W32" s="45" t="s">
        <v>682</v>
      </c>
      <c r="X32" s="45" t="s">
        <v>663</v>
      </c>
      <c r="Y32" s="43"/>
      <c r="Z32" s="43"/>
      <c r="AA32" s="285"/>
      <c r="AB32" s="43"/>
      <c r="AC32" s="43"/>
      <c r="AD32" s="46"/>
      <c r="AE32" s="46"/>
      <c r="AF32" s="49">
        <v>14100000</v>
      </c>
      <c r="AG32" s="49">
        <v>14100000</v>
      </c>
      <c r="AH32" s="45" t="s">
        <v>644</v>
      </c>
      <c r="AI32" s="66"/>
      <c r="AJ32" s="266"/>
      <c r="AK32" s="263"/>
      <c r="AL32" s="263"/>
      <c r="AM32" s="263"/>
      <c r="AN32" s="258"/>
      <c r="AO32" s="258"/>
      <c r="AP32" s="384"/>
    </row>
    <row r="33" spans="1:42" ht="120.75" thickBot="1">
      <c r="A33" s="59"/>
      <c r="B33" s="241"/>
      <c r="C33" s="237"/>
      <c r="D33" s="226"/>
      <c r="E33" s="226"/>
      <c r="F33" s="261"/>
      <c r="G33" s="294"/>
      <c r="H33" s="294"/>
      <c r="I33" s="294"/>
      <c r="J33" s="54" t="s">
        <v>692</v>
      </c>
      <c r="K33" s="136" t="s">
        <v>595</v>
      </c>
      <c r="L33" s="54" t="s">
        <v>693</v>
      </c>
      <c r="M33" s="54" t="s">
        <v>161</v>
      </c>
      <c r="N33" s="171" t="s">
        <v>161</v>
      </c>
      <c r="O33" s="360"/>
      <c r="P33" s="141" t="s">
        <v>172</v>
      </c>
      <c r="Q33" s="45" t="s">
        <v>161</v>
      </c>
      <c r="R33" s="45" t="s">
        <v>161</v>
      </c>
      <c r="S33" s="45" t="s">
        <v>161</v>
      </c>
      <c r="T33" s="45" t="s">
        <v>599</v>
      </c>
      <c r="U33" s="45" t="s">
        <v>639</v>
      </c>
      <c r="V33" s="569"/>
      <c r="W33" s="45" t="s">
        <v>694</v>
      </c>
      <c r="X33" s="45" t="s">
        <v>695</v>
      </c>
      <c r="Y33" s="43"/>
      <c r="Z33" s="43"/>
      <c r="AA33" s="285"/>
      <c r="AB33" s="43"/>
      <c r="AC33" s="43"/>
      <c r="AD33" s="46"/>
      <c r="AE33" s="46"/>
      <c r="AF33" s="49">
        <v>0</v>
      </c>
      <c r="AG33" s="49">
        <v>0</v>
      </c>
      <c r="AH33" s="45" t="s">
        <v>644</v>
      </c>
      <c r="AI33" s="66"/>
      <c r="AJ33" s="266"/>
      <c r="AK33" s="264"/>
      <c r="AL33" s="264"/>
      <c r="AM33" s="264"/>
      <c r="AN33" s="259"/>
      <c r="AO33" s="259"/>
      <c r="AP33" s="384"/>
    </row>
    <row r="34" spans="1:42" ht="139.5" customHeight="1" thickBot="1">
      <c r="A34" s="59"/>
      <c r="B34" s="241"/>
      <c r="C34" s="237"/>
      <c r="D34" s="242"/>
      <c r="E34" s="227"/>
      <c r="F34" s="192" t="s">
        <v>1159</v>
      </c>
      <c r="G34" s="193"/>
      <c r="H34" s="193"/>
      <c r="I34" s="193"/>
      <c r="J34" s="193"/>
      <c r="K34" s="193"/>
      <c r="L34" s="193"/>
      <c r="M34" s="193"/>
      <c r="N34" s="194"/>
      <c r="O34" s="361"/>
      <c r="P34" s="146">
        <f>AVERAGE(P26:P33)</f>
        <v>0</v>
      </c>
      <c r="Q34" s="229"/>
      <c r="R34" s="59"/>
      <c r="S34" s="59"/>
      <c r="T34" s="59"/>
      <c r="U34" s="59"/>
      <c r="V34" s="59"/>
      <c r="W34" s="59"/>
      <c r="X34" s="59"/>
      <c r="Y34" s="59"/>
      <c r="Z34" s="59"/>
      <c r="AA34" s="243" t="s">
        <v>1158</v>
      </c>
      <c r="AB34" s="244"/>
      <c r="AC34" s="244"/>
      <c r="AD34" s="244"/>
      <c r="AE34" s="244"/>
      <c r="AF34" s="244"/>
      <c r="AG34" s="244"/>
      <c r="AH34" s="244"/>
      <c r="AI34" s="244"/>
      <c r="AJ34" s="245"/>
      <c r="AK34" s="100">
        <f>+AK26</f>
        <v>325000000</v>
      </c>
      <c r="AL34" s="100">
        <f t="shared" ref="AL34:AM34" si="6">+AL26</f>
        <v>208640000</v>
      </c>
      <c r="AM34" s="100">
        <f t="shared" si="6"/>
        <v>16580000</v>
      </c>
      <c r="AN34" s="105">
        <f>+AN26</f>
        <v>0.64196923076923074</v>
      </c>
      <c r="AO34" s="105">
        <f>+AO26</f>
        <v>5.1015384615384615E-2</v>
      </c>
      <c r="AP34" s="384"/>
    </row>
    <row r="35" spans="1:42" ht="70.5" customHeight="1">
      <c r="A35" s="59"/>
      <c r="B35" s="241"/>
      <c r="C35" s="237"/>
      <c r="D35" s="59" t="s">
        <v>696</v>
      </c>
      <c r="E35" s="573" t="s">
        <v>697</v>
      </c>
      <c r="F35" s="238">
        <v>2024130010214</v>
      </c>
      <c r="G35" s="242" t="s">
        <v>698</v>
      </c>
      <c r="H35" s="242" t="s">
        <v>699</v>
      </c>
      <c r="I35" s="242" t="s">
        <v>634</v>
      </c>
      <c r="J35" s="135" t="s">
        <v>700</v>
      </c>
      <c r="K35" s="242" t="s">
        <v>595</v>
      </c>
      <c r="L35" s="135" t="s">
        <v>701</v>
      </c>
      <c r="M35" s="135" t="s">
        <v>702</v>
      </c>
      <c r="N35" s="172">
        <v>0</v>
      </c>
      <c r="O35" s="362"/>
      <c r="P35" s="143">
        <f>+O35/M35</f>
        <v>0</v>
      </c>
      <c r="Q35" s="45" t="s">
        <v>681</v>
      </c>
      <c r="R35" s="45" t="s">
        <v>647</v>
      </c>
      <c r="S35" s="47">
        <v>180</v>
      </c>
      <c r="T35" s="45" t="s">
        <v>599</v>
      </c>
      <c r="U35" s="45">
        <v>10</v>
      </c>
      <c r="V35" s="59" t="s">
        <v>600</v>
      </c>
      <c r="W35" s="59" t="s">
        <v>654</v>
      </c>
      <c r="X35" s="59" t="s">
        <v>655</v>
      </c>
      <c r="Y35" s="59" t="s">
        <v>642</v>
      </c>
      <c r="Z35" s="59" t="s">
        <v>703</v>
      </c>
      <c r="AA35" s="78">
        <f>+AF35</f>
        <v>139200000</v>
      </c>
      <c r="AB35" s="59" t="s">
        <v>605</v>
      </c>
      <c r="AC35" s="59" t="s">
        <v>704</v>
      </c>
      <c r="AD35" s="46"/>
      <c r="AE35" s="46"/>
      <c r="AF35" s="78">
        <v>139200000</v>
      </c>
      <c r="AG35" s="78">
        <v>139200000</v>
      </c>
      <c r="AH35" s="59" t="s">
        <v>705</v>
      </c>
      <c r="AI35" s="277" t="s">
        <v>706</v>
      </c>
      <c r="AJ35" s="278">
        <f>+AG41+AG35+AG45+AG47+AG52+AG37+AG42+AG46</f>
        <v>2500000000</v>
      </c>
      <c r="AK35" s="254">
        <v>2500000000</v>
      </c>
      <c r="AL35" s="254">
        <v>837233200</v>
      </c>
      <c r="AM35" s="254">
        <v>21504800</v>
      </c>
      <c r="AN35" s="205">
        <f>+AL35/AK35</f>
        <v>0.33489328000000002</v>
      </c>
      <c r="AO35" s="205">
        <f>+AM35/AK35</f>
        <v>8.6019200000000007E-3</v>
      </c>
      <c r="AP35" s="384"/>
    </row>
    <row r="36" spans="1:42" ht="81" customHeight="1">
      <c r="A36" s="59"/>
      <c r="B36" s="241"/>
      <c r="C36" s="237"/>
      <c r="D36" s="59"/>
      <c r="E36" s="574"/>
      <c r="F36" s="239"/>
      <c r="G36" s="59"/>
      <c r="H36" s="59"/>
      <c r="I36" s="59"/>
      <c r="J36" s="45" t="s">
        <v>707</v>
      </c>
      <c r="K36" s="59"/>
      <c r="L36" s="45" t="s">
        <v>708</v>
      </c>
      <c r="M36" s="45" t="s">
        <v>161</v>
      </c>
      <c r="N36" s="170" t="s">
        <v>172</v>
      </c>
      <c r="O36" s="359"/>
      <c r="P36" s="98" t="s">
        <v>172</v>
      </c>
      <c r="Q36" s="45" t="s">
        <v>161</v>
      </c>
      <c r="R36" s="45" t="s">
        <v>161</v>
      </c>
      <c r="S36" s="45" t="s">
        <v>172</v>
      </c>
      <c r="T36" s="45" t="s">
        <v>172</v>
      </c>
      <c r="U36" s="45" t="s">
        <v>172</v>
      </c>
      <c r="V36" s="59"/>
      <c r="W36" s="59"/>
      <c r="X36" s="59"/>
      <c r="Y36" s="59"/>
      <c r="Z36" s="59"/>
      <c r="AA36" s="78"/>
      <c r="AB36" s="59"/>
      <c r="AC36" s="59"/>
      <c r="AD36" s="46"/>
      <c r="AE36" s="46"/>
      <c r="AF36" s="78"/>
      <c r="AG36" s="78"/>
      <c r="AH36" s="59"/>
      <c r="AI36" s="278"/>
      <c r="AJ36" s="278"/>
      <c r="AK36" s="255"/>
      <c r="AL36" s="255"/>
      <c r="AM36" s="255"/>
      <c r="AN36" s="206"/>
      <c r="AO36" s="206"/>
      <c r="AP36" s="384"/>
    </row>
    <row r="37" spans="1:42" ht="81" customHeight="1">
      <c r="A37" s="59"/>
      <c r="B37" s="241"/>
      <c r="C37" s="237"/>
      <c r="D37" s="59"/>
      <c r="E37" s="574"/>
      <c r="F37" s="239"/>
      <c r="G37" s="59"/>
      <c r="H37" s="59"/>
      <c r="I37" s="59"/>
      <c r="J37" s="45" t="s">
        <v>709</v>
      </c>
      <c r="K37" s="59"/>
      <c r="L37" s="45" t="s">
        <v>710</v>
      </c>
      <c r="M37" s="45" t="s">
        <v>711</v>
      </c>
      <c r="N37" s="170">
        <v>0.02</v>
      </c>
      <c r="O37" s="359"/>
      <c r="P37" s="98">
        <f t="shared" ref="P37:P52" si="7">+O37/M37</f>
        <v>0</v>
      </c>
      <c r="Q37" s="45" t="s">
        <v>681</v>
      </c>
      <c r="R37" s="45" t="s">
        <v>647</v>
      </c>
      <c r="S37" s="47">
        <v>180</v>
      </c>
      <c r="T37" s="45" t="s">
        <v>599</v>
      </c>
      <c r="U37" s="45">
        <v>9</v>
      </c>
      <c r="V37" s="59"/>
      <c r="W37" s="59"/>
      <c r="X37" s="59"/>
      <c r="Y37" s="59"/>
      <c r="Z37" s="59"/>
      <c r="AA37" s="78"/>
      <c r="AB37" s="59"/>
      <c r="AC37" s="59"/>
      <c r="AD37" s="46"/>
      <c r="AE37" s="46"/>
      <c r="AF37" s="78">
        <f>1041321079</f>
        <v>1041321079</v>
      </c>
      <c r="AG37" s="78">
        <f>+AF37</f>
        <v>1041321079</v>
      </c>
      <c r="AH37" s="59" t="s">
        <v>705</v>
      </c>
      <c r="AI37" s="278"/>
      <c r="AJ37" s="278"/>
      <c r="AK37" s="255"/>
      <c r="AL37" s="255"/>
      <c r="AM37" s="255"/>
      <c r="AN37" s="206"/>
      <c r="AO37" s="206"/>
      <c r="AP37" s="384"/>
    </row>
    <row r="38" spans="1:42" ht="81" customHeight="1">
      <c r="A38" s="59"/>
      <c r="B38" s="241"/>
      <c r="C38" s="237"/>
      <c r="D38" s="59"/>
      <c r="E38" s="574"/>
      <c r="F38" s="239"/>
      <c r="G38" s="59"/>
      <c r="H38" s="59"/>
      <c r="I38" s="59"/>
      <c r="J38" s="45" t="s">
        <v>712</v>
      </c>
      <c r="K38" s="59"/>
      <c r="L38" s="45" t="s">
        <v>713</v>
      </c>
      <c r="M38" s="45" t="s">
        <v>161</v>
      </c>
      <c r="N38" s="170" t="s">
        <v>172</v>
      </c>
      <c r="O38" s="359"/>
      <c r="P38" s="98" t="s">
        <v>172</v>
      </c>
      <c r="Q38" s="45" t="s">
        <v>161</v>
      </c>
      <c r="R38" s="45" t="s">
        <v>161</v>
      </c>
      <c r="S38" s="45" t="s">
        <v>161</v>
      </c>
      <c r="T38" s="45" t="s">
        <v>172</v>
      </c>
      <c r="U38" s="45" t="s">
        <v>172</v>
      </c>
      <c r="V38" s="59"/>
      <c r="W38" s="59"/>
      <c r="X38" s="59"/>
      <c r="Y38" s="59"/>
      <c r="Z38" s="59"/>
      <c r="AA38" s="78"/>
      <c r="AB38" s="59"/>
      <c r="AC38" s="59"/>
      <c r="AD38" s="46"/>
      <c r="AE38" s="46"/>
      <c r="AF38" s="78"/>
      <c r="AG38" s="78" t="s">
        <v>714</v>
      </c>
      <c r="AH38" s="59"/>
      <c r="AI38" s="278"/>
      <c r="AJ38" s="278"/>
      <c r="AK38" s="255"/>
      <c r="AL38" s="255"/>
      <c r="AM38" s="255"/>
      <c r="AN38" s="206"/>
      <c r="AO38" s="206"/>
      <c r="AP38" s="384"/>
    </row>
    <row r="39" spans="1:42" ht="81" customHeight="1">
      <c r="A39" s="59"/>
      <c r="B39" s="241"/>
      <c r="C39" s="237"/>
      <c r="D39" s="59"/>
      <c r="E39" s="574"/>
      <c r="F39" s="239"/>
      <c r="G39" s="59"/>
      <c r="H39" s="59"/>
      <c r="I39" s="59"/>
      <c r="J39" s="45" t="s">
        <v>715</v>
      </c>
      <c r="K39" s="59"/>
      <c r="L39" s="45" t="s">
        <v>716</v>
      </c>
      <c r="M39" s="45" t="s">
        <v>717</v>
      </c>
      <c r="N39" s="170" t="s">
        <v>172</v>
      </c>
      <c r="O39" s="359"/>
      <c r="P39" s="98" t="s">
        <v>172</v>
      </c>
      <c r="Q39" s="45" t="s">
        <v>612</v>
      </c>
      <c r="R39" s="45" t="s">
        <v>598</v>
      </c>
      <c r="S39" s="47">
        <v>90</v>
      </c>
      <c r="T39" s="45" t="s">
        <v>599</v>
      </c>
      <c r="U39" s="45">
        <v>9</v>
      </c>
      <c r="V39" s="59"/>
      <c r="W39" s="59"/>
      <c r="X39" s="59"/>
      <c r="Y39" s="59"/>
      <c r="Z39" s="59"/>
      <c r="AA39" s="78"/>
      <c r="AB39" s="59"/>
      <c r="AC39" s="59"/>
      <c r="AD39" s="46"/>
      <c r="AE39" s="46"/>
      <c r="AF39" s="78"/>
      <c r="AG39" s="78" t="s">
        <v>714</v>
      </c>
      <c r="AH39" s="59"/>
      <c r="AI39" s="278"/>
      <c r="AJ39" s="278"/>
      <c r="AK39" s="255"/>
      <c r="AL39" s="255"/>
      <c r="AM39" s="255"/>
      <c r="AN39" s="206"/>
      <c r="AO39" s="206"/>
      <c r="AP39" s="384"/>
    </row>
    <row r="40" spans="1:42" ht="81" customHeight="1">
      <c r="A40" s="59"/>
      <c r="B40" s="241"/>
      <c r="C40" s="237"/>
      <c r="D40" s="59" t="s">
        <v>206</v>
      </c>
      <c r="E40" s="574"/>
      <c r="F40" s="239"/>
      <c r="G40" s="59"/>
      <c r="H40" s="59"/>
      <c r="I40" s="59"/>
      <c r="J40" s="45" t="s">
        <v>700</v>
      </c>
      <c r="K40" s="59" t="s">
        <v>595</v>
      </c>
      <c r="L40" s="45" t="s">
        <v>701</v>
      </c>
      <c r="M40" s="45" t="s">
        <v>161</v>
      </c>
      <c r="N40" s="170" t="s">
        <v>172</v>
      </c>
      <c r="O40" s="359"/>
      <c r="P40" s="98" t="s">
        <v>172</v>
      </c>
      <c r="Q40" s="45" t="s">
        <v>161</v>
      </c>
      <c r="R40" s="45" t="s">
        <v>161</v>
      </c>
      <c r="S40" s="45" t="s">
        <v>161</v>
      </c>
      <c r="T40" s="45" t="s">
        <v>172</v>
      </c>
      <c r="U40" s="45" t="s">
        <v>172</v>
      </c>
      <c r="V40" s="59" t="s">
        <v>600</v>
      </c>
      <c r="W40" s="59" t="s">
        <v>654</v>
      </c>
      <c r="X40" s="59" t="s">
        <v>655</v>
      </c>
      <c r="Y40" s="59" t="s">
        <v>642</v>
      </c>
      <c r="Z40" s="59" t="s">
        <v>703</v>
      </c>
      <c r="AA40" s="78">
        <f>+AF41</f>
        <v>551900000</v>
      </c>
      <c r="AB40" s="59" t="s">
        <v>605</v>
      </c>
      <c r="AC40" s="59" t="s">
        <v>704</v>
      </c>
      <c r="AD40" s="46"/>
      <c r="AE40" s="46"/>
      <c r="AI40" s="278"/>
      <c r="AJ40" s="278"/>
      <c r="AK40" s="255"/>
      <c r="AL40" s="255"/>
      <c r="AM40" s="255"/>
      <c r="AN40" s="206"/>
      <c r="AO40" s="206"/>
      <c r="AP40" s="384"/>
    </row>
    <row r="41" spans="1:42" ht="129" customHeight="1">
      <c r="A41" s="59"/>
      <c r="B41" s="241"/>
      <c r="C41" s="237"/>
      <c r="D41" s="59"/>
      <c r="E41" s="574"/>
      <c r="F41" s="239"/>
      <c r="G41" s="59"/>
      <c r="H41" s="59"/>
      <c r="I41" s="59"/>
      <c r="J41" s="45" t="s">
        <v>707</v>
      </c>
      <c r="K41" s="59"/>
      <c r="L41" s="45" t="s">
        <v>708</v>
      </c>
      <c r="M41" s="45" t="s">
        <v>718</v>
      </c>
      <c r="N41" s="170" t="s">
        <v>172</v>
      </c>
      <c r="O41" s="359"/>
      <c r="P41" s="98" t="s">
        <v>172</v>
      </c>
      <c r="Q41" s="45" t="s">
        <v>647</v>
      </c>
      <c r="R41" s="45" t="s">
        <v>598</v>
      </c>
      <c r="S41" s="47">
        <v>180</v>
      </c>
      <c r="T41" s="45" t="s">
        <v>599</v>
      </c>
      <c r="U41" s="45">
        <v>9</v>
      </c>
      <c r="V41" s="59"/>
      <c r="W41" s="59"/>
      <c r="X41" s="59"/>
      <c r="Y41" s="59"/>
      <c r="Z41" s="59"/>
      <c r="AA41" s="78"/>
      <c r="AB41" s="59"/>
      <c r="AC41" s="59"/>
      <c r="AD41" s="46"/>
      <c r="AE41" s="46"/>
      <c r="AF41" s="79">
        <v>551900000</v>
      </c>
      <c r="AG41" s="79">
        <v>551900000</v>
      </c>
      <c r="AH41" s="45" t="s">
        <v>705</v>
      </c>
      <c r="AI41" s="278"/>
      <c r="AJ41" s="278"/>
      <c r="AK41" s="255"/>
      <c r="AL41" s="255"/>
      <c r="AM41" s="255"/>
      <c r="AN41" s="206"/>
      <c r="AO41" s="206"/>
      <c r="AP41" s="434"/>
    </row>
    <row r="42" spans="1:42" ht="129" customHeight="1">
      <c r="A42" s="59"/>
      <c r="B42" s="241"/>
      <c r="C42" s="237"/>
      <c r="D42" s="59"/>
      <c r="E42" s="574"/>
      <c r="F42" s="239"/>
      <c r="G42" s="59"/>
      <c r="H42" s="59"/>
      <c r="I42" s="59"/>
      <c r="J42" s="45" t="s">
        <v>709</v>
      </c>
      <c r="K42" s="59"/>
      <c r="L42" s="45" t="s">
        <v>710</v>
      </c>
      <c r="M42" s="45" t="s">
        <v>719</v>
      </c>
      <c r="N42" s="170">
        <v>0.04</v>
      </c>
      <c r="O42" s="359"/>
      <c r="P42" s="98">
        <f t="shared" si="7"/>
        <v>0</v>
      </c>
      <c r="Q42" s="45" t="s">
        <v>681</v>
      </c>
      <c r="R42" s="45" t="s">
        <v>598</v>
      </c>
      <c r="S42" s="47">
        <v>365</v>
      </c>
      <c r="T42" s="45" t="s">
        <v>599</v>
      </c>
      <c r="U42" s="45">
        <v>9</v>
      </c>
      <c r="V42" s="59"/>
      <c r="W42" s="59"/>
      <c r="X42" s="59"/>
      <c r="Y42" s="59"/>
      <c r="Z42" s="59"/>
      <c r="AA42" s="78"/>
      <c r="AB42" s="59"/>
      <c r="AC42" s="59"/>
      <c r="AD42" s="46"/>
      <c r="AE42" s="46"/>
      <c r="AF42" s="78">
        <f>300000000</f>
        <v>300000000</v>
      </c>
      <c r="AG42" s="79">
        <f>+AF42</f>
        <v>300000000</v>
      </c>
      <c r="AH42" s="45" t="s">
        <v>720</v>
      </c>
      <c r="AI42" s="278"/>
      <c r="AJ42" s="278"/>
      <c r="AK42" s="255"/>
      <c r="AL42" s="255"/>
      <c r="AM42" s="255"/>
      <c r="AN42" s="206"/>
      <c r="AO42" s="206"/>
      <c r="AP42" s="434"/>
    </row>
    <row r="43" spans="1:42" ht="129" customHeight="1">
      <c r="A43" s="59"/>
      <c r="B43" s="241"/>
      <c r="C43" s="237"/>
      <c r="D43" s="59"/>
      <c r="E43" s="574"/>
      <c r="F43" s="239"/>
      <c r="G43" s="59"/>
      <c r="H43" s="59"/>
      <c r="I43" s="59"/>
      <c r="J43" s="45" t="s">
        <v>712</v>
      </c>
      <c r="K43" s="59"/>
      <c r="L43" s="45" t="s">
        <v>713</v>
      </c>
      <c r="M43" s="45" t="s">
        <v>161</v>
      </c>
      <c r="N43" s="170" t="s">
        <v>172</v>
      </c>
      <c r="O43" s="359"/>
      <c r="P43" s="98" t="s">
        <v>172</v>
      </c>
      <c r="Q43" s="45" t="s">
        <v>161</v>
      </c>
      <c r="R43" s="45" t="s">
        <v>161</v>
      </c>
      <c r="S43" s="45" t="s">
        <v>161</v>
      </c>
      <c r="T43" s="45" t="s">
        <v>172</v>
      </c>
      <c r="U43" s="45" t="s">
        <v>172</v>
      </c>
      <c r="V43" s="59"/>
      <c r="W43" s="59"/>
      <c r="X43" s="59"/>
      <c r="Y43" s="59"/>
      <c r="Z43" s="59"/>
      <c r="AA43" s="78"/>
      <c r="AB43" s="59"/>
      <c r="AC43" s="59"/>
      <c r="AD43" s="46"/>
      <c r="AE43" s="46"/>
      <c r="AF43" s="79"/>
      <c r="AG43" s="79" t="s">
        <v>714</v>
      </c>
      <c r="AH43" s="45"/>
      <c r="AI43" s="278"/>
      <c r="AJ43" s="278"/>
      <c r="AK43" s="255"/>
      <c r="AL43" s="255"/>
      <c r="AM43" s="255"/>
      <c r="AN43" s="206"/>
      <c r="AO43" s="206"/>
      <c r="AP43" s="434"/>
    </row>
    <row r="44" spans="1:42" ht="129" customHeight="1">
      <c r="A44" s="59"/>
      <c r="B44" s="241"/>
      <c r="C44" s="237"/>
      <c r="D44" s="59"/>
      <c r="E44" s="574"/>
      <c r="F44" s="239"/>
      <c r="G44" s="59"/>
      <c r="H44" s="59"/>
      <c r="I44" s="59"/>
      <c r="J44" s="45" t="s">
        <v>715</v>
      </c>
      <c r="K44" s="59"/>
      <c r="L44" s="45" t="s">
        <v>716</v>
      </c>
      <c r="M44" s="45" t="s">
        <v>721</v>
      </c>
      <c r="N44" s="170">
        <v>0.01</v>
      </c>
      <c r="O44" s="359"/>
      <c r="P44" s="98">
        <f t="shared" si="7"/>
        <v>0</v>
      </c>
      <c r="Q44" s="45" t="s">
        <v>681</v>
      </c>
      <c r="R44" s="45" t="s">
        <v>598</v>
      </c>
      <c r="S44" s="47">
        <v>365</v>
      </c>
      <c r="T44" s="45" t="s">
        <v>599</v>
      </c>
      <c r="U44" s="45">
        <v>9</v>
      </c>
      <c r="V44" s="59"/>
      <c r="W44" s="59"/>
      <c r="X44" s="59"/>
      <c r="Y44" s="59"/>
      <c r="Z44" s="59"/>
      <c r="AA44" s="78"/>
      <c r="AB44" s="59"/>
      <c r="AC44" s="59"/>
      <c r="AD44" s="46"/>
      <c r="AE44" s="46"/>
      <c r="AF44" s="79"/>
      <c r="AG44" s="79" t="s">
        <v>714</v>
      </c>
      <c r="AH44" s="45"/>
      <c r="AI44" s="278"/>
      <c r="AJ44" s="278"/>
      <c r="AK44" s="255"/>
      <c r="AL44" s="255"/>
      <c r="AM44" s="255"/>
      <c r="AN44" s="206"/>
      <c r="AO44" s="206"/>
      <c r="AP44" s="434"/>
    </row>
    <row r="45" spans="1:42" ht="87.75" customHeight="1">
      <c r="A45" s="59"/>
      <c r="B45" s="241"/>
      <c r="C45" s="237"/>
      <c r="D45" s="59" t="s">
        <v>214</v>
      </c>
      <c r="E45" s="574"/>
      <c r="F45" s="239"/>
      <c r="G45" s="59"/>
      <c r="H45" s="59"/>
      <c r="I45" s="59"/>
      <c r="J45" s="45" t="s">
        <v>722</v>
      </c>
      <c r="K45" s="59" t="s">
        <v>595</v>
      </c>
      <c r="L45" s="45" t="s">
        <v>634</v>
      </c>
      <c r="M45" s="45" t="s">
        <v>723</v>
      </c>
      <c r="N45" s="170">
        <v>6.25E-2</v>
      </c>
      <c r="O45" s="359"/>
      <c r="P45" s="98">
        <f t="shared" si="7"/>
        <v>0</v>
      </c>
      <c r="Q45" s="45" t="s">
        <v>681</v>
      </c>
      <c r="R45" s="45" t="s">
        <v>598</v>
      </c>
      <c r="S45" s="47">
        <v>365</v>
      </c>
      <c r="T45" s="45" t="s">
        <v>599</v>
      </c>
      <c r="U45" s="45" t="s">
        <v>639</v>
      </c>
      <c r="V45" s="59" t="s">
        <v>600</v>
      </c>
      <c r="W45" s="59"/>
      <c r="X45" s="59"/>
      <c r="Y45" s="59"/>
      <c r="Z45" s="59"/>
      <c r="AA45" s="275">
        <v>150000000</v>
      </c>
      <c r="AB45" s="59" t="s">
        <v>605</v>
      </c>
      <c r="AC45" s="59" t="s">
        <v>704</v>
      </c>
      <c r="AD45" s="46"/>
      <c r="AE45" s="46"/>
      <c r="AF45" s="80">
        <f>150000000+75400000</f>
        <v>225400000</v>
      </c>
      <c r="AG45" s="80">
        <f>+AF45</f>
        <v>225400000</v>
      </c>
      <c r="AH45" s="59" t="s">
        <v>705</v>
      </c>
      <c r="AI45" s="278"/>
      <c r="AJ45" s="278"/>
      <c r="AK45" s="255"/>
      <c r="AL45" s="255"/>
      <c r="AM45" s="255"/>
      <c r="AN45" s="206"/>
      <c r="AO45" s="206"/>
      <c r="AP45" s="434"/>
    </row>
    <row r="46" spans="1:42" ht="75" customHeight="1">
      <c r="A46" s="59"/>
      <c r="B46" s="241"/>
      <c r="C46" s="237"/>
      <c r="D46" s="59"/>
      <c r="E46" s="574"/>
      <c r="F46" s="239"/>
      <c r="G46" s="59"/>
      <c r="H46" s="59"/>
      <c r="I46" s="59"/>
      <c r="J46" s="45" t="s">
        <v>724</v>
      </c>
      <c r="K46" s="59"/>
      <c r="L46" s="45" t="s">
        <v>634</v>
      </c>
      <c r="M46" s="45" t="s">
        <v>723</v>
      </c>
      <c r="N46" s="170">
        <v>0.25</v>
      </c>
      <c r="O46" s="359"/>
      <c r="P46" s="98">
        <f t="shared" si="7"/>
        <v>0</v>
      </c>
      <c r="Q46" s="45" t="s">
        <v>681</v>
      </c>
      <c r="R46" s="45" t="s">
        <v>598</v>
      </c>
      <c r="S46" s="47">
        <v>365</v>
      </c>
      <c r="T46" s="45" t="s">
        <v>599</v>
      </c>
      <c r="U46" s="45" t="s">
        <v>639</v>
      </c>
      <c r="V46" s="59"/>
      <c r="W46" s="59"/>
      <c r="X46" s="59"/>
      <c r="Y46" s="59"/>
      <c r="Z46" s="59"/>
      <c r="AA46" s="275"/>
      <c r="AB46" s="59"/>
      <c r="AC46" s="59"/>
      <c r="AD46" s="46"/>
      <c r="AE46" s="46"/>
      <c r="AF46" s="80">
        <v>178078921</v>
      </c>
      <c r="AG46" s="80">
        <f>+AF46</f>
        <v>178078921</v>
      </c>
      <c r="AH46" s="59"/>
      <c r="AI46" s="278"/>
      <c r="AJ46" s="278"/>
      <c r="AK46" s="255"/>
      <c r="AL46" s="255"/>
      <c r="AM46" s="255"/>
      <c r="AN46" s="206"/>
      <c r="AO46" s="206"/>
      <c r="AP46" s="434"/>
    </row>
    <row r="47" spans="1:42" ht="75" customHeight="1">
      <c r="A47" s="59"/>
      <c r="B47" s="241"/>
      <c r="C47" s="237"/>
      <c r="D47" s="59" t="s">
        <v>216</v>
      </c>
      <c r="E47" s="574"/>
      <c r="F47" s="239"/>
      <c r="G47" s="59"/>
      <c r="H47" s="59"/>
      <c r="I47" s="59"/>
      <c r="J47" s="42" t="s">
        <v>700</v>
      </c>
      <c r="K47" s="59" t="s">
        <v>595</v>
      </c>
      <c r="L47" s="42" t="s">
        <v>701</v>
      </c>
      <c r="M47" s="45" t="s">
        <v>161</v>
      </c>
      <c r="N47" s="170" t="s">
        <v>172</v>
      </c>
      <c r="O47" s="359"/>
      <c r="P47" s="98" t="s">
        <v>172</v>
      </c>
      <c r="Q47" s="45" t="s">
        <v>161</v>
      </c>
      <c r="R47" s="45" t="s">
        <v>161</v>
      </c>
      <c r="S47" s="45" t="s">
        <v>161</v>
      </c>
      <c r="T47" s="45" t="s">
        <v>172</v>
      </c>
      <c r="U47" s="45" t="s">
        <v>725</v>
      </c>
      <c r="V47" s="59" t="s">
        <v>600</v>
      </c>
      <c r="W47" s="59" t="s">
        <v>654</v>
      </c>
      <c r="X47" s="59" t="s">
        <v>655</v>
      </c>
      <c r="Y47" s="59" t="s">
        <v>642</v>
      </c>
      <c r="Z47" s="59" t="s">
        <v>703</v>
      </c>
      <c r="AA47" s="78">
        <f>+AF47</f>
        <v>0</v>
      </c>
      <c r="AB47" s="59" t="s">
        <v>605</v>
      </c>
      <c r="AC47" s="59" t="s">
        <v>704</v>
      </c>
      <c r="AD47" s="46"/>
      <c r="AE47" s="46"/>
      <c r="AF47" s="79"/>
      <c r="AG47" s="79"/>
      <c r="AH47" s="59" t="s">
        <v>705</v>
      </c>
      <c r="AI47" s="278"/>
      <c r="AJ47" s="278"/>
      <c r="AK47" s="255"/>
      <c r="AL47" s="255"/>
      <c r="AM47" s="255"/>
      <c r="AN47" s="206"/>
      <c r="AO47" s="206"/>
      <c r="AP47" s="434"/>
    </row>
    <row r="48" spans="1:42" ht="87.75" customHeight="1">
      <c r="A48" s="59"/>
      <c r="B48" s="241"/>
      <c r="C48" s="237"/>
      <c r="D48" s="59"/>
      <c r="E48" s="574"/>
      <c r="F48" s="239"/>
      <c r="G48" s="59"/>
      <c r="H48" s="59"/>
      <c r="I48" s="59"/>
      <c r="J48" s="45" t="s">
        <v>707</v>
      </c>
      <c r="K48" s="59"/>
      <c r="L48" s="42" t="s">
        <v>708</v>
      </c>
      <c r="M48" s="45" t="s">
        <v>161</v>
      </c>
      <c r="N48" s="170" t="s">
        <v>172</v>
      </c>
      <c r="O48" s="359"/>
      <c r="P48" s="98" t="s">
        <v>172</v>
      </c>
      <c r="Q48" s="45" t="s">
        <v>161</v>
      </c>
      <c r="R48" s="45" t="s">
        <v>161</v>
      </c>
      <c r="S48" s="47" t="s">
        <v>161</v>
      </c>
      <c r="T48" s="45" t="s">
        <v>599</v>
      </c>
      <c r="U48" s="45" t="s">
        <v>725</v>
      </c>
      <c r="V48" s="59"/>
      <c r="W48" s="59"/>
      <c r="X48" s="59"/>
      <c r="Y48" s="59"/>
      <c r="Z48" s="59"/>
      <c r="AA48" s="78"/>
      <c r="AB48" s="59"/>
      <c r="AC48" s="59"/>
      <c r="AD48" s="46"/>
      <c r="AE48" s="46"/>
      <c r="AF48" s="79"/>
      <c r="AG48" s="79"/>
      <c r="AH48" s="59"/>
      <c r="AI48" s="278"/>
      <c r="AJ48" s="278"/>
      <c r="AK48" s="255"/>
      <c r="AL48" s="255"/>
      <c r="AM48" s="255"/>
      <c r="AN48" s="206"/>
      <c r="AO48" s="206"/>
      <c r="AP48" s="434"/>
    </row>
    <row r="49" spans="1:42" ht="87.75" customHeight="1">
      <c r="A49" s="59"/>
      <c r="B49" s="241"/>
      <c r="C49" s="237"/>
      <c r="D49" s="59"/>
      <c r="E49" s="574"/>
      <c r="F49" s="239"/>
      <c r="G49" s="59"/>
      <c r="H49" s="59"/>
      <c r="I49" s="59"/>
      <c r="J49" s="45" t="s">
        <v>709</v>
      </c>
      <c r="K49" s="59"/>
      <c r="L49" s="42" t="s">
        <v>710</v>
      </c>
      <c r="M49" s="45" t="s">
        <v>726</v>
      </c>
      <c r="N49" s="170">
        <v>0.05</v>
      </c>
      <c r="O49" s="359"/>
      <c r="P49" s="98">
        <f t="shared" si="7"/>
        <v>0</v>
      </c>
      <c r="Q49" s="45" t="s">
        <v>681</v>
      </c>
      <c r="R49" s="45" t="s">
        <v>598</v>
      </c>
      <c r="S49" s="47">
        <v>365</v>
      </c>
      <c r="T49" s="45" t="s">
        <v>599</v>
      </c>
      <c r="U49" s="45" t="s">
        <v>725</v>
      </c>
      <c r="V49" s="59"/>
      <c r="W49" s="59"/>
      <c r="X49" s="59"/>
      <c r="Y49" s="59"/>
      <c r="Z49" s="59"/>
      <c r="AA49" s="78"/>
      <c r="AB49" s="59"/>
      <c r="AC49" s="59"/>
      <c r="AD49" s="46"/>
      <c r="AE49" s="46"/>
      <c r="AF49" s="79"/>
      <c r="AG49" s="79"/>
      <c r="AH49" s="59"/>
      <c r="AI49" s="278"/>
      <c r="AJ49" s="278"/>
      <c r="AK49" s="255"/>
      <c r="AL49" s="255"/>
      <c r="AM49" s="255"/>
      <c r="AN49" s="206"/>
      <c r="AO49" s="206"/>
      <c r="AP49" s="434"/>
    </row>
    <row r="50" spans="1:42" ht="87.75" customHeight="1">
      <c r="A50" s="59"/>
      <c r="B50" s="241"/>
      <c r="C50" s="237"/>
      <c r="D50" s="59"/>
      <c r="E50" s="574"/>
      <c r="F50" s="239"/>
      <c r="G50" s="59"/>
      <c r="H50" s="59"/>
      <c r="I50" s="59"/>
      <c r="J50" s="45" t="s">
        <v>712</v>
      </c>
      <c r="K50" s="59"/>
      <c r="L50" s="42" t="s">
        <v>713</v>
      </c>
      <c r="M50" s="45" t="s">
        <v>161</v>
      </c>
      <c r="N50" s="170" t="s">
        <v>172</v>
      </c>
      <c r="O50" s="359"/>
      <c r="P50" s="98" t="s">
        <v>172</v>
      </c>
      <c r="Q50" s="45" t="s">
        <v>161</v>
      </c>
      <c r="R50" s="45" t="s">
        <v>161</v>
      </c>
      <c r="S50" s="47" t="s">
        <v>161</v>
      </c>
      <c r="T50" s="45" t="s">
        <v>599</v>
      </c>
      <c r="U50" s="45" t="s">
        <v>725</v>
      </c>
      <c r="V50" s="59"/>
      <c r="W50" s="59"/>
      <c r="X50" s="59"/>
      <c r="Y50" s="59"/>
      <c r="Z50" s="59"/>
      <c r="AA50" s="78"/>
      <c r="AB50" s="59"/>
      <c r="AC50" s="59"/>
      <c r="AD50" s="46"/>
      <c r="AE50" s="46"/>
      <c r="AF50" s="79"/>
      <c r="AG50" s="79"/>
      <c r="AH50" s="59"/>
      <c r="AI50" s="278"/>
      <c r="AJ50" s="278"/>
      <c r="AK50" s="255"/>
      <c r="AL50" s="255"/>
      <c r="AM50" s="255"/>
      <c r="AN50" s="206"/>
      <c r="AO50" s="206"/>
      <c r="AP50" s="434"/>
    </row>
    <row r="51" spans="1:42" ht="87.75" customHeight="1">
      <c r="A51" s="59"/>
      <c r="B51" s="241"/>
      <c r="C51" s="237"/>
      <c r="D51" s="59"/>
      <c r="E51" s="574"/>
      <c r="F51" s="239"/>
      <c r="G51" s="59"/>
      <c r="H51" s="59"/>
      <c r="I51" s="59"/>
      <c r="J51" s="45" t="s">
        <v>715</v>
      </c>
      <c r="K51" s="59"/>
      <c r="L51" s="42" t="s">
        <v>716</v>
      </c>
      <c r="M51" s="45" t="s">
        <v>727</v>
      </c>
      <c r="N51" s="170">
        <v>5.0000000000000001E-3</v>
      </c>
      <c r="O51" s="359"/>
      <c r="P51" s="98">
        <f t="shared" si="7"/>
        <v>0</v>
      </c>
      <c r="Q51" s="45" t="s">
        <v>681</v>
      </c>
      <c r="R51" s="45" t="s">
        <v>598</v>
      </c>
      <c r="S51" s="47">
        <v>365</v>
      </c>
      <c r="T51" s="45" t="s">
        <v>599</v>
      </c>
      <c r="U51" s="45" t="s">
        <v>725</v>
      </c>
      <c r="V51" s="59"/>
      <c r="W51" s="59"/>
      <c r="X51" s="59"/>
      <c r="Y51" s="59"/>
      <c r="Z51" s="59"/>
      <c r="AA51" s="78"/>
      <c r="AB51" s="59"/>
      <c r="AC51" s="59"/>
      <c r="AD51" s="46"/>
      <c r="AE51" s="46"/>
      <c r="AF51" s="79"/>
      <c r="AG51" s="79"/>
      <c r="AH51" s="59"/>
      <c r="AI51" s="278"/>
      <c r="AJ51" s="278"/>
      <c r="AK51" s="255"/>
      <c r="AL51" s="255"/>
      <c r="AM51" s="255"/>
      <c r="AN51" s="206"/>
      <c r="AO51" s="206"/>
      <c r="AP51" s="434"/>
    </row>
    <row r="52" spans="1:42" ht="201" customHeight="1" thickBot="1">
      <c r="A52" s="59"/>
      <c r="B52" s="241"/>
      <c r="C52" s="237"/>
      <c r="D52" s="390" t="s">
        <v>220</v>
      </c>
      <c r="E52" s="574"/>
      <c r="F52" s="240"/>
      <c r="G52" s="225"/>
      <c r="H52" s="225"/>
      <c r="I52" s="225"/>
      <c r="J52" s="140" t="s">
        <v>728</v>
      </c>
      <c r="K52" s="140" t="s">
        <v>595</v>
      </c>
      <c r="L52" s="140" t="s">
        <v>729</v>
      </c>
      <c r="M52" s="54" t="s">
        <v>718</v>
      </c>
      <c r="N52" s="171">
        <v>0</v>
      </c>
      <c r="O52" s="360"/>
      <c r="P52" s="141">
        <f t="shared" si="7"/>
        <v>0</v>
      </c>
      <c r="Q52" s="45" t="s">
        <v>681</v>
      </c>
      <c r="R52" s="45" t="s">
        <v>598</v>
      </c>
      <c r="S52" s="47">
        <v>365</v>
      </c>
      <c r="T52" s="45" t="s">
        <v>599</v>
      </c>
      <c r="U52" s="45" t="s">
        <v>639</v>
      </c>
      <c r="V52" s="45" t="s">
        <v>600</v>
      </c>
      <c r="W52" s="45" t="s">
        <v>654</v>
      </c>
      <c r="X52" s="45" t="s">
        <v>655</v>
      </c>
      <c r="Y52" s="45" t="s">
        <v>642</v>
      </c>
      <c r="Z52" s="45" t="s">
        <v>730</v>
      </c>
      <c r="AA52" s="50">
        <f>+AF52</f>
        <v>64100000</v>
      </c>
      <c r="AB52" s="45" t="s">
        <v>605</v>
      </c>
      <c r="AC52" s="45" t="s">
        <v>704</v>
      </c>
      <c r="AD52" s="46"/>
      <c r="AE52" s="46"/>
      <c r="AF52" s="79">
        <v>64100000</v>
      </c>
      <c r="AG52" s="79">
        <v>64100000</v>
      </c>
      <c r="AH52" s="45" t="s">
        <v>705</v>
      </c>
      <c r="AI52" s="278"/>
      <c r="AJ52" s="278"/>
      <c r="AK52" s="256"/>
      <c r="AL52" s="256"/>
      <c r="AM52" s="256"/>
      <c r="AN52" s="207"/>
      <c r="AO52" s="207"/>
      <c r="AP52" s="385"/>
    </row>
    <row r="53" spans="1:42" ht="201" customHeight="1" thickBot="1">
      <c r="A53" s="59"/>
      <c r="B53" s="241"/>
      <c r="C53" s="237"/>
      <c r="D53" s="45"/>
      <c r="E53" s="575"/>
      <c r="F53" s="192" t="s">
        <v>1160</v>
      </c>
      <c r="G53" s="193"/>
      <c r="H53" s="193"/>
      <c r="I53" s="193"/>
      <c r="J53" s="193"/>
      <c r="K53" s="193"/>
      <c r="L53" s="193"/>
      <c r="M53" s="193"/>
      <c r="N53" s="194"/>
      <c r="O53" s="361"/>
      <c r="P53" s="146">
        <f>AVERAGE(P35:P52)</f>
        <v>0</v>
      </c>
      <c r="Q53" s="229"/>
      <c r="R53" s="59"/>
      <c r="S53" s="59"/>
      <c r="T53" s="59"/>
      <c r="U53" s="59"/>
      <c r="V53" s="59"/>
      <c r="W53" s="59"/>
      <c r="X53" s="59"/>
      <c r="Y53" s="59"/>
      <c r="Z53" s="59"/>
      <c r="AA53" s="243" t="s">
        <v>1158</v>
      </c>
      <c r="AB53" s="244"/>
      <c r="AC53" s="244"/>
      <c r="AD53" s="244"/>
      <c r="AE53" s="244"/>
      <c r="AF53" s="244"/>
      <c r="AG53" s="244"/>
      <c r="AH53" s="244"/>
      <c r="AI53" s="244"/>
      <c r="AJ53" s="245"/>
      <c r="AK53" s="106">
        <f>+AK35</f>
        <v>2500000000</v>
      </c>
      <c r="AL53" s="106">
        <f t="shared" ref="AL53:AM53" si="8">+AL35</f>
        <v>837233200</v>
      </c>
      <c r="AM53" s="106">
        <f t="shared" si="8"/>
        <v>21504800</v>
      </c>
      <c r="AN53" s="107">
        <f>+AL53/AK53</f>
        <v>0.33489328000000002</v>
      </c>
      <c r="AO53" s="107">
        <f>+AM53/AK53</f>
        <v>8.6019200000000007E-3</v>
      </c>
      <c r="AP53" s="385"/>
    </row>
    <row r="54" spans="1:42" ht="85.5" customHeight="1">
      <c r="A54" s="59"/>
      <c r="B54" s="241"/>
      <c r="C54" s="237"/>
      <c r="D54" s="225" t="s">
        <v>223</v>
      </c>
      <c r="E54" s="225" t="s">
        <v>731</v>
      </c>
      <c r="F54" s="238">
        <v>202400000005234</v>
      </c>
      <c r="G54" s="242" t="s">
        <v>732</v>
      </c>
      <c r="H54" s="242" t="s">
        <v>733</v>
      </c>
      <c r="I54" s="242" t="s">
        <v>734</v>
      </c>
      <c r="J54" s="137" t="s">
        <v>735</v>
      </c>
      <c r="K54" s="137"/>
      <c r="L54" s="137" t="s">
        <v>736</v>
      </c>
      <c r="M54" s="155">
        <v>1</v>
      </c>
      <c r="N54" s="173" t="s">
        <v>172</v>
      </c>
      <c r="O54" s="363"/>
      <c r="P54" s="156" t="s">
        <v>172</v>
      </c>
      <c r="Q54" s="52">
        <v>45778</v>
      </c>
      <c r="R54" s="46" t="s">
        <v>742</v>
      </c>
      <c r="S54" s="47">
        <f>5*30</f>
        <v>150</v>
      </c>
      <c r="T54" s="59" t="s">
        <v>599</v>
      </c>
      <c r="U54" s="59" t="s">
        <v>639</v>
      </c>
      <c r="V54" s="59" t="s">
        <v>624</v>
      </c>
      <c r="W54" s="66" t="s">
        <v>654</v>
      </c>
      <c r="X54" s="66" t="s">
        <v>655</v>
      </c>
      <c r="Y54" s="66" t="s">
        <v>737</v>
      </c>
      <c r="Z54" s="59" t="s">
        <v>730</v>
      </c>
      <c r="AA54" s="39">
        <v>475000000</v>
      </c>
      <c r="AB54" s="66" t="s">
        <v>738</v>
      </c>
      <c r="AC54" s="66" t="s">
        <v>606</v>
      </c>
      <c r="AD54" s="46"/>
      <c r="AE54" s="46"/>
      <c r="AF54" s="39">
        <v>475000000</v>
      </c>
      <c r="AG54" s="39">
        <v>475000000</v>
      </c>
      <c r="AH54" s="66" t="s">
        <v>606</v>
      </c>
      <c r="AI54" s="66" t="s">
        <v>739</v>
      </c>
      <c r="AJ54" s="283">
        <f>+AF54+AF55+AF56+AF58</f>
        <v>1700000000</v>
      </c>
      <c r="AK54" s="246">
        <v>1700000000</v>
      </c>
      <c r="AL54" s="246">
        <v>0</v>
      </c>
      <c r="AM54" s="246">
        <v>0</v>
      </c>
      <c r="AN54" s="205">
        <v>0</v>
      </c>
      <c r="AO54" s="205">
        <v>0</v>
      </c>
      <c r="AP54" s="434"/>
    </row>
    <row r="55" spans="1:42" ht="85.5" customHeight="1">
      <c r="A55" s="59"/>
      <c r="B55" s="241"/>
      <c r="C55" s="237"/>
      <c r="D55" s="226"/>
      <c r="E55" s="226"/>
      <c r="F55" s="239"/>
      <c r="G55" s="59"/>
      <c r="H55" s="59"/>
      <c r="I55" s="59"/>
      <c r="J55" s="46" t="s">
        <v>740</v>
      </c>
      <c r="K55" s="46"/>
      <c r="L55" s="46" t="s">
        <v>741</v>
      </c>
      <c r="M55" s="51">
        <v>1</v>
      </c>
      <c r="N55" s="174" t="s">
        <v>172</v>
      </c>
      <c r="O55" s="364"/>
      <c r="P55" s="92" t="s">
        <v>172</v>
      </c>
      <c r="Q55" s="52">
        <v>45778</v>
      </c>
      <c r="R55" s="46" t="s">
        <v>742</v>
      </c>
      <c r="S55" s="47">
        <f>5*30</f>
        <v>150</v>
      </c>
      <c r="T55" s="59"/>
      <c r="U55" s="59"/>
      <c r="V55" s="59"/>
      <c r="W55" s="66"/>
      <c r="X55" s="66"/>
      <c r="Y55" s="66"/>
      <c r="Z55" s="59"/>
      <c r="AA55" s="39">
        <v>250000000</v>
      </c>
      <c r="AB55" s="66"/>
      <c r="AC55" s="66"/>
      <c r="AD55" s="46"/>
      <c r="AE55" s="46"/>
      <c r="AF55" s="39">
        <v>250000000</v>
      </c>
      <c r="AG55" s="39">
        <v>250000000</v>
      </c>
      <c r="AH55" s="66"/>
      <c r="AI55" s="66"/>
      <c r="AJ55" s="283"/>
      <c r="AK55" s="247"/>
      <c r="AL55" s="247"/>
      <c r="AM55" s="247"/>
      <c r="AN55" s="206"/>
      <c r="AO55" s="206"/>
      <c r="AP55" s="434"/>
    </row>
    <row r="56" spans="1:42" ht="85.5" customHeight="1">
      <c r="A56" s="59"/>
      <c r="B56" s="241"/>
      <c r="C56" s="237"/>
      <c r="D56" s="226"/>
      <c r="E56" s="226"/>
      <c r="F56" s="239"/>
      <c r="G56" s="59"/>
      <c r="H56" s="59"/>
      <c r="I56" s="59"/>
      <c r="J56" s="66" t="s">
        <v>613</v>
      </c>
      <c r="K56" s="66"/>
      <c r="L56" s="46" t="s">
        <v>743</v>
      </c>
      <c r="M56" s="51">
        <v>1</v>
      </c>
      <c r="N56" s="174" t="s">
        <v>172</v>
      </c>
      <c r="O56" s="364"/>
      <c r="P56" s="92" t="s">
        <v>172</v>
      </c>
      <c r="Q56" s="52">
        <v>45931</v>
      </c>
      <c r="R56" s="57">
        <v>46022</v>
      </c>
      <c r="S56" s="47">
        <f>3*30</f>
        <v>90</v>
      </c>
      <c r="T56" s="59"/>
      <c r="U56" s="59"/>
      <c r="V56" s="59"/>
      <c r="W56" s="66"/>
      <c r="X56" s="66"/>
      <c r="Y56" s="66"/>
      <c r="Z56" s="59"/>
      <c r="AA56" s="274">
        <v>965000000</v>
      </c>
      <c r="AB56" s="66"/>
      <c r="AC56" s="66" t="s">
        <v>704</v>
      </c>
      <c r="AD56" s="46"/>
      <c r="AE56" s="46"/>
      <c r="AF56" s="274">
        <v>965000000</v>
      </c>
      <c r="AG56" s="274">
        <v>965000000</v>
      </c>
      <c r="AH56" s="66" t="s">
        <v>704</v>
      </c>
      <c r="AI56" s="66"/>
      <c r="AJ56" s="283"/>
      <c r="AK56" s="247"/>
      <c r="AL56" s="247"/>
      <c r="AM56" s="247"/>
      <c r="AN56" s="206"/>
      <c r="AO56" s="206"/>
      <c r="AP56" s="434"/>
    </row>
    <row r="57" spans="1:42" ht="85.5" customHeight="1">
      <c r="A57" s="59"/>
      <c r="B57" s="241"/>
      <c r="C57" s="237"/>
      <c r="D57" s="226"/>
      <c r="E57" s="226"/>
      <c r="F57" s="239"/>
      <c r="G57" s="59"/>
      <c r="H57" s="59"/>
      <c r="I57" s="59"/>
      <c r="J57" s="66"/>
      <c r="K57" s="66"/>
      <c r="L57" s="46" t="s">
        <v>744</v>
      </c>
      <c r="M57" s="51">
        <v>1</v>
      </c>
      <c r="N57" s="174" t="s">
        <v>172</v>
      </c>
      <c r="O57" s="364"/>
      <c r="P57" s="92" t="s">
        <v>172</v>
      </c>
      <c r="Q57" s="52">
        <v>45931</v>
      </c>
      <c r="R57" s="57">
        <v>46022</v>
      </c>
      <c r="S57" s="47">
        <f>3*30</f>
        <v>90</v>
      </c>
      <c r="T57" s="59"/>
      <c r="U57" s="59"/>
      <c r="V57" s="59"/>
      <c r="W57" s="66"/>
      <c r="X57" s="66"/>
      <c r="Y57" s="66"/>
      <c r="Z57" s="59"/>
      <c r="AA57" s="274"/>
      <c r="AB57" s="66"/>
      <c r="AC57" s="66"/>
      <c r="AD57" s="46"/>
      <c r="AE57" s="46"/>
      <c r="AF57" s="274"/>
      <c r="AG57" s="274"/>
      <c r="AH57" s="66"/>
      <c r="AI57" s="66"/>
      <c r="AJ57" s="283"/>
      <c r="AK57" s="247"/>
      <c r="AL57" s="247"/>
      <c r="AM57" s="247"/>
      <c r="AN57" s="206"/>
      <c r="AO57" s="206"/>
      <c r="AP57" s="434"/>
    </row>
    <row r="58" spans="1:42" ht="85.5" customHeight="1" thickBot="1">
      <c r="A58" s="59"/>
      <c r="B58" s="241"/>
      <c r="C58" s="237"/>
      <c r="D58" s="226"/>
      <c r="E58" s="226"/>
      <c r="F58" s="240"/>
      <c r="G58" s="225"/>
      <c r="H58" s="225"/>
      <c r="I58" s="225"/>
      <c r="J58" s="136" t="s">
        <v>745</v>
      </c>
      <c r="K58" s="136"/>
      <c r="L58" s="136" t="s">
        <v>745</v>
      </c>
      <c r="M58" s="152">
        <v>1</v>
      </c>
      <c r="N58" s="175" t="s">
        <v>172</v>
      </c>
      <c r="O58" s="365"/>
      <c r="P58" s="153" t="s">
        <v>172</v>
      </c>
      <c r="Q58" s="52">
        <v>45992</v>
      </c>
      <c r="R58" s="52">
        <v>46022</v>
      </c>
      <c r="S58" s="47">
        <v>30</v>
      </c>
      <c r="T58" s="59"/>
      <c r="U58" s="59"/>
      <c r="V58" s="59"/>
      <c r="W58" s="66"/>
      <c r="X58" s="66"/>
      <c r="Y58" s="66"/>
      <c r="Z58" s="59"/>
      <c r="AA58" s="39">
        <v>10000000</v>
      </c>
      <c r="AB58" s="66"/>
      <c r="AC58" s="66"/>
      <c r="AD58" s="46"/>
      <c r="AE58" s="46"/>
      <c r="AF58" s="39">
        <v>10000000</v>
      </c>
      <c r="AG58" s="39">
        <v>10000000</v>
      </c>
      <c r="AH58" s="66"/>
      <c r="AI58" s="66"/>
      <c r="AJ58" s="283"/>
      <c r="AK58" s="248"/>
      <c r="AL58" s="248"/>
      <c r="AM58" s="248"/>
      <c r="AN58" s="207"/>
      <c r="AO58" s="207"/>
      <c r="AP58" s="434"/>
    </row>
    <row r="59" spans="1:42" ht="85.5" customHeight="1" thickBot="1">
      <c r="A59" s="59"/>
      <c r="B59" s="241"/>
      <c r="C59" s="237"/>
      <c r="D59" s="242"/>
      <c r="E59" s="227"/>
      <c r="F59" s="192" t="s">
        <v>1161</v>
      </c>
      <c r="G59" s="193"/>
      <c r="H59" s="193"/>
      <c r="I59" s="193"/>
      <c r="J59" s="193"/>
      <c r="K59" s="193"/>
      <c r="L59" s="193"/>
      <c r="M59" s="193"/>
      <c r="N59" s="194"/>
      <c r="O59" s="361"/>
      <c r="P59" s="165" t="s">
        <v>172</v>
      </c>
      <c r="Q59" s="210"/>
      <c r="R59" s="210"/>
      <c r="S59" s="210"/>
      <c r="T59" s="210"/>
      <c r="U59" s="210"/>
      <c r="V59" s="210"/>
      <c r="W59" s="210"/>
      <c r="X59" s="210"/>
      <c r="Y59" s="210"/>
      <c r="Z59" s="211"/>
      <c r="AA59" s="243" t="s">
        <v>1158</v>
      </c>
      <c r="AB59" s="244"/>
      <c r="AC59" s="244"/>
      <c r="AD59" s="244"/>
      <c r="AE59" s="244"/>
      <c r="AF59" s="244"/>
      <c r="AG59" s="244"/>
      <c r="AH59" s="244"/>
      <c r="AI59" s="244"/>
      <c r="AJ59" s="245"/>
      <c r="AK59" s="108">
        <f>+AK54</f>
        <v>1700000000</v>
      </c>
      <c r="AL59" s="108">
        <f t="shared" ref="AL59:AM59" si="9">+AL54</f>
        <v>0</v>
      </c>
      <c r="AM59" s="108">
        <f t="shared" si="9"/>
        <v>0</v>
      </c>
      <c r="AN59" s="107">
        <v>0</v>
      </c>
      <c r="AO59" s="107">
        <v>0</v>
      </c>
      <c r="AP59" s="434"/>
    </row>
    <row r="60" spans="1:42" ht="85.5" customHeight="1">
      <c r="A60" s="59"/>
      <c r="B60" s="241"/>
      <c r="C60" s="237"/>
      <c r="D60" s="188" t="s">
        <v>1162</v>
      </c>
      <c r="E60" s="189"/>
      <c r="F60" s="190"/>
      <c r="G60" s="190"/>
      <c r="H60" s="190"/>
      <c r="I60" s="190"/>
      <c r="J60" s="190"/>
      <c r="K60" s="190"/>
      <c r="L60" s="190"/>
      <c r="M60" s="190"/>
      <c r="N60" s="191"/>
      <c r="O60" s="366"/>
      <c r="P60" s="154">
        <f>AVERAGE(P25,P34,P53)</f>
        <v>0</v>
      </c>
      <c r="Q60" s="227"/>
      <c r="R60" s="249"/>
      <c r="S60" s="249"/>
      <c r="T60" s="249"/>
      <c r="U60" s="249"/>
      <c r="V60" s="249"/>
      <c r="W60" s="249"/>
      <c r="X60" s="249"/>
      <c r="Y60" s="249"/>
      <c r="Z60" s="250"/>
      <c r="AA60" s="251" t="s">
        <v>1163</v>
      </c>
      <c r="AB60" s="252"/>
      <c r="AC60" s="252"/>
      <c r="AD60" s="252"/>
      <c r="AE60" s="252"/>
      <c r="AF60" s="252"/>
      <c r="AG60" s="252"/>
      <c r="AH60" s="252"/>
      <c r="AI60" s="252"/>
      <c r="AJ60" s="253"/>
      <c r="AK60" s="109">
        <f>+AK25+AK34+AK53+AK59</f>
        <v>7025000000</v>
      </c>
      <c r="AL60" s="109">
        <f t="shared" ref="AL60:AM60" si="10">+AL25+AL34+AL53+AL59</f>
        <v>1769419600</v>
      </c>
      <c r="AM60" s="109">
        <f t="shared" si="10"/>
        <v>54030000</v>
      </c>
      <c r="AN60" s="110">
        <f>+AL60/AK60</f>
        <v>0.25187467615658365</v>
      </c>
      <c r="AO60" s="110">
        <f>+AM60/AK60</f>
        <v>7.6911032028469748E-3</v>
      </c>
      <c r="AP60" s="434"/>
    </row>
    <row r="61" spans="1:42" ht="210" customHeight="1">
      <c r="A61" s="45" t="s">
        <v>225</v>
      </c>
      <c r="B61" s="241" t="s">
        <v>226</v>
      </c>
      <c r="C61" s="237" t="s">
        <v>227</v>
      </c>
      <c r="D61" s="562" t="s">
        <v>230</v>
      </c>
      <c r="E61" s="566" t="s">
        <v>226</v>
      </c>
      <c r="F61" s="576" t="s">
        <v>746</v>
      </c>
      <c r="G61" s="579" t="s">
        <v>747</v>
      </c>
      <c r="H61" s="579" t="s">
        <v>1212</v>
      </c>
      <c r="I61" s="579" t="s">
        <v>748</v>
      </c>
      <c r="J61" s="399" t="s">
        <v>749</v>
      </c>
      <c r="K61" s="46"/>
      <c r="L61" s="46" t="s">
        <v>750</v>
      </c>
      <c r="M61" s="390">
        <v>1</v>
      </c>
      <c r="N61" s="170">
        <v>0</v>
      </c>
      <c r="O61" s="359"/>
      <c r="P61" s="98">
        <f>+(N61+O61)/M61</f>
        <v>0</v>
      </c>
      <c r="Q61" s="45" t="s">
        <v>597</v>
      </c>
      <c r="R61" s="45" t="s">
        <v>598</v>
      </c>
      <c r="S61" s="47">
        <f>9*30</f>
        <v>270</v>
      </c>
      <c r="T61" s="45" t="s">
        <v>599</v>
      </c>
      <c r="U61" s="45" t="s">
        <v>639</v>
      </c>
      <c r="V61" s="59" t="s">
        <v>751</v>
      </c>
      <c r="W61" s="66" t="s">
        <v>752</v>
      </c>
      <c r="X61" s="66" t="s">
        <v>753</v>
      </c>
      <c r="Y61" s="46" t="s">
        <v>737</v>
      </c>
      <c r="Z61" s="46"/>
      <c r="AA61" s="53">
        <v>522000000</v>
      </c>
      <c r="AB61" s="46" t="s">
        <v>605</v>
      </c>
      <c r="AC61" s="66" t="s">
        <v>606</v>
      </c>
      <c r="AD61" s="57">
        <v>45660</v>
      </c>
      <c r="AE61" s="46"/>
      <c r="AF61" s="56">
        <v>522000000</v>
      </c>
      <c r="AG61" s="56">
        <v>522000000</v>
      </c>
      <c r="AH61" s="225" t="s">
        <v>644</v>
      </c>
      <c r="AI61" s="66" t="s">
        <v>1165</v>
      </c>
      <c r="AJ61" s="58">
        <f>+AF61+AF63+AF65+AF66+AF67</f>
        <v>1100000000</v>
      </c>
      <c r="AK61" s="316">
        <v>1100000000</v>
      </c>
      <c r="AL61" s="316">
        <v>196800000</v>
      </c>
      <c r="AM61" s="316">
        <v>0</v>
      </c>
      <c r="AN61" s="205">
        <f>+AL61/AK61</f>
        <v>0.17890909090909091</v>
      </c>
      <c r="AO61" s="205">
        <f>+AM61/AK61</f>
        <v>0</v>
      </c>
      <c r="AP61" s="434"/>
    </row>
    <row r="62" spans="1:42" ht="103.5" customHeight="1">
      <c r="A62" s="45"/>
      <c r="B62" s="241"/>
      <c r="C62" s="237"/>
      <c r="D62" s="569"/>
      <c r="E62" s="567"/>
      <c r="F62" s="577"/>
      <c r="G62" s="580"/>
      <c r="H62" s="580"/>
      <c r="I62" s="585"/>
      <c r="J62" s="46" t="s">
        <v>754</v>
      </c>
      <c r="K62" s="46"/>
      <c r="L62" s="46" t="s">
        <v>755</v>
      </c>
      <c r="M62" s="390">
        <v>1</v>
      </c>
      <c r="N62" s="170">
        <v>0</v>
      </c>
      <c r="O62" s="359"/>
      <c r="P62" s="98">
        <f t="shared" ref="P62:P67" si="11">+(N62+O62)/M62</f>
        <v>0</v>
      </c>
      <c r="Q62" s="45" t="s">
        <v>597</v>
      </c>
      <c r="R62" s="45" t="s">
        <v>598</v>
      </c>
      <c r="S62" s="47">
        <f>9*30</f>
        <v>270</v>
      </c>
      <c r="T62" s="45"/>
      <c r="U62" s="45"/>
      <c r="V62" s="59"/>
      <c r="W62" s="66"/>
      <c r="X62" s="66"/>
      <c r="Y62" s="46"/>
      <c r="Z62" s="46"/>
      <c r="AA62" s="53"/>
      <c r="AB62" s="46"/>
      <c r="AC62" s="66"/>
      <c r="AD62" s="57"/>
      <c r="AE62" s="46"/>
      <c r="AF62" s="56">
        <v>1</v>
      </c>
      <c r="AG62" s="56">
        <v>1</v>
      </c>
      <c r="AH62" s="242"/>
      <c r="AI62" s="66"/>
      <c r="AJ62" s="58"/>
      <c r="AK62" s="317"/>
      <c r="AL62" s="317"/>
      <c r="AM62" s="317"/>
      <c r="AN62" s="206"/>
      <c r="AO62" s="206"/>
      <c r="AP62" s="434"/>
    </row>
    <row r="63" spans="1:42" ht="147.75" customHeight="1">
      <c r="A63" s="59" t="s">
        <v>232</v>
      </c>
      <c r="B63" s="241"/>
      <c r="C63" s="43"/>
      <c r="D63" s="562" t="s">
        <v>235</v>
      </c>
      <c r="E63" s="567"/>
      <c r="F63" s="577"/>
      <c r="G63" s="580"/>
      <c r="H63" s="580"/>
      <c r="I63" s="579" t="s">
        <v>236</v>
      </c>
      <c r="J63" s="47" t="s">
        <v>756</v>
      </c>
      <c r="K63" s="55"/>
      <c r="L63" s="46" t="s">
        <v>757</v>
      </c>
      <c r="M63" s="390">
        <v>2</v>
      </c>
      <c r="N63" s="170">
        <v>0</v>
      </c>
      <c r="O63" s="359"/>
      <c r="P63" s="98">
        <f t="shared" si="11"/>
        <v>0</v>
      </c>
      <c r="Q63" s="45" t="s">
        <v>597</v>
      </c>
      <c r="R63" s="45" t="s">
        <v>598</v>
      </c>
      <c r="S63" s="47">
        <f t="shared" ref="S63:S66" si="12">9*30</f>
        <v>270</v>
      </c>
      <c r="T63" s="45" t="s">
        <v>599</v>
      </c>
      <c r="U63" s="45" t="s">
        <v>639</v>
      </c>
      <c r="V63" s="59"/>
      <c r="W63" s="66"/>
      <c r="X63" s="66"/>
      <c r="Y63" s="46" t="s">
        <v>737</v>
      </c>
      <c r="Z63" s="46"/>
      <c r="AA63" s="56">
        <v>200000000</v>
      </c>
      <c r="AB63" s="46" t="s">
        <v>605</v>
      </c>
      <c r="AC63" s="66"/>
      <c r="AD63" s="57">
        <v>45659</v>
      </c>
      <c r="AE63" s="46"/>
      <c r="AF63" s="56">
        <v>200000000</v>
      </c>
      <c r="AG63" s="56">
        <v>200000000</v>
      </c>
      <c r="AH63" s="225" t="s">
        <v>644</v>
      </c>
      <c r="AI63" s="66"/>
      <c r="AJ63" s="58"/>
      <c r="AK63" s="317"/>
      <c r="AL63" s="317"/>
      <c r="AM63" s="317"/>
      <c r="AN63" s="206"/>
      <c r="AO63" s="206"/>
      <c r="AP63" s="434"/>
    </row>
    <row r="64" spans="1:42" ht="147.75" customHeight="1">
      <c r="A64" s="59"/>
      <c r="B64" s="241"/>
      <c r="C64" s="43"/>
      <c r="D64" s="569"/>
      <c r="E64" s="567"/>
      <c r="F64" s="577"/>
      <c r="G64" s="580"/>
      <c r="H64" s="580"/>
      <c r="I64" s="585"/>
      <c r="J64" s="46" t="s">
        <v>754</v>
      </c>
      <c r="K64" s="55"/>
      <c r="L64" s="46" t="s">
        <v>755</v>
      </c>
      <c r="M64" s="390">
        <v>1</v>
      </c>
      <c r="N64" s="170">
        <v>0</v>
      </c>
      <c r="O64" s="359"/>
      <c r="P64" s="98">
        <f t="shared" si="11"/>
        <v>0</v>
      </c>
      <c r="Q64" s="45" t="s">
        <v>597</v>
      </c>
      <c r="R64" s="45" t="s">
        <v>598</v>
      </c>
      <c r="S64" s="47">
        <f t="shared" si="12"/>
        <v>270</v>
      </c>
      <c r="T64" s="45"/>
      <c r="U64" s="45"/>
      <c r="V64" s="59"/>
      <c r="W64" s="66"/>
      <c r="X64" s="66"/>
      <c r="Y64" s="46"/>
      <c r="Z64" s="46"/>
      <c r="AA64" s="56"/>
      <c r="AB64" s="46"/>
      <c r="AC64" s="66"/>
      <c r="AD64" s="57"/>
      <c r="AE64" s="46"/>
      <c r="AF64" s="56">
        <v>1</v>
      </c>
      <c r="AG64" s="56">
        <v>1</v>
      </c>
      <c r="AH64" s="242"/>
      <c r="AI64" s="66"/>
      <c r="AJ64" s="58"/>
      <c r="AK64" s="317"/>
      <c r="AL64" s="317"/>
      <c r="AM64" s="317"/>
      <c r="AN64" s="206"/>
      <c r="AO64" s="206"/>
      <c r="AP64" s="434"/>
    </row>
    <row r="65" spans="1:42" ht="225" customHeight="1">
      <c r="A65" s="59"/>
      <c r="B65" s="241"/>
      <c r="C65" s="43"/>
      <c r="D65" s="562" t="s">
        <v>239</v>
      </c>
      <c r="E65" s="567"/>
      <c r="F65" s="577"/>
      <c r="G65" s="580"/>
      <c r="H65" s="580"/>
      <c r="I65" s="579" t="s">
        <v>758</v>
      </c>
      <c r="J65" s="402" t="s">
        <v>759</v>
      </c>
      <c r="K65" s="55"/>
      <c r="L65" s="46" t="s">
        <v>161</v>
      </c>
      <c r="M65" s="390" t="s">
        <v>161</v>
      </c>
      <c r="N65" s="170" t="s">
        <v>172</v>
      </c>
      <c r="O65" s="359"/>
      <c r="P65" s="98" t="e">
        <f t="shared" si="11"/>
        <v>#VALUE!</v>
      </c>
      <c r="Q65" s="45" t="s">
        <v>161</v>
      </c>
      <c r="R65" s="45" t="s">
        <v>161</v>
      </c>
      <c r="S65" s="45" t="s">
        <v>161</v>
      </c>
      <c r="T65" s="59" t="s">
        <v>599</v>
      </c>
      <c r="U65" s="59" t="s">
        <v>639</v>
      </c>
      <c r="V65" s="59"/>
      <c r="W65" s="66"/>
      <c r="X65" s="66"/>
      <c r="Y65" s="66" t="s">
        <v>737</v>
      </c>
      <c r="Z65" s="66"/>
      <c r="AA65" s="58">
        <v>378000000</v>
      </c>
      <c r="AB65" s="66" t="s">
        <v>605</v>
      </c>
      <c r="AC65" s="66"/>
      <c r="AD65" s="315">
        <v>45659</v>
      </c>
      <c r="AE65" s="66"/>
      <c r="AF65" s="58">
        <v>0</v>
      </c>
      <c r="AG65" s="58">
        <v>0</v>
      </c>
      <c r="AH65" s="59" t="s">
        <v>644</v>
      </c>
      <c r="AI65" s="66"/>
      <c r="AJ65" s="58"/>
      <c r="AK65" s="317"/>
      <c r="AL65" s="317"/>
      <c r="AM65" s="317"/>
      <c r="AN65" s="206"/>
      <c r="AO65" s="206"/>
      <c r="AP65" s="434"/>
    </row>
    <row r="66" spans="1:42" ht="272.25" customHeight="1">
      <c r="A66" s="59"/>
      <c r="B66" s="241"/>
      <c r="C66" s="43"/>
      <c r="D66" s="563"/>
      <c r="E66" s="567"/>
      <c r="F66" s="577"/>
      <c r="G66" s="580"/>
      <c r="H66" s="580"/>
      <c r="I66" s="580"/>
      <c r="J66" s="402" t="s">
        <v>760</v>
      </c>
      <c r="K66" s="55"/>
      <c r="L66" s="46" t="s">
        <v>761</v>
      </c>
      <c r="M66" s="390">
        <v>8</v>
      </c>
      <c r="N66" s="170">
        <v>0</v>
      </c>
      <c r="O66" s="359"/>
      <c r="P66" s="98">
        <f t="shared" si="11"/>
        <v>0</v>
      </c>
      <c r="Q66" s="45" t="s">
        <v>597</v>
      </c>
      <c r="R66" s="45" t="s">
        <v>598</v>
      </c>
      <c r="S66" s="47">
        <f t="shared" si="12"/>
        <v>270</v>
      </c>
      <c r="T66" s="59"/>
      <c r="U66" s="59"/>
      <c r="V66" s="59"/>
      <c r="W66" s="66"/>
      <c r="X66" s="66"/>
      <c r="Y66" s="66"/>
      <c r="Z66" s="66"/>
      <c r="AA66" s="58"/>
      <c r="AB66" s="66"/>
      <c r="AC66" s="66"/>
      <c r="AD66" s="315"/>
      <c r="AE66" s="66"/>
      <c r="AF66" s="58">
        <v>270000000</v>
      </c>
      <c r="AG66" s="58">
        <v>270000000</v>
      </c>
      <c r="AH66" s="59" t="s">
        <v>644</v>
      </c>
      <c r="AI66" s="66"/>
      <c r="AJ66" s="58"/>
      <c r="AK66" s="317"/>
      <c r="AL66" s="317"/>
      <c r="AM66" s="317"/>
      <c r="AN66" s="206"/>
      <c r="AO66" s="206"/>
      <c r="AP66" s="434"/>
    </row>
    <row r="67" spans="1:42" ht="279.75" customHeight="1" thickBot="1">
      <c r="A67" s="43"/>
      <c r="B67" s="241"/>
      <c r="C67" s="43"/>
      <c r="D67" s="569"/>
      <c r="E67" s="567"/>
      <c r="F67" s="578"/>
      <c r="G67" s="581"/>
      <c r="H67" s="581"/>
      <c r="I67" s="581"/>
      <c r="J67" s="440" t="s">
        <v>762</v>
      </c>
      <c r="K67" s="136"/>
      <c r="L67" s="136" t="s">
        <v>763</v>
      </c>
      <c r="M67" s="391">
        <v>10</v>
      </c>
      <c r="N67" s="171" t="s">
        <v>172</v>
      </c>
      <c r="O67" s="360"/>
      <c r="P67" s="98" t="e">
        <f t="shared" si="11"/>
        <v>#VALUE!</v>
      </c>
      <c r="Q67" s="45" t="s">
        <v>611</v>
      </c>
      <c r="R67" s="45" t="s">
        <v>598</v>
      </c>
      <c r="S67" s="47">
        <f>6*30</f>
        <v>180</v>
      </c>
      <c r="T67" s="59"/>
      <c r="U67" s="59"/>
      <c r="V67" s="59"/>
      <c r="W67" s="66"/>
      <c r="X67" s="66"/>
      <c r="Y67" s="66"/>
      <c r="Z67" s="66"/>
      <c r="AA67" s="58"/>
      <c r="AB67" s="66"/>
      <c r="AC67" s="66"/>
      <c r="AD67" s="315"/>
      <c r="AE67" s="66"/>
      <c r="AF67" s="58">
        <v>108000000</v>
      </c>
      <c r="AG67" s="58">
        <v>108000000</v>
      </c>
      <c r="AH67" s="59" t="s">
        <v>644</v>
      </c>
      <c r="AI67" s="66"/>
      <c r="AJ67" s="58"/>
      <c r="AK67" s="318"/>
      <c r="AL67" s="318"/>
      <c r="AM67" s="318"/>
      <c r="AN67" s="207"/>
      <c r="AO67" s="207"/>
      <c r="AP67" s="434"/>
    </row>
    <row r="68" spans="1:42" ht="153.75" customHeight="1" thickBot="1">
      <c r="A68" s="43"/>
      <c r="B68" s="40"/>
      <c r="C68" s="43"/>
      <c r="D68" s="54"/>
      <c r="E68" s="568"/>
      <c r="F68" s="192" t="s">
        <v>1164</v>
      </c>
      <c r="G68" s="193"/>
      <c r="H68" s="193"/>
      <c r="I68" s="193"/>
      <c r="J68" s="193"/>
      <c r="K68" s="193"/>
      <c r="L68" s="193"/>
      <c r="M68" s="193"/>
      <c r="N68" s="194"/>
      <c r="O68" s="361"/>
      <c r="P68" s="146" t="s">
        <v>172</v>
      </c>
      <c r="Q68" s="228"/>
      <c r="R68" s="228"/>
      <c r="S68" s="228"/>
      <c r="T68" s="228"/>
      <c r="U68" s="228"/>
      <c r="V68" s="228"/>
      <c r="W68" s="228"/>
      <c r="X68" s="228"/>
      <c r="Y68" s="228"/>
      <c r="Z68" s="229"/>
      <c r="AA68" s="243" t="s">
        <v>1158</v>
      </c>
      <c r="AB68" s="244"/>
      <c r="AC68" s="244"/>
      <c r="AD68" s="244"/>
      <c r="AE68" s="244"/>
      <c r="AF68" s="244"/>
      <c r="AG68" s="244"/>
      <c r="AH68" s="244"/>
      <c r="AI68" s="244"/>
      <c r="AJ68" s="245"/>
      <c r="AK68" s="111">
        <f>+AK61</f>
        <v>1100000000</v>
      </c>
      <c r="AL68" s="111">
        <f t="shared" ref="AL68:AM68" si="13">+AL61</f>
        <v>196800000</v>
      </c>
      <c r="AM68" s="111">
        <f t="shared" si="13"/>
        <v>0</v>
      </c>
      <c r="AN68" s="107">
        <f>+AL68/AK68</f>
        <v>0.17890909090909091</v>
      </c>
      <c r="AO68" s="107">
        <f>+AM68/AK68</f>
        <v>0</v>
      </c>
      <c r="AP68" s="385"/>
    </row>
    <row r="69" spans="1:42" ht="200.25" customHeight="1">
      <c r="A69" s="59" t="s">
        <v>241</v>
      </c>
      <c r="B69" s="292" t="s">
        <v>242</v>
      </c>
      <c r="C69" s="237" t="s">
        <v>243</v>
      </c>
      <c r="D69" s="562" t="s">
        <v>764</v>
      </c>
      <c r="E69" s="573" t="s">
        <v>765</v>
      </c>
      <c r="F69" s="573">
        <v>2024130010160</v>
      </c>
      <c r="G69" s="242" t="s">
        <v>766</v>
      </c>
      <c r="H69" s="565" t="s">
        <v>767</v>
      </c>
      <c r="I69" s="565" t="s">
        <v>768</v>
      </c>
      <c r="J69" s="135" t="s">
        <v>1209</v>
      </c>
      <c r="K69" s="137"/>
      <c r="L69" s="137" t="s">
        <v>769</v>
      </c>
      <c r="M69" s="392">
        <v>1</v>
      </c>
      <c r="N69" s="172">
        <v>0</v>
      </c>
      <c r="O69" s="362">
        <v>0</v>
      </c>
      <c r="P69" s="143">
        <f>+(O69+N69)/M69</f>
        <v>0</v>
      </c>
      <c r="Q69" s="45" t="s">
        <v>638</v>
      </c>
      <c r="R69" s="45" t="s">
        <v>598</v>
      </c>
      <c r="S69" s="47">
        <v>270</v>
      </c>
      <c r="T69" s="45" t="s">
        <v>599</v>
      </c>
      <c r="U69" s="45" t="s">
        <v>639</v>
      </c>
      <c r="V69" s="45" t="s">
        <v>751</v>
      </c>
      <c r="W69" s="225" t="s">
        <v>770</v>
      </c>
      <c r="X69" s="225" t="s">
        <v>771</v>
      </c>
      <c r="Y69" s="225" t="s">
        <v>642</v>
      </c>
      <c r="Z69" s="225" t="s">
        <v>772</v>
      </c>
      <c r="AA69" s="225" t="s">
        <v>773</v>
      </c>
      <c r="AB69" s="225" t="s">
        <v>605</v>
      </c>
      <c r="AC69" s="225" t="s">
        <v>606</v>
      </c>
      <c r="AD69" s="225"/>
      <c r="AE69" s="225"/>
      <c r="AF69" s="48">
        <f>320899998-AF70</f>
        <v>270899998</v>
      </c>
      <c r="AG69" s="48">
        <f>320899998-AG70</f>
        <v>270899998</v>
      </c>
      <c r="AH69" s="225" t="s">
        <v>644</v>
      </c>
      <c r="AI69" s="219" t="s">
        <v>1167</v>
      </c>
      <c r="AJ69" s="331">
        <v>1200000000</v>
      </c>
      <c r="AK69" s="101"/>
      <c r="AL69" s="101"/>
      <c r="AM69" s="101"/>
      <c r="AN69" s="101"/>
      <c r="AO69" s="101"/>
      <c r="AP69" s="434"/>
    </row>
    <row r="70" spans="1:42" ht="162" customHeight="1">
      <c r="A70" s="43"/>
      <c r="B70" s="292"/>
      <c r="C70" s="237"/>
      <c r="D70" s="563"/>
      <c r="E70" s="574"/>
      <c r="F70" s="574"/>
      <c r="G70" s="59"/>
      <c r="H70" s="563"/>
      <c r="I70" s="563"/>
      <c r="J70" s="45" t="s">
        <v>1210</v>
      </c>
      <c r="K70" s="46"/>
      <c r="L70" s="46" t="s">
        <v>774</v>
      </c>
      <c r="M70" s="390">
        <v>768</v>
      </c>
      <c r="N70" s="170">
        <v>67</v>
      </c>
      <c r="O70" s="359">
        <v>318</v>
      </c>
      <c r="P70" s="143">
        <f t="shared" ref="P70:P82" si="14">+(O70+N70)/M70</f>
        <v>0.50130208333333337</v>
      </c>
      <c r="Q70" s="45" t="s">
        <v>681</v>
      </c>
      <c r="R70" s="45" t="s">
        <v>598</v>
      </c>
      <c r="S70" s="47">
        <v>330</v>
      </c>
      <c r="T70" s="45" t="s">
        <v>599</v>
      </c>
      <c r="U70" s="45" t="s">
        <v>639</v>
      </c>
      <c r="V70" s="45" t="s">
        <v>751</v>
      </c>
      <c r="W70" s="226"/>
      <c r="X70" s="226"/>
      <c r="Y70" s="226"/>
      <c r="Z70" s="226"/>
      <c r="AA70" s="226"/>
      <c r="AB70" s="226"/>
      <c r="AC70" s="226"/>
      <c r="AD70" s="226"/>
      <c r="AE70" s="226"/>
      <c r="AF70" s="48">
        <v>50000000</v>
      </c>
      <c r="AG70" s="48">
        <v>50000000</v>
      </c>
      <c r="AH70" s="226"/>
      <c r="AI70" s="220"/>
      <c r="AJ70" s="332"/>
      <c r="AK70" s="101"/>
      <c r="AL70" s="101"/>
      <c r="AM70" s="101"/>
      <c r="AN70" s="101"/>
      <c r="AO70" s="101"/>
      <c r="AP70" s="434"/>
    </row>
    <row r="71" spans="1:42" ht="286.5" customHeight="1">
      <c r="A71" s="43"/>
      <c r="B71" s="292"/>
      <c r="C71" s="237"/>
      <c r="D71" s="569"/>
      <c r="E71" s="574"/>
      <c r="F71" s="574"/>
      <c r="G71" s="59"/>
      <c r="H71" s="569"/>
      <c r="I71" s="569"/>
      <c r="J71" s="45" t="s">
        <v>1211</v>
      </c>
      <c r="K71" s="46"/>
      <c r="L71" s="46" t="s">
        <v>769</v>
      </c>
      <c r="M71" s="390">
        <v>1</v>
      </c>
      <c r="N71" s="170">
        <v>1</v>
      </c>
      <c r="O71" s="359">
        <v>0</v>
      </c>
      <c r="P71" s="143">
        <f t="shared" si="14"/>
        <v>1</v>
      </c>
      <c r="Q71" s="45" t="s">
        <v>638</v>
      </c>
      <c r="R71" s="45" t="s">
        <v>598</v>
      </c>
      <c r="S71" s="47">
        <v>270</v>
      </c>
      <c r="T71" s="45" t="s">
        <v>599</v>
      </c>
      <c r="U71" s="45" t="s">
        <v>639</v>
      </c>
      <c r="V71" s="45" t="s">
        <v>751</v>
      </c>
      <c r="W71" s="226"/>
      <c r="X71" s="226"/>
      <c r="Y71" s="226"/>
      <c r="Z71" s="226"/>
      <c r="AA71" s="226"/>
      <c r="AB71" s="226"/>
      <c r="AC71" s="226"/>
      <c r="AD71" s="226"/>
      <c r="AE71" s="226"/>
      <c r="AF71" s="48">
        <v>129100000</v>
      </c>
      <c r="AG71" s="48">
        <v>129100000</v>
      </c>
      <c r="AH71" s="226"/>
      <c r="AI71" s="220"/>
      <c r="AJ71" s="332"/>
      <c r="AK71" s="246">
        <f>+AJ69+AJ78</f>
        <v>1649999998</v>
      </c>
      <c r="AL71" s="246">
        <v>674600000</v>
      </c>
      <c r="AM71" s="246">
        <v>30300000</v>
      </c>
      <c r="AN71" s="205">
        <f>+AL71/AK71</f>
        <v>0.40884848534405877</v>
      </c>
      <c r="AO71" s="205">
        <f>+AM71/AK71</f>
        <v>1.8363636385895318E-2</v>
      </c>
      <c r="AP71" s="434"/>
    </row>
    <row r="72" spans="1:42" ht="408.75" customHeight="1">
      <c r="A72" s="43"/>
      <c r="B72" s="292"/>
      <c r="C72" s="237"/>
      <c r="D72" s="45" t="s">
        <v>775</v>
      </c>
      <c r="E72" s="574"/>
      <c r="F72" s="574"/>
      <c r="G72" s="59"/>
      <c r="H72" s="59"/>
      <c r="I72" s="42" t="s">
        <v>776</v>
      </c>
      <c r="J72" s="45" t="s">
        <v>777</v>
      </c>
      <c r="K72" s="46"/>
      <c r="L72" s="46" t="s">
        <v>778</v>
      </c>
      <c r="M72" s="390" t="s">
        <v>161</v>
      </c>
      <c r="N72" s="170" t="s">
        <v>172</v>
      </c>
      <c r="O72" s="359" t="s">
        <v>172</v>
      </c>
      <c r="P72" s="359" t="s">
        <v>172</v>
      </c>
      <c r="Q72" s="45" t="s">
        <v>647</v>
      </c>
      <c r="R72" s="45" t="s">
        <v>598</v>
      </c>
      <c r="S72" s="47">
        <f>30*5</f>
        <v>150</v>
      </c>
      <c r="T72" s="45" t="s">
        <v>599</v>
      </c>
      <c r="U72" s="45" t="s">
        <v>639</v>
      </c>
      <c r="V72" s="45" t="s">
        <v>751</v>
      </c>
      <c r="W72" s="242"/>
      <c r="X72" s="242"/>
      <c r="Y72" s="226"/>
      <c r="Z72" s="226"/>
      <c r="AA72" s="226"/>
      <c r="AB72" s="226"/>
      <c r="AC72" s="226"/>
      <c r="AD72" s="226"/>
      <c r="AE72" s="226"/>
      <c r="AF72" s="48">
        <v>250000000</v>
      </c>
      <c r="AG72" s="48">
        <v>250000000</v>
      </c>
      <c r="AH72" s="226"/>
      <c r="AI72" s="220"/>
      <c r="AJ72" s="332"/>
      <c r="AK72" s="247"/>
      <c r="AL72" s="247"/>
      <c r="AM72" s="247"/>
      <c r="AN72" s="206"/>
      <c r="AO72" s="206"/>
      <c r="AP72" s="393" t="s">
        <v>1195</v>
      </c>
    </row>
    <row r="73" spans="1:42" ht="180" customHeight="1">
      <c r="A73" s="43"/>
      <c r="B73" s="292"/>
      <c r="C73" s="237"/>
      <c r="D73" s="562" t="s">
        <v>251</v>
      </c>
      <c r="E73" s="574"/>
      <c r="F73" s="574"/>
      <c r="G73" s="59"/>
      <c r="H73" s="562" t="s">
        <v>779</v>
      </c>
      <c r="I73" s="562" t="s">
        <v>780</v>
      </c>
      <c r="J73" s="45" t="s">
        <v>781</v>
      </c>
      <c r="K73" s="46"/>
      <c r="L73" s="46" t="s">
        <v>782</v>
      </c>
      <c r="M73" s="390">
        <v>10</v>
      </c>
      <c r="N73" s="170">
        <v>1</v>
      </c>
      <c r="O73" s="359">
        <v>2</v>
      </c>
      <c r="P73" s="143">
        <f t="shared" si="14"/>
        <v>0.3</v>
      </c>
      <c r="Q73" s="45" t="s">
        <v>638</v>
      </c>
      <c r="R73" s="45" t="s">
        <v>598</v>
      </c>
      <c r="S73" s="47">
        <f>10*30</f>
        <v>300</v>
      </c>
      <c r="T73" s="45" t="s">
        <v>599</v>
      </c>
      <c r="U73" s="45" t="s">
        <v>639</v>
      </c>
      <c r="V73" s="45" t="s">
        <v>751</v>
      </c>
      <c r="W73" s="59" t="s">
        <v>770</v>
      </c>
      <c r="X73" s="59" t="s">
        <v>771</v>
      </c>
      <c r="Y73" s="226"/>
      <c r="Z73" s="226"/>
      <c r="AA73" s="226"/>
      <c r="AB73" s="226"/>
      <c r="AC73" s="226"/>
      <c r="AD73" s="226"/>
      <c r="AE73" s="226"/>
      <c r="AF73" s="48">
        <v>122400000</v>
      </c>
      <c r="AG73" s="48">
        <v>122400000</v>
      </c>
      <c r="AH73" s="226"/>
      <c r="AI73" s="220"/>
      <c r="AJ73" s="332"/>
      <c r="AK73" s="247"/>
      <c r="AL73" s="247"/>
      <c r="AM73" s="247"/>
      <c r="AN73" s="206"/>
      <c r="AO73" s="206"/>
      <c r="AP73" s="434" t="s">
        <v>1200</v>
      </c>
    </row>
    <row r="74" spans="1:42" ht="170.25" customHeight="1">
      <c r="A74" s="43"/>
      <c r="B74" s="292"/>
      <c r="C74" s="237"/>
      <c r="D74" s="563"/>
      <c r="E74" s="574"/>
      <c r="F74" s="574"/>
      <c r="G74" s="59"/>
      <c r="H74" s="563"/>
      <c r="I74" s="563"/>
      <c r="J74" s="45" t="s">
        <v>783</v>
      </c>
      <c r="K74" s="46"/>
      <c r="L74" s="46" t="s">
        <v>784</v>
      </c>
      <c r="M74" s="390">
        <v>100</v>
      </c>
      <c r="N74" s="170">
        <v>43</v>
      </c>
      <c r="O74" s="359">
        <f>7+9+6</f>
        <v>22</v>
      </c>
      <c r="P74" s="143">
        <f t="shared" si="14"/>
        <v>0.65</v>
      </c>
      <c r="Q74" s="45" t="s">
        <v>638</v>
      </c>
      <c r="R74" s="45" t="s">
        <v>598</v>
      </c>
      <c r="S74" s="47">
        <f>10*30</f>
        <v>300</v>
      </c>
      <c r="T74" s="45" t="s">
        <v>599</v>
      </c>
      <c r="U74" s="45" t="s">
        <v>639</v>
      </c>
      <c r="V74" s="45" t="s">
        <v>751</v>
      </c>
      <c r="W74" s="43"/>
      <c r="X74" s="43"/>
      <c r="Y74" s="226"/>
      <c r="Z74" s="226"/>
      <c r="AA74" s="226"/>
      <c r="AB74" s="226"/>
      <c r="AC74" s="226"/>
      <c r="AD74" s="226"/>
      <c r="AE74" s="226"/>
      <c r="AF74" s="48">
        <v>98300000</v>
      </c>
      <c r="AG74" s="48">
        <v>98300000</v>
      </c>
      <c r="AH74" s="226"/>
      <c r="AI74" s="220"/>
      <c r="AJ74" s="332"/>
      <c r="AK74" s="247"/>
      <c r="AL74" s="247"/>
      <c r="AM74" s="247"/>
      <c r="AN74" s="206"/>
      <c r="AO74" s="206"/>
      <c r="AP74" s="434"/>
    </row>
    <row r="75" spans="1:42" ht="203.25" customHeight="1">
      <c r="A75" s="43"/>
      <c r="B75" s="292"/>
      <c r="C75" s="237"/>
      <c r="D75" s="563"/>
      <c r="E75" s="574"/>
      <c r="F75" s="574"/>
      <c r="G75" s="59"/>
      <c r="H75" s="563"/>
      <c r="I75" s="563"/>
      <c r="J75" s="45" t="s">
        <v>785</v>
      </c>
      <c r="K75" s="46"/>
      <c r="L75" s="46" t="s">
        <v>786</v>
      </c>
      <c r="M75" s="400">
        <v>128</v>
      </c>
      <c r="N75" s="170">
        <v>8</v>
      </c>
      <c r="O75" s="359">
        <f>13+15+2</f>
        <v>30</v>
      </c>
      <c r="P75" s="143">
        <f t="shared" si="14"/>
        <v>0.296875</v>
      </c>
      <c r="Q75" s="45" t="s">
        <v>638</v>
      </c>
      <c r="R75" s="45" t="s">
        <v>598</v>
      </c>
      <c r="S75" s="47">
        <f t="shared" ref="S75:S81" si="15">10*30</f>
        <v>300</v>
      </c>
      <c r="T75" s="45" t="s">
        <v>599</v>
      </c>
      <c r="U75" s="45" t="s">
        <v>639</v>
      </c>
      <c r="V75" s="45" t="s">
        <v>751</v>
      </c>
      <c r="W75" s="43"/>
      <c r="X75" s="43"/>
      <c r="Y75" s="226"/>
      <c r="Z75" s="226"/>
      <c r="AA75" s="226"/>
      <c r="AB75" s="226"/>
      <c r="AC75" s="226"/>
      <c r="AD75" s="226"/>
      <c r="AE75" s="226"/>
      <c r="AF75" s="48">
        <v>252600000</v>
      </c>
      <c r="AG75" s="48">
        <v>252600000</v>
      </c>
      <c r="AH75" s="226"/>
      <c r="AI75" s="220"/>
      <c r="AJ75" s="332"/>
      <c r="AK75" s="247"/>
      <c r="AL75" s="247"/>
      <c r="AM75" s="247"/>
      <c r="AN75" s="206"/>
      <c r="AO75" s="206"/>
      <c r="AP75" s="434"/>
    </row>
    <row r="76" spans="1:42" ht="223.5" customHeight="1">
      <c r="A76" s="43"/>
      <c r="B76" s="292"/>
      <c r="C76" s="237"/>
      <c r="D76" s="563"/>
      <c r="E76" s="574"/>
      <c r="F76" s="574"/>
      <c r="G76" s="59"/>
      <c r="H76" s="563"/>
      <c r="I76" s="563"/>
      <c r="J76" s="45" t="s">
        <v>787</v>
      </c>
      <c r="K76" s="46"/>
      <c r="L76" s="46" t="s">
        <v>788</v>
      </c>
      <c r="M76" s="390">
        <v>1</v>
      </c>
      <c r="N76" s="170">
        <v>0</v>
      </c>
      <c r="O76" s="359">
        <v>0</v>
      </c>
      <c r="P76" s="143">
        <f t="shared" si="14"/>
        <v>0</v>
      </c>
      <c r="Q76" s="45" t="s">
        <v>638</v>
      </c>
      <c r="R76" s="45" t="s">
        <v>598</v>
      </c>
      <c r="S76" s="47">
        <f t="shared" si="15"/>
        <v>300</v>
      </c>
      <c r="T76" s="45" t="s">
        <v>599</v>
      </c>
      <c r="U76" s="45" t="s">
        <v>639</v>
      </c>
      <c r="V76" s="45" t="s">
        <v>751</v>
      </c>
      <c r="W76" s="43"/>
      <c r="X76" s="43"/>
      <c r="Y76" s="226"/>
      <c r="Z76" s="226"/>
      <c r="AA76" s="226"/>
      <c r="AB76" s="226"/>
      <c r="AC76" s="226"/>
      <c r="AD76" s="226"/>
      <c r="AE76" s="226"/>
      <c r="AF76" s="48">
        <v>53000000</v>
      </c>
      <c r="AG76" s="48">
        <v>53000000</v>
      </c>
      <c r="AH76" s="226"/>
      <c r="AI76" s="220"/>
      <c r="AJ76" s="332"/>
      <c r="AK76" s="247"/>
      <c r="AL76" s="247"/>
      <c r="AM76" s="247"/>
      <c r="AN76" s="206"/>
      <c r="AO76" s="206"/>
      <c r="AP76" s="434"/>
    </row>
    <row r="77" spans="1:42" ht="167.25" customHeight="1">
      <c r="A77" s="43"/>
      <c r="B77" s="292"/>
      <c r="C77" s="237"/>
      <c r="D77" s="563"/>
      <c r="E77" s="574"/>
      <c r="F77" s="574"/>
      <c r="G77" s="59"/>
      <c r="H77" s="563"/>
      <c r="I77" s="563"/>
      <c r="J77" s="45" t="s">
        <v>789</v>
      </c>
      <c r="K77" s="46"/>
      <c r="L77" s="46" t="s">
        <v>790</v>
      </c>
      <c r="M77" s="390">
        <v>2</v>
      </c>
      <c r="N77" s="170">
        <v>0</v>
      </c>
      <c r="O77" s="359">
        <v>0</v>
      </c>
      <c r="P77" s="143">
        <f t="shared" si="14"/>
        <v>0</v>
      </c>
      <c r="Q77" s="45" t="s">
        <v>638</v>
      </c>
      <c r="R77" s="45" t="s">
        <v>598</v>
      </c>
      <c r="S77" s="47">
        <f t="shared" si="15"/>
        <v>300</v>
      </c>
      <c r="T77" s="45" t="s">
        <v>599</v>
      </c>
      <c r="U77" s="45" t="s">
        <v>639</v>
      </c>
      <c r="V77" s="45" t="s">
        <v>751</v>
      </c>
      <c r="W77" s="43"/>
      <c r="X77" s="43"/>
      <c r="Y77" s="226"/>
      <c r="Z77" s="226"/>
      <c r="AA77" s="226"/>
      <c r="AB77" s="226"/>
      <c r="AC77" s="226"/>
      <c r="AD77" s="226"/>
      <c r="AE77" s="226"/>
      <c r="AF77" s="48">
        <v>151700000</v>
      </c>
      <c r="AG77" s="48">
        <v>151700000</v>
      </c>
      <c r="AH77" s="242"/>
      <c r="AI77" s="220"/>
      <c r="AJ77" s="333"/>
      <c r="AK77" s="247"/>
      <c r="AL77" s="247"/>
      <c r="AM77" s="247"/>
      <c r="AN77" s="206"/>
      <c r="AO77" s="206"/>
      <c r="AP77" s="434"/>
    </row>
    <row r="78" spans="1:42" ht="186.75" customHeight="1">
      <c r="A78" s="43"/>
      <c r="B78" s="292"/>
      <c r="C78" s="237"/>
      <c r="D78" s="563"/>
      <c r="E78" s="574"/>
      <c r="F78" s="574"/>
      <c r="G78" s="59"/>
      <c r="H78" s="563"/>
      <c r="I78" s="563"/>
      <c r="J78" s="45" t="s">
        <v>1202</v>
      </c>
      <c r="K78" s="46"/>
      <c r="L78" s="399" t="s">
        <v>1207</v>
      </c>
      <c r="M78" s="390">
        <v>1</v>
      </c>
      <c r="N78" s="170">
        <v>0</v>
      </c>
      <c r="O78" s="359">
        <v>0</v>
      </c>
      <c r="P78" s="143">
        <f t="shared" si="14"/>
        <v>0</v>
      </c>
      <c r="Q78" s="45" t="s">
        <v>638</v>
      </c>
      <c r="R78" s="45" t="s">
        <v>598</v>
      </c>
      <c r="S78" s="47">
        <f t="shared" si="15"/>
        <v>300</v>
      </c>
      <c r="T78" s="45" t="s">
        <v>599</v>
      </c>
      <c r="U78" s="45" t="s">
        <v>639</v>
      </c>
      <c r="V78" s="45" t="s">
        <v>751</v>
      </c>
      <c r="W78" s="45" t="s">
        <v>791</v>
      </c>
      <c r="X78" s="45" t="s">
        <v>792</v>
      </c>
      <c r="Y78" s="226"/>
      <c r="Z78" s="226"/>
      <c r="AA78" s="226"/>
      <c r="AB78" s="226"/>
      <c r="AC78" s="226"/>
      <c r="AD78" s="226"/>
      <c r="AE78" s="226"/>
      <c r="AF78" s="48">
        <v>142400000</v>
      </c>
      <c r="AG78" s="48">
        <v>142400000</v>
      </c>
      <c r="AH78" s="325" t="s">
        <v>705</v>
      </c>
      <c r="AI78" s="220"/>
      <c r="AJ78" s="328">
        <v>449999998</v>
      </c>
      <c r="AK78" s="247"/>
      <c r="AL78" s="247"/>
      <c r="AM78" s="247"/>
      <c r="AN78" s="206"/>
      <c r="AO78" s="206"/>
      <c r="AP78" s="378" t="s">
        <v>1203</v>
      </c>
    </row>
    <row r="79" spans="1:42" ht="172.5" customHeight="1">
      <c r="A79" s="43"/>
      <c r="B79" s="292"/>
      <c r="C79" s="237"/>
      <c r="D79" s="563"/>
      <c r="E79" s="574"/>
      <c r="F79" s="574"/>
      <c r="G79" s="59"/>
      <c r="H79" s="563"/>
      <c r="I79" s="563"/>
      <c r="J79" s="45" t="s">
        <v>793</v>
      </c>
      <c r="K79" s="46"/>
      <c r="L79" s="46" t="s">
        <v>794</v>
      </c>
      <c r="M79" s="390">
        <v>40</v>
      </c>
      <c r="N79" s="170">
        <v>0</v>
      </c>
      <c r="O79" s="359">
        <f>7+2+2</f>
        <v>11</v>
      </c>
      <c r="P79" s="143">
        <f t="shared" si="14"/>
        <v>0.27500000000000002</v>
      </c>
      <c r="Q79" s="45" t="s">
        <v>638</v>
      </c>
      <c r="R79" s="45" t="s">
        <v>598</v>
      </c>
      <c r="S79" s="47">
        <f t="shared" si="15"/>
        <v>300</v>
      </c>
      <c r="T79" s="45" t="s">
        <v>599</v>
      </c>
      <c r="U79" s="45" t="s">
        <v>639</v>
      </c>
      <c r="V79" s="45" t="s">
        <v>751</v>
      </c>
      <c r="W79" s="45" t="s">
        <v>770</v>
      </c>
      <c r="X79" s="45" t="s">
        <v>771</v>
      </c>
      <c r="Y79" s="226"/>
      <c r="Z79" s="226"/>
      <c r="AA79" s="226"/>
      <c r="AB79" s="226"/>
      <c r="AC79" s="226"/>
      <c r="AD79" s="226"/>
      <c r="AE79" s="226"/>
      <c r="AF79" s="48">
        <v>32500000</v>
      </c>
      <c r="AG79" s="48">
        <v>32500000</v>
      </c>
      <c r="AH79" s="326"/>
      <c r="AI79" s="220"/>
      <c r="AJ79" s="329"/>
      <c r="AK79" s="247"/>
      <c r="AL79" s="247"/>
      <c r="AM79" s="247"/>
      <c r="AN79" s="206"/>
      <c r="AO79" s="206"/>
      <c r="AP79" s="434"/>
    </row>
    <row r="80" spans="1:42" ht="222" customHeight="1">
      <c r="A80" s="43"/>
      <c r="B80" s="292"/>
      <c r="C80" s="237"/>
      <c r="D80" s="563"/>
      <c r="E80" s="574"/>
      <c r="F80" s="574"/>
      <c r="G80" s="59"/>
      <c r="H80" s="563"/>
      <c r="I80" s="563"/>
      <c r="J80" s="45" t="s">
        <v>795</v>
      </c>
      <c r="K80" s="46"/>
      <c r="L80" s="46" t="s">
        <v>161</v>
      </c>
      <c r="M80" s="390" t="s">
        <v>172</v>
      </c>
      <c r="N80" s="170" t="s">
        <v>172</v>
      </c>
      <c r="O80" s="359" t="s">
        <v>172</v>
      </c>
      <c r="P80" s="143" t="s">
        <v>172</v>
      </c>
      <c r="Q80" s="45" t="s">
        <v>638</v>
      </c>
      <c r="R80" s="45" t="s">
        <v>598</v>
      </c>
      <c r="S80" s="47">
        <f t="shared" si="15"/>
        <v>300</v>
      </c>
      <c r="T80" s="45" t="s">
        <v>599</v>
      </c>
      <c r="U80" s="45" t="s">
        <v>639</v>
      </c>
      <c r="V80" s="45" t="s">
        <v>751</v>
      </c>
      <c r="W80" s="45" t="s">
        <v>796</v>
      </c>
      <c r="X80" s="45" t="s">
        <v>797</v>
      </c>
      <c r="Y80" s="226"/>
      <c r="Z80" s="226"/>
      <c r="AA80" s="226"/>
      <c r="AB80" s="226"/>
      <c r="AC80" s="226"/>
      <c r="AD80" s="226"/>
      <c r="AE80" s="226"/>
      <c r="AF80" s="48">
        <v>0</v>
      </c>
      <c r="AG80" s="48">
        <v>0</v>
      </c>
      <c r="AH80" s="326"/>
      <c r="AI80" s="220"/>
      <c r="AJ80" s="329"/>
      <c r="AK80" s="247"/>
      <c r="AL80" s="247"/>
      <c r="AM80" s="247"/>
      <c r="AN80" s="206"/>
      <c r="AO80" s="206"/>
      <c r="AP80" s="434"/>
    </row>
    <row r="81" spans="1:42" ht="150">
      <c r="A81" s="43"/>
      <c r="B81" s="292"/>
      <c r="C81" s="237"/>
      <c r="D81" s="569"/>
      <c r="E81" s="574"/>
      <c r="F81" s="574"/>
      <c r="G81" s="59"/>
      <c r="H81" s="563"/>
      <c r="I81" s="563"/>
      <c r="J81" s="45" t="s">
        <v>1204</v>
      </c>
      <c r="K81" s="46"/>
      <c r="L81" s="46" t="s">
        <v>798</v>
      </c>
      <c r="M81" s="390">
        <v>60</v>
      </c>
      <c r="N81" s="170">
        <v>42</v>
      </c>
      <c r="O81" s="359">
        <f>4+2+2</f>
        <v>8</v>
      </c>
      <c r="P81" s="143">
        <f t="shared" si="14"/>
        <v>0.83333333333333337</v>
      </c>
      <c r="Q81" s="45" t="s">
        <v>638</v>
      </c>
      <c r="R81" s="45" t="s">
        <v>598</v>
      </c>
      <c r="S81" s="47">
        <f t="shared" si="15"/>
        <v>300</v>
      </c>
      <c r="T81" s="45" t="s">
        <v>599</v>
      </c>
      <c r="U81" s="45" t="s">
        <v>639</v>
      </c>
      <c r="V81" s="45" t="s">
        <v>751</v>
      </c>
      <c r="W81" s="45" t="s">
        <v>770</v>
      </c>
      <c r="X81" s="45" t="s">
        <v>771</v>
      </c>
      <c r="Y81" s="242"/>
      <c r="Z81" s="242"/>
      <c r="AA81" s="242"/>
      <c r="AB81" s="242"/>
      <c r="AC81" s="242"/>
      <c r="AD81" s="242"/>
      <c r="AE81" s="242"/>
      <c r="AF81" s="48">
        <v>97100000</v>
      </c>
      <c r="AG81" s="48">
        <v>97100000</v>
      </c>
      <c r="AH81" s="327"/>
      <c r="AI81" s="265"/>
      <c r="AJ81" s="330"/>
      <c r="AK81" s="248"/>
      <c r="AL81" s="248"/>
      <c r="AM81" s="248"/>
      <c r="AN81" s="207"/>
      <c r="AO81" s="207"/>
      <c r="AP81" s="434"/>
    </row>
    <row r="82" spans="1:42" ht="167.25" customHeight="1">
      <c r="A82" s="43"/>
      <c r="B82" s="292"/>
      <c r="C82" s="237"/>
      <c r="D82" s="135"/>
      <c r="E82" s="574"/>
      <c r="F82" s="574"/>
      <c r="G82" s="59"/>
      <c r="H82" s="569"/>
      <c r="I82" s="569"/>
      <c r="J82" s="45" t="s">
        <v>1205</v>
      </c>
      <c r="K82" s="46"/>
      <c r="L82" s="46" t="s">
        <v>1206</v>
      </c>
      <c r="M82" s="390">
        <v>257</v>
      </c>
      <c r="N82" s="170">
        <v>176</v>
      </c>
      <c r="O82" s="359">
        <f>7+7+8</f>
        <v>22</v>
      </c>
      <c r="P82" s="143">
        <f t="shared" si="14"/>
        <v>0.77042801556420237</v>
      </c>
      <c r="Q82" s="45"/>
      <c r="R82" s="45"/>
      <c r="S82" s="47"/>
      <c r="T82" s="45"/>
      <c r="U82" s="45"/>
      <c r="V82" s="45"/>
      <c r="W82" s="45"/>
      <c r="X82" s="45"/>
      <c r="Y82" s="242"/>
      <c r="Z82" s="242"/>
      <c r="AA82" s="242"/>
      <c r="AB82" s="242"/>
      <c r="AC82" s="242"/>
      <c r="AD82" s="242"/>
      <c r="AE82" s="242"/>
      <c r="AF82" s="48"/>
      <c r="AG82" s="48"/>
      <c r="AH82" s="327"/>
      <c r="AI82" s="265"/>
      <c r="AJ82" s="330"/>
      <c r="AK82" s="248"/>
      <c r="AL82" s="248"/>
      <c r="AM82" s="248"/>
      <c r="AN82" s="207"/>
      <c r="AO82" s="207"/>
      <c r="AP82" s="434"/>
    </row>
    <row r="83" spans="1:42" ht="120">
      <c r="A83" s="45" t="s">
        <v>254</v>
      </c>
      <c r="B83" s="40" t="s">
        <v>799</v>
      </c>
      <c r="C83" s="61" t="s">
        <v>256</v>
      </c>
      <c r="D83" s="45" t="s">
        <v>259</v>
      </c>
      <c r="E83" s="574"/>
      <c r="F83" s="574" t="s">
        <v>800</v>
      </c>
      <c r="G83" s="66"/>
      <c r="H83" s="66"/>
      <c r="I83" s="66"/>
      <c r="J83" s="66"/>
      <c r="K83" s="66"/>
      <c r="L83" s="46"/>
      <c r="M83" s="45"/>
      <c r="N83" s="170"/>
      <c r="O83" s="359"/>
      <c r="P83" s="91"/>
      <c r="Q83" s="46"/>
      <c r="R83" s="46"/>
      <c r="S83" s="47"/>
      <c r="T83" s="45" t="s">
        <v>599</v>
      </c>
      <c r="U83" s="46"/>
      <c r="V83" s="46"/>
      <c r="W83" s="46"/>
      <c r="X83" s="46"/>
      <c r="Y83" s="46"/>
      <c r="Z83" s="46"/>
      <c r="AA83" s="46"/>
      <c r="AB83" s="46"/>
      <c r="AC83" s="46"/>
      <c r="AD83" s="46"/>
      <c r="AE83" s="46"/>
      <c r="AF83" s="46"/>
      <c r="AG83" s="46"/>
      <c r="AH83" s="60"/>
      <c r="AI83" s="46"/>
      <c r="AJ83" s="46"/>
      <c r="AK83" s="101"/>
      <c r="AL83" s="101"/>
      <c r="AM83" s="101"/>
      <c r="AN83" s="101"/>
      <c r="AO83" s="101"/>
      <c r="AP83" s="434"/>
    </row>
    <row r="84" spans="1:42" ht="300">
      <c r="A84" s="59" t="s">
        <v>261</v>
      </c>
      <c r="B84" s="241" t="s">
        <v>262</v>
      </c>
      <c r="C84" s="237" t="s">
        <v>263</v>
      </c>
      <c r="D84" s="45" t="s">
        <v>265</v>
      </c>
      <c r="E84" s="574"/>
      <c r="F84" s="574" t="s">
        <v>800</v>
      </c>
      <c r="G84" s="66"/>
      <c r="H84" s="66"/>
      <c r="I84" s="66"/>
      <c r="J84" s="66"/>
      <c r="K84" s="66"/>
      <c r="L84" s="46"/>
      <c r="M84" s="45"/>
      <c r="N84" s="170"/>
      <c r="O84" s="359"/>
      <c r="P84" s="91"/>
      <c r="Q84" s="46"/>
      <c r="R84" s="46"/>
      <c r="S84" s="47"/>
      <c r="T84" s="45" t="s">
        <v>599</v>
      </c>
      <c r="U84" s="46"/>
      <c r="V84" s="46"/>
      <c r="W84" s="46"/>
      <c r="X84" s="46"/>
      <c r="Y84" s="46"/>
      <c r="Z84" s="46"/>
      <c r="AA84" s="46"/>
      <c r="AB84" s="46"/>
      <c r="AC84" s="46"/>
      <c r="AD84" s="46"/>
      <c r="AE84" s="46"/>
      <c r="AF84" s="46"/>
      <c r="AG84" s="46"/>
      <c r="AH84" s="60"/>
      <c r="AI84" s="46"/>
      <c r="AJ84" s="46"/>
      <c r="AK84" s="101"/>
      <c r="AL84" s="101"/>
      <c r="AM84" s="101"/>
      <c r="AN84" s="101"/>
      <c r="AO84" s="101"/>
      <c r="AP84" s="434"/>
    </row>
    <row r="85" spans="1:42" ht="205.5" customHeight="1" thickBot="1">
      <c r="A85" s="43"/>
      <c r="B85" s="291"/>
      <c r="C85" s="43"/>
      <c r="D85" s="45" t="s">
        <v>801</v>
      </c>
      <c r="E85" s="574"/>
      <c r="F85" s="574" t="s">
        <v>800</v>
      </c>
      <c r="G85" s="219"/>
      <c r="H85" s="219"/>
      <c r="I85" s="219"/>
      <c r="J85" s="219"/>
      <c r="K85" s="219"/>
      <c r="L85" s="136"/>
      <c r="M85" s="54"/>
      <c r="N85" s="171"/>
      <c r="O85" s="360"/>
      <c r="P85" s="123"/>
      <c r="Q85" s="46"/>
      <c r="R85" s="46"/>
      <c r="S85" s="47"/>
      <c r="T85" s="45" t="s">
        <v>599</v>
      </c>
      <c r="U85" s="46"/>
      <c r="V85" s="46"/>
      <c r="W85" s="46"/>
      <c r="X85" s="46"/>
      <c r="Y85" s="46"/>
      <c r="Z85" s="46"/>
      <c r="AA85" s="46"/>
      <c r="AB85" s="46"/>
      <c r="AC85" s="46"/>
      <c r="AD85" s="46"/>
      <c r="AE85" s="46"/>
      <c r="AF85" s="46"/>
      <c r="AG85" s="46"/>
      <c r="AH85" s="60"/>
      <c r="AI85" s="46"/>
      <c r="AJ85" s="46"/>
      <c r="AK85" s="101"/>
      <c r="AL85" s="101"/>
      <c r="AM85" s="101"/>
      <c r="AN85" s="101"/>
      <c r="AO85" s="101"/>
      <c r="AP85" s="434"/>
    </row>
    <row r="86" spans="1:42" ht="137.44999999999999" customHeight="1" thickBot="1">
      <c r="A86" s="222"/>
      <c r="B86" s="223"/>
      <c r="C86" s="223"/>
      <c r="D86" s="224"/>
      <c r="E86" s="575"/>
      <c r="F86" s="575" t="s">
        <v>1166</v>
      </c>
      <c r="G86" s="193"/>
      <c r="H86" s="193"/>
      <c r="I86" s="193"/>
      <c r="J86" s="193"/>
      <c r="K86" s="193"/>
      <c r="L86" s="193"/>
      <c r="M86" s="193"/>
      <c r="N86" s="194"/>
      <c r="O86" s="361"/>
      <c r="P86" s="146">
        <f>AVERAGE(P69:P82)</f>
        <v>0.38557820268590581</v>
      </c>
      <c r="Q86" s="228"/>
      <c r="R86" s="228"/>
      <c r="S86" s="228"/>
      <c r="T86" s="228"/>
      <c r="U86" s="228"/>
      <c r="V86" s="228"/>
      <c r="W86" s="228"/>
      <c r="X86" s="228"/>
      <c r="Y86" s="228"/>
      <c r="Z86" s="229"/>
      <c r="AA86" s="243" t="s">
        <v>1158</v>
      </c>
      <c r="AB86" s="244"/>
      <c r="AC86" s="244"/>
      <c r="AD86" s="244"/>
      <c r="AE86" s="244"/>
      <c r="AF86" s="244"/>
      <c r="AG86" s="244"/>
      <c r="AH86" s="244"/>
      <c r="AI86" s="244"/>
      <c r="AJ86" s="245"/>
      <c r="AK86" s="112">
        <f>+AK71</f>
        <v>1649999998</v>
      </c>
      <c r="AL86" s="112">
        <f t="shared" ref="AL86:AM86" si="16">+AL71</f>
        <v>674600000</v>
      </c>
      <c r="AM86" s="112">
        <f t="shared" si="16"/>
        <v>30300000</v>
      </c>
      <c r="AN86" s="113">
        <f>+AL86/AK86</f>
        <v>0.40884848534405877</v>
      </c>
      <c r="AO86" s="113">
        <f>+AM86/AK86</f>
        <v>1.8363636385895318E-2</v>
      </c>
      <c r="AP86" s="434"/>
    </row>
    <row r="87" spans="1:42" ht="137.44999999999999" customHeight="1">
      <c r="A87" s="290"/>
      <c r="B87" s="293" t="s">
        <v>255</v>
      </c>
      <c r="C87" s="290" t="s">
        <v>802</v>
      </c>
      <c r="D87" s="290" t="s">
        <v>259</v>
      </c>
      <c r="E87" s="334" t="s">
        <v>803</v>
      </c>
      <c r="F87" s="238">
        <v>2024130010271</v>
      </c>
      <c r="G87" s="238" t="s">
        <v>804</v>
      </c>
      <c r="H87" s="238" t="s">
        <v>805</v>
      </c>
      <c r="I87" s="238" t="s">
        <v>806</v>
      </c>
      <c r="J87" s="135" t="s">
        <v>807</v>
      </c>
      <c r="K87" s="137"/>
      <c r="L87" s="137" t="s">
        <v>808</v>
      </c>
      <c r="M87" s="135" t="s">
        <v>809</v>
      </c>
      <c r="N87" s="172" t="s">
        <v>172</v>
      </c>
      <c r="O87" s="362"/>
      <c r="P87" s="142" t="s">
        <v>172</v>
      </c>
      <c r="Q87" s="90" t="s">
        <v>611</v>
      </c>
      <c r="R87" s="90" t="s">
        <v>612</v>
      </c>
      <c r="S87" s="90">
        <f>4*30</f>
        <v>120</v>
      </c>
      <c r="T87" s="45"/>
      <c r="U87" s="46"/>
      <c r="V87" s="46"/>
      <c r="W87" s="46"/>
      <c r="X87" s="46"/>
      <c r="Y87" s="46"/>
      <c r="Z87" s="46"/>
      <c r="AA87" s="46"/>
      <c r="AB87" s="46"/>
      <c r="AC87" s="46"/>
      <c r="AD87" s="46"/>
      <c r="AE87" s="46"/>
      <c r="AF87" s="48">
        <v>244000000</v>
      </c>
      <c r="AG87" s="48">
        <v>244000000</v>
      </c>
      <c r="AH87" s="46" t="s">
        <v>810</v>
      </c>
      <c r="AI87" s="219" t="s">
        <v>811</v>
      </c>
      <c r="AJ87" s="286">
        <v>350000000</v>
      </c>
      <c r="AK87" s="215">
        <f>+AJ87</f>
        <v>350000000</v>
      </c>
      <c r="AL87" s="215">
        <v>0</v>
      </c>
      <c r="AM87" s="215">
        <v>0</v>
      </c>
      <c r="AN87" s="205">
        <v>0</v>
      </c>
      <c r="AO87" s="205">
        <v>0</v>
      </c>
      <c r="AP87" s="434"/>
    </row>
    <row r="88" spans="1:42" ht="137.44999999999999" customHeight="1">
      <c r="A88" s="290"/>
      <c r="B88" s="293"/>
      <c r="C88" s="290"/>
      <c r="D88" s="290"/>
      <c r="E88" s="335"/>
      <c r="F88" s="239"/>
      <c r="G88" s="239"/>
      <c r="H88" s="239"/>
      <c r="I88" s="239"/>
      <c r="J88" s="45" t="s">
        <v>812</v>
      </c>
      <c r="K88" s="46"/>
      <c r="L88" s="46" t="s">
        <v>813</v>
      </c>
      <c r="M88" s="45" t="s">
        <v>702</v>
      </c>
      <c r="N88" s="170" t="s">
        <v>172</v>
      </c>
      <c r="O88" s="359"/>
      <c r="P88" s="91" t="s">
        <v>172</v>
      </c>
      <c r="Q88" s="90" t="s">
        <v>615</v>
      </c>
      <c r="R88" s="90" t="s">
        <v>598</v>
      </c>
      <c r="S88" s="90">
        <f>3*30</f>
        <v>90</v>
      </c>
      <c r="T88" s="45"/>
      <c r="U88" s="46"/>
      <c r="V88" s="46"/>
      <c r="W88" s="46"/>
      <c r="X88" s="46"/>
      <c r="Y88" s="46"/>
      <c r="Z88" s="46"/>
      <c r="AA88" s="46"/>
      <c r="AB88" s="46"/>
      <c r="AC88" s="46"/>
      <c r="AD88" s="46"/>
      <c r="AE88" s="46"/>
      <c r="AF88" s="48">
        <v>106000000</v>
      </c>
      <c r="AG88" s="48">
        <v>106000000</v>
      </c>
      <c r="AH88" s="46" t="s">
        <v>810</v>
      </c>
      <c r="AI88" s="220"/>
      <c r="AJ88" s="287"/>
      <c r="AK88" s="216"/>
      <c r="AL88" s="216"/>
      <c r="AM88" s="216"/>
      <c r="AN88" s="206"/>
      <c r="AO88" s="206"/>
      <c r="AP88" s="434"/>
    </row>
    <row r="89" spans="1:42" ht="137.44999999999999" customHeight="1">
      <c r="A89" s="290"/>
      <c r="B89" s="293"/>
      <c r="C89" s="290"/>
      <c r="D89" s="290"/>
      <c r="E89" s="335"/>
      <c r="F89" s="239"/>
      <c r="G89" s="239"/>
      <c r="H89" s="239"/>
      <c r="I89" s="239"/>
      <c r="J89" s="45" t="s">
        <v>814</v>
      </c>
      <c r="K89" s="45"/>
      <c r="L89" s="46" t="s">
        <v>161</v>
      </c>
      <c r="M89" s="45" t="s">
        <v>161</v>
      </c>
      <c r="N89" s="170" t="s">
        <v>161</v>
      </c>
      <c r="O89" s="359"/>
      <c r="P89" s="91" t="s">
        <v>172</v>
      </c>
      <c r="Q89" s="45" t="s">
        <v>161</v>
      </c>
      <c r="R89" s="45" t="s">
        <v>161</v>
      </c>
      <c r="S89" s="45" t="s">
        <v>161</v>
      </c>
      <c r="T89" s="45"/>
      <c r="U89" s="46"/>
      <c r="V89" s="46"/>
      <c r="W89" s="46"/>
      <c r="X89" s="46"/>
      <c r="Y89" s="46"/>
      <c r="Z89" s="46"/>
      <c r="AA89" s="46"/>
      <c r="AB89" s="46"/>
      <c r="AC89" s="46"/>
      <c r="AD89" s="46"/>
      <c r="AE89" s="46"/>
      <c r="AF89" s="46">
        <v>0</v>
      </c>
      <c r="AG89" s="48">
        <v>0</v>
      </c>
      <c r="AH89" s="60"/>
      <c r="AI89" s="220"/>
      <c r="AJ89" s="287"/>
      <c r="AK89" s="216"/>
      <c r="AL89" s="216"/>
      <c r="AM89" s="216"/>
      <c r="AN89" s="206"/>
      <c r="AO89" s="206"/>
      <c r="AP89" s="434"/>
    </row>
    <row r="90" spans="1:42" ht="137.44999999999999" customHeight="1">
      <c r="A90" s="290"/>
      <c r="B90" s="293"/>
      <c r="C90" s="290"/>
      <c r="D90" s="290"/>
      <c r="E90" s="335"/>
      <c r="F90" s="239"/>
      <c r="G90" s="239"/>
      <c r="H90" s="239"/>
      <c r="I90" s="239"/>
      <c r="J90" s="45" t="s">
        <v>815</v>
      </c>
      <c r="K90" s="45"/>
      <c r="L90" s="46" t="s">
        <v>161</v>
      </c>
      <c r="M90" s="45" t="s">
        <v>161</v>
      </c>
      <c r="N90" s="170" t="s">
        <v>161</v>
      </c>
      <c r="O90" s="359"/>
      <c r="P90" s="91" t="s">
        <v>172</v>
      </c>
      <c r="Q90" s="45" t="s">
        <v>161</v>
      </c>
      <c r="R90" s="45" t="s">
        <v>161</v>
      </c>
      <c r="S90" s="45" t="s">
        <v>161</v>
      </c>
      <c r="T90" s="45"/>
      <c r="U90" s="46"/>
      <c r="V90" s="46"/>
      <c r="W90" s="46"/>
      <c r="X90" s="46"/>
      <c r="Y90" s="46"/>
      <c r="Z90" s="46"/>
      <c r="AA90" s="46"/>
      <c r="AB90" s="46"/>
      <c r="AC90" s="46"/>
      <c r="AD90" s="46"/>
      <c r="AE90" s="46"/>
      <c r="AF90" s="46">
        <v>1</v>
      </c>
      <c r="AG90" s="48">
        <v>0</v>
      </c>
      <c r="AH90" s="46" t="s">
        <v>810</v>
      </c>
      <c r="AI90" s="220"/>
      <c r="AJ90" s="287"/>
      <c r="AK90" s="216"/>
      <c r="AL90" s="216"/>
      <c r="AM90" s="216"/>
      <c r="AN90" s="206"/>
      <c r="AO90" s="206"/>
      <c r="AP90" s="434"/>
    </row>
    <row r="91" spans="1:42" ht="137.44999999999999" customHeight="1">
      <c r="A91" s="290"/>
      <c r="B91" s="293"/>
      <c r="C91" s="290"/>
      <c r="D91" s="290"/>
      <c r="E91" s="335"/>
      <c r="F91" s="239"/>
      <c r="G91" s="239"/>
      <c r="H91" s="239"/>
      <c r="I91" s="239"/>
      <c r="J91" s="45" t="s">
        <v>816</v>
      </c>
      <c r="K91" s="45"/>
      <c r="L91" s="46" t="s">
        <v>161</v>
      </c>
      <c r="M91" s="45" t="s">
        <v>161</v>
      </c>
      <c r="N91" s="170" t="s">
        <v>161</v>
      </c>
      <c r="O91" s="359"/>
      <c r="P91" s="91" t="s">
        <v>172</v>
      </c>
      <c r="Q91" s="45" t="s">
        <v>161</v>
      </c>
      <c r="R91" s="45" t="s">
        <v>161</v>
      </c>
      <c r="S91" s="45" t="s">
        <v>161</v>
      </c>
      <c r="T91" s="45"/>
      <c r="U91" s="46"/>
      <c r="V91" s="46"/>
      <c r="W91" s="46"/>
      <c r="X91" s="46"/>
      <c r="Y91" s="46"/>
      <c r="Z91" s="46"/>
      <c r="AA91" s="46"/>
      <c r="AB91" s="46"/>
      <c r="AC91" s="46"/>
      <c r="AD91" s="46"/>
      <c r="AE91" s="46"/>
      <c r="AF91" s="46">
        <v>0</v>
      </c>
      <c r="AG91" s="48">
        <v>0</v>
      </c>
      <c r="AH91" s="60"/>
      <c r="AI91" s="220"/>
      <c r="AJ91" s="287"/>
      <c r="AK91" s="216"/>
      <c r="AL91" s="216"/>
      <c r="AM91" s="216"/>
      <c r="AN91" s="206"/>
      <c r="AO91" s="206"/>
      <c r="AP91" s="434"/>
    </row>
    <row r="92" spans="1:42" ht="137.44999999999999" customHeight="1">
      <c r="A92" s="290"/>
      <c r="B92" s="293"/>
      <c r="C92" s="290"/>
      <c r="D92" s="290"/>
      <c r="E92" s="335"/>
      <c r="F92" s="239"/>
      <c r="G92" s="239"/>
      <c r="H92" s="239"/>
      <c r="I92" s="239"/>
      <c r="J92" s="45" t="s">
        <v>817</v>
      </c>
      <c r="K92" s="45"/>
      <c r="L92" s="46" t="s">
        <v>161</v>
      </c>
      <c r="M92" s="45" t="s">
        <v>161</v>
      </c>
      <c r="N92" s="170" t="s">
        <v>161</v>
      </c>
      <c r="O92" s="359"/>
      <c r="P92" s="91" t="s">
        <v>172</v>
      </c>
      <c r="Q92" s="45" t="s">
        <v>161</v>
      </c>
      <c r="R92" s="45" t="s">
        <v>161</v>
      </c>
      <c r="S92" s="45" t="s">
        <v>161</v>
      </c>
      <c r="T92" s="45"/>
      <c r="U92" s="46"/>
      <c r="V92" s="46"/>
      <c r="W92" s="46"/>
      <c r="X92" s="46"/>
      <c r="Y92" s="46"/>
      <c r="Z92" s="46"/>
      <c r="AA92" s="46"/>
      <c r="AB92" s="46"/>
      <c r="AC92" s="46"/>
      <c r="AD92" s="46"/>
      <c r="AE92" s="46"/>
      <c r="AF92" s="46">
        <v>0</v>
      </c>
      <c r="AG92" s="48">
        <v>0</v>
      </c>
      <c r="AH92" s="60"/>
      <c r="AI92" s="220"/>
      <c r="AJ92" s="287"/>
      <c r="AK92" s="216"/>
      <c r="AL92" s="216"/>
      <c r="AM92" s="216"/>
      <c r="AN92" s="206"/>
      <c r="AO92" s="206"/>
      <c r="AP92" s="434"/>
    </row>
    <row r="93" spans="1:42" ht="137.44999999999999" customHeight="1">
      <c r="A93" s="290"/>
      <c r="B93" s="293"/>
      <c r="C93" s="290"/>
      <c r="D93" s="290"/>
      <c r="E93" s="335"/>
      <c r="F93" s="239"/>
      <c r="G93" s="239"/>
      <c r="H93" s="239"/>
      <c r="I93" s="239"/>
      <c r="J93" s="45" t="s">
        <v>818</v>
      </c>
      <c r="K93" s="45"/>
      <c r="L93" s="46" t="s">
        <v>161</v>
      </c>
      <c r="M93" s="45" t="s">
        <v>161</v>
      </c>
      <c r="N93" s="170" t="s">
        <v>161</v>
      </c>
      <c r="O93" s="359"/>
      <c r="P93" s="91" t="s">
        <v>172</v>
      </c>
      <c r="Q93" s="45" t="s">
        <v>161</v>
      </c>
      <c r="R93" s="45" t="s">
        <v>161</v>
      </c>
      <c r="S93" s="45" t="s">
        <v>161</v>
      </c>
      <c r="T93" s="45"/>
      <c r="U93" s="46"/>
      <c r="V93" s="46"/>
      <c r="W93" s="46"/>
      <c r="X93" s="46"/>
      <c r="Y93" s="46"/>
      <c r="Z93" s="46"/>
      <c r="AA93" s="46"/>
      <c r="AB93" s="46"/>
      <c r="AC93" s="46"/>
      <c r="AD93" s="46"/>
      <c r="AE93" s="46"/>
      <c r="AF93" s="46">
        <v>0</v>
      </c>
      <c r="AG93" s="48">
        <v>0</v>
      </c>
      <c r="AH93" s="60"/>
      <c r="AI93" s="220"/>
      <c r="AJ93" s="287"/>
      <c r="AK93" s="216"/>
      <c r="AL93" s="216"/>
      <c r="AM93" s="216"/>
      <c r="AN93" s="206"/>
      <c r="AO93" s="206"/>
      <c r="AP93" s="434"/>
    </row>
    <row r="94" spans="1:42" ht="137.44999999999999" customHeight="1" thickBot="1">
      <c r="A94" s="290"/>
      <c r="B94" s="293"/>
      <c r="C94" s="290"/>
      <c r="D94" s="290"/>
      <c r="E94" s="335"/>
      <c r="F94" s="240"/>
      <c r="G94" s="240"/>
      <c r="H94" s="240"/>
      <c r="I94" s="240"/>
      <c r="J94" s="54" t="s">
        <v>819</v>
      </c>
      <c r="K94" s="54"/>
      <c r="L94" s="136" t="s">
        <v>161</v>
      </c>
      <c r="M94" s="54" t="s">
        <v>161</v>
      </c>
      <c r="N94" s="171" t="s">
        <v>161</v>
      </c>
      <c r="O94" s="360"/>
      <c r="P94" s="123" t="s">
        <v>172</v>
      </c>
      <c r="Q94" s="45" t="s">
        <v>161</v>
      </c>
      <c r="R94" s="45" t="s">
        <v>161</v>
      </c>
      <c r="S94" s="45" t="s">
        <v>161</v>
      </c>
      <c r="T94" s="45"/>
      <c r="U94" s="46"/>
      <c r="V94" s="46"/>
      <c r="W94" s="46"/>
      <c r="X94" s="46"/>
      <c r="Y94" s="46"/>
      <c r="Z94" s="46"/>
      <c r="AA94" s="46"/>
      <c r="AB94" s="46"/>
      <c r="AC94" s="46"/>
      <c r="AD94" s="46"/>
      <c r="AE94" s="46"/>
      <c r="AF94" s="46">
        <v>0</v>
      </c>
      <c r="AG94" s="48">
        <v>0</v>
      </c>
      <c r="AH94" s="60"/>
      <c r="AI94" s="265"/>
      <c r="AJ94" s="288"/>
      <c r="AK94" s="217"/>
      <c r="AL94" s="217"/>
      <c r="AM94" s="217"/>
      <c r="AN94" s="207"/>
      <c r="AO94" s="207"/>
      <c r="AP94" s="434"/>
    </row>
    <row r="95" spans="1:42" ht="137.44999999999999" customHeight="1" thickBot="1">
      <c r="A95" s="337"/>
      <c r="B95" s="338"/>
      <c r="C95" s="338"/>
      <c r="D95" s="339"/>
      <c r="E95" s="336"/>
      <c r="F95" s="192" t="s">
        <v>1168</v>
      </c>
      <c r="G95" s="193"/>
      <c r="H95" s="193"/>
      <c r="I95" s="193"/>
      <c r="J95" s="193"/>
      <c r="K95" s="193"/>
      <c r="L95" s="193"/>
      <c r="M95" s="193"/>
      <c r="N95" s="194"/>
      <c r="O95" s="361"/>
      <c r="P95" s="164" t="s">
        <v>172</v>
      </c>
      <c r="Q95" s="228"/>
      <c r="R95" s="228"/>
      <c r="S95" s="228"/>
      <c r="T95" s="228"/>
      <c r="U95" s="228"/>
      <c r="V95" s="228"/>
      <c r="W95" s="228"/>
      <c r="X95" s="228"/>
      <c r="Y95" s="228"/>
      <c r="Z95" s="229"/>
      <c r="AA95" s="243" t="s">
        <v>1158</v>
      </c>
      <c r="AB95" s="244"/>
      <c r="AC95" s="244"/>
      <c r="AD95" s="244"/>
      <c r="AE95" s="244"/>
      <c r="AF95" s="244"/>
      <c r="AG95" s="244"/>
      <c r="AH95" s="244"/>
      <c r="AI95" s="244"/>
      <c r="AJ95" s="245"/>
      <c r="AK95" s="114">
        <f>+AK87</f>
        <v>350000000</v>
      </c>
      <c r="AL95" s="114">
        <f t="shared" ref="AL95:AM95" si="17">+AL87</f>
        <v>0</v>
      </c>
      <c r="AM95" s="114">
        <f t="shared" si="17"/>
        <v>0</v>
      </c>
      <c r="AN95" s="115">
        <v>0</v>
      </c>
      <c r="AO95" s="115">
        <v>0</v>
      </c>
      <c r="AP95" s="434"/>
    </row>
    <row r="96" spans="1:42" ht="140.25" customHeight="1">
      <c r="A96" s="59" t="s">
        <v>267</v>
      </c>
      <c r="B96" s="241" t="s">
        <v>268</v>
      </c>
      <c r="C96" s="237" t="s">
        <v>269</v>
      </c>
      <c r="D96" s="59" t="s">
        <v>271</v>
      </c>
      <c r="E96" s="225" t="s">
        <v>820</v>
      </c>
      <c r="F96" s="238">
        <v>2024130010224</v>
      </c>
      <c r="G96" s="265" t="s">
        <v>821</v>
      </c>
      <c r="H96" s="265" t="s">
        <v>821</v>
      </c>
      <c r="I96" s="265" t="s">
        <v>593</v>
      </c>
      <c r="J96" s="137" t="s">
        <v>822</v>
      </c>
      <c r="K96" s="265"/>
      <c r="L96" s="138" t="s">
        <v>754</v>
      </c>
      <c r="M96" s="150">
        <v>0.05</v>
      </c>
      <c r="N96" s="176">
        <v>0.02</v>
      </c>
      <c r="O96" s="367"/>
      <c r="P96" s="151">
        <f>+O96/M96</f>
        <v>0</v>
      </c>
      <c r="Q96" s="87" t="s">
        <v>681</v>
      </c>
      <c r="R96" s="87" t="s">
        <v>666</v>
      </c>
      <c r="S96" s="47">
        <v>90</v>
      </c>
      <c r="T96" s="59" t="s">
        <v>599</v>
      </c>
      <c r="U96" s="59">
        <v>1</v>
      </c>
      <c r="V96" s="59" t="s">
        <v>600</v>
      </c>
      <c r="W96" s="59" t="s">
        <v>823</v>
      </c>
      <c r="X96" s="59" t="s">
        <v>824</v>
      </c>
      <c r="Y96" s="59" t="s">
        <v>825</v>
      </c>
      <c r="Z96" s="59" t="s">
        <v>826</v>
      </c>
      <c r="AA96" s="274">
        <v>2500000000</v>
      </c>
      <c r="AB96" s="59" t="s">
        <v>738</v>
      </c>
      <c r="AC96" s="59" t="s">
        <v>704</v>
      </c>
      <c r="AD96" s="46"/>
      <c r="AE96" s="46"/>
      <c r="AF96" s="284">
        <v>2500000000</v>
      </c>
      <c r="AG96" s="284">
        <v>2500000000</v>
      </c>
      <c r="AH96" s="310" t="s">
        <v>704</v>
      </c>
      <c r="AI96" s="66" t="s">
        <v>827</v>
      </c>
      <c r="AJ96" s="274">
        <v>2500000000</v>
      </c>
      <c r="AK96" s="312">
        <v>2500000000</v>
      </c>
      <c r="AL96" s="312">
        <v>33856000</v>
      </c>
      <c r="AM96" s="312">
        <v>0</v>
      </c>
      <c r="AN96" s="281">
        <f>+AL96/AK96</f>
        <v>1.35424E-2</v>
      </c>
      <c r="AO96" s="281">
        <f>+AM96/AK96</f>
        <v>0</v>
      </c>
      <c r="AP96" s="378"/>
    </row>
    <row r="97" spans="1:42" ht="177" customHeight="1">
      <c r="A97" s="59"/>
      <c r="B97" s="241"/>
      <c r="C97" s="237"/>
      <c r="D97" s="59"/>
      <c r="E97" s="226"/>
      <c r="F97" s="239"/>
      <c r="G97" s="66"/>
      <c r="H97" s="66"/>
      <c r="I97" s="66"/>
      <c r="J97" s="46" t="s">
        <v>828</v>
      </c>
      <c r="K97" s="66"/>
      <c r="L97" s="62" t="s">
        <v>829</v>
      </c>
      <c r="M97" s="81">
        <v>0.2</v>
      </c>
      <c r="N97" s="177" t="s">
        <v>172</v>
      </c>
      <c r="O97" s="368"/>
      <c r="P97" s="93" t="s">
        <v>172</v>
      </c>
      <c r="Q97" s="87" t="s">
        <v>666</v>
      </c>
      <c r="R97" s="87" t="s">
        <v>612</v>
      </c>
      <c r="S97" s="47">
        <v>90</v>
      </c>
      <c r="T97" s="59"/>
      <c r="U97" s="59"/>
      <c r="V97" s="59"/>
      <c r="W97" s="59"/>
      <c r="X97" s="59"/>
      <c r="Y97" s="59"/>
      <c r="Z97" s="59"/>
      <c r="AA97" s="274"/>
      <c r="AB97" s="59"/>
      <c r="AC97" s="59"/>
      <c r="AD97" s="46"/>
      <c r="AE97" s="46"/>
      <c r="AF97" s="284"/>
      <c r="AG97" s="284"/>
      <c r="AH97" s="310"/>
      <c r="AI97" s="66"/>
      <c r="AJ97" s="274"/>
      <c r="AK97" s="313"/>
      <c r="AL97" s="313"/>
      <c r="AM97" s="313"/>
      <c r="AN97" s="311"/>
      <c r="AO97" s="311"/>
      <c r="AP97" s="378"/>
    </row>
    <row r="98" spans="1:42" ht="143.25" customHeight="1">
      <c r="A98" s="59"/>
      <c r="B98" s="241"/>
      <c r="C98" s="237"/>
      <c r="D98" s="59"/>
      <c r="E98" s="226"/>
      <c r="F98" s="239"/>
      <c r="G98" s="66"/>
      <c r="H98" s="66"/>
      <c r="I98" s="66"/>
      <c r="J98" s="46" t="s">
        <v>830</v>
      </c>
      <c r="K98" s="66"/>
      <c r="L98" s="62" t="s">
        <v>831</v>
      </c>
      <c r="M98" s="81">
        <v>0.05</v>
      </c>
      <c r="N98" s="177" t="s">
        <v>172</v>
      </c>
      <c r="O98" s="368"/>
      <c r="P98" s="93" t="s">
        <v>172</v>
      </c>
      <c r="Q98" s="87" t="s">
        <v>612</v>
      </c>
      <c r="R98" s="87" t="s">
        <v>598</v>
      </c>
      <c r="S98" s="47">
        <v>90</v>
      </c>
      <c r="T98" s="59"/>
      <c r="U98" s="59"/>
      <c r="V98" s="59"/>
      <c r="W98" s="59"/>
      <c r="X98" s="59"/>
      <c r="Y98" s="59"/>
      <c r="Z98" s="59"/>
      <c r="AA98" s="274"/>
      <c r="AB98" s="59"/>
      <c r="AC98" s="59"/>
      <c r="AD98" s="46"/>
      <c r="AE98" s="46"/>
      <c r="AF98" s="284"/>
      <c r="AG98" s="284"/>
      <c r="AH98" s="310"/>
      <c r="AI98" s="66"/>
      <c r="AJ98" s="274"/>
      <c r="AK98" s="313"/>
      <c r="AL98" s="313"/>
      <c r="AM98" s="313"/>
      <c r="AN98" s="311"/>
      <c r="AO98" s="311"/>
      <c r="AP98" s="378"/>
    </row>
    <row r="99" spans="1:42" ht="108" customHeight="1">
      <c r="A99" s="59"/>
      <c r="B99" s="241"/>
      <c r="C99" s="237"/>
      <c r="D99" s="59"/>
      <c r="E99" s="226"/>
      <c r="F99" s="239"/>
      <c r="G99" s="66"/>
      <c r="H99" s="66"/>
      <c r="I99" s="66"/>
      <c r="J99" s="46" t="s">
        <v>832</v>
      </c>
      <c r="K99" s="66"/>
      <c r="L99" s="45" t="s">
        <v>833</v>
      </c>
      <c r="M99" s="82" t="s">
        <v>161</v>
      </c>
      <c r="N99" s="178" t="s">
        <v>161</v>
      </c>
      <c r="O99" s="369"/>
      <c r="P99" s="93" t="s">
        <v>172</v>
      </c>
      <c r="Q99" s="83" t="s">
        <v>161</v>
      </c>
      <c r="R99" s="83" t="s">
        <v>161</v>
      </c>
      <c r="S99" s="47" t="s">
        <v>161</v>
      </c>
      <c r="T99" s="59"/>
      <c r="U99" s="59"/>
      <c r="V99" s="59"/>
      <c r="W99" s="59"/>
      <c r="X99" s="59"/>
      <c r="Y99" s="59"/>
      <c r="Z99" s="59"/>
      <c r="AA99" s="274"/>
      <c r="AB99" s="59"/>
      <c r="AC99" s="59"/>
      <c r="AD99" s="46"/>
      <c r="AE99" s="46"/>
      <c r="AF99" s="284"/>
      <c r="AG99" s="284"/>
      <c r="AH99" s="310"/>
      <c r="AI99" s="66"/>
      <c r="AJ99" s="274"/>
      <c r="AK99" s="313"/>
      <c r="AL99" s="313"/>
      <c r="AM99" s="313"/>
      <c r="AN99" s="311"/>
      <c r="AO99" s="311"/>
      <c r="AP99" s="378"/>
    </row>
    <row r="100" spans="1:42" ht="128.25" customHeight="1">
      <c r="A100" s="59"/>
      <c r="B100" s="241"/>
      <c r="C100" s="237"/>
      <c r="D100" s="59"/>
      <c r="E100" s="226"/>
      <c r="F100" s="239"/>
      <c r="G100" s="66"/>
      <c r="H100" s="66"/>
      <c r="I100" s="66"/>
      <c r="J100" s="46" t="s">
        <v>834</v>
      </c>
      <c r="K100" s="66"/>
      <c r="L100" s="45" t="s">
        <v>835</v>
      </c>
      <c r="M100" s="83" t="s">
        <v>161</v>
      </c>
      <c r="N100" s="178" t="s">
        <v>161</v>
      </c>
      <c r="O100" s="369"/>
      <c r="P100" s="93" t="s">
        <v>172</v>
      </c>
      <c r="Q100" s="83" t="s">
        <v>161</v>
      </c>
      <c r="R100" s="83" t="s">
        <v>161</v>
      </c>
      <c r="S100" s="47" t="s">
        <v>161</v>
      </c>
      <c r="T100" s="59"/>
      <c r="U100" s="59"/>
      <c r="V100" s="59"/>
      <c r="W100" s="59"/>
      <c r="X100" s="59"/>
      <c r="Y100" s="59"/>
      <c r="Z100" s="59"/>
      <c r="AA100" s="274"/>
      <c r="AB100" s="59"/>
      <c r="AC100" s="59"/>
      <c r="AD100" s="46"/>
      <c r="AE100" s="46"/>
      <c r="AF100" s="284"/>
      <c r="AG100" s="284"/>
      <c r="AH100" s="310"/>
      <c r="AI100" s="66"/>
      <c r="AJ100" s="274"/>
      <c r="AK100" s="313"/>
      <c r="AL100" s="313"/>
      <c r="AM100" s="313"/>
      <c r="AN100" s="311"/>
      <c r="AO100" s="311"/>
      <c r="AP100" s="378"/>
    </row>
    <row r="101" spans="1:42" ht="126" customHeight="1" thickBot="1">
      <c r="A101" s="59"/>
      <c r="B101" s="241"/>
      <c r="C101" s="237"/>
      <c r="D101" s="59"/>
      <c r="E101" s="226"/>
      <c r="F101" s="240"/>
      <c r="G101" s="219"/>
      <c r="H101" s="219"/>
      <c r="I101" s="219"/>
      <c r="J101" s="136" t="s">
        <v>836</v>
      </c>
      <c r="K101" s="219"/>
      <c r="L101" s="54" t="s">
        <v>837</v>
      </c>
      <c r="M101" s="148" t="s">
        <v>161</v>
      </c>
      <c r="N101" s="179" t="s">
        <v>161</v>
      </c>
      <c r="O101" s="370"/>
      <c r="P101" s="149" t="s">
        <v>172</v>
      </c>
      <c r="Q101" s="83" t="s">
        <v>161</v>
      </c>
      <c r="R101" s="83" t="s">
        <v>161</v>
      </c>
      <c r="S101" s="47" t="s">
        <v>161</v>
      </c>
      <c r="T101" s="59"/>
      <c r="U101" s="59"/>
      <c r="V101" s="59"/>
      <c r="W101" s="59"/>
      <c r="X101" s="59"/>
      <c r="Y101" s="59"/>
      <c r="Z101" s="59"/>
      <c r="AA101" s="274"/>
      <c r="AB101" s="59"/>
      <c r="AC101" s="59"/>
      <c r="AD101" s="63"/>
      <c r="AE101" s="63"/>
      <c r="AF101" s="284"/>
      <c r="AG101" s="284"/>
      <c r="AH101" s="310"/>
      <c r="AI101" s="66"/>
      <c r="AJ101" s="274"/>
      <c r="AK101" s="314"/>
      <c r="AL101" s="314"/>
      <c r="AM101" s="314"/>
      <c r="AN101" s="282"/>
      <c r="AO101" s="282"/>
      <c r="AP101" s="378"/>
    </row>
    <row r="102" spans="1:42" ht="126" customHeight="1" thickBot="1">
      <c r="A102" s="289"/>
      <c r="B102" s="228"/>
      <c r="C102" s="228"/>
      <c r="D102" s="229"/>
      <c r="E102" s="227"/>
      <c r="F102" s="192" t="s">
        <v>1169</v>
      </c>
      <c r="G102" s="193"/>
      <c r="H102" s="193"/>
      <c r="I102" s="193"/>
      <c r="J102" s="193"/>
      <c r="K102" s="193"/>
      <c r="L102" s="193"/>
      <c r="M102" s="193"/>
      <c r="N102" s="194"/>
      <c r="O102" s="361"/>
      <c r="P102" s="166">
        <f>AVERAGE(P96:P101)</f>
        <v>0</v>
      </c>
      <c r="Q102" s="228"/>
      <c r="R102" s="228"/>
      <c r="S102" s="228"/>
      <c r="T102" s="228"/>
      <c r="U102" s="228"/>
      <c r="V102" s="228"/>
      <c r="W102" s="228"/>
      <c r="X102" s="228"/>
      <c r="Y102" s="228"/>
      <c r="Z102" s="229"/>
      <c r="AA102" s="243" t="s">
        <v>1158</v>
      </c>
      <c r="AB102" s="244"/>
      <c r="AC102" s="244"/>
      <c r="AD102" s="244"/>
      <c r="AE102" s="244"/>
      <c r="AF102" s="244"/>
      <c r="AG102" s="244"/>
      <c r="AH102" s="244"/>
      <c r="AI102" s="244"/>
      <c r="AJ102" s="245"/>
      <c r="AK102" s="119">
        <f>+AK96</f>
        <v>2500000000</v>
      </c>
      <c r="AL102" s="119">
        <f t="shared" ref="AL102:AM102" si="18">+AL96</f>
        <v>33856000</v>
      </c>
      <c r="AM102" s="119">
        <f t="shared" si="18"/>
        <v>0</v>
      </c>
      <c r="AN102" s="120">
        <f>+AN96</f>
        <v>1.35424E-2</v>
      </c>
      <c r="AO102" s="120">
        <f>+AO96</f>
        <v>0</v>
      </c>
      <c r="AP102" s="384"/>
    </row>
    <row r="103" spans="1:42" ht="114.75" customHeight="1">
      <c r="A103" s="59" t="s">
        <v>283</v>
      </c>
      <c r="B103" s="241" t="s">
        <v>272</v>
      </c>
      <c r="C103" s="237" t="s">
        <v>273</v>
      </c>
      <c r="D103" s="59" t="s">
        <v>275</v>
      </c>
      <c r="E103" s="225" t="s">
        <v>838</v>
      </c>
      <c r="F103" s="302">
        <v>2024130010221</v>
      </c>
      <c r="G103" s="301" t="s">
        <v>839</v>
      </c>
      <c r="H103" s="242" t="s">
        <v>840</v>
      </c>
      <c r="I103" s="242" t="s">
        <v>593</v>
      </c>
      <c r="J103" s="135" t="s">
        <v>841</v>
      </c>
      <c r="K103" s="137"/>
      <c r="L103" s="135" t="s">
        <v>636</v>
      </c>
      <c r="M103" s="135" t="s">
        <v>161</v>
      </c>
      <c r="N103" s="172" t="s">
        <v>161</v>
      </c>
      <c r="O103" s="362"/>
      <c r="P103" s="143" t="s">
        <v>172</v>
      </c>
      <c r="Q103" s="45" t="s">
        <v>161</v>
      </c>
      <c r="R103" s="45" t="s">
        <v>161</v>
      </c>
      <c r="S103" s="47" t="s">
        <v>161</v>
      </c>
      <c r="T103" s="45" t="s">
        <v>599</v>
      </c>
      <c r="U103" s="61" t="s">
        <v>842</v>
      </c>
      <c r="V103" s="45" t="s">
        <v>600</v>
      </c>
      <c r="W103" s="59" t="s">
        <v>823</v>
      </c>
      <c r="X103" s="59" t="s">
        <v>824</v>
      </c>
      <c r="Y103" s="59" t="s">
        <v>642</v>
      </c>
      <c r="Z103" s="59" t="s">
        <v>826</v>
      </c>
      <c r="AA103" s="285">
        <v>320000000</v>
      </c>
      <c r="AB103" s="59" t="s">
        <v>605</v>
      </c>
      <c r="AC103" s="59" t="s">
        <v>704</v>
      </c>
      <c r="AD103" s="46"/>
      <c r="AE103" s="46"/>
      <c r="AF103" s="48">
        <v>0</v>
      </c>
      <c r="AG103" s="48">
        <v>0</v>
      </c>
      <c r="AH103" s="59" t="s">
        <v>704</v>
      </c>
      <c r="AI103" s="66" t="s">
        <v>843</v>
      </c>
      <c r="AJ103" s="285">
        <v>800000000</v>
      </c>
      <c r="AK103" s="344">
        <v>800000000</v>
      </c>
      <c r="AL103" s="344">
        <v>80408000</v>
      </c>
      <c r="AM103" s="344">
        <v>0</v>
      </c>
      <c r="AN103" s="340">
        <f>+AL103/AK103</f>
        <v>0.10051</v>
      </c>
      <c r="AO103" s="340">
        <f>+AM103/AK103</f>
        <v>0</v>
      </c>
      <c r="AP103" s="434"/>
    </row>
    <row r="104" spans="1:42" ht="113.25" customHeight="1">
      <c r="A104" s="59"/>
      <c r="B104" s="241"/>
      <c r="C104" s="43"/>
      <c r="D104" s="59"/>
      <c r="E104" s="226"/>
      <c r="F104" s="303"/>
      <c r="G104" s="241"/>
      <c r="H104" s="59"/>
      <c r="I104" s="59"/>
      <c r="J104" s="45" t="s">
        <v>844</v>
      </c>
      <c r="K104" s="66"/>
      <c r="L104" s="45" t="s">
        <v>845</v>
      </c>
      <c r="M104" s="45" t="s">
        <v>161</v>
      </c>
      <c r="N104" s="170" t="s">
        <v>161</v>
      </c>
      <c r="O104" s="359"/>
      <c r="P104" s="98" t="s">
        <v>172</v>
      </c>
      <c r="Q104" s="45" t="s">
        <v>161</v>
      </c>
      <c r="R104" s="45" t="s">
        <v>161</v>
      </c>
      <c r="S104" s="47" t="s">
        <v>161</v>
      </c>
      <c r="T104" s="45" t="s">
        <v>599</v>
      </c>
      <c r="U104" s="61" t="s">
        <v>842</v>
      </c>
      <c r="V104" s="45" t="s">
        <v>600</v>
      </c>
      <c r="W104" s="59"/>
      <c r="X104" s="59"/>
      <c r="Y104" s="59"/>
      <c r="Z104" s="59"/>
      <c r="AA104" s="285"/>
      <c r="AB104" s="59"/>
      <c r="AC104" s="59"/>
      <c r="AD104" s="46"/>
      <c r="AE104" s="46"/>
      <c r="AF104" s="88">
        <v>0</v>
      </c>
      <c r="AG104" s="88">
        <v>0</v>
      </c>
      <c r="AH104" s="59"/>
      <c r="AI104" s="66"/>
      <c r="AJ104" s="285"/>
      <c r="AK104" s="345"/>
      <c r="AL104" s="345"/>
      <c r="AM104" s="345"/>
      <c r="AN104" s="341"/>
      <c r="AO104" s="341"/>
      <c r="AP104" s="434"/>
    </row>
    <row r="105" spans="1:42" ht="113.25" customHeight="1">
      <c r="A105" s="59"/>
      <c r="B105" s="241"/>
      <c r="C105" s="43"/>
      <c r="D105" s="59"/>
      <c r="E105" s="226"/>
      <c r="F105" s="303"/>
      <c r="G105" s="241"/>
      <c r="H105" s="59"/>
      <c r="I105" s="59"/>
      <c r="J105" s="45" t="s">
        <v>846</v>
      </c>
      <c r="K105" s="66"/>
      <c r="L105" s="45" t="s">
        <v>847</v>
      </c>
      <c r="M105" s="45">
        <v>0.5</v>
      </c>
      <c r="N105" s="170">
        <v>0.05</v>
      </c>
      <c r="O105" s="359"/>
      <c r="P105" s="98">
        <f>+O105/M105</f>
        <v>0</v>
      </c>
      <c r="Q105" s="45" t="s">
        <v>638</v>
      </c>
      <c r="R105" s="45" t="s">
        <v>615</v>
      </c>
      <c r="S105" s="47">
        <v>365</v>
      </c>
      <c r="T105" s="45" t="s">
        <v>599</v>
      </c>
      <c r="U105" s="61" t="s">
        <v>842</v>
      </c>
      <c r="V105" s="45" t="s">
        <v>600</v>
      </c>
      <c r="W105" s="59"/>
      <c r="X105" s="59"/>
      <c r="Y105" s="59"/>
      <c r="Z105" s="59"/>
      <c r="AA105" s="285"/>
      <c r="AB105" s="59"/>
      <c r="AC105" s="59"/>
      <c r="AD105" s="46"/>
      <c r="AE105" s="46"/>
      <c r="AF105" s="88">
        <v>717500000</v>
      </c>
      <c r="AG105" s="88">
        <v>717500000</v>
      </c>
      <c r="AH105" s="59"/>
      <c r="AI105" s="66"/>
      <c r="AJ105" s="285"/>
      <c r="AK105" s="345"/>
      <c r="AL105" s="345"/>
      <c r="AM105" s="345"/>
      <c r="AN105" s="341"/>
      <c r="AO105" s="341"/>
      <c r="AP105" s="434"/>
    </row>
    <row r="106" spans="1:42" ht="136.5" customHeight="1">
      <c r="A106" s="59"/>
      <c r="B106" s="241"/>
      <c r="C106" s="43"/>
      <c r="D106" s="59"/>
      <c r="E106" s="226"/>
      <c r="F106" s="303"/>
      <c r="G106" s="241"/>
      <c r="H106" s="59"/>
      <c r="I106" s="59"/>
      <c r="J106" s="45" t="s">
        <v>848</v>
      </c>
      <c r="K106" s="66"/>
      <c r="L106" s="45" t="s">
        <v>849</v>
      </c>
      <c r="M106" s="45">
        <v>0.08</v>
      </c>
      <c r="N106" s="170">
        <v>0.02</v>
      </c>
      <c r="O106" s="359"/>
      <c r="P106" s="98">
        <f>+O106/M106</f>
        <v>0</v>
      </c>
      <c r="Q106" s="45" t="s">
        <v>638</v>
      </c>
      <c r="R106" s="45" t="s">
        <v>615</v>
      </c>
      <c r="S106" s="47">
        <v>365</v>
      </c>
      <c r="T106" s="59" t="s">
        <v>599</v>
      </c>
      <c r="U106" s="59" t="s">
        <v>842</v>
      </c>
      <c r="V106" s="59" t="s">
        <v>600</v>
      </c>
      <c r="W106" s="59"/>
      <c r="X106" s="59"/>
      <c r="Y106" s="59"/>
      <c r="Z106" s="59"/>
      <c r="AA106" s="285"/>
      <c r="AB106" s="59"/>
      <c r="AC106" s="59"/>
      <c r="AD106" s="46"/>
      <c r="AE106" s="46"/>
      <c r="AF106" s="88">
        <v>82500000</v>
      </c>
      <c r="AG106" s="88">
        <v>82500000</v>
      </c>
      <c r="AH106" s="59"/>
      <c r="AI106" s="66"/>
      <c r="AJ106" s="285"/>
      <c r="AK106" s="345"/>
      <c r="AL106" s="345"/>
      <c r="AM106" s="345"/>
      <c r="AN106" s="341"/>
      <c r="AO106" s="341"/>
      <c r="AP106" s="434"/>
    </row>
    <row r="107" spans="1:42" ht="136.5" customHeight="1">
      <c r="A107" s="59"/>
      <c r="B107" s="241"/>
      <c r="C107" s="43"/>
      <c r="D107" s="59" t="s">
        <v>850</v>
      </c>
      <c r="E107" s="226"/>
      <c r="F107" s="303"/>
      <c r="G107" s="241"/>
      <c r="H107" s="59"/>
      <c r="I107" s="59"/>
      <c r="J107" s="45" t="s">
        <v>841</v>
      </c>
      <c r="K107" s="66"/>
      <c r="L107" s="45" t="s">
        <v>754</v>
      </c>
      <c r="M107" s="45" t="s">
        <v>161</v>
      </c>
      <c r="N107" s="170" t="s">
        <v>161</v>
      </c>
      <c r="O107" s="359"/>
      <c r="P107" s="98" t="s">
        <v>172</v>
      </c>
      <c r="Q107" s="45" t="s">
        <v>161</v>
      </c>
      <c r="R107" s="45" t="s">
        <v>161</v>
      </c>
      <c r="S107" s="47" t="s">
        <v>161</v>
      </c>
      <c r="T107" s="59"/>
      <c r="U107" s="59"/>
      <c r="V107" s="59"/>
      <c r="W107" s="59"/>
      <c r="X107" s="59"/>
      <c r="Y107" s="59"/>
      <c r="Z107" s="59"/>
      <c r="AA107" s="285"/>
      <c r="AB107" s="59"/>
      <c r="AC107" s="59"/>
      <c r="AD107" s="46"/>
      <c r="AE107" s="46"/>
      <c r="AF107" s="88"/>
      <c r="AG107" s="88"/>
      <c r="AH107" s="59"/>
      <c r="AI107" s="66"/>
      <c r="AJ107" s="285"/>
      <c r="AK107" s="345"/>
      <c r="AL107" s="345"/>
      <c r="AM107" s="345"/>
      <c r="AN107" s="341"/>
      <c r="AO107" s="341"/>
      <c r="AP107" s="434"/>
    </row>
    <row r="108" spans="1:42" ht="136.5" customHeight="1">
      <c r="A108" s="59"/>
      <c r="B108" s="241"/>
      <c r="C108" s="43"/>
      <c r="D108" s="59"/>
      <c r="E108" s="226"/>
      <c r="F108" s="303"/>
      <c r="G108" s="241"/>
      <c r="H108" s="59"/>
      <c r="I108" s="59"/>
      <c r="J108" s="45" t="s">
        <v>844</v>
      </c>
      <c r="K108" s="66"/>
      <c r="L108" s="45" t="s">
        <v>851</v>
      </c>
      <c r="M108" s="45" t="s">
        <v>161</v>
      </c>
      <c r="N108" s="170" t="s">
        <v>161</v>
      </c>
      <c r="O108" s="359"/>
      <c r="P108" s="98" t="s">
        <v>172</v>
      </c>
      <c r="Q108" s="45" t="s">
        <v>161</v>
      </c>
      <c r="R108" s="45" t="s">
        <v>161</v>
      </c>
      <c r="S108" s="47" t="s">
        <v>161</v>
      </c>
      <c r="T108" s="59"/>
      <c r="U108" s="59"/>
      <c r="V108" s="59"/>
      <c r="W108" s="59"/>
      <c r="X108" s="59"/>
      <c r="Y108" s="59"/>
      <c r="Z108" s="59"/>
      <c r="AA108" s="285"/>
      <c r="AB108" s="59"/>
      <c r="AC108" s="59"/>
      <c r="AD108" s="46"/>
      <c r="AE108" s="46"/>
      <c r="AF108" s="88"/>
      <c r="AG108" s="88"/>
      <c r="AH108" s="59"/>
      <c r="AI108" s="66"/>
      <c r="AJ108" s="285"/>
      <c r="AK108" s="345"/>
      <c r="AL108" s="345"/>
      <c r="AM108" s="345"/>
      <c r="AN108" s="341"/>
      <c r="AO108" s="341"/>
      <c r="AP108" s="434"/>
    </row>
    <row r="109" spans="1:42" ht="72.599999999999994" customHeight="1">
      <c r="A109" s="59"/>
      <c r="B109" s="241"/>
      <c r="C109" s="43"/>
      <c r="D109" s="59"/>
      <c r="E109" s="226"/>
      <c r="F109" s="303"/>
      <c r="G109" s="241"/>
      <c r="H109" s="59"/>
      <c r="I109" s="59"/>
      <c r="J109" s="45" t="s">
        <v>846</v>
      </c>
      <c r="K109" s="66"/>
      <c r="L109" s="45" t="s">
        <v>847</v>
      </c>
      <c r="M109" s="45">
        <v>0.2</v>
      </c>
      <c r="N109" s="170">
        <v>0.05</v>
      </c>
      <c r="O109" s="359"/>
      <c r="P109" s="98">
        <f>+O109/M109</f>
        <v>0</v>
      </c>
      <c r="Q109" s="45" t="s">
        <v>681</v>
      </c>
      <c r="R109" s="45" t="s">
        <v>598</v>
      </c>
      <c r="S109" s="47">
        <v>365</v>
      </c>
      <c r="T109" s="59"/>
      <c r="U109" s="59"/>
      <c r="V109" s="59"/>
      <c r="W109" s="59"/>
      <c r="X109" s="59"/>
      <c r="Y109" s="59"/>
      <c r="Z109" s="59"/>
      <c r="AA109" s="285"/>
      <c r="AB109" s="59"/>
      <c r="AC109" s="59"/>
      <c r="AF109" s="88"/>
      <c r="AG109" s="88"/>
      <c r="AH109" s="59"/>
      <c r="AI109" s="66"/>
      <c r="AJ109" s="285"/>
      <c r="AK109" s="345"/>
      <c r="AL109" s="345"/>
      <c r="AM109" s="345"/>
      <c r="AN109" s="341"/>
      <c r="AO109" s="341"/>
      <c r="AP109" s="434"/>
    </row>
    <row r="110" spans="1:42" s="409" customFormat="1" ht="120">
      <c r="A110" s="394"/>
      <c r="B110" s="395"/>
      <c r="C110" s="396"/>
      <c r="D110" s="394"/>
      <c r="E110" s="397"/>
      <c r="F110" s="398"/>
      <c r="G110" s="395"/>
      <c r="H110" s="394"/>
      <c r="I110" s="394"/>
      <c r="J110" s="390" t="s">
        <v>848</v>
      </c>
      <c r="K110" s="399"/>
      <c r="L110" s="390" t="s">
        <v>693</v>
      </c>
      <c r="M110" s="390">
        <v>0.05</v>
      </c>
      <c r="N110" s="400">
        <v>0</v>
      </c>
      <c r="O110" s="400"/>
      <c r="P110" s="401">
        <f>+O110/M110</f>
        <v>0</v>
      </c>
      <c r="Q110" s="390" t="s">
        <v>681</v>
      </c>
      <c r="R110" s="390" t="s">
        <v>598</v>
      </c>
      <c r="S110" s="402">
        <v>365</v>
      </c>
      <c r="T110" s="390" t="s">
        <v>599</v>
      </c>
      <c r="U110" s="403" t="s">
        <v>842</v>
      </c>
      <c r="V110" s="390" t="s">
        <v>600</v>
      </c>
      <c r="W110" s="394"/>
      <c r="X110" s="394"/>
      <c r="Y110" s="394"/>
      <c r="Z110" s="394"/>
      <c r="AA110" s="404"/>
      <c r="AB110" s="394"/>
      <c r="AC110" s="394"/>
      <c r="AD110" s="399"/>
      <c r="AE110" s="399"/>
      <c r="AF110" s="405">
        <v>0</v>
      </c>
      <c r="AG110" s="405">
        <v>0</v>
      </c>
      <c r="AH110" s="390" t="s">
        <v>704</v>
      </c>
      <c r="AI110" s="406"/>
      <c r="AJ110" s="404"/>
      <c r="AK110" s="407"/>
      <c r="AL110" s="407"/>
      <c r="AM110" s="407"/>
      <c r="AN110" s="408"/>
      <c r="AO110" s="408"/>
      <c r="AP110" s="435"/>
    </row>
    <row r="111" spans="1:42" s="409" customFormat="1" ht="150">
      <c r="A111" s="394" t="s">
        <v>267</v>
      </c>
      <c r="B111" s="395" t="s">
        <v>286</v>
      </c>
      <c r="C111" s="410" t="s">
        <v>287</v>
      </c>
      <c r="D111" s="390" t="s">
        <v>290</v>
      </c>
      <c r="E111" s="397"/>
      <c r="F111" s="411"/>
      <c r="G111" s="399"/>
      <c r="H111" s="399"/>
      <c r="I111" s="399"/>
      <c r="J111" s="399"/>
      <c r="K111" s="399"/>
      <c r="L111" s="399"/>
      <c r="M111" s="390" t="s">
        <v>161</v>
      </c>
      <c r="N111" s="400"/>
      <c r="O111" s="400"/>
      <c r="P111" s="400"/>
      <c r="Q111" s="399"/>
      <c r="R111" s="399"/>
      <c r="S111" s="402"/>
      <c r="T111" s="390" t="s">
        <v>599</v>
      </c>
      <c r="U111" s="399"/>
      <c r="V111" s="399"/>
      <c r="W111" s="399"/>
      <c r="X111" s="399"/>
      <c r="Y111" s="399"/>
      <c r="Z111" s="399"/>
      <c r="AA111" s="399"/>
      <c r="AB111" s="399"/>
      <c r="AC111" s="399"/>
      <c r="AD111" s="399"/>
      <c r="AE111" s="399"/>
      <c r="AF111" s="399"/>
      <c r="AG111" s="399"/>
      <c r="AH111" s="399"/>
      <c r="AI111" s="399"/>
      <c r="AJ111" s="399"/>
      <c r="AK111" s="412"/>
      <c r="AL111" s="412"/>
      <c r="AM111" s="412"/>
      <c r="AN111" s="412"/>
      <c r="AO111" s="412"/>
      <c r="AP111" s="435"/>
    </row>
    <row r="112" spans="1:42" s="409" customFormat="1" ht="150">
      <c r="A112" s="396"/>
      <c r="B112" s="395"/>
      <c r="C112" s="396"/>
      <c r="D112" s="390" t="s">
        <v>292</v>
      </c>
      <c r="E112" s="397"/>
      <c r="F112" s="411"/>
      <c r="G112" s="399"/>
      <c r="H112" s="399"/>
      <c r="I112" s="399"/>
      <c r="J112" s="399"/>
      <c r="K112" s="399"/>
      <c r="L112" s="399"/>
      <c r="M112" s="390" t="s">
        <v>161</v>
      </c>
      <c r="N112" s="400"/>
      <c r="O112" s="400"/>
      <c r="P112" s="400"/>
      <c r="Q112" s="399"/>
      <c r="R112" s="399"/>
      <c r="S112" s="402"/>
      <c r="T112" s="390" t="s">
        <v>599</v>
      </c>
      <c r="U112" s="399"/>
      <c r="V112" s="399"/>
      <c r="W112" s="399"/>
      <c r="X112" s="399"/>
      <c r="Y112" s="399"/>
      <c r="Z112" s="399"/>
      <c r="AA112" s="399"/>
      <c r="AB112" s="399"/>
      <c r="AC112" s="399"/>
      <c r="AD112" s="399"/>
      <c r="AE112" s="399"/>
      <c r="AF112" s="399"/>
      <c r="AG112" s="399"/>
      <c r="AH112" s="399"/>
      <c r="AI112" s="399"/>
      <c r="AJ112" s="399"/>
      <c r="AK112" s="412"/>
      <c r="AL112" s="412"/>
      <c r="AM112" s="412"/>
      <c r="AN112" s="412"/>
      <c r="AO112" s="412"/>
      <c r="AP112" s="435"/>
    </row>
    <row r="113" spans="1:42" s="409" customFormat="1" ht="90">
      <c r="A113" s="396"/>
      <c r="B113" s="395"/>
      <c r="C113" s="396"/>
      <c r="D113" s="390" t="s">
        <v>294</v>
      </c>
      <c r="E113" s="397"/>
      <c r="F113" s="411"/>
      <c r="G113" s="399"/>
      <c r="H113" s="399"/>
      <c r="I113" s="399"/>
      <c r="J113" s="399"/>
      <c r="K113" s="399"/>
      <c r="L113" s="399"/>
      <c r="M113" s="390" t="s">
        <v>161</v>
      </c>
      <c r="N113" s="400"/>
      <c r="O113" s="400"/>
      <c r="P113" s="400"/>
      <c r="Q113" s="399"/>
      <c r="R113" s="399"/>
      <c r="S113" s="402"/>
      <c r="T113" s="390" t="s">
        <v>599</v>
      </c>
      <c r="U113" s="399"/>
      <c r="V113" s="399"/>
      <c r="W113" s="399"/>
      <c r="X113" s="399"/>
      <c r="Y113" s="399"/>
      <c r="Z113" s="399"/>
      <c r="AA113" s="399"/>
      <c r="AB113" s="399"/>
      <c r="AC113" s="399"/>
      <c r="AD113" s="399"/>
      <c r="AE113" s="399"/>
      <c r="AF113" s="399"/>
      <c r="AG113" s="399"/>
      <c r="AH113" s="399"/>
      <c r="AI113" s="399"/>
      <c r="AJ113" s="399"/>
      <c r="AK113" s="412"/>
      <c r="AL113" s="412"/>
      <c r="AM113" s="412"/>
      <c r="AN113" s="412"/>
      <c r="AO113" s="412"/>
      <c r="AP113" s="435"/>
    </row>
    <row r="114" spans="1:42" s="409" customFormat="1" ht="270">
      <c r="A114" s="390" t="s">
        <v>283</v>
      </c>
      <c r="B114" s="395"/>
      <c r="C114" s="396"/>
      <c r="D114" s="390" t="s">
        <v>296</v>
      </c>
      <c r="E114" s="397"/>
      <c r="F114" s="411"/>
      <c r="G114" s="399"/>
      <c r="H114" s="399"/>
      <c r="I114" s="399"/>
      <c r="J114" s="399"/>
      <c r="K114" s="399"/>
      <c r="L114" s="399"/>
      <c r="M114" s="390" t="s">
        <v>161</v>
      </c>
      <c r="N114" s="400"/>
      <c r="O114" s="400"/>
      <c r="P114" s="400"/>
      <c r="Q114" s="399"/>
      <c r="R114" s="399"/>
      <c r="S114" s="402"/>
      <c r="T114" s="390" t="s">
        <v>599</v>
      </c>
      <c r="U114" s="399"/>
      <c r="V114" s="399"/>
      <c r="W114" s="399"/>
      <c r="X114" s="399"/>
      <c r="Y114" s="399"/>
      <c r="Z114" s="399"/>
      <c r="AA114" s="399"/>
      <c r="AB114" s="399"/>
      <c r="AC114" s="399"/>
      <c r="AD114" s="399"/>
      <c r="AE114" s="399"/>
      <c r="AF114" s="399"/>
      <c r="AG114" s="399"/>
      <c r="AH114" s="399"/>
      <c r="AI114" s="399"/>
      <c r="AJ114" s="399"/>
      <c r="AK114" s="412"/>
      <c r="AL114" s="412"/>
      <c r="AM114" s="412"/>
      <c r="AN114" s="412"/>
      <c r="AO114" s="412"/>
      <c r="AP114" s="435"/>
    </row>
    <row r="115" spans="1:42" s="409" customFormat="1" ht="150">
      <c r="A115" s="394" t="s">
        <v>267</v>
      </c>
      <c r="B115" s="395"/>
      <c r="C115" s="396"/>
      <c r="D115" s="390" t="s">
        <v>298</v>
      </c>
      <c r="E115" s="397"/>
      <c r="F115" s="411"/>
      <c r="G115" s="399"/>
      <c r="H115" s="399"/>
      <c r="I115" s="399"/>
      <c r="J115" s="399"/>
      <c r="K115" s="399"/>
      <c r="L115" s="399"/>
      <c r="M115" s="390" t="s">
        <v>161</v>
      </c>
      <c r="N115" s="400"/>
      <c r="O115" s="400"/>
      <c r="P115" s="400"/>
      <c r="Q115" s="399"/>
      <c r="R115" s="399"/>
      <c r="S115" s="402"/>
      <c r="T115" s="390" t="s">
        <v>599</v>
      </c>
      <c r="U115" s="399"/>
      <c r="V115" s="399"/>
      <c r="W115" s="399"/>
      <c r="X115" s="399"/>
      <c r="Y115" s="399"/>
      <c r="Z115" s="399"/>
      <c r="AA115" s="399"/>
      <c r="AB115" s="399"/>
      <c r="AC115" s="399"/>
      <c r="AD115" s="399"/>
      <c r="AE115" s="399"/>
      <c r="AF115" s="399"/>
      <c r="AG115" s="399"/>
      <c r="AH115" s="399"/>
      <c r="AI115" s="399"/>
      <c r="AJ115" s="399"/>
      <c r="AK115" s="412"/>
      <c r="AL115" s="412"/>
      <c r="AM115" s="412"/>
      <c r="AN115" s="412"/>
      <c r="AO115" s="412"/>
      <c r="AP115" s="435"/>
    </row>
    <row r="116" spans="1:42" s="409" customFormat="1" ht="240">
      <c r="A116" s="396"/>
      <c r="B116" s="395"/>
      <c r="C116" s="396"/>
      <c r="D116" s="390" t="s">
        <v>852</v>
      </c>
      <c r="E116" s="397"/>
      <c r="F116" s="411"/>
      <c r="G116" s="399"/>
      <c r="H116" s="399"/>
      <c r="I116" s="399"/>
      <c r="J116" s="399"/>
      <c r="K116" s="399"/>
      <c r="L116" s="399"/>
      <c r="M116" s="390" t="s">
        <v>161</v>
      </c>
      <c r="N116" s="400"/>
      <c r="O116" s="400"/>
      <c r="P116" s="400"/>
      <c r="Q116" s="399"/>
      <c r="R116" s="399"/>
      <c r="S116" s="402"/>
      <c r="T116" s="390" t="s">
        <v>599</v>
      </c>
      <c r="U116" s="399"/>
      <c r="V116" s="399"/>
      <c r="W116" s="399"/>
      <c r="X116" s="399"/>
      <c r="Y116" s="399"/>
      <c r="Z116" s="399"/>
      <c r="AA116" s="399"/>
      <c r="AB116" s="399"/>
      <c r="AC116" s="399"/>
      <c r="AD116" s="399"/>
      <c r="AE116" s="399"/>
      <c r="AF116" s="399"/>
      <c r="AG116" s="399"/>
      <c r="AH116" s="399"/>
      <c r="AI116" s="399"/>
      <c r="AJ116" s="399"/>
      <c r="AK116" s="412"/>
      <c r="AL116" s="412"/>
      <c r="AM116" s="412"/>
      <c r="AN116" s="412"/>
      <c r="AO116" s="412"/>
      <c r="AP116" s="435"/>
    </row>
    <row r="117" spans="1:42" s="409" customFormat="1" ht="330">
      <c r="A117" s="396"/>
      <c r="B117" s="395"/>
      <c r="C117" s="396"/>
      <c r="D117" s="390" t="s">
        <v>853</v>
      </c>
      <c r="E117" s="397"/>
      <c r="F117" s="411"/>
      <c r="G117" s="399"/>
      <c r="H117" s="399"/>
      <c r="I117" s="399"/>
      <c r="J117" s="399"/>
      <c r="K117" s="399"/>
      <c r="L117" s="399"/>
      <c r="M117" s="390" t="s">
        <v>161</v>
      </c>
      <c r="N117" s="400"/>
      <c r="O117" s="400"/>
      <c r="P117" s="400"/>
      <c r="Q117" s="399"/>
      <c r="R117" s="399"/>
      <c r="S117" s="402"/>
      <c r="T117" s="390" t="s">
        <v>599</v>
      </c>
      <c r="U117" s="399"/>
      <c r="V117" s="399"/>
      <c r="W117" s="399"/>
      <c r="X117" s="399"/>
      <c r="Y117" s="399"/>
      <c r="Z117" s="399"/>
      <c r="AA117" s="399"/>
      <c r="AB117" s="399"/>
      <c r="AC117" s="399"/>
      <c r="AD117" s="399"/>
      <c r="AE117" s="399"/>
      <c r="AF117" s="399"/>
      <c r="AG117" s="399"/>
      <c r="AH117" s="399"/>
      <c r="AI117" s="399"/>
      <c r="AJ117" s="399"/>
      <c r="AK117" s="412"/>
      <c r="AL117" s="412"/>
      <c r="AM117" s="412"/>
      <c r="AN117" s="412"/>
      <c r="AO117" s="412"/>
      <c r="AP117" s="435"/>
    </row>
    <row r="118" spans="1:42" s="409" customFormat="1" ht="32.25" thickBot="1">
      <c r="A118" s="396"/>
      <c r="B118" s="395"/>
      <c r="C118" s="396"/>
      <c r="D118" s="390"/>
      <c r="E118" s="397"/>
      <c r="F118" s="413"/>
      <c r="G118" s="413"/>
      <c r="H118" s="413"/>
      <c r="I118" s="413"/>
      <c r="J118" s="414"/>
      <c r="K118" s="413"/>
      <c r="L118" s="414"/>
      <c r="M118" s="413"/>
      <c r="N118" s="415"/>
      <c r="O118" s="415"/>
      <c r="P118" s="415"/>
      <c r="Q118" s="416"/>
      <c r="R118" s="416"/>
      <c r="S118" s="416"/>
      <c r="T118" s="416"/>
      <c r="U118" s="416"/>
      <c r="V118" s="416"/>
      <c r="W118" s="416"/>
      <c r="X118" s="416"/>
      <c r="Y118" s="416"/>
      <c r="Z118" s="416"/>
      <c r="AA118" s="416"/>
      <c r="AB118" s="416"/>
      <c r="AC118" s="416"/>
      <c r="AD118" s="416"/>
      <c r="AE118" s="416"/>
      <c r="AF118" s="416"/>
      <c r="AG118" s="416"/>
      <c r="AH118" s="416"/>
      <c r="AI118" s="416"/>
      <c r="AJ118" s="417"/>
      <c r="AK118" s="418"/>
      <c r="AL118" s="418"/>
      <c r="AM118" s="418"/>
      <c r="AN118" s="418"/>
      <c r="AO118" s="418"/>
      <c r="AP118" s="435"/>
    </row>
    <row r="119" spans="1:42" s="409" customFormat="1" ht="240.75" thickBot="1">
      <c r="A119" s="419"/>
      <c r="B119" s="420"/>
      <c r="C119" s="420"/>
      <c r="D119" s="421"/>
      <c r="E119" s="422"/>
      <c r="F119" s="423" t="s">
        <v>1170</v>
      </c>
      <c r="G119" s="424"/>
      <c r="H119" s="424"/>
      <c r="I119" s="424"/>
      <c r="J119" s="424"/>
      <c r="K119" s="424"/>
      <c r="L119" s="424"/>
      <c r="M119" s="424"/>
      <c r="N119" s="425"/>
      <c r="O119" s="425"/>
      <c r="P119" s="426">
        <f>AVERAGE(P104:P110)</f>
        <v>0</v>
      </c>
      <c r="Q119" s="427"/>
      <c r="R119" s="427"/>
      <c r="S119" s="427"/>
      <c r="T119" s="427"/>
      <c r="U119" s="427"/>
      <c r="V119" s="427"/>
      <c r="W119" s="427"/>
      <c r="X119" s="427"/>
      <c r="Y119" s="427"/>
      <c r="Z119" s="428"/>
      <c r="AA119" s="429" t="s">
        <v>1158</v>
      </c>
      <c r="AB119" s="430"/>
      <c r="AC119" s="430"/>
      <c r="AD119" s="430"/>
      <c r="AE119" s="430"/>
      <c r="AF119" s="430"/>
      <c r="AG119" s="430"/>
      <c r="AH119" s="430"/>
      <c r="AI119" s="430"/>
      <c r="AJ119" s="431"/>
      <c r="AK119" s="432">
        <f>+AK103</f>
        <v>800000000</v>
      </c>
      <c r="AL119" s="432">
        <f t="shared" ref="AL119:AM119" si="19">+AL103</f>
        <v>80408000</v>
      </c>
      <c r="AM119" s="432">
        <f t="shared" si="19"/>
        <v>0</v>
      </c>
      <c r="AN119" s="433">
        <f>+AN103</f>
        <v>0.10051</v>
      </c>
      <c r="AO119" s="433">
        <f>+AO103</f>
        <v>0</v>
      </c>
      <c r="AP119" s="435"/>
    </row>
    <row r="120" spans="1:42" ht="212.25" customHeight="1">
      <c r="A120" s="59" t="s">
        <v>300</v>
      </c>
      <c r="B120" s="241" t="s">
        <v>301</v>
      </c>
      <c r="C120" s="237" t="s">
        <v>302</v>
      </c>
      <c r="D120" s="59" t="s">
        <v>304</v>
      </c>
      <c r="E120" s="225" t="s">
        <v>854</v>
      </c>
      <c r="F120" s="238">
        <v>2024130010204</v>
      </c>
      <c r="G120" s="242" t="s">
        <v>855</v>
      </c>
      <c r="H120" s="135" t="s">
        <v>856</v>
      </c>
      <c r="I120" s="135" t="s">
        <v>857</v>
      </c>
      <c r="J120" s="135" t="s">
        <v>858</v>
      </c>
      <c r="K120" s="137"/>
      <c r="L120" s="135" t="s">
        <v>859</v>
      </c>
      <c r="M120" s="135" t="s">
        <v>161</v>
      </c>
      <c r="N120" s="172" t="s">
        <v>161</v>
      </c>
      <c r="O120" s="362"/>
      <c r="P120" s="142" t="s">
        <v>172</v>
      </c>
      <c r="Q120" s="45" t="s">
        <v>161</v>
      </c>
      <c r="R120" s="45" t="s">
        <v>161</v>
      </c>
      <c r="S120" s="47" t="s">
        <v>161</v>
      </c>
      <c r="T120" s="45" t="s">
        <v>599</v>
      </c>
      <c r="U120" s="45" t="s">
        <v>639</v>
      </c>
      <c r="V120" s="45" t="s">
        <v>600</v>
      </c>
      <c r="W120" s="59" t="s">
        <v>860</v>
      </c>
      <c r="X120" s="59" t="s">
        <v>861</v>
      </c>
      <c r="Y120" s="59" t="s">
        <v>642</v>
      </c>
      <c r="Z120" s="59" t="s">
        <v>862</v>
      </c>
      <c r="AA120" s="59">
        <v>0</v>
      </c>
      <c r="AB120" s="59" t="s">
        <v>605</v>
      </c>
      <c r="AC120" s="59" t="s">
        <v>606</v>
      </c>
      <c r="AD120" s="46"/>
      <c r="AE120" s="46"/>
      <c r="AF120" s="48">
        <v>181936000</v>
      </c>
      <c r="AG120" s="48">
        <v>1</v>
      </c>
      <c r="AH120" s="59" t="s">
        <v>704</v>
      </c>
      <c r="AI120" s="66" t="s">
        <v>863</v>
      </c>
      <c r="AJ120" s="219">
        <v>1</v>
      </c>
      <c r="AK120" s="202">
        <v>1</v>
      </c>
      <c r="AL120" s="202">
        <v>0</v>
      </c>
      <c r="AM120" s="202">
        <v>0</v>
      </c>
      <c r="AN120" s="342">
        <v>0</v>
      </c>
      <c r="AO120" s="342">
        <v>0</v>
      </c>
      <c r="AP120" s="434"/>
    </row>
    <row r="121" spans="1:42" ht="240.75" thickBot="1">
      <c r="A121" s="43"/>
      <c r="B121" s="241"/>
      <c r="C121" s="43"/>
      <c r="D121" s="59" t="s">
        <v>306</v>
      </c>
      <c r="E121" s="226"/>
      <c r="F121" s="240"/>
      <c r="G121" s="225"/>
      <c r="H121" s="54" t="s">
        <v>864</v>
      </c>
      <c r="I121" s="54" t="s">
        <v>734</v>
      </c>
      <c r="J121" s="54" t="s">
        <v>865</v>
      </c>
      <c r="K121" s="136"/>
      <c r="L121" s="54" t="s">
        <v>859</v>
      </c>
      <c r="M121" s="54" t="s">
        <v>161</v>
      </c>
      <c r="N121" s="171" t="s">
        <v>161</v>
      </c>
      <c r="O121" s="360"/>
      <c r="P121" s="123" t="s">
        <v>172</v>
      </c>
      <c r="Q121" s="45" t="s">
        <v>161</v>
      </c>
      <c r="R121" s="45" t="s">
        <v>161</v>
      </c>
      <c r="S121" s="47" t="s">
        <v>161</v>
      </c>
      <c r="T121" s="45" t="s">
        <v>599</v>
      </c>
      <c r="U121" s="45" t="s">
        <v>639</v>
      </c>
      <c r="V121" s="45" t="s">
        <v>600</v>
      </c>
      <c r="W121" s="43"/>
      <c r="X121" s="43"/>
      <c r="Y121" s="43"/>
      <c r="Z121" s="43"/>
      <c r="AA121" s="43"/>
      <c r="AB121" s="43"/>
      <c r="AC121" s="43"/>
      <c r="AD121" s="46"/>
      <c r="AE121" s="46"/>
      <c r="AF121" s="48">
        <v>0</v>
      </c>
      <c r="AG121" s="48">
        <v>0</v>
      </c>
      <c r="AH121" s="43"/>
      <c r="AI121" s="66"/>
      <c r="AJ121" s="265"/>
      <c r="AK121" s="204"/>
      <c r="AL121" s="204"/>
      <c r="AM121" s="204"/>
      <c r="AN121" s="343"/>
      <c r="AO121" s="343"/>
      <c r="AP121" s="434"/>
    </row>
    <row r="122" spans="1:42" ht="144" customHeight="1" thickBot="1">
      <c r="A122" s="222"/>
      <c r="B122" s="223"/>
      <c r="C122" s="223"/>
      <c r="D122" s="224"/>
      <c r="E122" s="227"/>
      <c r="F122" s="192" t="s">
        <v>1171</v>
      </c>
      <c r="G122" s="193"/>
      <c r="H122" s="193"/>
      <c r="I122" s="193"/>
      <c r="J122" s="193"/>
      <c r="K122" s="193"/>
      <c r="L122" s="193"/>
      <c r="M122" s="193"/>
      <c r="N122" s="194"/>
      <c r="O122" s="361"/>
      <c r="P122" s="164" t="s">
        <v>172</v>
      </c>
      <c r="Q122" s="228"/>
      <c r="R122" s="228"/>
      <c r="S122" s="228"/>
      <c r="T122" s="228"/>
      <c r="U122" s="228"/>
      <c r="V122" s="228"/>
      <c r="W122" s="228"/>
      <c r="X122" s="228"/>
      <c r="Y122" s="228"/>
      <c r="Z122" s="229"/>
      <c r="AA122" s="243" t="s">
        <v>1158</v>
      </c>
      <c r="AB122" s="244"/>
      <c r="AC122" s="244"/>
      <c r="AD122" s="244"/>
      <c r="AE122" s="244"/>
      <c r="AF122" s="244"/>
      <c r="AG122" s="244"/>
      <c r="AH122" s="244"/>
      <c r="AI122" s="244"/>
      <c r="AJ122" s="245"/>
      <c r="AK122" s="121">
        <v>1</v>
      </c>
      <c r="AL122" s="121">
        <v>0</v>
      </c>
      <c r="AM122" s="121">
        <v>0</v>
      </c>
      <c r="AN122" s="122">
        <v>0</v>
      </c>
      <c r="AO122" s="122">
        <v>0</v>
      </c>
      <c r="AP122" s="434"/>
    </row>
    <row r="123" spans="1:42" ht="93" customHeight="1">
      <c r="A123" s="225" t="s">
        <v>312</v>
      </c>
      <c r="B123" s="241" t="s">
        <v>313</v>
      </c>
      <c r="C123" s="237" t="s">
        <v>314</v>
      </c>
      <c r="D123" s="59" t="s">
        <v>316</v>
      </c>
      <c r="E123" s="225" t="s">
        <v>866</v>
      </c>
      <c r="F123" s="238">
        <v>2024130010186</v>
      </c>
      <c r="G123" s="565" t="s">
        <v>867</v>
      </c>
      <c r="H123" s="565" t="s">
        <v>868</v>
      </c>
      <c r="I123" s="565" t="s">
        <v>869</v>
      </c>
      <c r="J123" s="242" t="s">
        <v>870</v>
      </c>
      <c r="K123" s="137"/>
      <c r="L123" s="242" t="s">
        <v>869</v>
      </c>
      <c r="M123" s="242">
        <v>5</v>
      </c>
      <c r="N123" s="304">
        <v>3</v>
      </c>
      <c r="O123" s="371"/>
      <c r="P123" s="308">
        <f>+O123/M123</f>
        <v>0</v>
      </c>
      <c r="Q123" s="306" t="s">
        <v>637</v>
      </c>
      <c r="R123" s="306" t="s">
        <v>598</v>
      </c>
      <c r="S123" s="306">
        <f>11*30</f>
        <v>330</v>
      </c>
      <c r="T123" s="45" t="s">
        <v>599</v>
      </c>
      <c r="U123" s="45" t="s">
        <v>639</v>
      </c>
      <c r="V123" s="45" t="s">
        <v>871</v>
      </c>
      <c r="W123" s="59" t="s">
        <v>872</v>
      </c>
      <c r="X123" s="59" t="s">
        <v>873</v>
      </c>
      <c r="Y123" s="59" t="s">
        <v>825</v>
      </c>
      <c r="Z123" s="59" t="s">
        <v>874</v>
      </c>
      <c r="AA123" s="285">
        <v>825000000</v>
      </c>
      <c r="AB123" s="59" t="s">
        <v>738</v>
      </c>
      <c r="AC123" s="59" t="s">
        <v>606</v>
      </c>
      <c r="AD123" s="46"/>
      <c r="AE123" s="46"/>
      <c r="AF123" s="218">
        <v>470172000</v>
      </c>
      <c r="AG123" s="218">
        <v>470172000</v>
      </c>
      <c r="AH123" s="59" t="s">
        <v>606</v>
      </c>
      <c r="AI123" s="66" t="s">
        <v>875</v>
      </c>
      <c r="AJ123" s="286">
        <v>775000000</v>
      </c>
      <c r="AK123" s="215">
        <f>+AJ123+AJ129</f>
        <v>825000000</v>
      </c>
      <c r="AL123" s="215">
        <v>266475680</v>
      </c>
      <c r="AM123" s="215">
        <v>19639460</v>
      </c>
      <c r="AN123" s="205">
        <f>+AL123/AK123</f>
        <v>0.32300082424242427</v>
      </c>
      <c r="AO123" s="205">
        <f>+AM123/AK123</f>
        <v>2.380540606060606E-2</v>
      </c>
      <c r="AP123" s="434"/>
    </row>
    <row r="124" spans="1:42" ht="72" customHeight="1">
      <c r="A124" s="226"/>
      <c r="B124" s="241"/>
      <c r="C124" s="43"/>
      <c r="D124" s="43"/>
      <c r="E124" s="226"/>
      <c r="F124" s="260"/>
      <c r="G124" s="563"/>
      <c r="H124" s="563"/>
      <c r="I124" s="563"/>
      <c r="J124" s="59"/>
      <c r="K124" s="46"/>
      <c r="L124" s="43"/>
      <c r="M124" s="59"/>
      <c r="N124" s="305"/>
      <c r="O124" s="372"/>
      <c r="P124" s="309"/>
      <c r="Q124" s="307"/>
      <c r="R124" s="307"/>
      <c r="S124" s="307"/>
      <c r="T124" s="45"/>
      <c r="U124" s="45"/>
      <c r="V124" s="45"/>
      <c r="W124" s="59"/>
      <c r="X124" s="59"/>
      <c r="Y124" s="59"/>
      <c r="Z124" s="59"/>
      <c r="AA124" s="285"/>
      <c r="AB124" s="59"/>
      <c r="AC124" s="59"/>
      <c r="AD124" s="46"/>
      <c r="AE124" s="46"/>
      <c r="AF124" s="218"/>
      <c r="AG124" s="218"/>
      <c r="AH124" s="59"/>
      <c r="AI124" s="66"/>
      <c r="AJ124" s="287"/>
      <c r="AK124" s="216"/>
      <c r="AL124" s="216"/>
      <c r="AM124" s="216"/>
      <c r="AN124" s="206"/>
      <c r="AO124" s="206"/>
      <c r="AP124" s="434"/>
    </row>
    <row r="125" spans="1:42" ht="160.5" customHeight="1">
      <c r="A125" s="226"/>
      <c r="B125" s="241"/>
      <c r="C125" s="43"/>
      <c r="D125" s="45" t="s">
        <v>318</v>
      </c>
      <c r="E125" s="226"/>
      <c r="F125" s="260"/>
      <c r="G125" s="563"/>
      <c r="H125" s="563"/>
      <c r="I125" s="569"/>
      <c r="J125" s="45" t="s">
        <v>876</v>
      </c>
      <c r="K125" s="46"/>
      <c r="L125" s="43"/>
      <c r="M125" s="45">
        <v>1</v>
      </c>
      <c r="N125" s="170">
        <v>0</v>
      </c>
      <c r="O125" s="359"/>
      <c r="P125" s="124">
        <f t="shared" ref="P125" si="20">+O125/M125</f>
        <v>0</v>
      </c>
      <c r="Q125" s="86" t="s">
        <v>637</v>
      </c>
      <c r="R125" s="86" t="s">
        <v>598</v>
      </c>
      <c r="S125" s="89">
        <v>330</v>
      </c>
      <c r="T125" s="45" t="s">
        <v>599</v>
      </c>
      <c r="U125" s="45" t="s">
        <v>639</v>
      </c>
      <c r="V125" s="45" t="s">
        <v>871</v>
      </c>
      <c r="W125" s="59"/>
      <c r="X125" s="59"/>
      <c r="Y125" s="59"/>
      <c r="Z125" s="59"/>
      <c r="AA125" s="285"/>
      <c r="AB125" s="59"/>
      <c r="AC125" s="59"/>
      <c r="AD125" s="46"/>
      <c r="AE125" s="46"/>
      <c r="AF125" s="65">
        <v>0</v>
      </c>
      <c r="AG125" s="84">
        <v>0</v>
      </c>
      <c r="AH125" s="59"/>
      <c r="AI125" s="66"/>
      <c r="AJ125" s="287"/>
      <c r="AK125" s="216"/>
      <c r="AL125" s="216"/>
      <c r="AM125" s="216"/>
      <c r="AN125" s="206"/>
      <c r="AO125" s="206"/>
      <c r="AP125" s="434"/>
    </row>
    <row r="126" spans="1:42" ht="142.5" customHeight="1">
      <c r="A126" s="226"/>
      <c r="B126" s="241"/>
      <c r="C126" s="43"/>
      <c r="D126" s="45" t="s">
        <v>320</v>
      </c>
      <c r="E126" s="226"/>
      <c r="F126" s="260"/>
      <c r="G126" s="563"/>
      <c r="H126" s="563"/>
      <c r="I126" s="562" t="s">
        <v>877</v>
      </c>
      <c r="J126" s="45" t="s">
        <v>870</v>
      </c>
      <c r="K126" s="46"/>
      <c r="L126" s="45" t="s">
        <v>878</v>
      </c>
      <c r="M126" s="45">
        <v>1</v>
      </c>
      <c r="N126" s="170">
        <v>2</v>
      </c>
      <c r="O126" s="359"/>
      <c r="P126" s="124">
        <v>1</v>
      </c>
      <c r="Q126" s="86" t="s">
        <v>637</v>
      </c>
      <c r="R126" s="86" t="s">
        <v>598</v>
      </c>
      <c r="S126" s="89">
        <v>330</v>
      </c>
      <c r="T126" s="45" t="s">
        <v>599</v>
      </c>
      <c r="U126" s="45" t="s">
        <v>639</v>
      </c>
      <c r="V126" s="45" t="s">
        <v>871</v>
      </c>
      <c r="W126" s="59"/>
      <c r="X126" s="59"/>
      <c r="Y126" s="59"/>
      <c r="Z126" s="59"/>
      <c r="AA126" s="285"/>
      <c r="AB126" s="59"/>
      <c r="AC126" s="59"/>
      <c r="AD126" s="46"/>
      <c r="AE126" s="46"/>
      <c r="AF126" s="65">
        <v>94828000</v>
      </c>
      <c r="AG126" s="65">
        <v>94828000</v>
      </c>
      <c r="AH126" s="59"/>
      <c r="AI126" s="66"/>
      <c r="AJ126" s="287"/>
      <c r="AK126" s="216"/>
      <c r="AL126" s="216"/>
      <c r="AM126" s="216"/>
      <c r="AN126" s="206"/>
      <c r="AO126" s="206"/>
      <c r="AP126" s="434"/>
    </row>
    <row r="127" spans="1:42" ht="142.5" customHeight="1">
      <c r="A127" s="226"/>
      <c r="B127" s="241"/>
      <c r="C127" s="43"/>
      <c r="D127" s="45" t="s">
        <v>322</v>
      </c>
      <c r="E127" s="226"/>
      <c r="F127" s="260"/>
      <c r="G127" s="563"/>
      <c r="H127" s="569"/>
      <c r="I127" s="569"/>
      <c r="J127" s="45" t="s">
        <v>879</v>
      </c>
      <c r="K127" s="46"/>
      <c r="L127" s="45" t="s">
        <v>878</v>
      </c>
      <c r="M127" s="45">
        <v>3</v>
      </c>
      <c r="N127" s="170">
        <v>0</v>
      </c>
      <c r="O127" s="359"/>
      <c r="P127" s="124">
        <f t="shared" ref="P127:P128" si="21">+O127/M127</f>
        <v>0</v>
      </c>
      <c r="Q127" s="86" t="s">
        <v>637</v>
      </c>
      <c r="R127" s="86" t="s">
        <v>598</v>
      </c>
      <c r="S127" s="89">
        <v>330</v>
      </c>
      <c r="T127" s="45" t="s">
        <v>599</v>
      </c>
      <c r="U127" s="45" t="s">
        <v>639</v>
      </c>
      <c r="V127" s="45" t="s">
        <v>871</v>
      </c>
      <c r="W127" s="59"/>
      <c r="X127" s="59"/>
      <c r="Y127" s="59"/>
      <c r="Z127" s="59"/>
      <c r="AA127" s="285"/>
      <c r="AB127" s="59"/>
      <c r="AC127" s="59"/>
      <c r="AD127" s="46"/>
      <c r="AE127" s="46"/>
      <c r="AF127" s="65">
        <f>AG127</f>
        <v>47414000</v>
      </c>
      <c r="AG127" s="84">
        <v>47414000</v>
      </c>
      <c r="AH127" s="59"/>
      <c r="AI127" s="66"/>
      <c r="AJ127" s="287"/>
      <c r="AK127" s="216"/>
      <c r="AL127" s="216"/>
      <c r="AM127" s="216"/>
      <c r="AN127" s="206"/>
      <c r="AO127" s="206"/>
      <c r="AP127" s="434"/>
    </row>
    <row r="128" spans="1:42" ht="142.5" customHeight="1">
      <c r="A128" s="226"/>
      <c r="B128" s="241"/>
      <c r="C128" s="43"/>
      <c r="D128" s="59" t="s">
        <v>324</v>
      </c>
      <c r="E128" s="226"/>
      <c r="F128" s="260"/>
      <c r="G128" s="563"/>
      <c r="H128" s="562" t="s">
        <v>880</v>
      </c>
      <c r="I128" s="45" t="s">
        <v>878</v>
      </c>
      <c r="J128" s="45" t="s">
        <v>881</v>
      </c>
      <c r="K128" s="46"/>
      <c r="L128" s="45" t="s">
        <v>878</v>
      </c>
      <c r="M128" s="45">
        <v>1</v>
      </c>
      <c r="N128" s="170">
        <v>0</v>
      </c>
      <c r="O128" s="359"/>
      <c r="P128" s="124">
        <f t="shared" si="21"/>
        <v>0</v>
      </c>
      <c r="Q128" s="86" t="s">
        <v>637</v>
      </c>
      <c r="R128" s="86" t="s">
        <v>598</v>
      </c>
      <c r="S128" s="89">
        <v>330</v>
      </c>
      <c r="T128" s="45" t="s">
        <v>599</v>
      </c>
      <c r="U128" s="45" t="s">
        <v>639</v>
      </c>
      <c r="V128" s="45" t="s">
        <v>871</v>
      </c>
      <c r="W128" s="59"/>
      <c r="X128" s="59"/>
      <c r="Y128" s="59"/>
      <c r="Z128" s="59"/>
      <c r="AA128" s="285"/>
      <c r="AB128" s="59"/>
      <c r="AC128" s="59"/>
      <c r="AD128" s="46"/>
      <c r="AE128" s="46"/>
      <c r="AF128" s="65">
        <v>0</v>
      </c>
      <c r="AG128" s="84">
        <v>0</v>
      </c>
      <c r="AH128" s="59"/>
      <c r="AI128" s="66"/>
      <c r="AJ128" s="288"/>
      <c r="AK128" s="216"/>
      <c r="AL128" s="216"/>
      <c r="AM128" s="216"/>
      <c r="AN128" s="206"/>
      <c r="AO128" s="206"/>
      <c r="AP128" s="434"/>
    </row>
    <row r="129" spans="1:42" ht="390.75" customHeight="1" thickBot="1">
      <c r="A129" s="242"/>
      <c r="B129" s="241"/>
      <c r="C129" s="43"/>
      <c r="D129" s="59"/>
      <c r="E129" s="226"/>
      <c r="F129" s="261"/>
      <c r="G129" s="564"/>
      <c r="H129" s="564"/>
      <c r="I129" s="54" t="s">
        <v>882</v>
      </c>
      <c r="J129" s="54" t="s">
        <v>883</v>
      </c>
      <c r="K129" s="136"/>
      <c r="L129" s="54" t="s">
        <v>884</v>
      </c>
      <c r="M129" s="54" t="s">
        <v>161</v>
      </c>
      <c r="N129" s="171" t="s">
        <v>161</v>
      </c>
      <c r="O129" s="360"/>
      <c r="P129" s="94" t="s">
        <v>172</v>
      </c>
      <c r="Q129" s="94" t="s">
        <v>172</v>
      </c>
      <c r="R129" s="94" t="s">
        <v>172</v>
      </c>
      <c r="S129" s="94" t="s">
        <v>172</v>
      </c>
      <c r="T129" s="45" t="s">
        <v>599</v>
      </c>
      <c r="U129" s="45" t="s">
        <v>639</v>
      </c>
      <c r="V129" s="45" t="s">
        <v>871</v>
      </c>
      <c r="W129" s="45" t="s">
        <v>885</v>
      </c>
      <c r="X129" s="45" t="s">
        <v>886</v>
      </c>
      <c r="Y129" s="59"/>
      <c r="Z129" s="59"/>
      <c r="AA129" s="285"/>
      <c r="AB129" s="59"/>
      <c r="AC129" s="46" t="s">
        <v>704</v>
      </c>
      <c r="AD129" s="46"/>
      <c r="AE129" s="46"/>
      <c r="AF129" s="65">
        <f>AG129</f>
        <v>260000000</v>
      </c>
      <c r="AG129" s="84">
        <v>260000000</v>
      </c>
      <c r="AH129" s="46" t="s">
        <v>704</v>
      </c>
      <c r="AI129" s="66"/>
      <c r="AJ129" s="65">
        <v>50000000</v>
      </c>
      <c r="AK129" s="217"/>
      <c r="AL129" s="217"/>
      <c r="AM129" s="217"/>
      <c r="AN129" s="207"/>
      <c r="AO129" s="207"/>
      <c r="AP129" s="434"/>
    </row>
    <row r="130" spans="1:42" ht="106.5" customHeight="1" thickBot="1">
      <c r="A130" s="289"/>
      <c r="B130" s="228"/>
      <c r="C130" s="228"/>
      <c r="D130" s="229"/>
      <c r="E130" s="227"/>
      <c r="F130" s="185" t="s">
        <v>1172</v>
      </c>
      <c r="G130" s="186"/>
      <c r="H130" s="186"/>
      <c r="I130" s="186"/>
      <c r="J130" s="186"/>
      <c r="K130" s="186"/>
      <c r="L130" s="186"/>
      <c r="M130" s="186"/>
      <c r="N130" s="187"/>
      <c r="O130" s="373"/>
      <c r="P130" s="147">
        <f>AVERAGE(P123:P129)</f>
        <v>0.2</v>
      </c>
      <c r="Q130" s="289"/>
      <c r="R130" s="228"/>
      <c r="S130" s="228"/>
      <c r="T130" s="228"/>
      <c r="U130" s="228"/>
      <c r="V130" s="228"/>
      <c r="W130" s="228"/>
      <c r="X130" s="228"/>
      <c r="Y130" s="228"/>
      <c r="Z130" s="229"/>
      <c r="AA130" s="230" t="s">
        <v>1158</v>
      </c>
      <c r="AB130" s="231"/>
      <c r="AC130" s="231"/>
      <c r="AD130" s="231"/>
      <c r="AE130" s="231"/>
      <c r="AF130" s="231"/>
      <c r="AG130" s="231"/>
      <c r="AH130" s="231"/>
      <c r="AI130" s="231"/>
      <c r="AJ130" s="232"/>
      <c r="AK130" s="125">
        <f>+AK123</f>
        <v>825000000</v>
      </c>
      <c r="AL130" s="125">
        <f t="shared" ref="AL130:AM130" si="22">+AL123</f>
        <v>266475680</v>
      </c>
      <c r="AM130" s="125">
        <f t="shared" si="22"/>
        <v>19639460</v>
      </c>
      <c r="AN130" s="126">
        <f>+AN123</f>
        <v>0.32300082424242427</v>
      </c>
      <c r="AO130" s="126">
        <f>+AO123</f>
        <v>2.380540606060606E-2</v>
      </c>
      <c r="AP130" s="434"/>
    </row>
    <row r="131" spans="1:42" ht="74.25" customHeight="1">
      <c r="A131" s="59"/>
      <c r="B131" s="241" t="s">
        <v>325</v>
      </c>
      <c r="C131" s="237" t="s">
        <v>326</v>
      </c>
      <c r="D131" s="562" t="s">
        <v>328</v>
      </c>
      <c r="E131" s="573" t="s">
        <v>887</v>
      </c>
      <c r="F131" s="570">
        <v>2024130010159</v>
      </c>
      <c r="G131" s="565" t="s">
        <v>888</v>
      </c>
      <c r="H131" s="565" t="s">
        <v>889</v>
      </c>
      <c r="I131" s="565" t="s">
        <v>890</v>
      </c>
      <c r="J131" s="135" t="s">
        <v>891</v>
      </c>
      <c r="K131" s="137"/>
      <c r="L131" s="135" t="s">
        <v>1197</v>
      </c>
      <c r="M131" s="135">
        <v>6.0000000000000001E-3</v>
      </c>
      <c r="N131" s="172">
        <v>0</v>
      </c>
      <c r="O131" s="362">
        <v>6.0000000000000001E-3</v>
      </c>
      <c r="P131" s="98">
        <f>+(O131+N131)/M131</f>
        <v>1</v>
      </c>
      <c r="Q131" s="45" t="s">
        <v>892</v>
      </c>
      <c r="R131" s="45" t="s">
        <v>598</v>
      </c>
      <c r="S131" s="47">
        <f>11*30</f>
        <v>330</v>
      </c>
      <c r="T131" s="45" t="s">
        <v>599</v>
      </c>
      <c r="U131" s="45" t="s">
        <v>639</v>
      </c>
      <c r="V131" s="59" t="s">
        <v>893</v>
      </c>
      <c r="W131" s="59" t="s">
        <v>894</v>
      </c>
      <c r="X131" s="59" t="s">
        <v>895</v>
      </c>
      <c r="Y131" s="46" t="s">
        <v>825</v>
      </c>
      <c r="Z131" s="59" t="s">
        <v>874</v>
      </c>
      <c r="AA131" s="59">
        <v>1450000000</v>
      </c>
      <c r="AB131" s="59" t="s">
        <v>605</v>
      </c>
      <c r="AC131" s="59" t="s">
        <v>606</v>
      </c>
      <c r="AD131" s="46"/>
      <c r="AE131" s="46"/>
      <c r="AF131" s="65">
        <v>18150000</v>
      </c>
      <c r="AG131" s="65">
        <v>18150000</v>
      </c>
      <c r="AH131" s="219" t="s">
        <v>1173</v>
      </c>
      <c r="AI131" s="66" t="s">
        <v>896</v>
      </c>
      <c r="AJ131" s="218">
        <f>+AF131+AF132+AF133+AF134+AF135+AF137+AF138+AF139+AF140+AF141+AF142</f>
        <v>1450000000</v>
      </c>
      <c r="AK131" s="215">
        <v>1450000000</v>
      </c>
      <c r="AL131" s="215">
        <v>502273600</v>
      </c>
      <c r="AM131" s="215">
        <v>37453200</v>
      </c>
      <c r="AN131" s="205">
        <f>+AL131/AK131</f>
        <v>0.34639558620689653</v>
      </c>
      <c r="AO131" s="205">
        <f>+AM131/AK131</f>
        <v>2.5829793103448274E-2</v>
      </c>
      <c r="AP131" s="434"/>
    </row>
    <row r="132" spans="1:42" ht="78.75" customHeight="1">
      <c r="A132" s="59"/>
      <c r="B132" s="241"/>
      <c r="C132" s="237"/>
      <c r="D132" s="563"/>
      <c r="E132" s="574"/>
      <c r="F132" s="571"/>
      <c r="G132" s="563"/>
      <c r="H132" s="563"/>
      <c r="I132" s="563"/>
      <c r="J132" s="45" t="s">
        <v>897</v>
      </c>
      <c r="K132" s="46"/>
      <c r="L132" s="45" t="s">
        <v>898</v>
      </c>
      <c r="M132" s="45">
        <v>1.2999999999999999E-2</v>
      </c>
      <c r="N132" s="170">
        <v>0</v>
      </c>
      <c r="O132" s="359">
        <v>6.0000000000000001E-3</v>
      </c>
      <c r="P132" s="98">
        <f t="shared" ref="P132:P142" si="23">+(O132+N132)/M132</f>
        <v>0.46153846153846156</v>
      </c>
      <c r="Q132" s="45" t="s">
        <v>892</v>
      </c>
      <c r="R132" s="45" t="s">
        <v>598</v>
      </c>
      <c r="S132" s="47">
        <f t="shared" ref="S132:S142" si="24">11*30</f>
        <v>330</v>
      </c>
      <c r="T132" s="45" t="s">
        <v>599</v>
      </c>
      <c r="U132" s="45" t="s">
        <v>639</v>
      </c>
      <c r="V132" s="59"/>
      <c r="W132" s="59"/>
      <c r="X132" s="43"/>
      <c r="Y132" s="46" t="s">
        <v>825</v>
      </c>
      <c r="Z132" s="59"/>
      <c r="AA132" s="59"/>
      <c r="AB132" s="59"/>
      <c r="AC132" s="59"/>
      <c r="AD132" s="46"/>
      <c r="AE132" s="46"/>
      <c r="AF132" s="65">
        <v>164350000</v>
      </c>
      <c r="AG132" s="65">
        <v>164350000</v>
      </c>
      <c r="AH132" s="220"/>
      <c r="AI132" s="66"/>
      <c r="AJ132" s="218"/>
      <c r="AK132" s="216"/>
      <c r="AL132" s="216"/>
      <c r="AM132" s="216"/>
      <c r="AN132" s="206"/>
      <c r="AO132" s="206"/>
      <c r="AP132" s="434"/>
    </row>
    <row r="133" spans="1:42" ht="82.5" customHeight="1">
      <c r="A133" s="59"/>
      <c r="B133" s="241"/>
      <c r="C133" s="237"/>
      <c r="D133" s="563"/>
      <c r="E133" s="574"/>
      <c r="F133" s="571"/>
      <c r="G133" s="563"/>
      <c r="H133" s="563"/>
      <c r="I133" s="563"/>
      <c r="J133" s="45" t="s">
        <v>899</v>
      </c>
      <c r="K133" s="46"/>
      <c r="L133" s="45" t="s">
        <v>900</v>
      </c>
      <c r="M133" s="45">
        <v>3.2000000000000001E-2</v>
      </c>
      <c r="N133" s="170">
        <v>8.0000000000000002E-3</v>
      </c>
      <c r="O133" s="359">
        <v>6.0000000000000001E-3</v>
      </c>
      <c r="P133" s="98">
        <f t="shared" si="23"/>
        <v>0.4375</v>
      </c>
      <c r="Q133" s="45" t="s">
        <v>892</v>
      </c>
      <c r="R133" s="45" t="s">
        <v>598</v>
      </c>
      <c r="S133" s="47">
        <f t="shared" si="24"/>
        <v>330</v>
      </c>
      <c r="T133" s="45" t="s">
        <v>599</v>
      </c>
      <c r="U133" s="45" t="s">
        <v>639</v>
      </c>
      <c r="V133" s="59"/>
      <c r="W133" s="59"/>
      <c r="X133" s="43"/>
      <c r="Y133" s="46" t="s">
        <v>825</v>
      </c>
      <c r="Z133" s="59"/>
      <c r="AA133" s="59"/>
      <c r="AB133" s="59"/>
      <c r="AC133" s="59"/>
      <c r="AD133" s="46"/>
      <c r="AE133" s="46"/>
      <c r="AF133" s="65">
        <v>391490000</v>
      </c>
      <c r="AG133" s="65">
        <v>391490000</v>
      </c>
      <c r="AH133" s="220"/>
      <c r="AI133" s="66"/>
      <c r="AJ133" s="218"/>
      <c r="AK133" s="216"/>
      <c r="AL133" s="216"/>
      <c r="AM133" s="216"/>
      <c r="AN133" s="206"/>
      <c r="AO133" s="206"/>
      <c r="AP133" s="434"/>
    </row>
    <row r="134" spans="1:42" ht="209.25" customHeight="1">
      <c r="A134" s="59"/>
      <c r="B134" s="241"/>
      <c r="C134" s="237"/>
      <c r="D134" s="563"/>
      <c r="E134" s="574"/>
      <c r="F134" s="571"/>
      <c r="G134" s="563"/>
      <c r="H134" s="563"/>
      <c r="I134" s="563"/>
      <c r="J134" s="45" t="s">
        <v>901</v>
      </c>
      <c r="K134" s="46"/>
      <c r="L134" s="46" t="s">
        <v>902</v>
      </c>
      <c r="M134" s="45">
        <v>4.4999999999999998E-2</v>
      </c>
      <c r="N134" s="170">
        <v>1.2E-2</v>
      </c>
      <c r="O134" s="359">
        <v>8.9999999999999993E-3</v>
      </c>
      <c r="P134" s="98">
        <f t="shared" si="23"/>
        <v>0.46666666666666662</v>
      </c>
      <c r="Q134" s="45" t="s">
        <v>892</v>
      </c>
      <c r="R134" s="45" t="s">
        <v>598</v>
      </c>
      <c r="S134" s="47">
        <f t="shared" si="24"/>
        <v>330</v>
      </c>
      <c r="T134" s="45" t="s">
        <v>599</v>
      </c>
      <c r="U134" s="45" t="s">
        <v>639</v>
      </c>
      <c r="V134" s="59"/>
      <c r="W134" s="59"/>
      <c r="X134" s="59" t="s">
        <v>903</v>
      </c>
      <c r="Y134" s="46" t="s">
        <v>825</v>
      </c>
      <c r="Z134" s="59"/>
      <c r="AA134" s="59"/>
      <c r="AB134" s="59"/>
      <c r="AC134" s="59"/>
      <c r="AD134" s="46"/>
      <c r="AE134" s="46"/>
      <c r="AF134" s="65">
        <v>218500000</v>
      </c>
      <c r="AG134" s="65">
        <v>218500000</v>
      </c>
      <c r="AH134" s="220"/>
      <c r="AI134" s="66"/>
      <c r="AJ134" s="218"/>
      <c r="AK134" s="216"/>
      <c r="AL134" s="216"/>
      <c r="AM134" s="216"/>
      <c r="AN134" s="206"/>
      <c r="AO134" s="206"/>
      <c r="AP134" s="434"/>
    </row>
    <row r="135" spans="1:42" ht="149.25" customHeight="1">
      <c r="A135" s="59"/>
      <c r="B135" s="241"/>
      <c r="C135" s="237"/>
      <c r="D135" s="563"/>
      <c r="E135" s="574"/>
      <c r="F135" s="571"/>
      <c r="G135" s="563"/>
      <c r="H135" s="563"/>
      <c r="I135" s="563"/>
      <c r="J135" s="45" t="s">
        <v>904</v>
      </c>
      <c r="K135" s="46"/>
      <c r="L135" s="46" t="s">
        <v>905</v>
      </c>
      <c r="M135" s="45">
        <v>1.4999999999999999E-2</v>
      </c>
      <c r="N135" s="170">
        <v>4.0000000000000001E-3</v>
      </c>
      <c r="O135" s="359">
        <v>3.0000000000000001E-3</v>
      </c>
      <c r="P135" s="98">
        <f t="shared" si="23"/>
        <v>0.46666666666666667</v>
      </c>
      <c r="Q135" s="45" t="s">
        <v>892</v>
      </c>
      <c r="R135" s="45" t="s">
        <v>598</v>
      </c>
      <c r="S135" s="47">
        <f t="shared" si="24"/>
        <v>330</v>
      </c>
      <c r="T135" s="45" t="s">
        <v>599</v>
      </c>
      <c r="U135" s="45" t="s">
        <v>639</v>
      </c>
      <c r="V135" s="59"/>
      <c r="W135" s="59"/>
      <c r="X135" s="59"/>
      <c r="Y135" s="46" t="s">
        <v>825</v>
      </c>
      <c r="Z135" s="59"/>
      <c r="AA135" s="59"/>
      <c r="AB135" s="59"/>
      <c r="AC135" s="59"/>
      <c r="AD135" s="46"/>
      <c r="AE135" s="46"/>
      <c r="AF135" s="65">
        <v>60500000</v>
      </c>
      <c r="AG135" s="65">
        <v>60500000</v>
      </c>
      <c r="AH135" s="220"/>
      <c r="AI135" s="66"/>
      <c r="AJ135" s="218"/>
      <c r="AK135" s="216"/>
      <c r="AL135" s="216"/>
      <c r="AM135" s="216"/>
      <c r="AN135" s="206"/>
      <c r="AO135" s="206"/>
      <c r="AP135" s="434"/>
    </row>
    <row r="136" spans="1:42" ht="149.25" customHeight="1">
      <c r="A136" s="59"/>
      <c r="B136" s="241"/>
      <c r="C136" s="237"/>
      <c r="D136" s="569"/>
      <c r="E136" s="574"/>
      <c r="F136" s="571"/>
      <c r="G136" s="563"/>
      <c r="H136" s="569"/>
      <c r="I136" s="569"/>
      <c r="J136" s="45" t="s">
        <v>1198</v>
      </c>
      <c r="K136" s="46"/>
      <c r="L136" s="46" t="s">
        <v>755</v>
      </c>
      <c r="M136" s="45">
        <v>2.5999999999999999E-2</v>
      </c>
      <c r="N136" s="170">
        <v>0</v>
      </c>
      <c r="O136" s="359">
        <v>0</v>
      </c>
      <c r="P136" s="98">
        <f t="shared" si="23"/>
        <v>0</v>
      </c>
      <c r="Q136" s="45"/>
      <c r="R136" s="45"/>
      <c r="S136" s="47"/>
      <c r="T136" s="45"/>
      <c r="U136" s="45"/>
      <c r="V136" s="59"/>
      <c r="W136" s="59"/>
      <c r="X136" s="59"/>
      <c r="Y136" s="46"/>
      <c r="Z136" s="59"/>
      <c r="AA136" s="59"/>
      <c r="AB136" s="59"/>
      <c r="AC136" s="59"/>
      <c r="AD136" s="46"/>
      <c r="AE136" s="46"/>
      <c r="AF136" s="65"/>
      <c r="AG136" s="65"/>
      <c r="AH136" s="220"/>
      <c r="AI136" s="66"/>
      <c r="AJ136" s="218"/>
      <c r="AK136" s="216"/>
      <c r="AL136" s="216"/>
      <c r="AM136" s="216"/>
      <c r="AN136" s="206"/>
      <c r="AO136" s="206"/>
      <c r="AP136" s="434"/>
    </row>
    <row r="137" spans="1:42" ht="177" customHeight="1">
      <c r="A137" s="59"/>
      <c r="B137" s="241"/>
      <c r="C137" s="237"/>
      <c r="D137" s="562" t="s">
        <v>331</v>
      </c>
      <c r="E137" s="574"/>
      <c r="F137" s="571"/>
      <c r="G137" s="563"/>
      <c r="H137" s="562" t="s">
        <v>906</v>
      </c>
      <c r="I137" s="562" t="s">
        <v>907</v>
      </c>
      <c r="J137" s="45" t="s">
        <v>908</v>
      </c>
      <c r="K137" s="46"/>
      <c r="L137" s="46" t="s">
        <v>1199</v>
      </c>
      <c r="M137" s="45">
        <v>5.0000000000000001E-3</v>
      </c>
      <c r="N137" s="170">
        <v>5.0000000000000001E-3</v>
      </c>
      <c r="O137" s="359">
        <v>0</v>
      </c>
      <c r="P137" s="98">
        <f t="shared" si="23"/>
        <v>1</v>
      </c>
      <c r="Q137" s="45" t="s">
        <v>892</v>
      </c>
      <c r="R137" s="45" t="s">
        <v>598</v>
      </c>
      <c r="S137" s="47">
        <f t="shared" si="24"/>
        <v>330</v>
      </c>
      <c r="T137" s="45" t="s">
        <v>599</v>
      </c>
      <c r="U137" s="45" t="s">
        <v>639</v>
      </c>
      <c r="V137" s="59"/>
      <c r="W137" s="59"/>
      <c r="X137" s="59" t="s">
        <v>895</v>
      </c>
      <c r="Y137" s="46" t="s">
        <v>825</v>
      </c>
      <c r="Z137" s="59"/>
      <c r="AA137" s="59"/>
      <c r="AB137" s="59"/>
      <c r="AC137" s="59"/>
      <c r="AD137" s="46"/>
      <c r="AE137" s="46"/>
      <c r="AF137" s="65">
        <v>452360000</v>
      </c>
      <c r="AG137" s="65">
        <v>452360000</v>
      </c>
      <c r="AH137" s="220"/>
      <c r="AI137" s="66"/>
      <c r="AJ137" s="218"/>
      <c r="AK137" s="216"/>
      <c r="AL137" s="216"/>
      <c r="AM137" s="216"/>
      <c r="AN137" s="206"/>
      <c r="AO137" s="206"/>
      <c r="AP137" s="434"/>
    </row>
    <row r="138" spans="1:42" ht="180.75" customHeight="1">
      <c r="A138" s="59"/>
      <c r="B138" s="241"/>
      <c r="C138" s="237"/>
      <c r="D138" s="563"/>
      <c r="E138" s="574"/>
      <c r="F138" s="571"/>
      <c r="G138" s="563"/>
      <c r="H138" s="563"/>
      <c r="I138" s="563"/>
      <c r="J138" s="45" t="s">
        <v>909</v>
      </c>
      <c r="K138" s="46"/>
      <c r="L138" s="46" t="s">
        <v>910</v>
      </c>
      <c r="M138" s="45">
        <v>7.5999999999999998E-2</v>
      </c>
      <c r="N138" s="170">
        <v>0.02</v>
      </c>
      <c r="O138" s="359">
        <v>0.02</v>
      </c>
      <c r="P138" s="98">
        <f t="shared" si="23"/>
        <v>0.52631578947368418</v>
      </c>
      <c r="Q138" s="45" t="s">
        <v>892</v>
      </c>
      <c r="R138" s="45" t="s">
        <v>598</v>
      </c>
      <c r="S138" s="47">
        <f t="shared" si="24"/>
        <v>330</v>
      </c>
      <c r="T138" s="45" t="s">
        <v>599</v>
      </c>
      <c r="U138" s="45" t="s">
        <v>639</v>
      </c>
      <c r="V138" s="59"/>
      <c r="W138" s="59"/>
      <c r="X138" s="43"/>
      <c r="Y138" s="46" t="s">
        <v>825</v>
      </c>
      <c r="Z138" s="59"/>
      <c r="AA138" s="59"/>
      <c r="AB138" s="59"/>
      <c r="AC138" s="59"/>
      <c r="AD138" s="46"/>
      <c r="AE138" s="46"/>
      <c r="AF138" s="65">
        <v>30250000</v>
      </c>
      <c r="AG138" s="65">
        <v>30250000</v>
      </c>
      <c r="AH138" s="220"/>
      <c r="AI138" s="66"/>
      <c r="AJ138" s="218"/>
      <c r="AK138" s="216"/>
      <c r="AL138" s="216"/>
      <c r="AM138" s="216"/>
      <c r="AN138" s="206"/>
      <c r="AO138" s="206"/>
      <c r="AP138" s="434"/>
    </row>
    <row r="139" spans="1:42" ht="108" customHeight="1">
      <c r="A139" s="59"/>
      <c r="B139" s="241"/>
      <c r="C139" s="237"/>
      <c r="D139" s="569"/>
      <c r="E139" s="574"/>
      <c r="F139" s="571"/>
      <c r="G139" s="563"/>
      <c r="H139" s="569"/>
      <c r="I139" s="569"/>
      <c r="J139" s="45" t="s">
        <v>911</v>
      </c>
      <c r="K139" s="46"/>
      <c r="L139" s="46" t="s">
        <v>912</v>
      </c>
      <c r="M139" s="45">
        <v>0.02</v>
      </c>
      <c r="N139" s="170">
        <v>4.0000000000000001E-3</v>
      </c>
      <c r="O139" s="359">
        <v>8.0000000000000002E-3</v>
      </c>
      <c r="P139" s="98">
        <f t="shared" si="23"/>
        <v>0.6</v>
      </c>
      <c r="Q139" s="45" t="s">
        <v>892</v>
      </c>
      <c r="R139" s="45" t="s">
        <v>598</v>
      </c>
      <c r="S139" s="47">
        <f t="shared" si="24"/>
        <v>330</v>
      </c>
      <c r="T139" s="45" t="s">
        <v>599</v>
      </c>
      <c r="U139" s="45" t="s">
        <v>639</v>
      </c>
      <c r="V139" s="59"/>
      <c r="W139" s="59"/>
      <c r="X139" s="59" t="s">
        <v>903</v>
      </c>
      <c r="Y139" s="66" t="s">
        <v>825</v>
      </c>
      <c r="Z139" s="59"/>
      <c r="AA139" s="59"/>
      <c r="AB139" s="59"/>
      <c r="AC139" s="59"/>
      <c r="AD139" s="46"/>
      <c r="AE139" s="46"/>
      <c r="AF139" s="65">
        <v>62700000</v>
      </c>
      <c r="AG139" s="65">
        <v>62700000</v>
      </c>
      <c r="AH139" s="220"/>
      <c r="AI139" s="66"/>
      <c r="AJ139" s="218"/>
      <c r="AK139" s="216"/>
      <c r="AL139" s="216"/>
      <c r="AM139" s="216"/>
      <c r="AN139" s="206"/>
      <c r="AO139" s="206"/>
      <c r="AP139" s="434"/>
    </row>
    <row r="140" spans="1:42" ht="128.25" customHeight="1">
      <c r="A140" s="59"/>
      <c r="B140" s="241"/>
      <c r="C140" s="237"/>
      <c r="D140" s="562" t="s">
        <v>338</v>
      </c>
      <c r="E140" s="574"/>
      <c r="F140" s="571"/>
      <c r="G140" s="563"/>
      <c r="H140" s="562" t="s">
        <v>913</v>
      </c>
      <c r="I140" s="562" t="s">
        <v>914</v>
      </c>
      <c r="J140" s="45" t="s">
        <v>915</v>
      </c>
      <c r="K140" s="46"/>
      <c r="L140" s="46" t="s">
        <v>916</v>
      </c>
      <c r="M140" s="45">
        <v>4.4999999999999997E-3</v>
      </c>
      <c r="N140" s="170">
        <v>3.0000000000000001E-3</v>
      </c>
      <c r="O140" s="359">
        <v>0</v>
      </c>
      <c r="P140" s="98">
        <f t="shared" si="23"/>
        <v>0.66666666666666674</v>
      </c>
      <c r="Q140" s="45" t="s">
        <v>892</v>
      </c>
      <c r="R140" s="45" t="s">
        <v>598</v>
      </c>
      <c r="S140" s="47">
        <f t="shared" si="24"/>
        <v>330</v>
      </c>
      <c r="T140" s="45" t="s">
        <v>599</v>
      </c>
      <c r="U140" s="45" t="s">
        <v>639</v>
      </c>
      <c r="V140" s="59"/>
      <c r="W140" s="59"/>
      <c r="X140" s="59"/>
      <c r="Y140" s="66"/>
      <c r="Z140" s="59"/>
      <c r="AA140" s="59"/>
      <c r="AB140" s="59"/>
      <c r="AC140" s="59"/>
      <c r="AD140" s="46"/>
      <c r="AE140" s="46"/>
      <c r="AF140" s="65">
        <v>18150000</v>
      </c>
      <c r="AG140" s="65">
        <v>18150000</v>
      </c>
      <c r="AH140" s="220"/>
      <c r="AI140" s="66"/>
      <c r="AJ140" s="218"/>
      <c r="AK140" s="216"/>
      <c r="AL140" s="216"/>
      <c r="AM140" s="216"/>
      <c r="AN140" s="206"/>
      <c r="AO140" s="206"/>
      <c r="AP140" s="434"/>
    </row>
    <row r="141" spans="1:42" ht="88.5" customHeight="1">
      <c r="A141" s="59"/>
      <c r="B141" s="241"/>
      <c r="C141" s="237"/>
      <c r="D141" s="563"/>
      <c r="E141" s="574"/>
      <c r="F141" s="571"/>
      <c r="G141" s="563"/>
      <c r="H141" s="563"/>
      <c r="I141" s="563"/>
      <c r="J141" s="45" t="s">
        <v>917</v>
      </c>
      <c r="K141" s="46"/>
      <c r="L141" s="46" t="s">
        <v>918</v>
      </c>
      <c r="M141" s="45">
        <v>0.09</v>
      </c>
      <c r="N141" s="170">
        <v>3.0000000000000001E-3</v>
      </c>
      <c r="O141" s="359">
        <v>0</v>
      </c>
      <c r="P141" s="98">
        <f t="shared" si="23"/>
        <v>3.3333333333333333E-2</v>
      </c>
      <c r="Q141" s="45" t="s">
        <v>892</v>
      </c>
      <c r="R141" s="45" t="s">
        <v>598</v>
      </c>
      <c r="S141" s="47">
        <f t="shared" si="24"/>
        <v>330</v>
      </c>
      <c r="T141" s="45" t="s">
        <v>599</v>
      </c>
      <c r="U141" s="45" t="s">
        <v>639</v>
      </c>
      <c r="V141" s="59"/>
      <c r="W141" s="59"/>
      <c r="X141" s="59"/>
      <c r="Y141" s="66"/>
      <c r="Z141" s="59"/>
      <c r="AA141" s="59"/>
      <c r="AB141" s="59"/>
      <c r="AC141" s="59"/>
      <c r="AD141" s="46"/>
      <c r="AE141" s="46"/>
      <c r="AF141" s="65">
        <v>15400000</v>
      </c>
      <c r="AG141" s="65">
        <v>15400000</v>
      </c>
      <c r="AH141" s="220"/>
      <c r="AI141" s="66"/>
      <c r="AJ141" s="218"/>
      <c r="AK141" s="216"/>
      <c r="AL141" s="216"/>
      <c r="AM141" s="216"/>
      <c r="AN141" s="206"/>
      <c r="AO141" s="206"/>
      <c r="AP141" s="434"/>
    </row>
    <row r="142" spans="1:42" ht="170.25" customHeight="1" thickBot="1">
      <c r="A142" s="59"/>
      <c r="B142" s="241"/>
      <c r="C142" s="237"/>
      <c r="D142" s="569"/>
      <c r="E142" s="574"/>
      <c r="F142" s="572"/>
      <c r="G142" s="564"/>
      <c r="H142" s="564"/>
      <c r="I142" s="564"/>
      <c r="J142" s="54" t="s">
        <v>919</v>
      </c>
      <c r="K142" s="136"/>
      <c r="L142" s="136" t="s">
        <v>920</v>
      </c>
      <c r="M142" s="54">
        <v>0.01</v>
      </c>
      <c r="N142" s="171">
        <v>5.0000000000000001E-3</v>
      </c>
      <c r="O142" s="360">
        <v>0</v>
      </c>
      <c r="P142" s="98">
        <f t="shared" si="23"/>
        <v>0.5</v>
      </c>
      <c r="Q142" s="45" t="s">
        <v>892</v>
      </c>
      <c r="R142" s="45" t="s">
        <v>598</v>
      </c>
      <c r="S142" s="47">
        <f t="shared" si="24"/>
        <v>330</v>
      </c>
      <c r="T142" s="45" t="s">
        <v>599</v>
      </c>
      <c r="U142" s="45" t="s">
        <v>639</v>
      </c>
      <c r="V142" s="59"/>
      <c r="W142" s="59"/>
      <c r="X142" s="59"/>
      <c r="Y142" s="66"/>
      <c r="Z142" s="59"/>
      <c r="AA142" s="59"/>
      <c r="AB142" s="59"/>
      <c r="AC142" s="59"/>
      <c r="AD142" s="46"/>
      <c r="AE142" s="46"/>
      <c r="AF142" s="65">
        <v>18150000</v>
      </c>
      <c r="AG142" s="65">
        <v>18150000</v>
      </c>
      <c r="AH142" s="265"/>
      <c r="AI142" s="66"/>
      <c r="AJ142" s="218"/>
      <c r="AK142" s="217"/>
      <c r="AL142" s="217"/>
      <c r="AM142" s="217"/>
      <c r="AN142" s="207"/>
      <c r="AO142" s="207"/>
      <c r="AP142" s="434"/>
    </row>
    <row r="143" spans="1:42" ht="170.25" customHeight="1" thickBot="1">
      <c r="A143" s="59"/>
      <c r="B143" s="241"/>
      <c r="C143" s="237"/>
      <c r="D143" s="43"/>
      <c r="E143" s="575"/>
      <c r="F143" s="582" t="s">
        <v>1174</v>
      </c>
      <c r="G143" s="583"/>
      <c r="H143" s="583"/>
      <c r="I143" s="583"/>
      <c r="J143" s="583"/>
      <c r="K143" s="583"/>
      <c r="L143" s="583"/>
      <c r="M143" s="583"/>
      <c r="N143" s="583"/>
      <c r="O143" s="584"/>
      <c r="P143" s="146">
        <f>AVERAGE(P131:P142)</f>
        <v>0.51322396536212322</v>
      </c>
      <c r="Q143" s="228"/>
      <c r="R143" s="228"/>
      <c r="S143" s="228"/>
      <c r="T143" s="228"/>
      <c r="U143" s="228"/>
      <c r="V143" s="228"/>
      <c r="W143" s="228"/>
      <c r="X143" s="228"/>
      <c r="Y143" s="228"/>
      <c r="Z143" s="229"/>
      <c r="AA143" s="230" t="s">
        <v>1158</v>
      </c>
      <c r="AB143" s="231"/>
      <c r="AC143" s="231"/>
      <c r="AD143" s="231"/>
      <c r="AE143" s="231"/>
      <c r="AF143" s="231"/>
      <c r="AG143" s="231"/>
      <c r="AH143" s="231"/>
      <c r="AI143" s="231"/>
      <c r="AJ143" s="232"/>
      <c r="AK143" s="125">
        <f>+AK131</f>
        <v>1450000000</v>
      </c>
      <c r="AL143" s="125">
        <f t="shared" ref="AL143:AM143" si="25">+AL131</f>
        <v>502273600</v>
      </c>
      <c r="AM143" s="125">
        <f t="shared" si="25"/>
        <v>37453200</v>
      </c>
      <c r="AN143" s="107">
        <f>+AL143/AK143</f>
        <v>0.34639558620689653</v>
      </c>
      <c r="AO143" s="107">
        <f>+AM143/AK143</f>
        <v>2.5829793103448274E-2</v>
      </c>
      <c r="AP143" s="434"/>
    </row>
    <row r="144" spans="1:42" ht="357" customHeight="1">
      <c r="A144" s="59"/>
      <c r="B144" s="241"/>
      <c r="C144" s="237"/>
      <c r="D144" s="59" t="s">
        <v>335</v>
      </c>
      <c r="E144" s="225" t="s">
        <v>921</v>
      </c>
      <c r="F144" s="238">
        <v>2024130010203</v>
      </c>
      <c r="G144" s="242" t="s">
        <v>922</v>
      </c>
      <c r="H144" s="242" t="s">
        <v>923</v>
      </c>
      <c r="I144" s="242" t="s">
        <v>336</v>
      </c>
      <c r="J144" s="135" t="s">
        <v>924</v>
      </c>
      <c r="K144" s="137"/>
      <c r="L144" s="137" t="s">
        <v>1213</v>
      </c>
      <c r="M144" s="135">
        <v>4</v>
      </c>
      <c r="N144" s="172">
        <v>1</v>
      </c>
      <c r="O144" s="362">
        <v>1</v>
      </c>
      <c r="P144" s="143">
        <f>+(N144+O144)/M144</f>
        <v>0.5</v>
      </c>
      <c r="Q144" s="45" t="s">
        <v>681</v>
      </c>
      <c r="R144" s="45" t="s">
        <v>637</v>
      </c>
      <c r="S144" s="47">
        <v>364</v>
      </c>
      <c r="T144" s="45" t="s">
        <v>599</v>
      </c>
      <c r="U144" s="45" t="s">
        <v>639</v>
      </c>
      <c r="V144" s="66" t="s">
        <v>925</v>
      </c>
      <c r="W144" s="66" t="s">
        <v>894</v>
      </c>
      <c r="X144" s="66" t="s">
        <v>895</v>
      </c>
      <c r="Y144" s="66" t="s">
        <v>825</v>
      </c>
      <c r="Z144" s="66" t="s">
        <v>874</v>
      </c>
      <c r="AA144" s="274">
        <v>1680525139</v>
      </c>
      <c r="AB144" s="66" t="s">
        <v>605</v>
      </c>
      <c r="AC144" s="66" t="s">
        <v>606</v>
      </c>
      <c r="AD144" s="46"/>
      <c r="AE144" s="46"/>
      <c r="AF144" s="65">
        <v>277252176</v>
      </c>
      <c r="AG144" s="65">
        <v>296025902</v>
      </c>
      <c r="AH144" s="66" t="s">
        <v>606</v>
      </c>
      <c r="AI144" s="66" t="s">
        <v>926</v>
      </c>
      <c r="AJ144" s="218">
        <f>+AF144+AF145+AF146+AF148++AF147</f>
        <v>1680525139</v>
      </c>
      <c r="AK144" s="215">
        <v>2372130449.4400001</v>
      </c>
      <c r="AL144" s="215">
        <v>229374400</v>
      </c>
      <c r="AM144" s="215">
        <v>18832400</v>
      </c>
      <c r="AN144" s="205">
        <f>+AL144/AK144</f>
        <v>9.6695525346908937E-2</v>
      </c>
      <c r="AO144" s="205">
        <f>+AM144/AK144</f>
        <v>7.9390237600321916E-3</v>
      </c>
      <c r="AP144" s="378" t="s">
        <v>1214</v>
      </c>
    </row>
    <row r="145" spans="1:43" ht="225" customHeight="1">
      <c r="A145" s="59"/>
      <c r="B145" s="241"/>
      <c r="C145" s="237"/>
      <c r="D145" s="43"/>
      <c r="E145" s="226"/>
      <c r="F145" s="260"/>
      <c r="G145" s="43"/>
      <c r="H145" s="43"/>
      <c r="I145" s="43"/>
      <c r="J145" s="45" t="s">
        <v>927</v>
      </c>
      <c r="K145" s="46"/>
      <c r="L145" s="46" t="s">
        <v>1215</v>
      </c>
      <c r="M145" s="45">
        <v>7</v>
      </c>
      <c r="N145" s="170">
        <v>2</v>
      </c>
      <c r="O145" s="359">
        <v>1</v>
      </c>
      <c r="P145" s="143">
        <f t="shared" ref="P145:P148" si="26">+(N145+O145)/M145</f>
        <v>0.42857142857142855</v>
      </c>
      <c r="Q145" s="45" t="s">
        <v>681</v>
      </c>
      <c r="R145" s="45" t="s">
        <v>637</v>
      </c>
      <c r="S145" s="47">
        <v>364</v>
      </c>
      <c r="T145" s="45" t="s">
        <v>599</v>
      </c>
      <c r="U145" s="45" t="s">
        <v>639</v>
      </c>
      <c r="V145" s="66"/>
      <c r="W145" s="66"/>
      <c r="X145" s="66"/>
      <c r="Y145" s="66"/>
      <c r="Z145" s="66"/>
      <c r="AA145" s="274"/>
      <c r="AB145" s="66"/>
      <c r="AC145" s="66"/>
      <c r="AD145" s="46"/>
      <c r="AE145" s="46"/>
      <c r="AF145" s="65">
        <v>350480485.44</v>
      </c>
      <c r="AG145" s="65">
        <v>369254212.44</v>
      </c>
      <c r="AH145" s="66"/>
      <c r="AI145" s="66"/>
      <c r="AJ145" s="218"/>
      <c r="AK145" s="216"/>
      <c r="AL145" s="216"/>
      <c r="AM145" s="216"/>
      <c r="AN145" s="206"/>
      <c r="AO145" s="206"/>
      <c r="AP145" s="378" t="s">
        <v>929</v>
      </c>
    </row>
    <row r="146" spans="1:43" ht="109.5" customHeight="1">
      <c r="A146" s="59"/>
      <c r="B146" s="241"/>
      <c r="C146" s="237"/>
      <c r="D146" s="43"/>
      <c r="E146" s="226"/>
      <c r="F146" s="260"/>
      <c r="G146" s="43"/>
      <c r="H146" s="43"/>
      <c r="I146" s="43"/>
      <c r="J146" s="45" t="s">
        <v>930</v>
      </c>
      <c r="K146" s="46"/>
      <c r="L146" s="46" t="s">
        <v>1216</v>
      </c>
      <c r="M146" s="45">
        <v>12</v>
      </c>
      <c r="N146" s="170">
        <v>2</v>
      </c>
      <c r="O146" s="359">
        <v>3</v>
      </c>
      <c r="P146" s="143">
        <f t="shared" si="26"/>
        <v>0.41666666666666669</v>
      </c>
      <c r="Q146" s="45" t="s">
        <v>681</v>
      </c>
      <c r="R146" s="45" t="s">
        <v>637</v>
      </c>
      <c r="S146" s="47">
        <v>364</v>
      </c>
      <c r="T146" s="45" t="s">
        <v>599</v>
      </c>
      <c r="U146" s="45" t="s">
        <v>639</v>
      </c>
      <c r="V146" s="66"/>
      <c r="W146" s="66"/>
      <c r="X146" s="66"/>
      <c r="Y146" s="66"/>
      <c r="Z146" s="66"/>
      <c r="AA146" s="274"/>
      <c r="AB146" s="66"/>
      <c r="AC146" s="66"/>
      <c r="AD146" s="46"/>
      <c r="AE146" s="46"/>
      <c r="AF146" s="65">
        <v>94050365</v>
      </c>
      <c r="AG146" s="65">
        <v>94050365</v>
      </c>
      <c r="AH146" s="66"/>
      <c r="AI146" s="66"/>
      <c r="AJ146" s="218"/>
      <c r="AK146" s="216"/>
      <c r="AL146" s="216"/>
      <c r="AM146" s="216"/>
      <c r="AN146" s="206"/>
      <c r="AO146" s="206"/>
      <c r="AP146" s="378" t="s">
        <v>931</v>
      </c>
      <c r="AQ146" s="67"/>
    </row>
    <row r="147" spans="1:43" ht="209.25" customHeight="1">
      <c r="A147" s="59"/>
      <c r="B147" s="241"/>
      <c r="C147" s="237"/>
      <c r="D147" s="43"/>
      <c r="E147" s="226"/>
      <c r="F147" s="260"/>
      <c r="G147" s="43"/>
      <c r="H147" s="43"/>
      <c r="I147" s="43"/>
      <c r="J147" s="45" t="s">
        <v>932</v>
      </c>
      <c r="K147" s="46"/>
      <c r="L147" s="46" t="s">
        <v>1217</v>
      </c>
      <c r="M147" s="45">
        <v>2</v>
      </c>
      <c r="N147" s="170">
        <v>0</v>
      </c>
      <c r="O147" s="359">
        <v>1</v>
      </c>
      <c r="P147" s="143">
        <f t="shared" si="26"/>
        <v>0.5</v>
      </c>
      <c r="Q147" s="45" t="s">
        <v>681</v>
      </c>
      <c r="R147" s="45" t="s">
        <v>637</v>
      </c>
      <c r="S147" s="47">
        <v>364</v>
      </c>
      <c r="T147" s="45" t="s">
        <v>599</v>
      </c>
      <c r="U147" s="45" t="s">
        <v>639</v>
      </c>
      <c r="V147" s="66"/>
      <c r="W147" s="66"/>
      <c r="X147" s="66"/>
      <c r="Y147" s="66"/>
      <c r="Z147" s="66"/>
      <c r="AA147" s="274"/>
      <c r="AB147" s="66"/>
      <c r="AC147" s="66"/>
      <c r="AD147" s="46"/>
      <c r="AE147" s="46"/>
      <c r="AF147" s="65">
        <v>112800000</v>
      </c>
      <c r="AG147" s="65">
        <v>112800000</v>
      </c>
      <c r="AH147" s="66"/>
      <c r="AI147" s="66"/>
      <c r="AJ147" s="218"/>
      <c r="AK147" s="216"/>
      <c r="AL147" s="216"/>
      <c r="AM147" s="216"/>
      <c r="AN147" s="206"/>
      <c r="AO147" s="206"/>
      <c r="AP147" s="378" t="s">
        <v>933</v>
      </c>
    </row>
    <row r="148" spans="1:43" ht="135.75" customHeight="1" thickBot="1">
      <c r="A148" s="59"/>
      <c r="B148" s="241"/>
      <c r="C148" s="237"/>
      <c r="D148" s="43"/>
      <c r="E148" s="226"/>
      <c r="F148" s="261"/>
      <c r="G148" s="294"/>
      <c r="H148" s="294"/>
      <c r="I148" s="294"/>
      <c r="J148" s="54" t="s">
        <v>934</v>
      </c>
      <c r="K148" s="136"/>
      <c r="L148" s="136" t="s">
        <v>1218</v>
      </c>
      <c r="M148" s="54">
        <v>1</v>
      </c>
      <c r="N148" s="171">
        <v>0</v>
      </c>
      <c r="O148" s="360">
        <v>0</v>
      </c>
      <c r="P148" s="143">
        <f t="shared" si="26"/>
        <v>0</v>
      </c>
      <c r="Q148" s="45" t="s">
        <v>637</v>
      </c>
      <c r="R148" s="45" t="s">
        <v>935</v>
      </c>
      <c r="S148" s="47">
        <v>182</v>
      </c>
      <c r="T148" s="45" t="s">
        <v>599</v>
      </c>
      <c r="U148" s="45" t="s">
        <v>639</v>
      </c>
      <c r="V148" s="66"/>
      <c r="W148" s="66"/>
      <c r="X148" s="66"/>
      <c r="Y148" s="66"/>
      <c r="Z148" s="66"/>
      <c r="AA148" s="274"/>
      <c r="AB148" s="66"/>
      <c r="AC148" s="66"/>
      <c r="AD148" s="46"/>
      <c r="AE148" s="46"/>
      <c r="AF148" s="65">
        <v>845942112.55999994</v>
      </c>
      <c r="AG148" s="65">
        <v>1500000000</v>
      </c>
      <c r="AH148" s="66"/>
      <c r="AI148" s="66"/>
      <c r="AJ148" s="218"/>
      <c r="AK148" s="217"/>
      <c r="AL148" s="217"/>
      <c r="AM148" s="217"/>
      <c r="AN148" s="207"/>
      <c r="AO148" s="207"/>
      <c r="AP148" s="434" t="s">
        <v>936</v>
      </c>
    </row>
    <row r="149" spans="1:43" ht="94.5" customHeight="1" thickBot="1">
      <c r="A149" s="59"/>
      <c r="B149" s="241"/>
      <c r="C149" s="237"/>
      <c r="D149" s="43"/>
      <c r="E149" s="227"/>
      <c r="F149" s="582" t="s">
        <v>1175</v>
      </c>
      <c r="G149" s="583"/>
      <c r="H149" s="583"/>
      <c r="I149" s="583"/>
      <c r="J149" s="583"/>
      <c r="K149" s="583"/>
      <c r="L149" s="583"/>
      <c r="M149" s="583"/>
      <c r="N149" s="583"/>
      <c r="O149" s="584"/>
      <c r="P149" s="146">
        <f>AVERAGE(P144:P148)</f>
        <v>0.36904761904761907</v>
      </c>
      <c r="Q149" s="228"/>
      <c r="R149" s="228"/>
      <c r="S149" s="228"/>
      <c r="T149" s="228"/>
      <c r="U149" s="228"/>
      <c r="V149" s="228"/>
      <c r="W149" s="228"/>
      <c r="X149" s="228"/>
      <c r="Y149" s="228"/>
      <c r="Z149" s="229"/>
      <c r="AA149" s="230" t="s">
        <v>1158</v>
      </c>
      <c r="AB149" s="231"/>
      <c r="AC149" s="231"/>
      <c r="AD149" s="231"/>
      <c r="AE149" s="231"/>
      <c r="AF149" s="231"/>
      <c r="AG149" s="231"/>
      <c r="AH149" s="231"/>
      <c r="AI149" s="231"/>
      <c r="AJ149" s="232"/>
      <c r="AK149" s="125">
        <f>+AK144</f>
        <v>2372130449.4400001</v>
      </c>
      <c r="AL149" s="125">
        <f t="shared" ref="AL149:AO149" si="27">+AL144</f>
        <v>229374400</v>
      </c>
      <c r="AM149" s="125">
        <f t="shared" si="27"/>
        <v>18832400</v>
      </c>
      <c r="AN149" s="107">
        <f t="shared" si="27"/>
        <v>9.6695525346908937E-2</v>
      </c>
      <c r="AO149" s="107">
        <f t="shared" si="27"/>
        <v>7.9390237600321916E-3</v>
      </c>
      <c r="AP149" s="434"/>
    </row>
    <row r="150" spans="1:43" ht="205.5" customHeight="1">
      <c r="A150" s="59"/>
      <c r="B150" s="241"/>
      <c r="C150" s="237"/>
      <c r="D150" s="59" t="s">
        <v>342</v>
      </c>
      <c r="E150" s="225" t="s">
        <v>1176</v>
      </c>
      <c r="F150" s="238">
        <v>2024130010200</v>
      </c>
      <c r="G150" s="242" t="s">
        <v>937</v>
      </c>
      <c r="H150" s="242" t="s">
        <v>938</v>
      </c>
      <c r="I150" s="242" t="s">
        <v>939</v>
      </c>
      <c r="J150" s="135" t="s">
        <v>940</v>
      </c>
      <c r="K150" s="137"/>
      <c r="L150" s="137" t="s">
        <v>941</v>
      </c>
      <c r="M150" s="135">
        <v>15000</v>
      </c>
      <c r="N150" s="172">
        <v>1015</v>
      </c>
      <c r="O150" s="362"/>
      <c r="P150" s="143">
        <f>+O150/M150</f>
        <v>0</v>
      </c>
      <c r="Q150" s="45" t="s">
        <v>681</v>
      </c>
      <c r="R150" s="45" t="s">
        <v>598</v>
      </c>
      <c r="S150" s="47">
        <v>365</v>
      </c>
      <c r="T150" s="45" t="s">
        <v>599</v>
      </c>
      <c r="U150" s="45" t="s">
        <v>639</v>
      </c>
      <c r="V150" s="59" t="s">
        <v>942</v>
      </c>
      <c r="W150" s="59" t="s">
        <v>943</v>
      </c>
      <c r="X150" s="59" t="s">
        <v>944</v>
      </c>
      <c r="Y150" s="59" t="s">
        <v>825</v>
      </c>
      <c r="Z150" s="59" t="s">
        <v>874</v>
      </c>
      <c r="AA150" s="285">
        <v>2100000000</v>
      </c>
      <c r="AB150" s="59" t="s">
        <v>738</v>
      </c>
      <c r="AC150" s="59" t="s">
        <v>606</v>
      </c>
      <c r="AD150" s="46"/>
      <c r="AE150" s="46"/>
      <c r="AF150" s="65">
        <v>1170000000</v>
      </c>
      <c r="AG150" s="65">
        <v>1170000000</v>
      </c>
      <c r="AH150" s="219" t="s">
        <v>1173</v>
      </c>
      <c r="AI150" s="66" t="s">
        <v>945</v>
      </c>
      <c r="AJ150" s="218">
        <f>+AF150+AF151+AF152+AF153+AF154+AF155+AF156</f>
        <v>2100000000</v>
      </c>
      <c r="AK150" s="215">
        <v>2100000000</v>
      </c>
      <c r="AL150" s="215">
        <v>754954860.5</v>
      </c>
      <c r="AM150" s="215">
        <v>57433180.25</v>
      </c>
      <c r="AN150" s="205">
        <f>+AL150/AK150</f>
        <v>0.35950231452380954</v>
      </c>
      <c r="AO150" s="205">
        <f>+AM150/AK150</f>
        <v>2.7349133452380953E-2</v>
      </c>
      <c r="AP150" s="378" t="s">
        <v>946</v>
      </c>
    </row>
    <row r="151" spans="1:43" ht="121.5" customHeight="1">
      <c r="A151" s="59"/>
      <c r="B151" s="241"/>
      <c r="C151" s="237"/>
      <c r="D151" s="43"/>
      <c r="E151" s="226"/>
      <c r="F151" s="239"/>
      <c r="G151" s="59"/>
      <c r="H151" s="43"/>
      <c r="I151" s="43"/>
      <c r="J151" s="45" t="s">
        <v>947</v>
      </c>
      <c r="K151" s="46"/>
      <c r="L151" s="46" t="s">
        <v>928</v>
      </c>
      <c r="M151" s="45">
        <v>2500</v>
      </c>
      <c r="N151" s="170">
        <v>1246</v>
      </c>
      <c r="O151" s="359"/>
      <c r="P151" s="98">
        <f t="shared" ref="P151:P156" si="28">+O151/M151</f>
        <v>0</v>
      </c>
      <c r="Q151" s="45" t="s">
        <v>637</v>
      </c>
      <c r="R151" s="45" t="s">
        <v>598</v>
      </c>
      <c r="S151" s="47">
        <v>330</v>
      </c>
      <c r="T151" s="45" t="s">
        <v>599</v>
      </c>
      <c r="U151" s="45" t="s">
        <v>639</v>
      </c>
      <c r="V151" s="59"/>
      <c r="W151" s="59"/>
      <c r="X151" s="59"/>
      <c r="Y151" s="59" t="s">
        <v>825</v>
      </c>
      <c r="Z151" s="59"/>
      <c r="AA151" s="285"/>
      <c r="AB151" s="59"/>
      <c r="AC151" s="59"/>
      <c r="AD151" s="46"/>
      <c r="AE151" s="46"/>
      <c r="AF151" s="65">
        <v>200000000</v>
      </c>
      <c r="AG151" s="65">
        <v>200000000</v>
      </c>
      <c r="AH151" s="220"/>
      <c r="AI151" s="66"/>
      <c r="AJ151" s="218"/>
      <c r="AK151" s="216"/>
      <c r="AL151" s="216"/>
      <c r="AM151" s="216"/>
      <c r="AN151" s="206"/>
      <c r="AO151" s="206"/>
      <c r="AP151" s="434"/>
    </row>
    <row r="152" spans="1:43" ht="121.5" customHeight="1">
      <c r="A152" s="59"/>
      <c r="B152" s="241"/>
      <c r="C152" s="237"/>
      <c r="D152" s="43"/>
      <c r="E152" s="226"/>
      <c r="F152" s="239"/>
      <c r="G152" s="59"/>
      <c r="H152" s="43"/>
      <c r="I152" s="43"/>
      <c r="J152" s="45" t="s">
        <v>948</v>
      </c>
      <c r="K152" s="46"/>
      <c r="L152" s="46" t="s">
        <v>949</v>
      </c>
      <c r="M152" s="45">
        <v>150</v>
      </c>
      <c r="N152" s="170">
        <v>5</v>
      </c>
      <c r="O152" s="359"/>
      <c r="P152" s="98">
        <f t="shared" si="28"/>
        <v>0</v>
      </c>
      <c r="Q152" s="45" t="s">
        <v>638</v>
      </c>
      <c r="R152" s="45" t="s">
        <v>598</v>
      </c>
      <c r="S152" s="47">
        <v>300</v>
      </c>
      <c r="T152" s="45" t="s">
        <v>599</v>
      </c>
      <c r="U152" s="45" t="s">
        <v>639</v>
      </c>
      <c r="V152" s="59"/>
      <c r="W152" s="59"/>
      <c r="X152" s="59"/>
      <c r="Y152" s="59" t="s">
        <v>825</v>
      </c>
      <c r="Z152" s="59"/>
      <c r="AA152" s="285"/>
      <c r="AB152" s="59"/>
      <c r="AC152" s="59"/>
      <c r="AD152" s="46"/>
      <c r="AE152" s="46"/>
      <c r="AF152" s="65">
        <v>150000000</v>
      </c>
      <c r="AG152" s="65">
        <v>150000000</v>
      </c>
      <c r="AH152" s="220"/>
      <c r="AI152" s="66"/>
      <c r="AJ152" s="218"/>
      <c r="AK152" s="216"/>
      <c r="AL152" s="216"/>
      <c r="AM152" s="216"/>
      <c r="AN152" s="206"/>
      <c r="AO152" s="206"/>
      <c r="AP152" s="434"/>
    </row>
    <row r="153" spans="1:43" ht="121.5" customHeight="1">
      <c r="A153" s="59"/>
      <c r="B153" s="241"/>
      <c r="C153" s="237"/>
      <c r="D153" s="43"/>
      <c r="E153" s="226"/>
      <c r="F153" s="239"/>
      <c r="G153" s="59"/>
      <c r="H153" s="43"/>
      <c r="I153" s="43"/>
      <c r="J153" s="45" t="s">
        <v>950</v>
      </c>
      <c r="K153" s="46"/>
      <c r="L153" s="46" t="s">
        <v>951</v>
      </c>
      <c r="M153" s="45">
        <v>150</v>
      </c>
      <c r="N153" s="170">
        <v>22</v>
      </c>
      <c r="O153" s="359"/>
      <c r="P153" s="98">
        <f t="shared" si="28"/>
        <v>0</v>
      </c>
      <c r="Q153" s="45" t="s">
        <v>637</v>
      </c>
      <c r="R153" s="45" t="s">
        <v>598</v>
      </c>
      <c r="S153" s="47">
        <v>330</v>
      </c>
      <c r="T153" s="45" t="s">
        <v>599</v>
      </c>
      <c r="U153" s="45" t="s">
        <v>639</v>
      </c>
      <c r="V153" s="59"/>
      <c r="W153" s="59"/>
      <c r="X153" s="59"/>
      <c r="Y153" s="59" t="s">
        <v>825</v>
      </c>
      <c r="Z153" s="59"/>
      <c r="AA153" s="285"/>
      <c r="AB153" s="59"/>
      <c r="AC153" s="59"/>
      <c r="AD153" s="46"/>
      <c r="AE153" s="46"/>
      <c r="AF153" s="65">
        <v>200000000</v>
      </c>
      <c r="AG153" s="65">
        <v>200000000</v>
      </c>
      <c r="AH153" s="220"/>
      <c r="AI153" s="66"/>
      <c r="AJ153" s="218"/>
      <c r="AK153" s="216"/>
      <c r="AL153" s="216"/>
      <c r="AM153" s="216"/>
      <c r="AN153" s="206"/>
      <c r="AO153" s="206"/>
      <c r="AP153" s="378" t="s">
        <v>952</v>
      </c>
    </row>
    <row r="154" spans="1:43" ht="121.5" customHeight="1">
      <c r="A154" s="59"/>
      <c r="B154" s="241"/>
      <c r="C154" s="237"/>
      <c r="D154" s="43"/>
      <c r="E154" s="226"/>
      <c r="F154" s="239"/>
      <c r="G154" s="59"/>
      <c r="H154" s="43"/>
      <c r="I154" s="43"/>
      <c r="J154" s="45" t="s">
        <v>953</v>
      </c>
      <c r="K154" s="46"/>
      <c r="L154" s="46" t="s">
        <v>954</v>
      </c>
      <c r="M154" s="45">
        <v>50</v>
      </c>
      <c r="N154" s="170">
        <v>10</v>
      </c>
      <c r="O154" s="359"/>
      <c r="P154" s="98">
        <f t="shared" si="28"/>
        <v>0</v>
      </c>
      <c r="Q154" s="45" t="s">
        <v>637</v>
      </c>
      <c r="R154" s="45" t="s">
        <v>598</v>
      </c>
      <c r="S154" s="47">
        <v>330</v>
      </c>
      <c r="T154" s="45" t="s">
        <v>599</v>
      </c>
      <c r="U154" s="45" t="s">
        <v>639</v>
      </c>
      <c r="V154" s="59"/>
      <c r="W154" s="59"/>
      <c r="X154" s="59"/>
      <c r="Y154" s="59" t="s">
        <v>825</v>
      </c>
      <c r="Z154" s="59"/>
      <c r="AA154" s="285"/>
      <c r="AB154" s="59"/>
      <c r="AC154" s="59"/>
      <c r="AD154" s="46"/>
      <c r="AE154" s="46"/>
      <c r="AF154" s="65">
        <v>100000000</v>
      </c>
      <c r="AG154" s="65">
        <v>100000000</v>
      </c>
      <c r="AH154" s="220"/>
      <c r="AI154" s="66"/>
      <c r="AJ154" s="218"/>
      <c r="AK154" s="216"/>
      <c r="AL154" s="216"/>
      <c r="AM154" s="216"/>
      <c r="AN154" s="206"/>
      <c r="AO154" s="206"/>
      <c r="AP154" s="434"/>
    </row>
    <row r="155" spans="1:43" ht="121.5" customHeight="1">
      <c r="A155" s="59"/>
      <c r="B155" s="241"/>
      <c r="C155" s="237"/>
      <c r="D155" s="59" t="s">
        <v>346</v>
      </c>
      <c r="E155" s="226"/>
      <c r="F155" s="239"/>
      <c r="G155" s="59"/>
      <c r="H155" s="59" t="s">
        <v>955</v>
      </c>
      <c r="I155" s="59" t="s">
        <v>956</v>
      </c>
      <c r="J155" s="45" t="s">
        <v>957</v>
      </c>
      <c r="K155" s="46"/>
      <c r="L155" s="46" t="s">
        <v>958</v>
      </c>
      <c r="M155" s="45">
        <v>11</v>
      </c>
      <c r="N155" s="170">
        <v>5</v>
      </c>
      <c r="O155" s="359"/>
      <c r="P155" s="98">
        <f t="shared" si="28"/>
        <v>0</v>
      </c>
      <c r="Q155" s="45" t="s">
        <v>638</v>
      </c>
      <c r="R155" s="45" t="s">
        <v>598</v>
      </c>
      <c r="S155" s="47">
        <v>300</v>
      </c>
      <c r="T155" s="45" t="s">
        <v>599</v>
      </c>
      <c r="U155" s="45" t="s">
        <v>639</v>
      </c>
      <c r="V155" s="59"/>
      <c r="W155" s="59"/>
      <c r="X155" s="59"/>
      <c r="Y155" s="59" t="s">
        <v>825</v>
      </c>
      <c r="Z155" s="59"/>
      <c r="AA155" s="285"/>
      <c r="AB155" s="59"/>
      <c r="AC155" s="59"/>
      <c r="AD155" s="46"/>
      <c r="AE155" s="46"/>
      <c r="AF155" s="65">
        <v>160000000</v>
      </c>
      <c r="AG155" s="65">
        <v>160000000</v>
      </c>
      <c r="AH155" s="220"/>
      <c r="AI155" s="66"/>
      <c r="AJ155" s="218"/>
      <c r="AK155" s="216"/>
      <c r="AL155" s="216"/>
      <c r="AM155" s="216"/>
      <c r="AN155" s="206"/>
      <c r="AO155" s="206"/>
      <c r="AP155" s="434"/>
    </row>
    <row r="156" spans="1:43" ht="121.5" customHeight="1" thickBot="1">
      <c r="A156" s="59"/>
      <c r="B156" s="241"/>
      <c r="C156" s="237"/>
      <c r="D156" s="59"/>
      <c r="E156" s="226"/>
      <c r="F156" s="240"/>
      <c r="G156" s="225"/>
      <c r="H156" s="225"/>
      <c r="I156" s="225"/>
      <c r="J156" s="54" t="s">
        <v>959</v>
      </c>
      <c r="K156" s="136"/>
      <c r="L156" s="136" t="s">
        <v>960</v>
      </c>
      <c r="M156" s="54">
        <v>1</v>
      </c>
      <c r="N156" s="171">
        <v>1</v>
      </c>
      <c r="O156" s="360"/>
      <c r="P156" s="141">
        <f t="shared" si="28"/>
        <v>0</v>
      </c>
      <c r="Q156" s="45" t="s">
        <v>638</v>
      </c>
      <c r="R156" s="45" t="s">
        <v>598</v>
      </c>
      <c r="S156" s="47">
        <v>300</v>
      </c>
      <c r="T156" s="45" t="s">
        <v>599</v>
      </c>
      <c r="U156" s="45" t="s">
        <v>639</v>
      </c>
      <c r="V156" s="59"/>
      <c r="W156" s="59"/>
      <c r="X156" s="59"/>
      <c r="Y156" s="59" t="s">
        <v>825</v>
      </c>
      <c r="Z156" s="59"/>
      <c r="AA156" s="285"/>
      <c r="AB156" s="59"/>
      <c r="AC156" s="59"/>
      <c r="AD156" s="46"/>
      <c r="AE156" s="46"/>
      <c r="AF156" s="65">
        <v>120000000</v>
      </c>
      <c r="AG156" s="65">
        <v>120000000</v>
      </c>
      <c r="AH156" s="265"/>
      <c r="AI156" s="66"/>
      <c r="AJ156" s="218"/>
      <c r="AK156" s="217"/>
      <c r="AL156" s="217"/>
      <c r="AM156" s="217"/>
      <c r="AN156" s="207"/>
      <c r="AO156" s="207"/>
      <c r="AP156" s="434"/>
    </row>
    <row r="157" spans="1:43" ht="121.5" customHeight="1" thickBot="1">
      <c r="A157" s="289"/>
      <c r="B157" s="228"/>
      <c r="C157" s="228"/>
      <c r="D157" s="229"/>
      <c r="E157" s="227"/>
      <c r="F157" s="185" t="s">
        <v>1177</v>
      </c>
      <c r="G157" s="186"/>
      <c r="H157" s="186"/>
      <c r="I157" s="186"/>
      <c r="J157" s="186"/>
      <c r="K157" s="186"/>
      <c r="L157" s="186"/>
      <c r="M157" s="186"/>
      <c r="N157" s="187"/>
      <c r="O157" s="373"/>
      <c r="P157" s="146">
        <f>AVERAGE(P150:P156)</f>
        <v>0</v>
      </c>
      <c r="Q157" s="228"/>
      <c r="R157" s="228"/>
      <c r="S157" s="228"/>
      <c r="T157" s="228"/>
      <c r="U157" s="228"/>
      <c r="V157" s="228"/>
      <c r="W157" s="228"/>
      <c r="X157" s="228"/>
      <c r="Y157" s="228"/>
      <c r="Z157" s="229"/>
      <c r="AA157" s="230" t="s">
        <v>1158</v>
      </c>
      <c r="AB157" s="231"/>
      <c r="AC157" s="231"/>
      <c r="AD157" s="231"/>
      <c r="AE157" s="231"/>
      <c r="AF157" s="231"/>
      <c r="AG157" s="231"/>
      <c r="AH157" s="231"/>
      <c r="AI157" s="231"/>
      <c r="AJ157" s="232"/>
      <c r="AK157" s="125">
        <f>+AK150</f>
        <v>2100000000</v>
      </c>
      <c r="AL157" s="125">
        <f t="shared" ref="AL157:AO157" si="29">+AL150</f>
        <v>754954860.5</v>
      </c>
      <c r="AM157" s="125">
        <f t="shared" si="29"/>
        <v>57433180.25</v>
      </c>
      <c r="AN157" s="107">
        <f t="shared" si="29"/>
        <v>0.35950231452380954</v>
      </c>
      <c r="AO157" s="107">
        <f t="shared" si="29"/>
        <v>2.7349133452380953E-2</v>
      </c>
      <c r="AP157" s="434"/>
    </row>
    <row r="158" spans="1:43" ht="121.5" customHeight="1">
      <c r="A158" s="289"/>
      <c r="B158" s="228"/>
      <c r="C158" s="229"/>
      <c r="D158" s="188" t="s">
        <v>1178</v>
      </c>
      <c r="E158" s="189"/>
      <c r="F158" s="190"/>
      <c r="G158" s="190"/>
      <c r="H158" s="190"/>
      <c r="I158" s="190"/>
      <c r="J158" s="190"/>
      <c r="K158" s="190"/>
      <c r="L158" s="190"/>
      <c r="M158" s="190"/>
      <c r="N158" s="191"/>
      <c r="O158" s="366"/>
      <c r="P158" s="145">
        <f>AVERAGE(P143,P149,P157)</f>
        <v>0.29409052813658076</v>
      </c>
      <c r="Q158" s="289"/>
      <c r="R158" s="228"/>
      <c r="S158" s="228"/>
      <c r="T158" s="228"/>
      <c r="U158" s="228"/>
      <c r="V158" s="228"/>
      <c r="W158" s="228"/>
      <c r="X158" s="228"/>
      <c r="Y158" s="228"/>
      <c r="Z158" s="229"/>
      <c r="AA158" s="251" t="s">
        <v>1179</v>
      </c>
      <c r="AB158" s="252"/>
      <c r="AC158" s="252"/>
      <c r="AD158" s="252"/>
      <c r="AE158" s="252"/>
      <c r="AF158" s="252"/>
      <c r="AG158" s="252"/>
      <c r="AH158" s="252"/>
      <c r="AI158" s="252"/>
      <c r="AJ158" s="253"/>
      <c r="AK158" s="127">
        <f>+AK143+AK149+AK157</f>
        <v>5922130449.4400005</v>
      </c>
      <c r="AL158" s="127">
        <f t="shared" ref="AL158:AM158" si="30">+AL143+AL149+AL157</f>
        <v>1486602860.5</v>
      </c>
      <c r="AM158" s="127">
        <f t="shared" si="30"/>
        <v>113718780.25</v>
      </c>
      <c r="AN158" s="128">
        <f>+AL158/AK158</f>
        <v>0.25102501087941653</v>
      </c>
      <c r="AO158" s="128">
        <f>+AM158/AK158</f>
        <v>1.920234301166961E-2</v>
      </c>
      <c r="AP158" s="434"/>
    </row>
    <row r="159" spans="1:43" ht="69" customHeight="1">
      <c r="A159" s="43"/>
      <c r="B159" s="241" t="s">
        <v>349</v>
      </c>
      <c r="C159" s="43"/>
      <c r="D159" s="59" t="s">
        <v>356</v>
      </c>
      <c r="E159" s="219" t="s">
        <v>961</v>
      </c>
      <c r="F159" s="239">
        <v>2024130010011</v>
      </c>
      <c r="G159" s="59" t="s">
        <v>962</v>
      </c>
      <c r="H159" s="59" t="s">
        <v>963</v>
      </c>
      <c r="I159" s="59" t="s">
        <v>964</v>
      </c>
      <c r="J159" s="45" t="s">
        <v>965</v>
      </c>
      <c r="K159" s="46"/>
      <c r="L159" s="46" t="s">
        <v>966</v>
      </c>
      <c r="M159" s="45">
        <v>23</v>
      </c>
      <c r="N159" s="170">
        <v>20</v>
      </c>
      <c r="O159" s="359">
        <v>23</v>
      </c>
      <c r="P159" s="98">
        <f>+O159/M159</f>
        <v>1</v>
      </c>
      <c r="Q159" s="45" t="s">
        <v>681</v>
      </c>
      <c r="R159" s="45" t="s">
        <v>598</v>
      </c>
      <c r="S159" s="47">
        <v>365</v>
      </c>
      <c r="T159" s="45" t="s">
        <v>599</v>
      </c>
      <c r="U159" s="45" t="s">
        <v>639</v>
      </c>
      <c r="V159" s="59" t="s">
        <v>967</v>
      </c>
      <c r="W159" s="349" t="s">
        <v>968</v>
      </c>
      <c r="X159" s="129" t="s">
        <v>969</v>
      </c>
      <c r="Y159" s="46" t="s">
        <v>737</v>
      </c>
      <c r="Z159" s="46" t="s">
        <v>970</v>
      </c>
      <c r="AA159" s="46">
        <v>23250000</v>
      </c>
      <c r="AB159" s="46" t="s">
        <v>971</v>
      </c>
      <c r="AC159" s="46" t="s">
        <v>972</v>
      </c>
      <c r="AD159" s="46">
        <v>45717</v>
      </c>
      <c r="AE159" s="46"/>
      <c r="AF159" s="65">
        <v>55000000</v>
      </c>
      <c r="AG159" s="68">
        <v>55000000</v>
      </c>
      <c r="AH159" s="46" t="s">
        <v>972</v>
      </c>
      <c r="AI159" s="66" t="s">
        <v>973</v>
      </c>
      <c r="AJ159" s="276">
        <f>+AG159+AG160+AG161+AG162+AG163+AG164+AG165+AG166+AG167+AG168+AG169+AG170+AG171+AG172+AG173</f>
        <v>800000000</v>
      </c>
      <c r="AK159" s="346">
        <v>800000000</v>
      </c>
      <c r="AL159" s="346">
        <v>383829600</v>
      </c>
      <c r="AM159" s="346">
        <v>67922000</v>
      </c>
      <c r="AN159" s="205">
        <f>+AL159/AK159</f>
        <v>0.47978700000000002</v>
      </c>
      <c r="AO159" s="205">
        <f>+AM159/AK159</f>
        <v>8.4902500000000006E-2</v>
      </c>
      <c r="AP159" s="434"/>
    </row>
    <row r="160" spans="1:43" ht="69" customHeight="1">
      <c r="A160" s="43"/>
      <c r="B160" s="241"/>
      <c r="C160" s="43"/>
      <c r="D160" s="43"/>
      <c r="E160" s="220"/>
      <c r="F160" s="239"/>
      <c r="G160" s="59"/>
      <c r="H160" s="43"/>
      <c r="I160" s="43"/>
      <c r="J160" s="45" t="s">
        <v>974</v>
      </c>
      <c r="K160" s="46"/>
      <c r="L160" s="46" t="s">
        <v>975</v>
      </c>
      <c r="M160" s="45">
        <v>1</v>
      </c>
      <c r="N160" s="170">
        <v>1</v>
      </c>
      <c r="O160" s="359">
        <v>1</v>
      </c>
      <c r="P160" s="98">
        <f t="shared" ref="P160:P173" si="31">+O160/M160</f>
        <v>1</v>
      </c>
      <c r="Q160" s="45" t="s">
        <v>681</v>
      </c>
      <c r="R160" s="45" t="s">
        <v>598</v>
      </c>
      <c r="S160" s="47">
        <v>365</v>
      </c>
      <c r="T160" s="45" t="s">
        <v>599</v>
      </c>
      <c r="U160" s="45" t="s">
        <v>639</v>
      </c>
      <c r="V160" s="59"/>
      <c r="W160" s="350"/>
      <c r="X160" s="129" t="s">
        <v>969</v>
      </c>
      <c r="Y160" s="46" t="s">
        <v>737</v>
      </c>
      <c r="Z160" s="46" t="s">
        <v>874</v>
      </c>
      <c r="AA160" s="46">
        <v>57961538.461538464</v>
      </c>
      <c r="AB160" s="46" t="s">
        <v>976</v>
      </c>
      <c r="AC160" s="46" t="s">
        <v>972</v>
      </c>
      <c r="AD160" s="46">
        <v>45658</v>
      </c>
      <c r="AE160" s="46"/>
      <c r="AF160" s="65">
        <v>60500000</v>
      </c>
      <c r="AG160" s="68">
        <v>60500000</v>
      </c>
      <c r="AH160" s="46" t="s">
        <v>972</v>
      </c>
      <c r="AI160" s="66"/>
      <c r="AJ160" s="276"/>
      <c r="AK160" s="347"/>
      <c r="AL160" s="347"/>
      <c r="AM160" s="347"/>
      <c r="AN160" s="206"/>
      <c r="AO160" s="206"/>
      <c r="AP160" s="434"/>
    </row>
    <row r="161" spans="1:42" ht="69" customHeight="1">
      <c r="A161" s="43"/>
      <c r="B161" s="241"/>
      <c r="C161" s="43"/>
      <c r="D161" s="43"/>
      <c r="E161" s="220"/>
      <c r="F161" s="239"/>
      <c r="G161" s="59"/>
      <c r="H161" s="43"/>
      <c r="I161" s="43"/>
      <c r="J161" s="45" t="s">
        <v>977</v>
      </c>
      <c r="K161" s="46"/>
      <c r="L161" s="46" t="s">
        <v>978</v>
      </c>
      <c r="M161" s="45">
        <v>12</v>
      </c>
      <c r="N161" s="170">
        <v>3</v>
      </c>
      <c r="O161" s="359">
        <v>6</v>
      </c>
      <c r="P161" s="98">
        <f t="shared" si="31"/>
        <v>0.5</v>
      </c>
      <c r="Q161" s="45" t="s">
        <v>681</v>
      </c>
      <c r="R161" s="45" t="s">
        <v>598</v>
      </c>
      <c r="S161" s="47">
        <v>365</v>
      </c>
      <c r="T161" s="45" t="s">
        <v>599</v>
      </c>
      <c r="U161" s="45" t="s">
        <v>639</v>
      </c>
      <c r="V161" s="59"/>
      <c r="W161" s="350"/>
      <c r="X161" s="129" t="s">
        <v>979</v>
      </c>
      <c r="Y161" s="46" t="s">
        <v>737</v>
      </c>
      <c r="Z161" s="46" t="s">
        <v>874</v>
      </c>
      <c r="AA161" s="46">
        <v>57961538.461538464</v>
      </c>
      <c r="AB161" s="46" t="s">
        <v>976</v>
      </c>
      <c r="AC161" s="46" t="s">
        <v>972</v>
      </c>
      <c r="AD161" s="46">
        <v>45658</v>
      </c>
      <c r="AE161" s="46"/>
      <c r="AF161" s="65">
        <v>49500000</v>
      </c>
      <c r="AG161" s="68">
        <v>49500000</v>
      </c>
      <c r="AH161" s="46" t="s">
        <v>972</v>
      </c>
      <c r="AI161" s="66"/>
      <c r="AJ161" s="276"/>
      <c r="AK161" s="347"/>
      <c r="AL161" s="347"/>
      <c r="AM161" s="347"/>
      <c r="AN161" s="206"/>
      <c r="AO161" s="206"/>
      <c r="AP161" s="434"/>
    </row>
    <row r="162" spans="1:42" ht="69" customHeight="1">
      <c r="A162" s="43"/>
      <c r="B162" s="241"/>
      <c r="C162" s="43"/>
      <c r="D162" s="43"/>
      <c r="E162" s="220"/>
      <c r="F162" s="239"/>
      <c r="G162" s="59"/>
      <c r="H162" s="43"/>
      <c r="I162" s="43"/>
      <c r="J162" s="45" t="s">
        <v>980</v>
      </c>
      <c r="K162" s="46"/>
      <c r="L162" s="46" t="s">
        <v>981</v>
      </c>
      <c r="M162" s="45">
        <v>1</v>
      </c>
      <c r="N162" s="170">
        <v>1</v>
      </c>
      <c r="O162" s="359">
        <v>1</v>
      </c>
      <c r="P162" s="98">
        <f t="shared" si="31"/>
        <v>1</v>
      </c>
      <c r="Q162" s="45" t="s">
        <v>681</v>
      </c>
      <c r="R162" s="45" t="s">
        <v>598</v>
      </c>
      <c r="S162" s="47">
        <v>365</v>
      </c>
      <c r="T162" s="45" t="s">
        <v>599</v>
      </c>
      <c r="U162" s="45" t="s">
        <v>639</v>
      </c>
      <c r="V162" s="59"/>
      <c r="W162" s="350"/>
      <c r="X162" s="129" t="s">
        <v>982</v>
      </c>
      <c r="Y162" s="46" t="s">
        <v>737</v>
      </c>
      <c r="Z162" s="46" t="s">
        <v>874</v>
      </c>
      <c r="AA162" s="46">
        <v>57961538.461538464</v>
      </c>
      <c r="AB162" s="46" t="s">
        <v>976</v>
      </c>
      <c r="AC162" s="46" t="s">
        <v>972</v>
      </c>
      <c r="AD162" s="46">
        <v>45658</v>
      </c>
      <c r="AE162" s="46"/>
      <c r="AF162" s="65">
        <v>30250000</v>
      </c>
      <c r="AG162" s="68">
        <v>30250000</v>
      </c>
      <c r="AH162" s="46" t="s">
        <v>972</v>
      </c>
      <c r="AI162" s="66"/>
      <c r="AJ162" s="276"/>
      <c r="AK162" s="347"/>
      <c r="AL162" s="347"/>
      <c r="AM162" s="347"/>
      <c r="AN162" s="206"/>
      <c r="AO162" s="206"/>
      <c r="AP162" s="434"/>
    </row>
    <row r="163" spans="1:42" ht="69" customHeight="1">
      <c r="A163" s="43"/>
      <c r="B163" s="241"/>
      <c r="C163" s="43"/>
      <c r="D163" s="43"/>
      <c r="E163" s="220"/>
      <c r="F163" s="239"/>
      <c r="G163" s="59"/>
      <c r="H163" s="43"/>
      <c r="I163" s="43"/>
      <c r="J163" s="45" t="s">
        <v>983</v>
      </c>
      <c r="K163" s="46"/>
      <c r="L163" s="46" t="s">
        <v>978</v>
      </c>
      <c r="M163" s="45">
        <v>1</v>
      </c>
      <c r="N163" s="170">
        <v>1</v>
      </c>
      <c r="O163" s="359">
        <v>1</v>
      </c>
      <c r="P163" s="98">
        <f t="shared" si="31"/>
        <v>1</v>
      </c>
      <c r="Q163" s="45" t="s">
        <v>681</v>
      </c>
      <c r="R163" s="45" t="s">
        <v>598</v>
      </c>
      <c r="S163" s="47">
        <v>365</v>
      </c>
      <c r="T163" s="45" t="s">
        <v>599</v>
      </c>
      <c r="U163" s="45" t="s">
        <v>639</v>
      </c>
      <c r="V163" s="59"/>
      <c r="W163" s="350"/>
      <c r="X163" s="129" t="s">
        <v>979</v>
      </c>
      <c r="Y163" s="46" t="s">
        <v>737</v>
      </c>
      <c r="Z163" s="46" t="s">
        <v>874</v>
      </c>
      <c r="AA163" s="46">
        <v>57961538.461538464</v>
      </c>
      <c r="AB163" s="46" t="s">
        <v>976</v>
      </c>
      <c r="AC163" s="46" t="s">
        <v>972</v>
      </c>
      <c r="AD163" s="46">
        <v>45658</v>
      </c>
      <c r="AE163" s="46"/>
      <c r="AF163" s="65">
        <v>60500000</v>
      </c>
      <c r="AG163" s="68">
        <v>60500000</v>
      </c>
      <c r="AH163" s="46" t="s">
        <v>972</v>
      </c>
      <c r="AI163" s="66"/>
      <c r="AJ163" s="276"/>
      <c r="AK163" s="347"/>
      <c r="AL163" s="347"/>
      <c r="AM163" s="347"/>
      <c r="AN163" s="206"/>
      <c r="AO163" s="206"/>
      <c r="AP163" s="434"/>
    </row>
    <row r="164" spans="1:42" ht="69" customHeight="1">
      <c r="A164" s="43"/>
      <c r="B164" s="241"/>
      <c r="C164" s="43"/>
      <c r="D164" s="43"/>
      <c r="E164" s="220"/>
      <c r="F164" s="239"/>
      <c r="G164" s="59"/>
      <c r="H164" s="43"/>
      <c r="I164" s="43"/>
      <c r="J164" s="45" t="s">
        <v>984</v>
      </c>
      <c r="K164" s="46"/>
      <c r="L164" s="46" t="s">
        <v>978</v>
      </c>
      <c r="M164" s="45">
        <v>1</v>
      </c>
      <c r="N164" s="170">
        <v>0</v>
      </c>
      <c r="O164" s="359">
        <v>0</v>
      </c>
      <c r="P164" s="98">
        <f t="shared" si="31"/>
        <v>0</v>
      </c>
      <c r="Q164" s="45" t="s">
        <v>681</v>
      </c>
      <c r="R164" s="45" t="s">
        <v>598</v>
      </c>
      <c r="S164" s="47">
        <v>365</v>
      </c>
      <c r="T164" s="45" t="s">
        <v>599</v>
      </c>
      <c r="U164" s="45" t="s">
        <v>639</v>
      </c>
      <c r="V164" s="59"/>
      <c r="W164" s="350"/>
      <c r="X164" s="129" t="s">
        <v>982</v>
      </c>
      <c r="Y164" s="46" t="s">
        <v>737</v>
      </c>
      <c r="Z164" s="46" t="s">
        <v>874</v>
      </c>
      <c r="AA164" s="46">
        <v>57961538.461538464</v>
      </c>
      <c r="AB164" s="46" t="s">
        <v>976</v>
      </c>
      <c r="AC164" s="46" t="s">
        <v>972</v>
      </c>
      <c r="AD164" s="46">
        <v>45658</v>
      </c>
      <c r="AE164" s="46"/>
      <c r="AF164" s="65">
        <v>60500000</v>
      </c>
      <c r="AG164" s="68">
        <v>60500000</v>
      </c>
      <c r="AH164" s="46" t="s">
        <v>972</v>
      </c>
      <c r="AI164" s="66"/>
      <c r="AJ164" s="276"/>
      <c r="AK164" s="347"/>
      <c r="AL164" s="347"/>
      <c r="AM164" s="347"/>
      <c r="AN164" s="206"/>
      <c r="AO164" s="206"/>
      <c r="AP164" s="434"/>
    </row>
    <row r="165" spans="1:42" ht="69" customHeight="1">
      <c r="A165" s="43"/>
      <c r="B165" s="241"/>
      <c r="C165" s="43"/>
      <c r="D165" s="43"/>
      <c r="E165" s="220"/>
      <c r="F165" s="239"/>
      <c r="G165" s="59"/>
      <c r="H165" s="43"/>
      <c r="I165" s="43"/>
      <c r="J165" s="45" t="s">
        <v>985</v>
      </c>
      <c r="K165" s="46"/>
      <c r="L165" s="46" t="s">
        <v>986</v>
      </c>
      <c r="M165" s="45">
        <v>1</v>
      </c>
      <c r="N165" s="170">
        <v>0</v>
      </c>
      <c r="O165" s="359">
        <v>0</v>
      </c>
      <c r="P165" s="98">
        <f t="shared" si="31"/>
        <v>0</v>
      </c>
      <c r="Q165" s="45" t="s">
        <v>681</v>
      </c>
      <c r="R165" s="45" t="s">
        <v>598</v>
      </c>
      <c r="S165" s="47">
        <v>365</v>
      </c>
      <c r="T165" s="45" t="s">
        <v>599</v>
      </c>
      <c r="U165" s="45" t="s">
        <v>639</v>
      </c>
      <c r="V165" s="59"/>
      <c r="W165" s="350"/>
      <c r="X165" s="129" t="s">
        <v>982</v>
      </c>
      <c r="Y165" s="46" t="s">
        <v>737</v>
      </c>
      <c r="Z165" s="46" t="s">
        <v>874</v>
      </c>
      <c r="AA165" s="46">
        <v>57961538.461538464</v>
      </c>
      <c r="AB165" s="46" t="s">
        <v>976</v>
      </c>
      <c r="AC165" s="46" t="s">
        <v>972</v>
      </c>
      <c r="AD165" s="46">
        <v>45658</v>
      </c>
      <c r="AE165" s="46"/>
      <c r="AF165" s="65">
        <v>0</v>
      </c>
      <c r="AG165" s="68">
        <v>0</v>
      </c>
      <c r="AH165" s="46" t="s">
        <v>972</v>
      </c>
      <c r="AI165" s="66"/>
      <c r="AJ165" s="276"/>
      <c r="AK165" s="347"/>
      <c r="AL165" s="347"/>
      <c r="AM165" s="347"/>
      <c r="AN165" s="206"/>
      <c r="AO165" s="206"/>
      <c r="AP165" s="434"/>
    </row>
    <row r="166" spans="1:42" ht="69" customHeight="1">
      <c r="A166" s="43"/>
      <c r="B166" s="241"/>
      <c r="C166" s="43"/>
      <c r="D166" s="43"/>
      <c r="E166" s="220"/>
      <c r="F166" s="239"/>
      <c r="G166" s="59"/>
      <c r="H166" s="43"/>
      <c r="I166" s="43"/>
      <c r="J166" s="45" t="s">
        <v>987</v>
      </c>
      <c r="K166" s="46"/>
      <c r="L166" s="46" t="s">
        <v>988</v>
      </c>
      <c r="M166" s="45">
        <v>1</v>
      </c>
      <c r="N166" s="170">
        <v>1</v>
      </c>
      <c r="O166" s="359">
        <v>1</v>
      </c>
      <c r="P166" s="98">
        <f t="shared" si="31"/>
        <v>1</v>
      </c>
      <c r="Q166" s="45" t="s">
        <v>681</v>
      </c>
      <c r="R166" s="45" t="s">
        <v>598</v>
      </c>
      <c r="S166" s="47">
        <v>365</v>
      </c>
      <c r="T166" s="45" t="s">
        <v>599</v>
      </c>
      <c r="U166" s="45" t="s">
        <v>639</v>
      </c>
      <c r="V166" s="59"/>
      <c r="W166" s="350"/>
      <c r="X166" s="129" t="s">
        <v>982</v>
      </c>
      <c r="Y166" s="46" t="s">
        <v>737</v>
      </c>
      <c r="Z166" s="46" t="s">
        <v>874</v>
      </c>
      <c r="AA166" s="46">
        <v>57961538.461538464</v>
      </c>
      <c r="AB166" s="46" t="s">
        <v>976</v>
      </c>
      <c r="AC166" s="46" t="s">
        <v>972</v>
      </c>
      <c r="AD166" s="46">
        <v>45658</v>
      </c>
      <c r="AE166" s="46"/>
      <c r="AF166" s="65">
        <v>52800000</v>
      </c>
      <c r="AG166" s="68">
        <v>52800000</v>
      </c>
      <c r="AH166" s="46" t="s">
        <v>972</v>
      </c>
      <c r="AI166" s="66"/>
      <c r="AJ166" s="276"/>
      <c r="AK166" s="347"/>
      <c r="AL166" s="347"/>
      <c r="AM166" s="347"/>
      <c r="AN166" s="206"/>
      <c r="AO166" s="206"/>
      <c r="AP166" s="434"/>
    </row>
    <row r="167" spans="1:42" ht="69" customHeight="1">
      <c r="A167" s="43"/>
      <c r="B167" s="241"/>
      <c r="C167" s="43"/>
      <c r="D167" s="43"/>
      <c r="E167" s="220"/>
      <c r="F167" s="239"/>
      <c r="G167" s="59"/>
      <c r="H167" s="43"/>
      <c r="I167" s="43"/>
      <c r="J167" s="45" t="s">
        <v>989</v>
      </c>
      <c r="K167" s="46"/>
      <c r="L167" s="46" t="s">
        <v>990</v>
      </c>
      <c r="M167" s="45">
        <v>1</v>
      </c>
      <c r="N167" s="170">
        <v>1</v>
      </c>
      <c r="O167" s="359">
        <v>1</v>
      </c>
      <c r="P167" s="98">
        <f t="shared" si="31"/>
        <v>1</v>
      </c>
      <c r="Q167" s="45" t="s">
        <v>681</v>
      </c>
      <c r="R167" s="45" t="s">
        <v>598</v>
      </c>
      <c r="S167" s="47">
        <v>365</v>
      </c>
      <c r="T167" s="45" t="s">
        <v>599</v>
      </c>
      <c r="U167" s="45" t="s">
        <v>639</v>
      </c>
      <c r="V167" s="59"/>
      <c r="W167" s="350"/>
      <c r="X167" s="129" t="s">
        <v>982</v>
      </c>
      <c r="Y167" s="46" t="s">
        <v>737</v>
      </c>
      <c r="Z167" s="46" t="s">
        <v>874</v>
      </c>
      <c r="AA167" s="46">
        <v>57961538.461538464</v>
      </c>
      <c r="AB167" s="46" t="s">
        <v>976</v>
      </c>
      <c r="AC167" s="46" t="s">
        <v>972</v>
      </c>
      <c r="AD167" s="46">
        <v>45658</v>
      </c>
      <c r="AE167" s="46"/>
      <c r="AF167" s="65">
        <v>38500000</v>
      </c>
      <c r="AG167" s="68">
        <v>38500000</v>
      </c>
      <c r="AH167" s="46" t="s">
        <v>972</v>
      </c>
      <c r="AI167" s="66"/>
      <c r="AJ167" s="276"/>
      <c r="AK167" s="347"/>
      <c r="AL167" s="347"/>
      <c r="AM167" s="347"/>
      <c r="AN167" s="206"/>
      <c r="AO167" s="206"/>
      <c r="AP167" s="434"/>
    </row>
    <row r="168" spans="1:42" ht="69" customHeight="1">
      <c r="A168" s="43"/>
      <c r="B168" s="241"/>
      <c r="C168" s="43"/>
      <c r="D168" s="43"/>
      <c r="E168" s="220"/>
      <c r="F168" s="239"/>
      <c r="G168" s="59"/>
      <c r="H168" s="43"/>
      <c r="I168" s="43"/>
      <c r="J168" s="45" t="s">
        <v>991</v>
      </c>
      <c r="K168" s="46"/>
      <c r="L168" s="46" t="s">
        <v>978</v>
      </c>
      <c r="M168" s="45">
        <v>12</v>
      </c>
      <c r="N168" s="170">
        <v>3</v>
      </c>
      <c r="O168" s="359">
        <v>6</v>
      </c>
      <c r="P168" s="98">
        <f t="shared" si="31"/>
        <v>0.5</v>
      </c>
      <c r="Q168" s="45" t="s">
        <v>681</v>
      </c>
      <c r="R168" s="45" t="s">
        <v>598</v>
      </c>
      <c r="S168" s="47">
        <v>365</v>
      </c>
      <c r="T168" s="45" t="s">
        <v>599</v>
      </c>
      <c r="U168" s="45" t="s">
        <v>639</v>
      </c>
      <c r="V168" s="59"/>
      <c r="W168" s="350"/>
      <c r="X168" s="129" t="s">
        <v>982</v>
      </c>
      <c r="Y168" s="46" t="s">
        <v>737</v>
      </c>
      <c r="Z168" s="46" t="s">
        <v>874</v>
      </c>
      <c r="AA168" s="46">
        <v>57961538.461538464</v>
      </c>
      <c r="AB168" s="46" t="s">
        <v>976</v>
      </c>
      <c r="AC168" s="46" t="s">
        <v>972</v>
      </c>
      <c r="AD168" s="46">
        <v>45658</v>
      </c>
      <c r="AE168" s="46"/>
      <c r="AF168" s="65">
        <v>28750000</v>
      </c>
      <c r="AG168" s="68">
        <v>28750000</v>
      </c>
      <c r="AH168" s="46" t="s">
        <v>972</v>
      </c>
      <c r="AI168" s="66"/>
      <c r="AJ168" s="276"/>
      <c r="AK168" s="347"/>
      <c r="AL168" s="347"/>
      <c r="AM168" s="347"/>
      <c r="AN168" s="206"/>
      <c r="AO168" s="206"/>
      <c r="AP168" s="434"/>
    </row>
    <row r="169" spans="1:42" ht="182.25" customHeight="1">
      <c r="A169" s="43"/>
      <c r="B169" s="241"/>
      <c r="C169" s="43"/>
      <c r="D169" s="43"/>
      <c r="E169" s="220"/>
      <c r="F169" s="239"/>
      <c r="G169" s="59"/>
      <c r="H169" s="43"/>
      <c r="I169" s="43"/>
      <c r="J169" s="45" t="s">
        <v>992</v>
      </c>
      <c r="K169" s="46"/>
      <c r="L169" s="46" t="s">
        <v>993</v>
      </c>
      <c r="M169" s="45">
        <v>1</v>
      </c>
      <c r="N169" s="170">
        <v>1</v>
      </c>
      <c r="O169" s="359">
        <v>1</v>
      </c>
      <c r="P169" s="98">
        <f t="shared" si="31"/>
        <v>1</v>
      </c>
      <c r="Q169" s="45" t="s">
        <v>681</v>
      </c>
      <c r="R169" s="45" t="s">
        <v>598</v>
      </c>
      <c r="S169" s="47">
        <v>365</v>
      </c>
      <c r="T169" s="45" t="s">
        <v>599</v>
      </c>
      <c r="U169" s="45" t="s">
        <v>639</v>
      </c>
      <c r="V169" s="59"/>
      <c r="W169" s="350"/>
      <c r="X169" s="129" t="s">
        <v>994</v>
      </c>
      <c r="Y169" s="46" t="s">
        <v>737</v>
      </c>
      <c r="Z169" s="46" t="s">
        <v>874</v>
      </c>
      <c r="AA169" s="46">
        <v>57961538.461538464</v>
      </c>
      <c r="AB169" s="46" t="s">
        <v>976</v>
      </c>
      <c r="AC169" s="46" t="s">
        <v>972</v>
      </c>
      <c r="AD169" s="46">
        <v>45658</v>
      </c>
      <c r="AE169" s="46"/>
      <c r="AF169" s="65">
        <v>57200000</v>
      </c>
      <c r="AG169" s="68">
        <v>57200000</v>
      </c>
      <c r="AH169" s="46" t="s">
        <v>972</v>
      </c>
      <c r="AI169" s="66"/>
      <c r="AJ169" s="276"/>
      <c r="AK169" s="347"/>
      <c r="AL169" s="347"/>
      <c r="AM169" s="347"/>
      <c r="AN169" s="206"/>
      <c r="AO169" s="206"/>
      <c r="AP169" s="434"/>
    </row>
    <row r="170" spans="1:42" ht="194.25" customHeight="1">
      <c r="A170" s="43"/>
      <c r="B170" s="241"/>
      <c r="C170" s="43"/>
      <c r="D170" s="43"/>
      <c r="E170" s="220"/>
      <c r="F170" s="239"/>
      <c r="G170" s="59"/>
      <c r="H170" s="43"/>
      <c r="I170" s="43"/>
      <c r="J170" s="45" t="s">
        <v>995</v>
      </c>
      <c r="K170" s="46"/>
      <c r="L170" s="46" t="s">
        <v>978</v>
      </c>
      <c r="M170" s="45">
        <v>1</v>
      </c>
      <c r="N170" s="170">
        <v>1</v>
      </c>
      <c r="O170" s="359">
        <v>1</v>
      </c>
      <c r="P170" s="98">
        <f t="shared" si="31"/>
        <v>1</v>
      </c>
      <c r="Q170" s="45" t="s">
        <v>681</v>
      </c>
      <c r="R170" s="45" t="s">
        <v>598</v>
      </c>
      <c r="S170" s="47">
        <v>365</v>
      </c>
      <c r="T170" s="45" t="s">
        <v>599</v>
      </c>
      <c r="U170" s="45" t="s">
        <v>639</v>
      </c>
      <c r="V170" s="59"/>
      <c r="W170" s="350"/>
      <c r="X170" s="129" t="s">
        <v>979</v>
      </c>
      <c r="Y170" s="46" t="s">
        <v>737</v>
      </c>
      <c r="Z170" s="46" t="s">
        <v>874</v>
      </c>
      <c r="AA170" s="46">
        <v>57961538.461538464</v>
      </c>
      <c r="AB170" s="46" t="s">
        <v>976</v>
      </c>
      <c r="AC170" s="46" t="s">
        <v>972</v>
      </c>
      <c r="AD170" s="46">
        <v>45658</v>
      </c>
      <c r="AE170" s="46"/>
      <c r="AF170" s="65">
        <v>60500000</v>
      </c>
      <c r="AG170" s="68">
        <v>60500000</v>
      </c>
      <c r="AH170" s="46" t="s">
        <v>972</v>
      </c>
      <c r="AI170" s="66"/>
      <c r="AJ170" s="276"/>
      <c r="AK170" s="347"/>
      <c r="AL170" s="347"/>
      <c r="AM170" s="347"/>
      <c r="AN170" s="206"/>
      <c r="AO170" s="206"/>
      <c r="AP170" s="434"/>
    </row>
    <row r="171" spans="1:42" ht="149.25" customHeight="1">
      <c r="A171" s="43"/>
      <c r="B171" s="241"/>
      <c r="C171" s="43"/>
      <c r="D171" s="59" t="s">
        <v>360</v>
      </c>
      <c r="E171" s="220"/>
      <c r="F171" s="239"/>
      <c r="G171" s="59"/>
      <c r="H171" s="59" t="s">
        <v>996</v>
      </c>
      <c r="I171" s="59" t="s">
        <v>246</v>
      </c>
      <c r="J171" s="45" t="s">
        <v>997</v>
      </c>
      <c r="K171" s="46"/>
      <c r="L171" s="46" t="s">
        <v>998</v>
      </c>
      <c r="M171" s="45">
        <v>1</v>
      </c>
      <c r="N171" s="170">
        <v>1</v>
      </c>
      <c r="O171" s="359">
        <v>1</v>
      </c>
      <c r="P171" s="98">
        <f t="shared" si="31"/>
        <v>1</v>
      </c>
      <c r="Q171" s="45" t="s">
        <v>681</v>
      </c>
      <c r="R171" s="45" t="s">
        <v>598</v>
      </c>
      <c r="S171" s="47">
        <v>365</v>
      </c>
      <c r="T171" s="45" t="s">
        <v>599</v>
      </c>
      <c r="U171" s="45" t="s">
        <v>639</v>
      </c>
      <c r="V171" s="59"/>
      <c r="W171" s="350"/>
      <c r="X171" s="129" t="s">
        <v>994</v>
      </c>
      <c r="Y171" s="46" t="s">
        <v>737</v>
      </c>
      <c r="Z171" s="46" t="s">
        <v>874</v>
      </c>
      <c r="AA171" s="46">
        <v>57961538.461538464</v>
      </c>
      <c r="AB171" s="46" t="s">
        <v>976</v>
      </c>
      <c r="AC171" s="46" t="s">
        <v>972</v>
      </c>
      <c r="AD171" s="46">
        <v>45658</v>
      </c>
      <c r="AE171" s="46"/>
      <c r="AF171" s="65">
        <v>104800000</v>
      </c>
      <c r="AG171" s="68">
        <v>104800000</v>
      </c>
      <c r="AH171" s="46" t="s">
        <v>972</v>
      </c>
      <c r="AI171" s="66"/>
      <c r="AJ171" s="276"/>
      <c r="AK171" s="347"/>
      <c r="AL171" s="347"/>
      <c r="AM171" s="347"/>
      <c r="AN171" s="206"/>
      <c r="AO171" s="206"/>
      <c r="AP171" s="434"/>
    </row>
    <row r="172" spans="1:42" ht="136.5" customHeight="1">
      <c r="A172" s="43"/>
      <c r="B172" s="241"/>
      <c r="C172" s="43"/>
      <c r="D172" s="43"/>
      <c r="E172" s="220"/>
      <c r="F172" s="239"/>
      <c r="G172" s="59"/>
      <c r="H172" s="43"/>
      <c r="I172" s="43"/>
      <c r="J172" s="45" t="s">
        <v>999</v>
      </c>
      <c r="K172" s="46"/>
      <c r="L172" s="46" t="s">
        <v>1000</v>
      </c>
      <c r="M172" s="45">
        <v>375</v>
      </c>
      <c r="N172" s="170">
        <v>80</v>
      </c>
      <c r="O172" s="359">
        <v>197</v>
      </c>
      <c r="P172" s="98">
        <f t="shared" si="31"/>
        <v>0.52533333333333332</v>
      </c>
      <c r="Q172" s="45" t="s">
        <v>681</v>
      </c>
      <c r="R172" s="45" t="s">
        <v>598</v>
      </c>
      <c r="S172" s="47">
        <v>365</v>
      </c>
      <c r="T172" s="45" t="s">
        <v>599</v>
      </c>
      <c r="U172" s="45" t="s">
        <v>639</v>
      </c>
      <c r="V172" s="59"/>
      <c r="W172" s="350"/>
      <c r="X172" s="129" t="s">
        <v>969</v>
      </c>
      <c r="Y172" s="46" t="s">
        <v>737</v>
      </c>
      <c r="Z172" s="46" t="s">
        <v>970</v>
      </c>
      <c r="AA172" s="46">
        <v>23250000</v>
      </c>
      <c r="AB172" s="46" t="s">
        <v>971</v>
      </c>
      <c r="AC172" s="46" t="s">
        <v>972</v>
      </c>
      <c r="AD172" s="46">
        <v>45717</v>
      </c>
      <c r="AE172" s="46"/>
      <c r="AF172" s="65">
        <v>62000000</v>
      </c>
      <c r="AG172" s="68">
        <v>62000000</v>
      </c>
      <c r="AH172" s="46" t="s">
        <v>972</v>
      </c>
      <c r="AI172" s="66"/>
      <c r="AJ172" s="276"/>
      <c r="AK172" s="347"/>
      <c r="AL172" s="347"/>
      <c r="AM172" s="347"/>
      <c r="AN172" s="206"/>
      <c r="AO172" s="206"/>
      <c r="AP172" s="434"/>
    </row>
    <row r="173" spans="1:42" ht="138.75" customHeight="1" thickBot="1">
      <c r="A173" s="43"/>
      <c r="B173" s="241"/>
      <c r="C173" s="43"/>
      <c r="D173" s="43"/>
      <c r="E173" s="220"/>
      <c r="F173" s="240"/>
      <c r="G173" s="225"/>
      <c r="H173" s="294"/>
      <c r="I173" s="294"/>
      <c r="J173" s="54" t="s">
        <v>1001</v>
      </c>
      <c r="K173" s="136"/>
      <c r="L173" s="136" t="s">
        <v>1002</v>
      </c>
      <c r="M173" s="54">
        <v>1</v>
      </c>
      <c r="N173" s="171">
        <v>1</v>
      </c>
      <c r="O173" s="360">
        <v>1</v>
      </c>
      <c r="P173" s="141">
        <f t="shared" si="31"/>
        <v>1</v>
      </c>
      <c r="Q173" s="45" t="s">
        <v>681</v>
      </c>
      <c r="R173" s="45" t="s">
        <v>598</v>
      </c>
      <c r="S173" s="47">
        <v>365</v>
      </c>
      <c r="T173" s="45" t="s">
        <v>599</v>
      </c>
      <c r="U173" s="45" t="s">
        <v>639</v>
      </c>
      <c r="V173" s="59"/>
      <c r="W173" s="351"/>
      <c r="X173" s="129" t="s">
        <v>982</v>
      </c>
      <c r="Y173" s="46" t="s">
        <v>737</v>
      </c>
      <c r="Z173" s="46" t="s">
        <v>874</v>
      </c>
      <c r="AA173" s="46">
        <v>57961538.461538464</v>
      </c>
      <c r="AB173" s="46" t="s">
        <v>976</v>
      </c>
      <c r="AC173" s="46" t="s">
        <v>972</v>
      </c>
      <c r="AD173" s="46">
        <v>45658</v>
      </c>
      <c r="AE173" s="46"/>
      <c r="AF173" s="65">
        <v>79200000</v>
      </c>
      <c r="AG173" s="68">
        <v>79200000</v>
      </c>
      <c r="AH173" s="46" t="s">
        <v>972</v>
      </c>
      <c r="AI173" s="66"/>
      <c r="AJ173" s="276"/>
      <c r="AK173" s="348"/>
      <c r="AL173" s="348"/>
      <c r="AM173" s="348"/>
      <c r="AN173" s="207"/>
      <c r="AO173" s="207"/>
      <c r="AP173" s="434"/>
    </row>
    <row r="174" spans="1:42" ht="138.75" customHeight="1" thickBot="1">
      <c r="A174" s="43"/>
      <c r="B174" s="241"/>
      <c r="C174" s="43"/>
      <c r="D174" s="43"/>
      <c r="E174" s="221"/>
      <c r="F174" s="582" t="s">
        <v>1180</v>
      </c>
      <c r="G174" s="583"/>
      <c r="H174" s="583"/>
      <c r="I174" s="583"/>
      <c r="J174" s="583"/>
      <c r="K174" s="583"/>
      <c r="L174" s="583"/>
      <c r="M174" s="583"/>
      <c r="N174" s="583"/>
      <c r="O174" s="584"/>
      <c r="P174" s="146">
        <f>AVERAGE(P159:P173)</f>
        <v>0.76835555555555557</v>
      </c>
      <c r="Q174" s="228"/>
      <c r="R174" s="228"/>
      <c r="S174" s="228"/>
      <c r="T174" s="228"/>
      <c r="U174" s="228"/>
      <c r="V174" s="228"/>
      <c r="W174" s="228"/>
      <c r="X174" s="228"/>
      <c r="Y174" s="228"/>
      <c r="Z174" s="229"/>
      <c r="AA174" s="230" t="s">
        <v>1158</v>
      </c>
      <c r="AB174" s="231"/>
      <c r="AC174" s="231"/>
      <c r="AD174" s="231"/>
      <c r="AE174" s="231"/>
      <c r="AF174" s="231"/>
      <c r="AG174" s="231"/>
      <c r="AH174" s="231"/>
      <c r="AI174" s="231"/>
      <c r="AJ174" s="232"/>
      <c r="AK174" s="116">
        <f>+AK159</f>
        <v>800000000</v>
      </c>
      <c r="AL174" s="116">
        <f t="shared" ref="AL174:AO174" si="32">+AL159</f>
        <v>383829600</v>
      </c>
      <c r="AM174" s="116">
        <f t="shared" si="32"/>
        <v>67922000</v>
      </c>
      <c r="AN174" s="107">
        <f t="shared" si="32"/>
        <v>0.47978700000000002</v>
      </c>
      <c r="AO174" s="107">
        <f t="shared" si="32"/>
        <v>8.4902500000000006E-2</v>
      </c>
      <c r="AP174" s="434"/>
    </row>
    <row r="175" spans="1:42" ht="175.5" customHeight="1">
      <c r="A175" s="43"/>
      <c r="B175" s="241"/>
      <c r="C175" s="43"/>
      <c r="D175" s="59" t="s">
        <v>353</v>
      </c>
      <c r="E175" s="565" t="s">
        <v>1003</v>
      </c>
      <c r="F175" s="570">
        <v>2024130010225</v>
      </c>
      <c r="G175" s="565" t="s">
        <v>1004</v>
      </c>
      <c r="H175" s="565" t="s">
        <v>1005</v>
      </c>
      <c r="I175" s="565" t="s">
        <v>354</v>
      </c>
      <c r="J175" s="135" t="s">
        <v>1006</v>
      </c>
      <c r="K175" s="137"/>
      <c r="L175" s="137" t="s">
        <v>1007</v>
      </c>
      <c r="M175" s="135">
        <v>5</v>
      </c>
      <c r="N175" s="172">
        <v>1</v>
      </c>
      <c r="O175" s="362"/>
      <c r="P175" s="143">
        <f>+(O175+N175)/M175</f>
        <v>0.2</v>
      </c>
      <c r="Q175" s="69">
        <v>45689</v>
      </c>
      <c r="R175" s="69">
        <v>45992</v>
      </c>
      <c r="S175" s="47">
        <v>330</v>
      </c>
      <c r="T175" s="45" t="s">
        <v>599</v>
      </c>
      <c r="U175" s="45" t="s">
        <v>639</v>
      </c>
      <c r="V175" s="59" t="s">
        <v>1008</v>
      </c>
      <c r="W175" s="236" t="s">
        <v>1009</v>
      </c>
      <c r="X175" s="236" t="s">
        <v>1010</v>
      </c>
      <c r="Y175" s="46" t="s">
        <v>737</v>
      </c>
      <c r="Z175" s="42" t="s">
        <v>1011</v>
      </c>
      <c r="AA175" s="85">
        <v>66000000</v>
      </c>
      <c r="AB175" s="46" t="s">
        <v>976</v>
      </c>
      <c r="AC175" s="46" t="s">
        <v>972</v>
      </c>
      <c r="AD175" s="63"/>
      <c r="AE175" s="63"/>
      <c r="AF175" s="65">
        <v>66000000</v>
      </c>
      <c r="AG175" s="65">
        <v>66000000</v>
      </c>
      <c r="AH175" s="64" t="s">
        <v>704</v>
      </c>
      <c r="AI175" s="66" t="s">
        <v>1012</v>
      </c>
      <c r="AJ175" s="284">
        <f>+AF175+AF176+AF177+AF178</f>
        <v>231000000</v>
      </c>
      <c r="AK175" s="352">
        <v>1650000000</v>
      </c>
      <c r="AL175" s="352">
        <v>985856600</v>
      </c>
      <c r="AM175" s="352">
        <v>94677550</v>
      </c>
      <c r="AN175" s="355">
        <f>+AL175/AK175</f>
        <v>0.59748884848484851</v>
      </c>
      <c r="AO175" s="355">
        <f>+AM175/AK175</f>
        <v>5.7380333333333332E-2</v>
      </c>
      <c r="AP175" s="378" t="s">
        <v>1221</v>
      </c>
    </row>
    <row r="176" spans="1:42" ht="175.5" customHeight="1">
      <c r="A176" s="43"/>
      <c r="B176" s="241"/>
      <c r="C176" s="43"/>
      <c r="D176" s="43"/>
      <c r="E176" s="563"/>
      <c r="F176" s="571"/>
      <c r="G176" s="563"/>
      <c r="H176" s="563"/>
      <c r="I176" s="563"/>
      <c r="J176" s="45" t="s">
        <v>1013</v>
      </c>
      <c r="K176" s="46"/>
      <c r="L176" s="46" t="s">
        <v>1014</v>
      </c>
      <c r="M176" s="45">
        <v>3</v>
      </c>
      <c r="N176" s="170">
        <v>4</v>
      </c>
      <c r="O176" s="359"/>
      <c r="P176" s="143">
        <f t="shared" ref="P176:P191" si="33">+(O176+N176)/M176</f>
        <v>1.3333333333333333</v>
      </c>
      <c r="Q176" s="69">
        <v>45689</v>
      </c>
      <c r="R176" s="69">
        <v>45992</v>
      </c>
      <c r="S176" s="47">
        <v>330</v>
      </c>
      <c r="T176" s="45" t="s">
        <v>599</v>
      </c>
      <c r="U176" s="45" t="s">
        <v>639</v>
      </c>
      <c r="V176" s="59"/>
      <c r="W176" s="236"/>
      <c r="X176" s="236"/>
      <c r="Y176" s="46" t="s">
        <v>737</v>
      </c>
      <c r="Z176" s="46" t="s">
        <v>1011</v>
      </c>
      <c r="AA176" s="85">
        <v>55000000</v>
      </c>
      <c r="AB176" s="46" t="s">
        <v>976</v>
      </c>
      <c r="AC176" s="46" t="s">
        <v>972</v>
      </c>
      <c r="AD176" s="46"/>
      <c r="AE176" s="46"/>
      <c r="AF176" s="65">
        <v>55000000</v>
      </c>
      <c r="AG176" s="65">
        <v>55000000</v>
      </c>
      <c r="AH176" s="64" t="s">
        <v>704</v>
      </c>
      <c r="AI176" s="66"/>
      <c r="AJ176" s="284"/>
      <c r="AK176" s="353"/>
      <c r="AL176" s="353"/>
      <c r="AM176" s="353"/>
      <c r="AN176" s="356"/>
      <c r="AO176" s="356"/>
      <c r="AP176" s="434"/>
    </row>
    <row r="177" spans="1:42" ht="175.5" customHeight="1">
      <c r="A177" s="43"/>
      <c r="B177" s="241"/>
      <c r="C177" s="43"/>
      <c r="D177" s="43"/>
      <c r="E177" s="563"/>
      <c r="F177" s="571"/>
      <c r="G177" s="563"/>
      <c r="H177" s="563"/>
      <c r="I177" s="563"/>
      <c r="J177" s="45" t="s">
        <v>1015</v>
      </c>
      <c r="K177" s="46"/>
      <c r="L177" s="46" t="s">
        <v>1016</v>
      </c>
      <c r="M177" s="45">
        <v>4</v>
      </c>
      <c r="N177" s="170">
        <v>1</v>
      </c>
      <c r="O177" s="359"/>
      <c r="P177" s="143">
        <f t="shared" si="33"/>
        <v>0.25</v>
      </c>
      <c r="Q177" s="69">
        <v>45689</v>
      </c>
      <c r="R177" s="69">
        <v>45992</v>
      </c>
      <c r="S177" s="47">
        <v>330</v>
      </c>
      <c r="T177" s="45" t="s">
        <v>599</v>
      </c>
      <c r="U177" s="45" t="s">
        <v>639</v>
      </c>
      <c r="V177" s="59"/>
      <c r="W177" s="236"/>
      <c r="X177" s="236"/>
      <c r="Y177" s="46" t="s">
        <v>737</v>
      </c>
      <c r="Z177" s="46" t="s">
        <v>1011</v>
      </c>
      <c r="AA177" s="85">
        <v>55000000</v>
      </c>
      <c r="AB177" s="46" t="s">
        <v>976</v>
      </c>
      <c r="AC177" s="46" t="s">
        <v>972</v>
      </c>
      <c r="AD177" s="46"/>
      <c r="AE177" s="46"/>
      <c r="AF177" s="65">
        <v>55000000</v>
      </c>
      <c r="AG177" s="65">
        <v>55000000</v>
      </c>
      <c r="AH177" s="64" t="s">
        <v>704</v>
      </c>
      <c r="AI177" s="66"/>
      <c r="AJ177" s="284"/>
      <c r="AK177" s="353"/>
      <c r="AL177" s="353"/>
      <c r="AM177" s="353"/>
      <c r="AN177" s="356"/>
      <c r="AO177" s="356"/>
      <c r="AP177" s="434"/>
    </row>
    <row r="178" spans="1:42" ht="175.5" customHeight="1">
      <c r="A178" s="43"/>
      <c r="B178" s="241"/>
      <c r="C178" s="43"/>
      <c r="D178" s="43"/>
      <c r="E178" s="563"/>
      <c r="F178" s="571"/>
      <c r="G178" s="563"/>
      <c r="H178" s="569"/>
      <c r="I178" s="569"/>
      <c r="J178" s="45" t="s">
        <v>1017</v>
      </c>
      <c r="K178" s="46"/>
      <c r="L178" s="46" t="s">
        <v>1018</v>
      </c>
      <c r="M178" s="45">
        <v>4</v>
      </c>
      <c r="N178" s="170">
        <v>1</v>
      </c>
      <c r="O178" s="359"/>
      <c r="P178" s="143">
        <f t="shared" si="33"/>
        <v>0.25</v>
      </c>
      <c r="Q178" s="69">
        <v>45689</v>
      </c>
      <c r="R178" s="69">
        <v>45992</v>
      </c>
      <c r="S178" s="47">
        <v>330</v>
      </c>
      <c r="T178" s="45" t="s">
        <v>599</v>
      </c>
      <c r="U178" s="45" t="s">
        <v>639</v>
      </c>
      <c r="V178" s="59"/>
      <c r="W178" s="236"/>
      <c r="X178" s="236"/>
      <c r="Y178" s="46" t="s">
        <v>737</v>
      </c>
      <c r="Z178" s="46" t="s">
        <v>1011</v>
      </c>
      <c r="AA178" s="85">
        <v>55000000</v>
      </c>
      <c r="AB178" s="46" t="s">
        <v>976</v>
      </c>
      <c r="AC178" s="46" t="s">
        <v>972</v>
      </c>
      <c r="AD178" s="46"/>
      <c r="AE178" s="46"/>
      <c r="AF178" s="65">
        <v>55000000</v>
      </c>
      <c r="AG178" s="65">
        <v>55000000</v>
      </c>
      <c r="AH178" s="64" t="s">
        <v>704</v>
      </c>
      <c r="AI178" s="66"/>
      <c r="AJ178" s="284"/>
      <c r="AK178" s="353"/>
      <c r="AL178" s="353"/>
      <c r="AM178" s="353"/>
      <c r="AN178" s="356"/>
      <c r="AO178" s="356"/>
      <c r="AP178" s="434"/>
    </row>
    <row r="179" spans="1:42" ht="175.5" customHeight="1">
      <c r="A179" s="43"/>
      <c r="B179" s="241"/>
      <c r="C179" s="43"/>
      <c r="D179" s="43"/>
      <c r="E179" s="563"/>
      <c r="F179" s="571"/>
      <c r="G179" s="563"/>
      <c r="H179" s="562" t="s">
        <v>1019</v>
      </c>
      <c r="I179" s="562" t="s">
        <v>1020</v>
      </c>
      <c r="J179" s="45" t="s">
        <v>1021</v>
      </c>
      <c r="K179" s="46"/>
      <c r="L179" s="46" t="s">
        <v>1022</v>
      </c>
      <c r="M179" s="45">
        <v>5</v>
      </c>
      <c r="N179" s="170">
        <v>1</v>
      </c>
      <c r="O179" s="359"/>
      <c r="P179" s="143">
        <f t="shared" si="33"/>
        <v>0.2</v>
      </c>
      <c r="Q179" s="69">
        <v>45689</v>
      </c>
      <c r="R179" s="69">
        <v>45992</v>
      </c>
      <c r="S179" s="47">
        <v>330</v>
      </c>
      <c r="T179" s="45" t="s">
        <v>599</v>
      </c>
      <c r="U179" s="45" t="s">
        <v>639</v>
      </c>
      <c r="V179" s="59"/>
      <c r="W179" s="236"/>
      <c r="X179" s="236"/>
      <c r="Y179" s="46" t="s">
        <v>737</v>
      </c>
      <c r="Z179" s="46" t="s">
        <v>1011</v>
      </c>
      <c r="AA179" s="85">
        <v>118800000</v>
      </c>
      <c r="AB179" s="46" t="s">
        <v>976</v>
      </c>
      <c r="AC179" s="46" t="s">
        <v>972</v>
      </c>
      <c r="AD179" s="46"/>
      <c r="AE179" s="46"/>
      <c r="AF179" s="65">
        <v>118800000</v>
      </c>
      <c r="AG179" s="65">
        <v>118800000</v>
      </c>
      <c r="AH179" s="46" t="s">
        <v>704</v>
      </c>
      <c r="AI179" s="66"/>
      <c r="AJ179" s="218">
        <f>+AF179+AF180+AF181+AF182</f>
        <v>502000000</v>
      </c>
      <c r="AK179" s="353"/>
      <c r="AL179" s="353"/>
      <c r="AM179" s="353"/>
      <c r="AN179" s="356"/>
      <c r="AO179" s="356"/>
      <c r="AP179" s="434"/>
    </row>
    <row r="180" spans="1:42" ht="175.5" customHeight="1">
      <c r="A180" s="43"/>
      <c r="B180" s="241"/>
      <c r="C180" s="43"/>
      <c r="D180" s="43"/>
      <c r="E180" s="563"/>
      <c r="F180" s="571"/>
      <c r="G180" s="563"/>
      <c r="H180" s="563"/>
      <c r="I180" s="563"/>
      <c r="J180" s="45" t="s">
        <v>1023</v>
      </c>
      <c r="K180" s="46"/>
      <c r="L180" s="46" t="s">
        <v>1024</v>
      </c>
      <c r="M180" s="45">
        <v>5</v>
      </c>
      <c r="N180" s="170">
        <v>3</v>
      </c>
      <c r="O180" s="359"/>
      <c r="P180" s="143">
        <f t="shared" si="33"/>
        <v>0.6</v>
      </c>
      <c r="Q180" s="69">
        <v>45689</v>
      </c>
      <c r="R180" s="69">
        <v>45992</v>
      </c>
      <c r="S180" s="47">
        <v>330</v>
      </c>
      <c r="T180" s="45" t="s">
        <v>599</v>
      </c>
      <c r="U180" s="45" t="s">
        <v>639</v>
      </c>
      <c r="V180" s="59"/>
      <c r="W180" s="236"/>
      <c r="X180" s="236"/>
      <c r="Y180" s="46" t="s">
        <v>737</v>
      </c>
      <c r="Z180" s="46" t="s">
        <v>1011</v>
      </c>
      <c r="AA180" s="85">
        <v>178200000</v>
      </c>
      <c r="AB180" s="46" t="s">
        <v>976</v>
      </c>
      <c r="AC180" s="46" t="s">
        <v>972</v>
      </c>
      <c r="AD180" s="46"/>
      <c r="AE180" s="46"/>
      <c r="AF180" s="65">
        <v>178200000</v>
      </c>
      <c r="AG180" s="65">
        <v>178200000</v>
      </c>
      <c r="AH180" s="46" t="s">
        <v>704</v>
      </c>
      <c r="AI180" s="66"/>
      <c r="AJ180" s="218"/>
      <c r="AK180" s="353"/>
      <c r="AL180" s="353"/>
      <c r="AM180" s="353"/>
      <c r="AN180" s="356"/>
      <c r="AO180" s="356"/>
      <c r="AP180" s="434"/>
    </row>
    <row r="181" spans="1:42" ht="101.25" customHeight="1">
      <c r="A181" s="43"/>
      <c r="B181" s="241"/>
      <c r="C181" s="43"/>
      <c r="D181" s="59" t="s">
        <v>363</v>
      </c>
      <c r="E181" s="563"/>
      <c r="F181" s="571"/>
      <c r="G181" s="563"/>
      <c r="H181" s="563"/>
      <c r="I181" s="563"/>
      <c r="J181" s="45" t="s">
        <v>1025</v>
      </c>
      <c r="K181" s="46"/>
      <c r="L181" s="46" t="s">
        <v>1026</v>
      </c>
      <c r="M181" s="45">
        <v>4</v>
      </c>
      <c r="N181" s="170">
        <v>0</v>
      </c>
      <c r="O181" s="359"/>
      <c r="P181" s="143">
        <f t="shared" si="33"/>
        <v>0</v>
      </c>
      <c r="Q181" s="69">
        <v>45689</v>
      </c>
      <c r="R181" s="69">
        <v>45992</v>
      </c>
      <c r="S181" s="47">
        <v>330</v>
      </c>
      <c r="T181" s="45" t="s">
        <v>599</v>
      </c>
      <c r="U181" s="45" t="s">
        <v>639</v>
      </c>
      <c r="V181" s="59"/>
      <c r="W181" s="236"/>
      <c r="X181" s="236"/>
      <c r="Y181" s="46" t="s">
        <v>737</v>
      </c>
      <c r="Z181" s="46" t="s">
        <v>1027</v>
      </c>
      <c r="AA181" s="85">
        <v>100000000</v>
      </c>
      <c r="AB181" s="46" t="s">
        <v>976</v>
      </c>
      <c r="AC181" s="46" t="s">
        <v>972</v>
      </c>
      <c r="AD181" s="46"/>
      <c r="AE181" s="46"/>
      <c r="AF181" s="65">
        <v>150000000</v>
      </c>
      <c r="AG181" s="65">
        <v>150000000</v>
      </c>
      <c r="AH181" s="46" t="s">
        <v>1028</v>
      </c>
      <c r="AI181" s="66"/>
      <c r="AJ181" s="218"/>
      <c r="AK181" s="353"/>
      <c r="AL181" s="353"/>
      <c r="AM181" s="353"/>
      <c r="AN181" s="356"/>
      <c r="AO181" s="356"/>
      <c r="AP181" s="434"/>
    </row>
    <row r="182" spans="1:42" ht="165" customHeight="1">
      <c r="A182" s="43"/>
      <c r="B182" s="241"/>
      <c r="C182" s="43"/>
      <c r="D182" s="43"/>
      <c r="E182" s="563"/>
      <c r="F182" s="571"/>
      <c r="G182" s="563"/>
      <c r="H182" s="569"/>
      <c r="I182" s="569"/>
      <c r="J182" s="45" t="s">
        <v>1029</v>
      </c>
      <c r="K182" s="46"/>
      <c r="L182" s="46" t="s">
        <v>1030</v>
      </c>
      <c r="M182" s="45">
        <v>7</v>
      </c>
      <c r="N182" s="170">
        <v>3</v>
      </c>
      <c r="O182" s="359"/>
      <c r="P182" s="143">
        <f t="shared" si="33"/>
        <v>0.42857142857142855</v>
      </c>
      <c r="Q182" s="69">
        <v>45689</v>
      </c>
      <c r="R182" s="69">
        <v>45992</v>
      </c>
      <c r="S182" s="47">
        <v>330</v>
      </c>
      <c r="T182" s="45" t="s">
        <v>599</v>
      </c>
      <c r="U182" s="45" t="s">
        <v>639</v>
      </c>
      <c r="V182" s="59"/>
      <c r="W182" s="236"/>
      <c r="X182" s="236"/>
      <c r="Y182" s="46" t="s">
        <v>737</v>
      </c>
      <c r="Z182" s="46" t="s">
        <v>1011</v>
      </c>
      <c r="AA182" s="46">
        <v>55000000</v>
      </c>
      <c r="AB182" s="46" t="s">
        <v>976</v>
      </c>
      <c r="AC182" s="46" t="s">
        <v>972</v>
      </c>
      <c r="AD182" s="46"/>
      <c r="AE182" s="46"/>
      <c r="AF182" s="65">
        <v>55000000</v>
      </c>
      <c r="AG182" s="65">
        <v>55000000</v>
      </c>
      <c r="AH182" s="46" t="s">
        <v>704</v>
      </c>
      <c r="AI182" s="66"/>
      <c r="AJ182" s="218"/>
      <c r="AK182" s="353"/>
      <c r="AL182" s="353"/>
      <c r="AM182" s="353"/>
      <c r="AN182" s="356"/>
      <c r="AO182" s="356"/>
      <c r="AP182" s="434"/>
    </row>
    <row r="183" spans="1:42" ht="122.25" customHeight="1">
      <c r="A183" s="43"/>
      <c r="B183" s="241"/>
      <c r="C183" s="43"/>
      <c r="D183" s="43"/>
      <c r="E183" s="563"/>
      <c r="F183" s="571"/>
      <c r="G183" s="563"/>
      <c r="H183" s="562" t="s">
        <v>1031</v>
      </c>
      <c r="I183" s="562" t="s">
        <v>367</v>
      </c>
      <c r="J183" s="45" t="s">
        <v>1032</v>
      </c>
      <c r="K183" s="46"/>
      <c r="L183" s="46" t="s">
        <v>960</v>
      </c>
      <c r="M183" s="45">
        <v>4</v>
      </c>
      <c r="N183" s="170">
        <v>0</v>
      </c>
      <c r="O183" s="359"/>
      <c r="P183" s="143">
        <f t="shared" si="33"/>
        <v>0</v>
      </c>
      <c r="Q183" s="69">
        <v>45689</v>
      </c>
      <c r="R183" s="69">
        <v>45992</v>
      </c>
      <c r="S183" s="47">
        <v>330</v>
      </c>
      <c r="T183" s="45" t="s">
        <v>599</v>
      </c>
      <c r="U183" s="45" t="s">
        <v>639</v>
      </c>
      <c r="V183" s="59"/>
      <c r="W183" s="236"/>
      <c r="X183" s="236"/>
      <c r="Y183" s="46" t="s">
        <v>737</v>
      </c>
      <c r="Z183" s="46" t="s">
        <v>1011</v>
      </c>
      <c r="AA183" s="46">
        <v>118800000</v>
      </c>
      <c r="AB183" s="46" t="s">
        <v>976</v>
      </c>
      <c r="AC183" s="46" t="s">
        <v>972</v>
      </c>
      <c r="AD183" s="46"/>
      <c r="AE183" s="46"/>
      <c r="AF183" s="65">
        <f>118800000+ 150000000</f>
        <v>268800000</v>
      </c>
      <c r="AG183" s="65">
        <f>118800000+ 150000000</f>
        <v>268800000</v>
      </c>
      <c r="AH183" s="46" t="s">
        <v>704</v>
      </c>
      <c r="AI183" s="66"/>
      <c r="AJ183" s="218">
        <f>+AG183+AG184</f>
        <v>268800000</v>
      </c>
      <c r="AK183" s="353"/>
      <c r="AL183" s="353"/>
      <c r="AM183" s="353"/>
      <c r="AN183" s="356"/>
      <c r="AO183" s="356"/>
      <c r="AP183" s="434"/>
    </row>
    <row r="184" spans="1:42" ht="101.25" customHeight="1">
      <c r="A184" s="43"/>
      <c r="B184" s="241"/>
      <c r="C184" s="43"/>
      <c r="D184" s="43"/>
      <c r="E184" s="563"/>
      <c r="F184" s="571"/>
      <c r="G184" s="563"/>
      <c r="H184" s="569"/>
      <c r="I184" s="569"/>
      <c r="J184" s="45" t="s">
        <v>1033</v>
      </c>
      <c r="K184" s="46"/>
      <c r="L184" s="46" t="s">
        <v>1034</v>
      </c>
      <c r="M184" s="45">
        <v>2</v>
      </c>
      <c r="N184" s="170" t="s">
        <v>172</v>
      </c>
      <c r="O184" s="359"/>
      <c r="P184" s="143" t="e">
        <f t="shared" si="33"/>
        <v>#VALUE!</v>
      </c>
      <c r="Q184" s="69" t="s">
        <v>172</v>
      </c>
      <c r="R184" s="69" t="s">
        <v>172</v>
      </c>
      <c r="S184" s="47" t="s">
        <v>172</v>
      </c>
      <c r="T184" s="45" t="s">
        <v>599</v>
      </c>
      <c r="U184" s="45" t="s">
        <v>639</v>
      </c>
      <c r="V184" s="59"/>
      <c r="W184" s="236"/>
      <c r="X184" s="236"/>
      <c r="Y184" s="46" t="s">
        <v>737</v>
      </c>
      <c r="Z184" s="46" t="s">
        <v>1027</v>
      </c>
      <c r="AA184" s="46">
        <v>150000000</v>
      </c>
      <c r="AB184" s="46" t="s">
        <v>976</v>
      </c>
      <c r="AC184" s="46" t="s">
        <v>972</v>
      </c>
      <c r="AD184" s="46"/>
      <c r="AE184" s="46"/>
      <c r="AF184" s="65">
        <v>0</v>
      </c>
      <c r="AG184" s="65">
        <v>0</v>
      </c>
      <c r="AH184" s="46" t="s">
        <v>704</v>
      </c>
      <c r="AI184" s="66"/>
      <c r="AJ184" s="218"/>
      <c r="AK184" s="353"/>
      <c r="AL184" s="353"/>
      <c r="AM184" s="353"/>
      <c r="AN184" s="356"/>
      <c r="AO184" s="356"/>
      <c r="AP184" s="434"/>
    </row>
    <row r="185" spans="1:42" ht="161.25" customHeight="1">
      <c r="A185" s="43"/>
      <c r="B185" s="241"/>
      <c r="C185" s="43"/>
      <c r="D185" s="59" t="s">
        <v>366</v>
      </c>
      <c r="E185" s="563"/>
      <c r="F185" s="571"/>
      <c r="G185" s="563"/>
      <c r="H185" s="562" t="s">
        <v>1035</v>
      </c>
      <c r="I185" s="562" t="s">
        <v>370</v>
      </c>
      <c r="J185" s="45" t="s">
        <v>1036</v>
      </c>
      <c r="K185" s="46"/>
      <c r="L185" s="46" t="s">
        <v>1037</v>
      </c>
      <c r="M185" s="45">
        <v>11</v>
      </c>
      <c r="N185" s="170">
        <v>1</v>
      </c>
      <c r="O185" s="359"/>
      <c r="P185" s="143">
        <f t="shared" si="33"/>
        <v>9.0909090909090912E-2</v>
      </c>
      <c r="Q185" s="69">
        <v>45689</v>
      </c>
      <c r="R185" s="69">
        <v>45992</v>
      </c>
      <c r="S185" s="47">
        <v>330</v>
      </c>
      <c r="T185" s="45" t="s">
        <v>599</v>
      </c>
      <c r="U185" s="45" t="s">
        <v>639</v>
      </c>
      <c r="V185" s="59"/>
      <c r="W185" s="236"/>
      <c r="X185" s="236"/>
      <c r="Y185" s="46" t="s">
        <v>737</v>
      </c>
      <c r="Z185" s="46" t="s">
        <v>1011</v>
      </c>
      <c r="AA185" s="46">
        <v>165000000</v>
      </c>
      <c r="AB185" s="46" t="s">
        <v>976</v>
      </c>
      <c r="AC185" s="46" t="s">
        <v>972</v>
      </c>
      <c r="AD185" s="46"/>
      <c r="AE185" s="46"/>
      <c r="AF185" s="65">
        <v>165000000</v>
      </c>
      <c r="AG185" s="65">
        <v>165000000</v>
      </c>
      <c r="AH185" s="46" t="s">
        <v>704</v>
      </c>
      <c r="AI185" s="66"/>
      <c r="AJ185" s="218">
        <f>+AF185+AF186+AF187+AF188+AF189+AF190+AF191</f>
        <v>648200000</v>
      </c>
      <c r="AK185" s="353"/>
      <c r="AL185" s="353"/>
      <c r="AM185" s="353"/>
      <c r="AN185" s="356"/>
      <c r="AO185" s="356"/>
      <c r="AP185" s="434"/>
    </row>
    <row r="186" spans="1:42" ht="154.5" customHeight="1">
      <c r="A186" s="43"/>
      <c r="B186" s="241"/>
      <c r="C186" s="43"/>
      <c r="D186" s="43"/>
      <c r="E186" s="563"/>
      <c r="F186" s="571"/>
      <c r="G186" s="563"/>
      <c r="H186" s="563"/>
      <c r="I186" s="563"/>
      <c r="J186" s="45" t="s">
        <v>1038</v>
      </c>
      <c r="K186" s="46"/>
      <c r="L186" s="46" t="s">
        <v>1039</v>
      </c>
      <c r="M186" s="45">
        <v>4</v>
      </c>
      <c r="N186" s="170">
        <v>1</v>
      </c>
      <c r="O186" s="359"/>
      <c r="P186" s="143">
        <f t="shared" si="33"/>
        <v>0.25</v>
      </c>
      <c r="Q186" s="69">
        <v>45689</v>
      </c>
      <c r="R186" s="69">
        <v>45992</v>
      </c>
      <c r="S186" s="47">
        <v>330</v>
      </c>
      <c r="T186" s="45" t="s">
        <v>599</v>
      </c>
      <c r="U186" s="45" t="s">
        <v>639</v>
      </c>
      <c r="V186" s="59"/>
      <c r="W186" s="236"/>
      <c r="X186" s="236"/>
      <c r="Y186" s="46" t="s">
        <v>737</v>
      </c>
      <c r="Z186" s="46" t="s">
        <v>1011</v>
      </c>
      <c r="AA186" s="46">
        <v>118800000</v>
      </c>
      <c r="AB186" s="46" t="s">
        <v>976</v>
      </c>
      <c r="AC186" s="46" t="s">
        <v>972</v>
      </c>
      <c r="AD186" s="46"/>
      <c r="AE186" s="46"/>
      <c r="AF186" s="65">
        <v>118800000</v>
      </c>
      <c r="AG186" s="65">
        <v>118800000</v>
      </c>
      <c r="AH186" s="46" t="s">
        <v>704</v>
      </c>
      <c r="AI186" s="66"/>
      <c r="AJ186" s="218"/>
      <c r="AK186" s="353"/>
      <c r="AL186" s="353"/>
      <c r="AM186" s="353"/>
      <c r="AN186" s="356"/>
      <c r="AO186" s="356"/>
      <c r="AP186" s="434"/>
    </row>
    <row r="187" spans="1:42" ht="154.5" customHeight="1">
      <c r="A187" s="43"/>
      <c r="B187" s="241"/>
      <c r="C187" s="43"/>
      <c r="D187" s="43"/>
      <c r="E187" s="563"/>
      <c r="F187" s="571"/>
      <c r="G187" s="563"/>
      <c r="H187" s="563"/>
      <c r="I187" s="563"/>
      <c r="J187" s="45" t="s">
        <v>1040</v>
      </c>
      <c r="K187" s="46"/>
      <c r="L187" s="46" t="s">
        <v>1041</v>
      </c>
      <c r="M187" s="45">
        <v>4</v>
      </c>
      <c r="N187" s="170">
        <v>0</v>
      </c>
      <c r="O187" s="359"/>
      <c r="P187" s="143">
        <f t="shared" si="33"/>
        <v>0</v>
      </c>
      <c r="Q187" s="69">
        <v>45689</v>
      </c>
      <c r="R187" s="69">
        <v>45992</v>
      </c>
      <c r="S187" s="47">
        <v>330</v>
      </c>
      <c r="T187" s="45" t="s">
        <v>599</v>
      </c>
      <c r="U187" s="45" t="s">
        <v>639</v>
      </c>
      <c r="V187" s="59"/>
      <c r="W187" s="236"/>
      <c r="X187" s="236"/>
      <c r="Y187" s="46" t="s">
        <v>737</v>
      </c>
      <c r="Z187" s="46" t="s">
        <v>1011</v>
      </c>
      <c r="AA187" s="46">
        <v>99000000</v>
      </c>
      <c r="AB187" s="46" t="s">
        <v>976</v>
      </c>
      <c r="AC187" s="46" t="s">
        <v>972</v>
      </c>
      <c r="AD187" s="46"/>
      <c r="AE187" s="46"/>
      <c r="AF187" s="65">
        <v>99000000</v>
      </c>
      <c r="AG187" s="65">
        <v>99000000</v>
      </c>
      <c r="AH187" s="46" t="s">
        <v>704</v>
      </c>
      <c r="AI187" s="66"/>
      <c r="AJ187" s="218"/>
      <c r="AK187" s="353"/>
      <c r="AL187" s="353"/>
      <c r="AM187" s="353"/>
      <c r="AN187" s="356"/>
      <c r="AO187" s="356"/>
      <c r="AP187" s="434"/>
    </row>
    <row r="188" spans="1:42" ht="154.5" customHeight="1">
      <c r="A188" s="43"/>
      <c r="B188" s="241"/>
      <c r="C188" s="43"/>
      <c r="D188" s="43"/>
      <c r="E188" s="563"/>
      <c r="F188" s="571"/>
      <c r="G188" s="563"/>
      <c r="H188" s="563"/>
      <c r="I188" s="563"/>
      <c r="J188" s="45" t="s">
        <v>1042</v>
      </c>
      <c r="K188" s="46"/>
      <c r="L188" s="46" t="s">
        <v>1043</v>
      </c>
      <c r="M188" s="45">
        <v>12</v>
      </c>
      <c r="N188" s="170">
        <v>1</v>
      </c>
      <c r="O188" s="359"/>
      <c r="P188" s="143">
        <f t="shared" si="33"/>
        <v>8.3333333333333329E-2</v>
      </c>
      <c r="Q188" s="69">
        <v>45689</v>
      </c>
      <c r="R188" s="69">
        <v>45992</v>
      </c>
      <c r="S188" s="47">
        <v>330</v>
      </c>
      <c r="T188" s="45" t="s">
        <v>599</v>
      </c>
      <c r="U188" s="45" t="s">
        <v>639</v>
      </c>
      <c r="V188" s="59"/>
      <c r="W188" s="236"/>
      <c r="X188" s="236"/>
      <c r="Y188" s="46" t="s">
        <v>737</v>
      </c>
      <c r="Z188" s="46" t="s">
        <v>1011</v>
      </c>
      <c r="AA188" s="46">
        <v>57200000</v>
      </c>
      <c r="AB188" s="46" t="s">
        <v>976</v>
      </c>
      <c r="AC188" s="46" t="s">
        <v>972</v>
      </c>
      <c r="AD188" s="46"/>
      <c r="AE188" s="46"/>
      <c r="AF188" s="65">
        <v>57200000</v>
      </c>
      <c r="AG188" s="65">
        <v>57200000</v>
      </c>
      <c r="AH188" s="46" t="s">
        <v>704</v>
      </c>
      <c r="AI188" s="66"/>
      <c r="AJ188" s="218"/>
      <c r="AK188" s="353"/>
      <c r="AL188" s="353"/>
      <c r="AM188" s="353"/>
      <c r="AN188" s="356"/>
      <c r="AO188" s="356"/>
      <c r="AP188" s="434"/>
    </row>
    <row r="189" spans="1:42" ht="154.5" customHeight="1">
      <c r="A189" s="43"/>
      <c r="B189" s="241"/>
      <c r="C189" s="43"/>
      <c r="D189" s="59" t="s">
        <v>369</v>
      </c>
      <c r="E189" s="563"/>
      <c r="F189" s="571"/>
      <c r="G189" s="563"/>
      <c r="H189" s="563"/>
      <c r="I189" s="563"/>
      <c r="J189" s="45" t="s">
        <v>1044</v>
      </c>
      <c r="K189" s="46"/>
      <c r="L189" s="46" t="s">
        <v>1045</v>
      </c>
      <c r="M189" s="45">
        <v>4</v>
      </c>
      <c r="N189" s="170">
        <v>0</v>
      </c>
      <c r="O189" s="359"/>
      <c r="P189" s="143">
        <f t="shared" si="33"/>
        <v>0</v>
      </c>
      <c r="Q189" s="69">
        <v>45689</v>
      </c>
      <c r="R189" s="69">
        <v>45992</v>
      </c>
      <c r="S189" s="47">
        <v>330</v>
      </c>
      <c r="T189" s="45" t="s">
        <v>599</v>
      </c>
      <c r="U189" s="45" t="s">
        <v>639</v>
      </c>
      <c r="V189" s="59"/>
      <c r="W189" s="236"/>
      <c r="X189" s="236"/>
      <c r="Y189" s="46" t="s">
        <v>737</v>
      </c>
      <c r="Z189" s="46" t="s">
        <v>1011</v>
      </c>
      <c r="AA189" s="46">
        <v>59400000</v>
      </c>
      <c r="AB189" s="46" t="s">
        <v>976</v>
      </c>
      <c r="AC189" s="46" t="s">
        <v>972</v>
      </c>
      <c r="AD189" s="46"/>
      <c r="AE189" s="46"/>
      <c r="AF189" s="65">
        <v>59400000</v>
      </c>
      <c r="AG189" s="65">
        <v>59400000</v>
      </c>
      <c r="AH189" s="46" t="s">
        <v>704</v>
      </c>
      <c r="AI189" s="66"/>
      <c r="AJ189" s="218"/>
      <c r="AK189" s="353"/>
      <c r="AL189" s="353"/>
      <c r="AM189" s="353"/>
      <c r="AN189" s="356"/>
      <c r="AO189" s="356"/>
      <c r="AP189" s="434"/>
    </row>
    <row r="190" spans="1:42" ht="154.5" customHeight="1">
      <c r="A190" s="43"/>
      <c r="B190" s="241"/>
      <c r="C190" s="43"/>
      <c r="D190" s="43"/>
      <c r="E190" s="563"/>
      <c r="F190" s="571"/>
      <c r="G190" s="563"/>
      <c r="H190" s="563"/>
      <c r="I190" s="563"/>
      <c r="J190" s="45" t="s">
        <v>1046</v>
      </c>
      <c r="K190" s="46"/>
      <c r="L190" s="46" t="s">
        <v>1047</v>
      </c>
      <c r="M190" s="45">
        <v>12</v>
      </c>
      <c r="N190" s="170">
        <v>1</v>
      </c>
      <c r="O190" s="359"/>
      <c r="P190" s="143">
        <f t="shared" si="33"/>
        <v>8.3333333333333329E-2</v>
      </c>
      <c r="Q190" s="69">
        <v>45689</v>
      </c>
      <c r="R190" s="69">
        <v>45992</v>
      </c>
      <c r="S190" s="47">
        <v>330</v>
      </c>
      <c r="T190" s="45" t="s">
        <v>599</v>
      </c>
      <c r="U190" s="45" t="s">
        <v>639</v>
      </c>
      <c r="V190" s="59"/>
      <c r="W190" s="236"/>
      <c r="X190" s="236"/>
      <c r="Y190" s="46" t="s">
        <v>737</v>
      </c>
      <c r="Z190" s="46" t="s">
        <v>1011</v>
      </c>
      <c r="AA190" s="46">
        <v>77000000</v>
      </c>
      <c r="AB190" s="46" t="s">
        <v>976</v>
      </c>
      <c r="AC190" s="46" t="s">
        <v>972</v>
      </c>
      <c r="AD190" s="46"/>
      <c r="AE190" s="46"/>
      <c r="AF190" s="65">
        <v>77000000</v>
      </c>
      <c r="AG190" s="65">
        <v>77000000</v>
      </c>
      <c r="AH190" s="46" t="s">
        <v>704</v>
      </c>
      <c r="AI190" s="66"/>
      <c r="AJ190" s="218"/>
      <c r="AK190" s="353"/>
      <c r="AL190" s="353"/>
      <c r="AM190" s="353"/>
      <c r="AN190" s="356"/>
      <c r="AO190" s="356"/>
      <c r="AP190" s="434"/>
    </row>
    <row r="191" spans="1:42" ht="154.5" customHeight="1" thickBot="1">
      <c r="A191" s="43"/>
      <c r="B191" s="241"/>
      <c r="C191" s="43"/>
      <c r="D191" s="43"/>
      <c r="E191" s="564"/>
      <c r="F191" s="572"/>
      <c r="G191" s="564"/>
      <c r="H191" s="564"/>
      <c r="I191" s="564"/>
      <c r="J191" s="54" t="s">
        <v>1048</v>
      </c>
      <c r="K191" s="136"/>
      <c r="L191" s="136" t="s">
        <v>1049</v>
      </c>
      <c r="M191" s="54">
        <v>5</v>
      </c>
      <c r="N191" s="171">
        <v>1</v>
      </c>
      <c r="O191" s="360"/>
      <c r="P191" s="143">
        <f t="shared" si="33"/>
        <v>0.2</v>
      </c>
      <c r="Q191" s="69">
        <v>45689</v>
      </c>
      <c r="R191" s="69">
        <v>45992</v>
      </c>
      <c r="S191" s="47">
        <v>330</v>
      </c>
      <c r="T191" s="45" t="s">
        <v>599</v>
      </c>
      <c r="U191" s="45" t="s">
        <v>639</v>
      </c>
      <c r="V191" s="59"/>
      <c r="W191" s="236"/>
      <c r="X191" s="236"/>
      <c r="Y191" s="46" t="s">
        <v>737</v>
      </c>
      <c r="Z191" s="46" t="s">
        <v>1050</v>
      </c>
      <c r="AA191" s="46">
        <v>71800000</v>
      </c>
      <c r="AB191" s="46" t="s">
        <v>976</v>
      </c>
      <c r="AC191" s="46" t="s">
        <v>972</v>
      </c>
      <c r="AD191" s="46"/>
      <c r="AE191" s="46"/>
      <c r="AF191" s="65">
        <v>71800000</v>
      </c>
      <c r="AG191" s="65">
        <v>71800000</v>
      </c>
      <c r="AH191" s="46" t="s">
        <v>704</v>
      </c>
      <c r="AI191" s="66"/>
      <c r="AJ191" s="218"/>
      <c r="AK191" s="354"/>
      <c r="AL191" s="354"/>
      <c r="AM191" s="354"/>
      <c r="AN191" s="357"/>
      <c r="AO191" s="357"/>
      <c r="AP191" s="434"/>
    </row>
    <row r="192" spans="1:42" ht="154.5" customHeight="1" thickBot="1">
      <c r="A192" s="222"/>
      <c r="B192" s="223"/>
      <c r="C192" s="223"/>
      <c r="D192" s="224"/>
      <c r="E192" s="221"/>
      <c r="F192" s="185" t="s">
        <v>1181</v>
      </c>
      <c r="G192" s="186"/>
      <c r="H192" s="186"/>
      <c r="I192" s="186"/>
      <c r="J192" s="186"/>
      <c r="K192" s="186"/>
      <c r="L192" s="186"/>
      <c r="M192" s="186"/>
      <c r="N192" s="187"/>
      <c r="O192" s="373"/>
      <c r="P192" s="167" t="e">
        <f>AVERAGE(P175:P191)</f>
        <v>#VALUE!</v>
      </c>
      <c r="Q192" s="228"/>
      <c r="R192" s="228"/>
      <c r="S192" s="228"/>
      <c r="T192" s="228"/>
      <c r="U192" s="228"/>
      <c r="V192" s="228"/>
      <c r="W192" s="228"/>
      <c r="X192" s="228"/>
      <c r="Y192" s="228"/>
      <c r="Z192" s="229"/>
      <c r="AA192" s="230" t="s">
        <v>1158</v>
      </c>
      <c r="AB192" s="231"/>
      <c r="AC192" s="231"/>
      <c r="AD192" s="231"/>
      <c r="AE192" s="231"/>
      <c r="AF192" s="231"/>
      <c r="AG192" s="231"/>
      <c r="AH192" s="231"/>
      <c r="AI192" s="231"/>
      <c r="AJ192" s="232"/>
      <c r="AK192" s="125">
        <f>+AK175</f>
        <v>1650000000</v>
      </c>
      <c r="AL192" s="125">
        <f t="shared" ref="AL192:AO192" si="34">+AL175</f>
        <v>985856600</v>
      </c>
      <c r="AM192" s="125">
        <f t="shared" si="34"/>
        <v>94677550</v>
      </c>
      <c r="AN192" s="107">
        <f t="shared" si="34"/>
        <v>0.59748884848484851</v>
      </c>
      <c r="AO192" s="107">
        <f t="shared" si="34"/>
        <v>5.7380333333333332E-2</v>
      </c>
      <c r="AP192" s="434"/>
    </row>
    <row r="193" spans="1:42" ht="154.5" customHeight="1">
      <c r="A193" s="289"/>
      <c r="B193" s="228"/>
      <c r="C193" s="229"/>
      <c r="D193" s="188" t="s">
        <v>1182</v>
      </c>
      <c r="E193" s="189"/>
      <c r="F193" s="190"/>
      <c r="G193" s="190"/>
      <c r="H193" s="190"/>
      <c r="I193" s="190"/>
      <c r="J193" s="190"/>
      <c r="K193" s="190"/>
      <c r="L193" s="190"/>
      <c r="M193" s="190"/>
      <c r="N193" s="191"/>
      <c r="O193" s="366"/>
      <c r="P193" s="144" t="e">
        <f>AVERAGE(P174,P192)</f>
        <v>#VALUE!</v>
      </c>
      <c r="Q193" s="289"/>
      <c r="R193" s="228"/>
      <c r="S193" s="228"/>
      <c r="T193" s="228"/>
      <c r="U193" s="228"/>
      <c r="V193" s="228"/>
      <c r="W193" s="228"/>
      <c r="X193" s="228"/>
      <c r="Y193" s="228"/>
      <c r="Z193" s="229"/>
      <c r="AA193" s="251" t="s">
        <v>1183</v>
      </c>
      <c r="AB193" s="252"/>
      <c r="AC193" s="252"/>
      <c r="AD193" s="252"/>
      <c r="AE193" s="252"/>
      <c r="AF193" s="252"/>
      <c r="AG193" s="252"/>
      <c r="AH193" s="252"/>
      <c r="AI193" s="252"/>
      <c r="AJ193" s="253"/>
      <c r="AK193" s="130">
        <f>+AK174+AK192</f>
        <v>2450000000</v>
      </c>
      <c r="AL193" s="130">
        <f t="shared" ref="AL193:AM193" si="35">+AL174+AL192</f>
        <v>1369686200</v>
      </c>
      <c r="AM193" s="130">
        <f t="shared" si="35"/>
        <v>162599550</v>
      </c>
      <c r="AN193" s="110">
        <f>+AL193/AK193</f>
        <v>0.5590555918367347</v>
      </c>
      <c r="AO193" s="110">
        <f>+AM193/AK193</f>
        <v>6.6367163265306117E-2</v>
      </c>
      <c r="AP193" s="434"/>
    </row>
    <row r="194" spans="1:42" ht="205.5" customHeight="1">
      <c r="A194" s="43"/>
      <c r="B194" s="241" t="s">
        <v>374</v>
      </c>
      <c r="C194" s="237" t="s">
        <v>375</v>
      </c>
      <c r="D194" s="59" t="s">
        <v>378</v>
      </c>
      <c r="E194" s="225" t="s">
        <v>1051</v>
      </c>
      <c r="F194" s="239">
        <v>2024130010261</v>
      </c>
      <c r="G194" s="59" t="s">
        <v>1052</v>
      </c>
      <c r="H194" s="59" t="s">
        <v>1053</v>
      </c>
      <c r="I194" s="59" t="s">
        <v>1054</v>
      </c>
      <c r="J194" s="45" t="s">
        <v>1055</v>
      </c>
      <c r="K194" s="46"/>
      <c r="L194" s="45" t="s">
        <v>1056</v>
      </c>
      <c r="M194" s="45">
        <v>100</v>
      </c>
      <c r="N194" s="170">
        <v>15</v>
      </c>
      <c r="O194" s="359"/>
      <c r="P194" s="98">
        <f>+O194/M194</f>
        <v>0</v>
      </c>
      <c r="Q194" s="45" t="s">
        <v>637</v>
      </c>
      <c r="R194" s="45" t="s">
        <v>598</v>
      </c>
      <c r="S194" s="45">
        <v>333</v>
      </c>
      <c r="T194" s="45" t="s">
        <v>599</v>
      </c>
      <c r="U194" s="45" t="s">
        <v>639</v>
      </c>
      <c r="V194" s="59" t="s">
        <v>1008</v>
      </c>
      <c r="W194" s="46" t="s">
        <v>1057</v>
      </c>
      <c r="X194" s="46" t="s">
        <v>1058</v>
      </c>
      <c r="Y194" s="46" t="s">
        <v>825</v>
      </c>
      <c r="Z194" s="46" t="s">
        <v>874</v>
      </c>
      <c r="AA194" s="46">
        <v>370000000</v>
      </c>
      <c r="AB194" s="46" t="s">
        <v>605</v>
      </c>
      <c r="AC194" s="46"/>
      <c r="AD194" s="57">
        <v>45659</v>
      </c>
      <c r="AE194" s="46"/>
      <c r="AF194" s="39">
        <v>376300000</v>
      </c>
      <c r="AG194" s="39">
        <v>370000000</v>
      </c>
      <c r="AH194" s="46" t="s">
        <v>1059</v>
      </c>
      <c r="AI194" s="66" t="s">
        <v>1060</v>
      </c>
      <c r="AJ194" s="233">
        <v>1000000000</v>
      </c>
      <c r="AK194" s="202">
        <v>1000000000</v>
      </c>
      <c r="AL194" s="202">
        <v>273224000</v>
      </c>
      <c r="AM194" s="202">
        <v>17457000</v>
      </c>
      <c r="AN194" s="205">
        <f>+AL194/AK194</f>
        <v>0.27322400000000002</v>
      </c>
      <c r="AO194" s="205">
        <f>+AM194/AK194</f>
        <v>1.7457E-2</v>
      </c>
      <c r="AP194" s="436" t="s">
        <v>1061</v>
      </c>
    </row>
    <row r="195" spans="1:42" ht="197.25" customHeight="1">
      <c r="A195" s="43"/>
      <c r="B195" s="241"/>
      <c r="C195" s="43"/>
      <c r="D195" s="59"/>
      <c r="E195" s="226"/>
      <c r="F195" s="260"/>
      <c r="G195" s="43"/>
      <c r="H195" s="43"/>
      <c r="I195" s="43"/>
      <c r="J195" s="45" t="s">
        <v>1062</v>
      </c>
      <c r="K195" s="46"/>
      <c r="L195" s="70" t="s">
        <v>1063</v>
      </c>
      <c r="M195" s="45">
        <v>3</v>
      </c>
      <c r="N195" s="170">
        <v>0</v>
      </c>
      <c r="O195" s="359"/>
      <c r="P195" s="98">
        <f t="shared" ref="P195:P196" si="36">+O195/M195</f>
        <v>0</v>
      </c>
      <c r="Q195" s="45" t="s">
        <v>637</v>
      </c>
      <c r="R195" s="45" t="s">
        <v>598</v>
      </c>
      <c r="S195" s="45">
        <v>333</v>
      </c>
      <c r="T195" s="45" t="s">
        <v>599</v>
      </c>
      <c r="U195" s="45" t="s">
        <v>639</v>
      </c>
      <c r="V195" s="59"/>
      <c r="W195" s="46" t="s">
        <v>1057</v>
      </c>
      <c r="X195" s="46" t="s">
        <v>1058</v>
      </c>
      <c r="Y195" s="46" t="s">
        <v>825</v>
      </c>
      <c r="Z195" s="46" t="s">
        <v>874</v>
      </c>
      <c r="AA195" s="46">
        <v>60000000</v>
      </c>
      <c r="AB195" s="46" t="s">
        <v>605</v>
      </c>
      <c r="AC195" s="46"/>
      <c r="AD195" s="57">
        <v>45659</v>
      </c>
      <c r="AE195" s="46"/>
      <c r="AF195" s="39">
        <v>59700000</v>
      </c>
      <c r="AG195" s="39">
        <v>60000000</v>
      </c>
      <c r="AH195" s="46" t="s">
        <v>1059</v>
      </c>
      <c r="AI195" s="66"/>
      <c r="AJ195" s="234"/>
      <c r="AK195" s="203"/>
      <c r="AL195" s="203"/>
      <c r="AM195" s="203"/>
      <c r="AN195" s="206"/>
      <c r="AO195" s="206"/>
      <c r="AP195" s="434"/>
    </row>
    <row r="196" spans="1:42" ht="184.5" customHeight="1" thickBot="1">
      <c r="A196" s="43"/>
      <c r="B196" s="241"/>
      <c r="C196" s="43"/>
      <c r="D196" s="45" t="s">
        <v>380</v>
      </c>
      <c r="E196" s="226"/>
      <c r="F196" s="261"/>
      <c r="G196" s="294"/>
      <c r="H196" s="294"/>
      <c r="I196" s="294"/>
      <c r="J196" s="54" t="s">
        <v>1064</v>
      </c>
      <c r="K196" s="136"/>
      <c r="L196" s="139" t="s">
        <v>1065</v>
      </c>
      <c r="M196" s="54">
        <v>4</v>
      </c>
      <c r="N196" s="171">
        <v>0</v>
      </c>
      <c r="O196" s="360"/>
      <c r="P196" s="141">
        <f t="shared" si="36"/>
        <v>0</v>
      </c>
      <c r="Q196" s="45" t="s">
        <v>637</v>
      </c>
      <c r="R196" s="45" t="s">
        <v>598</v>
      </c>
      <c r="S196" s="45">
        <v>333</v>
      </c>
      <c r="T196" s="45" t="s">
        <v>599</v>
      </c>
      <c r="U196" s="45" t="s">
        <v>639</v>
      </c>
      <c r="V196" s="59"/>
      <c r="W196" s="46" t="s">
        <v>1066</v>
      </c>
      <c r="X196" s="46" t="s">
        <v>1058</v>
      </c>
      <c r="Y196" s="46" t="s">
        <v>825</v>
      </c>
      <c r="Z196" s="46" t="s">
        <v>874</v>
      </c>
      <c r="AA196" s="46">
        <v>570000000</v>
      </c>
      <c r="AB196" s="46" t="s">
        <v>605</v>
      </c>
      <c r="AC196" s="46"/>
      <c r="AD196" s="57">
        <v>45659</v>
      </c>
      <c r="AE196" s="46"/>
      <c r="AF196" s="39">
        <v>570000000</v>
      </c>
      <c r="AG196" s="39">
        <v>570000000</v>
      </c>
      <c r="AH196" s="46" t="s">
        <v>1059</v>
      </c>
      <c r="AI196" s="66"/>
      <c r="AJ196" s="235"/>
      <c r="AK196" s="204"/>
      <c r="AL196" s="204"/>
      <c r="AM196" s="204"/>
      <c r="AN196" s="207"/>
      <c r="AO196" s="207"/>
      <c r="AP196" s="434"/>
    </row>
    <row r="197" spans="1:42" ht="184.5" customHeight="1" thickBot="1">
      <c r="A197" s="222"/>
      <c r="B197" s="223"/>
      <c r="C197" s="223"/>
      <c r="D197" s="224"/>
      <c r="E197" s="227"/>
      <c r="F197" s="185" t="s">
        <v>1184</v>
      </c>
      <c r="G197" s="186"/>
      <c r="H197" s="186"/>
      <c r="I197" s="186"/>
      <c r="J197" s="186"/>
      <c r="K197" s="186"/>
      <c r="L197" s="186"/>
      <c r="M197" s="186"/>
      <c r="N197" s="187"/>
      <c r="O197" s="373"/>
      <c r="P197" s="146">
        <f>AVERAGE(P194:P196)</f>
        <v>0</v>
      </c>
      <c r="Q197" s="228"/>
      <c r="R197" s="228"/>
      <c r="S197" s="228"/>
      <c r="T197" s="228"/>
      <c r="U197" s="228"/>
      <c r="V197" s="228"/>
      <c r="W197" s="228"/>
      <c r="X197" s="228"/>
      <c r="Y197" s="228"/>
      <c r="Z197" s="229"/>
      <c r="AA197" s="230" t="s">
        <v>1158</v>
      </c>
      <c r="AB197" s="231"/>
      <c r="AC197" s="231"/>
      <c r="AD197" s="231"/>
      <c r="AE197" s="231"/>
      <c r="AF197" s="231"/>
      <c r="AG197" s="231"/>
      <c r="AH197" s="231"/>
      <c r="AI197" s="231"/>
      <c r="AJ197" s="232"/>
      <c r="AK197" s="108">
        <f>+AK194</f>
        <v>1000000000</v>
      </c>
      <c r="AL197" s="108">
        <f t="shared" ref="AL197:AO197" si="37">+AL194</f>
        <v>273224000</v>
      </c>
      <c r="AM197" s="108">
        <f t="shared" si="37"/>
        <v>17457000</v>
      </c>
      <c r="AN197" s="107">
        <f t="shared" si="37"/>
        <v>0.27322400000000002</v>
      </c>
      <c r="AO197" s="107">
        <f t="shared" si="37"/>
        <v>1.7457E-2</v>
      </c>
      <c r="AP197" s="434"/>
    </row>
    <row r="198" spans="1:42" ht="165" customHeight="1">
      <c r="A198" s="43"/>
      <c r="B198" s="241" t="s">
        <v>381</v>
      </c>
      <c r="C198" s="59" t="s">
        <v>382</v>
      </c>
      <c r="D198" s="59" t="s">
        <v>392</v>
      </c>
      <c r="E198" s="225" t="s">
        <v>1067</v>
      </c>
      <c r="F198" s="238">
        <v>2024130010260</v>
      </c>
      <c r="G198" s="242" t="s">
        <v>1068</v>
      </c>
      <c r="H198" s="242" t="s">
        <v>392</v>
      </c>
      <c r="I198" s="242" t="s">
        <v>776</v>
      </c>
      <c r="J198" s="135" t="s">
        <v>1069</v>
      </c>
      <c r="K198" s="137"/>
      <c r="L198" s="137" t="s">
        <v>1070</v>
      </c>
      <c r="M198" s="135">
        <v>1</v>
      </c>
      <c r="N198" s="172">
        <v>0</v>
      </c>
      <c r="O198" s="362"/>
      <c r="P198" s="143">
        <f>+O198/M198</f>
        <v>0</v>
      </c>
      <c r="Q198" s="45" t="s">
        <v>637</v>
      </c>
      <c r="R198" s="45" t="s">
        <v>598</v>
      </c>
      <c r="S198" s="47">
        <v>330</v>
      </c>
      <c r="T198" s="45" t="s">
        <v>599</v>
      </c>
      <c r="U198" s="45" t="s">
        <v>639</v>
      </c>
      <c r="V198" s="59" t="s">
        <v>1008</v>
      </c>
      <c r="W198" s="66" t="s">
        <v>1071</v>
      </c>
      <c r="X198" s="66" t="s">
        <v>1072</v>
      </c>
      <c r="Y198" s="66" t="s">
        <v>825</v>
      </c>
      <c r="Z198" s="66" t="s">
        <v>874</v>
      </c>
      <c r="AA198" s="218">
        <v>400000000</v>
      </c>
      <c r="AB198" s="66" t="s">
        <v>1073</v>
      </c>
      <c r="AC198" s="66" t="s">
        <v>606</v>
      </c>
      <c r="AD198" s="46"/>
      <c r="AE198" s="46"/>
      <c r="AF198" s="65">
        <v>15000000</v>
      </c>
      <c r="AG198" s="65">
        <v>15000000</v>
      </c>
      <c r="AH198" s="46" t="s">
        <v>607</v>
      </c>
      <c r="AI198" s="66" t="s">
        <v>1074</v>
      </c>
      <c r="AJ198" s="218">
        <f>+AG198+AG199+AG200+AG201+AG202+AG203</f>
        <v>400000000</v>
      </c>
      <c r="AK198" s="215">
        <v>400000000</v>
      </c>
      <c r="AL198" s="215">
        <v>141587600</v>
      </c>
      <c r="AM198" s="215">
        <v>24276000</v>
      </c>
      <c r="AN198" s="205">
        <f>+AL198/AK198</f>
        <v>0.35396899999999998</v>
      </c>
      <c r="AO198" s="205">
        <f>+AM198/AK198</f>
        <v>6.0690000000000001E-2</v>
      </c>
      <c r="AP198" s="434"/>
    </row>
    <row r="199" spans="1:42" ht="165" customHeight="1">
      <c r="A199" s="43"/>
      <c r="B199" s="241"/>
      <c r="C199" s="59"/>
      <c r="D199" s="59"/>
      <c r="E199" s="226"/>
      <c r="F199" s="239"/>
      <c r="G199" s="59"/>
      <c r="H199" s="59"/>
      <c r="I199" s="59"/>
      <c r="J199" s="45" t="s">
        <v>1075</v>
      </c>
      <c r="K199" s="46"/>
      <c r="L199" s="46" t="s">
        <v>1076</v>
      </c>
      <c r="M199" s="45">
        <v>1</v>
      </c>
      <c r="N199" s="170">
        <v>0</v>
      </c>
      <c r="O199" s="359"/>
      <c r="P199" s="98">
        <f t="shared" ref="P199:P203" si="38">+O199/M199</f>
        <v>0</v>
      </c>
      <c r="Q199" s="45" t="s">
        <v>637</v>
      </c>
      <c r="R199" s="45" t="s">
        <v>598</v>
      </c>
      <c r="S199" s="47">
        <v>330</v>
      </c>
      <c r="T199" s="45" t="s">
        <v>599</v>
      </c>
      <c r="U199" s="45" t="s">
        <v>639</v>
      </c>
      <c r="V199" s="59"/>
      <c r="W199" s="66"/>
      <c r="X199" s="66"/>
      <c r="Y199" s="66"/>
      <c r="Z199" s="66"/>
      <c r="AA199" s="66"/>
      <c r="AB199" s="66"/>
      <c r="AC199" s="66"/>
      <c r="AD199" s="46"/>
      <c r="AE199" s="46"/>
      <c r="AF199" s="65">
        <v>90000000</v>
      </c>
      <c r="AG199" s="65">
        <v>90000000</v>
      </c>
      <c r="AH199" s="46" t="s">
        <v>607</v>
      </c>
      <c r="AI199" s="66"/>
      <c r="AJ199" s="218"/>
      <c r="AK199" s="216"/>
      <c r="AL199" s="216"/>
      <c r="AM199" s="216"/>
      <c r="AN199" s="206"/>
      <c r="AO199" s="206"/>
      <c r="AP199" s="434"/>
    </row>
    <row r="200" spans="1:42" ht="165" customHeight="1">
      <c r="A200" s="43"/>
      <c r="B200" s="241"/>
      <c r="C200" s="59"/>
      <c r="D200" s="59"/>
      <c r="E200" s="226"/>
      <c r="F200" s="239"/>
      <c r="G200" s="59"/>
      <c r="H200" s="59"/>
      <c r="I200" s="59"/>
      <c r="J200" s="45" t="s">
        <v>1077</v>
      </c>
      <c r="K200" s="46"/>
      <c r="L200" s="46" t="s">
        <v>1041</v>
      </c>
      <c r="M200" s="45">
        <v>1</v>
      </c>
      <c r="N200" s="170">
        <v>1</v>
      </c>
      <c r="O200" s="359"/>
      <c r="P200" s="98">
        <f t="shared" si="38"/>
        <v>0</v>
      </c>
      <c r="Q200" s="45" t="s">
        <v>637</v>
      </c>
      <c r="R200" s="45" t="s">
        <v>598</v>
      </c>
      <c r="S200" s="47">
        <v>330</v>
      </c>
      <c r="T200" s="45" t="s">
        <v>599</v>
      </c>
      <c r="U200" s="45" t="s">
        <v>639</v>
      </c>
      <c r="V200" s="59"/>
      <c r="W200" s="66"/>
      <c r="X200" s="66"/>
      <c r="Y200" s="66"/>
      <c r="Z200" s="66"/>
      <c r="AA200" s="66"/>
      <c r="AB200" s="66"/>
      <c r="AC200" s="66"/>
      <c r="AD200" s="46"/>
      <c r="AE200" s="46"/>
      <c r="AF200" s="65">
        <v>108000000</v>
      </c>
      <c r="AG200" s="65">
        <v>108000000</v>
      </c>
      <c r="AH200" s="46" t="s">
        <v>607</v>
      </c>
      <c r="AI200" s="66"/>
      <c r="AJ200" s="218"/>
      <c r="AK200" s="216"/>
      <c r="AL200" s="216"/>
      <c r="AM200" s="216"/>
      <c r="AN200" s="206"/>
      <c r="AO200" s="206"/>
      <c r="AP200" s="434"/>
    </row>
    <row r="201" spans="1:42" ht="165" customHeight="1">
      <c r="A201" s="43"/>
      <c r="B201" s="241"/>
      <c r="C201" s="59"/>
      <c r="D201" s="59"/>
      <c r="E201" s="226"/>
      <c r="F201" s="239"/>
      <c r="G201" s="59"/>
      <c r="H201" s="59"/>
      <c r="I201" s="59"/>
      <c r="J201" s="45" t="s">
        <v>1078</v>
      </c>
      <c r="K201" s="46"/>
      <c r="L201" s="46" t="s">
        <v>1079</v>
      </c>
      <c r="M201" s="45">
        <v>1</v>
      </c>
      <c r="N201" s="170">
        <v>0</v>
      </c>
      <c r="O201" s="359"/>
      <c r="P201" s="98">
        <f t="shared" si="38"/>
        <v>0</v>
      </c>
      <c r="Q201" s="45" t="s">
        <v>637</v>
      </c>
      <c r="R201" s="45" t="s">
        <v>598</v>
      </c>
      <c r="S201" s="47">
        <v>330</v>
      </c>
      <c r="T201" s="45" t="s">
        <v>599</v>
      </c>
      <c r="U201" s="45" t="s">
        <v>639</v>
      </c>
      <c r="V201" s="59"/>
      <c r="W201" s="66"/>
      <c r="X201" s="66"/>
      <c r="Y201" s="66"/>
      <c r="Z201" s="66"/>
      <c r="AA201" s="66"/>
      <c r="AB201" s="66"/>
      <c r="AC201" s="66"/>
      <c r="AD201" s="46"/>
      <c r="AE201" s="46"/>
      <c r="AF201" s="65">
        <v>90000000</v>
      </c>
      <c r="AG201" s="65">
        <v>90000000</v>
      </c>
      <c r="AH201" s="46" t="s">
        <v>607</v>
      </c>
      <c r="AI201" s="66"/>
      <c r="AJ201" s="218"/>
      <c r="AK201" s="216"/>
      <c r="AL201" s="216"/>
      <c r="AM201" s="216"/>
      <c r="AN201" s="206"/>
      <c r="AO201" s="206"/>
      <c r="AP201" s="434"/>
    </row>
    <row r="202" spans="1:42" ht="165" customHeight="1">
      <c r="A202" s="43"/>
      <c r="B202" s="241"/>
      <c r="C202" s="59"/>
      <c r="D202" s="59"/>
      <c r="E202" s="226"/>
      <c r="F202" s="239"/>
      <c r="G202" s="59"/>
      <c r="H202" s="59"/>
      <c r="I202" s="59"/>
      <c r="J202" s="45" t="s">
        <v>1080</v>
      </c>
      <c r="K202" s="46"/>
      <c r="L202" s="46" t="s">
        <v>1081</v>
      </c>
      <c r="M202" s="45">
        <v>1</v>
      </c>
      <c r="N202" s="170">
        <v>1</v>
      </c>
      <c r="O202" s="359"/>
      <c r="P202" s="98">
        <f t="shared" si="38"/>
        <v>0</v>
      </c>
      <c r="Q202" s="45" t="s">
        <v>637</v>
      </c>
      <c r="R202" s="45" t="s">
        <v>598</v>
      </c>
      <c r="S202" s="47">
        <v>330</v>
      </c>
      <c r="T202" s="45" t="s">
        <v>599</v>
      </c>
      <c r="U202" s="45" t="s">
        <v>639</v>
      </c>
      <c r="V202" s="59"/>
      <c r="W202" s="66"/>
      <c r="X202" s="66"/>
      <c r="Y202" s="66"/>
      <c r="Z202" s="66"/>
      <c r="AA202" s="66"/>
      <c r="AB202" s="66"/>
      <c r="AC202" s="66"/>
      <c r="AD202" s="46"/>
      <c r="AE202" s="46"/>
      <c r="AF202" s="65">
        <v>17000000</v>
      </c>
      <c r="AG202" s="65">
        <v>17000000</v>
      </c>
      <c r="AH202" s="46" t="s">
        <v>607</v>
      </c>
      <c r="AI202" s="66"/>
      <c r="AJ202" s="218"/>
      <c r="AK202" s="216"/>
      <c r="AL202" s="216"/>
      <c r="AM202" s="216"/>
      <c r="AN202" s="206"/>
      <c r="AO202" s="206"/>
      <c r="AP202" s="434"/>
    </row>
    <row r="203" spans="1:42" ht="165" customHeight="1" thickBot="1">
      <c r="A203" s="43"/>
      <c r="B203" s="241"/>
      <c r="C203" s="59"/>
      <c r="D203" s="59"/>
      <c r="E203" s="226"/>
      <c r="F203" s="240"/>
      <c r="G203" s="225"/>
      <c r="H203" s="225"/>
      <c r="I203" s="225"/>
      <c r="J203" s="54" t="s">
        <v>1082</v>
      </c>
      <c r="K203" s="136"/>
      <c r="L203" s="136" t="s">
        <v>1083</v>
      </c>
      <c r="M203" s="54">
        <v>1</v>
      </c>
      <c r="N203" s="171">
        <v>0</v>
      </c>
      <c r="O203" s="360"/>
      <c r="P203" s="141">
        <f t="shared" si="38"/>
        <v>0</v>
      </c>
      <c r="Q203" s="45" t="s">
        <v>637</v>
      </c>
      <c r="R203" s="45" t="s">
        <v>598</v>
      </c>
      <c r="S203" s="47">
        <v>330</v>
      </c>
      <c r="T203" s="45" t="s">
        <v>599</v>
      </c>
      <c r="U203" s="45" t="s">
        <v>639</v>
      </c>
      <c r="V203" s="59"/>
      <c r="W203" s="66"/>
      <c r="X203" s="66"/>
      <c r="Y203" s="66"/>
      <c r="Z203" s="66"/>
      <c r="AA203" s="66"/>
      <c r="AB203" s="66"/>
      <c r="AC203" s="66"/>
      <c r="AD203" s="46"/>
      <c r="AE203" s="46"/>
      <c r="AF203" s="65">
        <v>80000000</v>
      </c>
      <c r="AG203" s="65">
        <v>80000000</v>
      </c>
      <c r="AH203" s="46" t="s">
        <v>607</v>
      </c>
      <c r="AI203" s="66"/>
      <c r="AJ203" s="218"/>
      <c r="AK203" s="217"/>
      <c r="AL203" s="217"/>
      <c r="AM203" s="217"/>
      <c r="AN203" s="207"/>
      <c r="AO203" s="207"/>
      <c r="AP203" s="434"/>
    </row>
    <row r="204" spans="1:42" s="159" customFormat="1" ht="165" customHeight="1">
      <c r="A204" s="319"/>
      <c r="B204" s="320"/>
      <c r="C204" s="320"/>
      <c r="D204" s="321"/>
      <c r="E204" s="227"/>
      <c r="F204" s="322" t="s">
        <v>1185</v>
      </c>
      <c r="G204" s="323"/>
      <c r="H204" s="323"/>
      <c r="I204" s="323"/>
      <c r="J204" s="323"/>
      <c r="K204" s="323"/>
      <c r="L204" s="323"/>
      <c r="M204" s="323"/>
      <c r="N204" s="324"/>
      <c r="O204" s="374"/>
      <c r="P204" s="168">
        <f>AVERAGE(P198:P203)</f>
        <v>0</v>
      </c>
      <c r="Q204" s="210"/>
      <c r="R204" s="210"/>
      <c r="S204" s="210"/>
      <c r="T204" s="210"/>
      <c r="U204" s="210"/>
      <c r="V204" s="210"/>
      <c r="W204" s="210"/>
      <c r="X204" s="210"/>
      <c r="Y204" s="210"/>
      <c r="Z204" s="211"/>
      <c r="AA204" s="212" t="s">
        <v>1158</v>
      </c>
      <c r="AB204" s="213"/>
      <c r="AC204" s="213"/>
      <c r="AD204" s="213"/>
      <c r="AE204" s="213"/>
      <c r="AF204" s="213"/>
      <c r="AG204" s="213"/>
      <c r="AH204" s="213"/>
      <c r="AI204" s="213"/>
      <c r="AJ204" s="214"/>
      <c r="AK204" s="131">
        <f>+AK198</f>
        <v>400000000</v>
      </c>
      <c r="AL204" s="131">
        <f t="shared" ref="AL204:AN204" si="39">+AL198</f>
        <v>141587600</v>
      </c>
      <c r="AM204" s="131">
        <f t="shared" si="39"/>
        <v>24276000</v>
      </c>
      <c r="AN204" s="113">
        <f t="shared" si="39"/>
        <v>0.35396899999999998</v>
      </c>
      <c r="AO204" s="113">
        <f>+AO198</f>
        <v>6.0690000000000001E-2</v>
      </c>
      <c r="AP204" s="437"/>
    </row>
    <row r="205" spans="1:42" s="74" customFormat="1" ht="234.75" customHeight="1">
      <c r="A205" s="45"/>
      <c r="B205" s="241" t="s">
        <v>393</v>
      </c>
      <c r="C205" s="59" t="s">
        <v>394</v>
      </c>
      <c r="D205" s="59" t="s">
        <v>395</v>
      </c>
      <c r="E205" s="59" t="s">
        <v>1084</v>
      </c>
      <c r="F205" s="239">
        <v>2024130010132</v>
      </c>
      <c r="G205" s="239" t="s">
        <v>1085</v>
      </c>
      <c r="H205" s="59" t="s">
        <v>1086</v>
      </c>
      <c r="I205" s="59" t="s">
        <v>1087</v>
      </c>
      <c r="J205" s="45" t="s">
        <v>1088</v>
      </c>
      <c r="K205" s="45" t="s">
        <v>595</v>
      </c>
      <c r="L205" s="71" t="s">
        <v>1089</v>
      </c>
      <c r="M205" s="387">
        <v>1</v>
      </c>
      <c r="N205" s="180">
        <v>1</v>
      </c>
      <c r="O205" s="375"/>
      <c r="P205" s="132">
        <f>+O205/M205</f>
        <v>0</v>
      </c>
      <c r="Q205" s="45" t="s">
        <v>681</v>
      </c>
      <c r="R205" s="45" t="s">
        <v>598</v>
      </c>
      <c r="S205" s="45">
        <v>365</v>
      </c>
      <c r="T205" s="45" t="s">
        <v>599</v>
      </c>
      <c r="U205" s="45" t="s">
        <v>639</v>
      </c>
      <c r="V205" s="59" t="s">
        <v>893</v>
      </c>
      <c r="W205" s="59" t="s">
        <v>1090</v>
      </c>
      <c r="X205" s="59" t="s">
        <v>1091</v>
      </c>
      <c r="Y205" s="73" t="s">
        <v>642</v>
      </c>
      <c r="Z205" s="45" t="s">
        <v>1092</v>
      </c>
      <c r="AA205" s="72">
        <v>1400000000</v>
      </c>
      <c r="AB205" s="45" t="s">
        <v>1093</v>
      </c>
      <c r="AC205" s="59" t="s">
        <v>606</v>
      </c>
      <c r="AD205" s="73"/>
      <c r="AE205" s="73"/>
      <c r="AF205" s="72">
        <v>1400000000</v>
      </c>
      <c r="AG205" s="72">
        <v>1400000000</v>
      </c>
      <c r="AH205" s="59" t="s">
        <v>1173</v>
      </c>
      <c r="AI205" s="59" t="s">
        <v>1094</v>
      </c>
      <c r="AJ205" s="201">
        <v>7100000000</v>
      </c>
      <c r="AK205" s="208">
        <f>+AJ205+AJ211</f>
        <v>8000000000</v>
      </c>
      <c r="AL205" s="208">
        <v>7809200000</v>
      </c>
      <c r="AM205" s="208">
        <v>0</v>
      </c>
      <c r="AN205" s="209">
        <f>+AL205/AK205</f>
        <v>0.97614999999999996</v>
      </c>
      <c r="AO205" s="209">
        <f>+AM205/AK205</f>
        <v>0</v>
      </c>
      <c r="AP205" s="386" t="s">
        <v>1095</v>
      </c>
    </row>
    <row r="206" spans="1:42" s="74" customFormat="1" ht="334.5" customHeight="1">
      <c r="A206" s="45"/>
      <c r="B206" s="241"/>
      <c r="C206" s="59"/>
      <c r="D206" s="59"/>
      <c r="E206" s="59"/>
      <c r="F206" s="239"/>
      <c r="G206" s="239"/>
      <c r="H206" s="59"/>
      <c r="I206" s="59"/>
      <c r="J206" s="45" t="s">
        <v>1096</v>
      </c>
      <c r="K206" s="45" t="s">
        <v>595</v>
      </c>
      <c r="L206" s="71" t="s">
        <v>960</v>
      </c>
      <c r="M206" s="387">
        <v>1</v>
      </c>
      <c r="N206" s="180" t="s">
        <v>172</v>
      </c>
      <c r="O206" s="375"/>
      <c r="P206" s="132" t="s">
        <v>172</v>
      </c>
      <c r="Q206" s="45" t="s">
        <v>647</v>
      </c>
      <c r="R206" s="45" t="s">
        <v>598</v>
      </c>
      <c r="S206" s="45">
        <v>180</v>
      </c>
      <c r="T206" s="45" t="s">
        <v>599</v>
      </c>
      <c r="U206" s="45" t="s">
        <v>639</v>
      </c>
      <c r="V206" s="59"/>
      <c r="W206" s="59"/>
      <c r="X206" s="59"/>
      <c r="Y206" s="73"/>
      <c r="Z206" s="45" t="s">
        <v>1097</v>
      </c>
      <c r="AA206" s="72">
        <v>600000000</v>
      </c>
      <c r="AB206" s="45" t="s">
        <v>1093</v>
      </c>
      <c r="AC206" s="59"/>
      <c r="AD206" s="73"/>
      <c r="AE206" s="73"/>
      <c r="AF206" s="72">
        <v>600000000</v>
      </c>
      <c r="AG206" s="72">
        <v>600000000</v>
      </c>
      <c r="AH206" s="59"/>
      <c r="AI206" s="59"/>
      <c r="AJ206" s="201"/>
      <c r="AK206" s="208"/>
      <c r="AL206" s="208"/>
      <c r="AM206" s="208"/>
      <c r="AN206" s="209"/>
      <c r="AO206" s="209"/>
      <c r="AP206" s="386" t="s">
        <v>1098</v>
      </c>
    </row>
    <row r="207" spans="1:42" ht="142.5" customHeight="1">
      <c r="A207" s="46"/>
      <c r="B207" s="241"/>
      <c r="C207" s="59"/>
      <c r="D207" s="59"/>
      <c r="E207" s="59"/>
      <c r="F207" s="239"/>
      <c r="G207" s="239"/>
      <c r="H207" s="59"/>
      <c r="I207" s="66" t="s">
        <v>1099</v>
      </c>
      <c r="J207" s="101" t="s">
        <v>1100</v>
      </c>
      <c r="K207" s="45" t="s">
        <v>595</v>
      </c>
      <c r="L207" s="51" t="s">
        <v>960</v>
      </c>
      <c r="M207" s="388">
        <v>1</v>
      </c>
      <c r="N207" s="174">
        <v>1</v>
      </c>
      <c r="O207" s="364"/>
      <c r="P207" s="132">
        <f t="shared" ref="P207:P212" si="40">+O207/M207</f>
        <v>0</v>
      </c>
      <c r="Q207" s="45" t="s">
        <v>681</v>
      </c>
      <c r="R207" s="45" t="s">
        <v>598</v>
      </c>
      <c r="S207" s="45">
        <v>365</v>
      </c>
      <c r="T207" s="45" t="s">
        <v>599</v>
      </c>
      <c r="U207" s="45" t="s">
        <v>639</v>
      </c>
      <c r="V207" s="59"/>
      <c r="W207" s="66" t="s">
        <v>1189</v>
      </c>
      <c r="X207" s="66" t="s">
        <v>1190</v>
      </c>
      <c r="Y207" s="73"/>
      <c r="Z207" s="45" t="s">
        <v>1101</v>
      </c>
      <c r="AA207" s="75">
        <v>1530000000</v>
      </c>
      <c r="AB207" s="46" t="s">
        <v>1011</v>
      </c>
      <c r="AC207" s="59"/>
      <c r="AD207" s="73"/>
      <c r="AE207" s="73"/>
      <c r="AF207" s="75">
        <v>1530000000</v>
      </c>
      <c r="AG207" s="75">
        <v>1530000000</v>
      </c>
      <c r="AH207" s="59"/>
      <c r="AI207" s="59"/>
      <c r="AJ207" s="201"/>
      <c r="AK207" s="208"/>
      <c r="AL207" s="208"/>
      <c r="AM207" s="208"/>
      <c r="AN207" s="209"/>
      <c r="AO207" s="209"/>
      <c r="AP207" s="378" t="s">
        <v>1102</v>
      </c>
    </row>
    <row r="208" spans="1:42" ht="191.25" customHeight="1">
      <c r="A208" s="46"/>
      <c r="B208" s="241"/>
      <c r="C208" s="59"/>
      <c r="D208" s="59"/>
      <c r="E208" s="59"/>
      <c r="F208" s="239"/>
      <c r="G208" s="239"/>
      <c r="H208" s="59"/>
      <c r="I208" s="66"/>
      <c r="J208" s="101" t="s">
        <v>1103</v>
      </c>
      <c r="K208" s="45" t="s">
        <v>595</v>
      </c>
      <c r="L208" s="46" t="s">
        <v>960</v>
      </c>
      <c r="M208" s="389">
        <v>1</v>
      </c>
      <c r="N208" s="181">
        <v>1</v>
      </c>
      <c r="O208" s="376"/>
      <c r="P208" s="132">
        <f t="shared" si="40"/>
        <v>0</v>
      </c>
      <c r="Q208" s="45" t="s">
        <v>681</v>
      </c>
      <c r="R208" s="45" t="s">
        <v>598</v>
      </c>
      <c r="S208" s="45">
        <v>365</v>
      </c>
      <c r="T208" s="45" t="s">
        <v>599</v>
      </c>
      <c r="U208" s="45" t="s">
        <v>639</v>
      </c>
      <c r="V208" s="59"/>
      <c r="W208" s="66"/>
      <c r="X208" s="66"/>
      <c r="Y208" s="73"/>
      <c r="Z208" s="59" t="s">
        <v>1092</v>
      </c>
      <c r="AA208" s="59">
        <v>3825000000</v>
      </c>
      <c r="AB208" s="59" t="s">
        <v>1093</v>
      </c>
      <c r="AC208" s="59"/>
      <c r="AD208" s="73"/>
      <c r="AE208" s="73"/>
      <c r="AF208" s="75">
        <v>3825000000</v>
      </c>
      <c r="AG208" s="75">
        <v>3825000000</v>
      </c>
      <c r="AH208" s="59"/>
      <c r="AI208" s="59"/>
      <c r="AJ208" s="201"/>
      <c r="AK208" s="208"/>
      <c r="AL208" s="208"/>
      <c r="AM208" s="208"/>
      <c r="AN208" s="209"/>
      <c r="AO208" s="209"/>
      <c r="AP208" s="378" t="s">
        <v>1102</v>
      </c>
    </row>
    <row r="209" spans="1:42" ht="191.25" customHeight="1">
      <c r="A209" s="46"/>
      <c r="B209" s="241"/>
      <c r="C209" s="59"/>
      <c r="D209" s="59"/>
      <c r="E209" s="59"/>
      <c r="F209" s="239"/>
      <c r="G209" s="239"/>
      <c r="H209" s="59"/>
      <c r="I209" s="66"/>
      <c r="J209" s="101" t="s">
        <v>1104</v>
      </c>
      <c r="K209" s="45" t="s">
        <v>595</v>
      </c>
      <c r="L209" s="51" t="s">
        <v>960</v>
      </c>
      <c r="M209" s="389">
        <v>1</v>
      </c>
      <c r="N209" s="181">
        <v>8.3299999999999999E-2</v>
      </c>
      <c r="O209" s="376"/>
      <c r="P209" s="132">
        <f t="shared" si="40"/>
        <v>0</v>
      </c>
      <c r="Q209" s="45" t="s">
        <v>681</v>
      </c>
      <c r="R209" s="45" t="s">
        <v>598</v>
      </c>
      <c r="S209" s="45">
        <v>365</v>
      </c>
      <c r="T209" s="45" t="s">
        <v>599</v>
      </c>
      <c r="U209" s="45" t="s">
        <v>639</v>
      </c>
      <c r="V209" s="59"/>
      <c r="W209" s="66"/>
      <c r="X209" s="66"/>
      <c r="Y209" s="73"/>
      <c r="Z209" s="59"/>
      <c r="AA209" s="59"/>
      <c r="AB209" s="59"/>
      <c r="AC209" s="59"/>
      <c r="AD209" s="73"/>
      <c r="AE209" s="73"/>
      <c r="AF209" s="75">
        <v>765000000</v>
      </c>
      <c r="AG209" s="75">
        <v>765000000</v>
      </c>
      <c r="AH209" s="59"/>
      <c r="AI209" s="59"/>
      <c r="AJ209" s="201"/>
      <c r="AK209" s="208"/>
      <c r="AL209" s="208"/>
      <c r="AM209" s="208"/>
      <c r="AN209" s="209"/>
      <c r="AO209" s="209"/>
      <c r="AP209" s="378" t="s">
        <v>1105</v>
      </c>
    </row>
    <row r="210" spans="1:42" ht="201.75" customHeight="1">
      <c r="A210" s="46"/>
      <c r="B210" s="241"/>
      <c r="C210" s="59"/>
      <c r="D210" s="59"/>
      <c r="E210" s="59"/>
      <c r="F210" s="239"/>
      <c r="G210" s="239"/>
      <c r="H210" s="59"/>
      <c r="I210" s="66"/>
      <c r="J210" s="101" t="s">
        <v>1106</v>
      </c>
      <c r="K210" s="45" t="s">
        <v>595</v>
      </c>
      <c r="L210" s="46" t="s">
        <v>960</v>
      </c>
      <c r="M210" s="389">
        <v>1</v>
      </c>
      <c r="N210" s="181">
        <v>8.3299999999999999E-2</v>
      </c>
      <c r="O210" s="376"/>
      <c r="P210" s="132">
        <f t="shared" si="40"/>
        <v>0</v>
      </c>
      <c r="Q210" s="45" t="s">
        <v>681</v>
      </c>
      <c r="R210" s="45" t="s">
        <v>598</v>
      </c>
      <c r="S210" s="45">
        <v>365</v>
      </c>
      <c r="T210" s="45" t="s">
        <v>599</v>
      </c>
      <c r="U210" s="45" t="s">
        <v>639</v>
      </c>
      <c r="V210" s="59"/>
      <c r="W210" s="66" t="s">
        <v>1188</v>
      </c>
      <c r="X210" s="66" t="s">
        <v>1187</v>
      </c>
      <c r="Y210" s="73"/>
      <c r="Z210" s="45" t="s">
        <v>1097</v>
      </c>
      <c r="AA210" s="75">
        <v>1530000000</v>
      </c>
      <c r="AB210" s="45" t="s">
        <v>1093</v>
      </c>
      <c r="AC210" s="59"/>
      <c r="AD210" s="73"/>
      <c r="AE210" s="73"/>
      <c r="AF210" s="75">
        <v>1530000000</v>
      </c>
      <c r="AG210" s="75">
        <v>1530000000</v>
      </c>
      <c r="AH210" s="59"/>
      <c r="AI210" s="59"/>
      <c r="AJ210" s="201"/>
      <c r="AK210" s="208"/>
      <c r="AL210" s="208"/>
      <c r="AM210" s="208"/>
      <c r="AN210" s="209"/>
      <c r="AO210" s="209"/>
      <c r="AP210" s="378" t="s">
        <v>1105</v>
      </c>
    </row>
    <row r="211" spans="1:42" ht="192" customHeight="1">
      <c r="A211" s="46"/>
      <c r="B211" s="241"/>
      <c r="C211" s="59"/>
      <c r="D211" s="59" t="s">
        <v>398</v>
      </c>
      <c r="E211" s="59"/>
      <c r="F211" s="239"/>
      <c r="G211" s="239"/>
      <c r="H211" s="59"/>
      <c r="I211" s="66"/>
      <c r="J211" s="101" t="s">
        <v>1107</v>
      </c>
      <c r="K211" s="45" t="s">
        <v>595</v>
      </c>
      <c r="L211" s="46" t="s">
        <v>960</v>
      </c>
      <c r="M211" s="389">
        <v>1</v>
      </c>
      <c r="N211" s="181">
        <v>8.3299999999999999E-2</v>
      </c>
      <c r="O211" s="376"/>
      <c r="P211" s="132">
        <f t="shared" si="40"/>
        <v>0</v>
      </c>
      <c r="Q211" s="45" t="s">
        <v>681</v>
      </c>
      <c r="R211" s="45" t="s">
        <v>598</v>
      </c>
      <c r="S211" s="45">
        <v>365</v>
      </c>
      <c r="T211" s="45" t="s">
        <v>599</v>
      </c>
      <c r="U211" s="45" t="s">
        <v>639</v>
      </c>
      <c r="V211" s="59"/>
      <c r="W211" s="66"/>
      <c r="X211" s="66"/>
      <c r="Y211" s="73"/>
      <c r="Z211" s="59" t="s">
        <v>1101</v>
      </c>
      <c r="AA211" s="59">
        <v>42000000</v>
      </c>
      <c r="AB211" s="59" t="s">
        <v>1011</v>
      </c>
      <c r="AC211" s="59"/>
      <c r="AD211" s="73"/>
      <c r="AE211" s="73"/>
      <c r="AF211" s="75">
        <v>42000000</v>
      </c>
      <c r="AG211" s="75">
        <v>42000000</v>
      </c>
      <c r="AH211" s="59" t="s">
        <v>705</v>
      </c>
      <c r="AI211" s="59"/>
      <c r="AJ211" s="201">
        <v>900000000</v>
      </c>
      <c r="AK211" s="208"/>
      <c r="AL211" s="208"/>
      <c r="AM211" s="208"/>
      <c r="AN211" s="209"/>
      <c r="AO211" s="209"/>
      <c r="AP211" s="378" t="s">
        <v>1105</v>
      </c>
    </row>
    <row r="212" spans="1:42" ht="128.25" customHeight="1">
      <c r="A212" s="46"/>
      <c r="B212" s="241"/>
      <c r="C212" s="59"/>
      <c r="D212" s="59"/>
      <c r="E212" s="59"/>
      <c r="F212" s="239"/>
      <c r="G212" s="239"/>
      <c r="H212" s="59"/>
      <c r="I212" s="66"/>
      <c r="J212" s="101" t="s">
        <v>1108</v>
      </c>
      <c r="K212" s="46" t="s">
        <v>595</v>
      </c>
      <c r="L212" s="46" t="s">
        <v>960</v>
      </c>
      <c r="M212" s="389">
        <v>1</v>
      </c>
      <c r="N212" s="181">
        <v>8.3299999999999999E-2</v>
      </c>
      <c r="O212" s="376"/>
      <c r="P212" s="132">
        <f t="shared" si="40"/>
        <v>0</v>
      </c>
      <c r="Q212" s="45" t="s">
        <v>681</v>
      </c>
      <c r="R212" s="45" t="s">
        <v>598</v>
      </c>
      <c r="S212" s="45">
        <v>365</v>
      </c>
      <c r="T212" s="45" t="s">
        <v>599</v>
      </c>
      <c r="U212" s="45" t="s">
        <v>639</v>
      </c>
      <c r="V212" s="59"/>
      <c r="W212" s="66"/>
      <c r="X212" s="66"/>
      <c r="Y212" s="73"/>
      <c r="Z212" s="59"/>
      <c r="AA212" s="59"/>
      <c r="AB212" s="59"/>
      <c r="AC212" s="59"/>
      <c r="AF212" s="75">
        <v>308000000</v>
      </c>
      <c r="AG212" s="75">
        <v>308000000</v>
      </c>
      <c r="AH212" s="59"/>
      <c r="AI212" s="59"/>
      <c r="AJ212" s="201"/>
      <c r="AK212" s="208"/>
      <c r="AL212" s="208"/>
      <c r="AM212" s="208"/>
      <c r="AN212" s="209"/>
      <c r="AO212" s="209"/>
      <c r="AP212" s="378" t="s">
        <v>1105</v>
      </c>
    </row>
    <row r="213" spans="1:42" ht="117" customHeight="1">
      <c r="A213" s="43"/>
      <c r="B213" s="43"/>
      <c r="C213" s="43"/>
      <c r="D213" s="43"/>
      <c r="E213" s="59"/>
      <c r="F213" s="184" t="s">
        <v>1186</v>
      </c>
      <c r="G213" s="184"/>
      <c r="H213" s="184"/>
      <c r="I213" s="184"/>
      <c r="J213" s="184"/>
      <c r="K213" s="184"/>
      <c r="L213" s="184"/>
      <c r="M213" s="184"/>
      <c r="N213" s="184"/>
      <c r="O213" s="377"/>
      <c r="P213" s="169">
        <f>AVERAGE(P205:P212)</f>
        <v>0</v>
      </c>
      <c r="Q213" s="59"/>
      <c r="R213" s="59"/>
      <c r="S213" s="59"/>
      <c r="T213" s="59"/>
      <c r="U213" s="59"/>
      <c r="V213" s="59"/>
      <c r="W213" s="59"/>
      <c r="X213" s="59"/>
      <c r="Y213" s="59"/>
      <c r="Z213" s="59"/>
      <c r="AA213" s="200" t="s">
        <v>1158</v>
      </c>
      <c r="AB213" s="200"/>
      <c r="AC213" s="200"/>
      <c r="AD213" s="200"/>
      <c r="AE213" s="200"/>
      <c r="AF213" s="200"/>
      <c r="AG213" s="200"/>
      <c r="AH213" s="200"/>
      <c r="AI213" s="200"/>
      <c r="AJ213" s="200"/>
      <c r="AK213" s="133">
        <f>+AK205</f>
        <v>8000000000</v>
      </c>
      <c r="AL213" s="133">
        <f t="shared" ref="AL213:AN213" si="41">+AL205</f>
        <v>7809200000</v>
      </c>
      <c r="AM213" s="133">
        <f t="shared" si="41"/>
        <v>0</v>
      </c>
      <c r="AN213" s="134">
        <f t="shared" si="41"/>
        <v>0.97614999999999996</v>
      </c>
      <c r="AO213" s="134">
        <f>+AO205</f>
        <v>0</v>
      </c>
    </row>
    <row r="214" spans="1:42" s="66" customFormat="1">
      <c r="O214" s="378"/>
    </row>
    <row r="215" spans="1:42" s="66" customFormat="1">
      <c r="O215" s="378"/>
    </row>
    <row r="216" spans="1:42" ht="185.25" customHeight="1">
      <c r="L216" s="183" t="s">
        <v>1193</v>
      </c>
      <c r="M216" s="183"/>
      <c r="N216" s="183"/>
      <c r="O216" s="379"/>
      <c r="P216" s="160" t="e">
        <f>AVERAGE(P213,P204,P197,P192,P174,P157,P149,P143,P130,P122,P119,P102,P95,P86,P68,P59,P53,P34,P25,P16,P13)</f>
        <v>#VALUE!</v>
      </c>
      <c r="AH216" s="199" t="s">
        <v>1194</v>
      </c>
      <c r="AI216" s="199"/>
      <c r="AJ216" s="199"/>
      <c r="AK216" s="161">
        <f>+AK13+AK16+AK25+AK34+AK53+AK59+AK68+AK86+AK95+AK102+AK119+AK122+AK130+AK143+AK149+AK157+AK174+AK192+AK197+AK204+AK213</f>
        <v>33322130449.439999</v>
      </c>
      <c r="AL216" s="161">
        <f t="shared" ref="AL216:AM216" si="42">+AL13+AL16+AL25+AL34+AL53+AL59+AL68+AL86+AL95+AL102+AL119+AL122+AL130+AL143+AL149+AL157+AL174+AL192+AL197+AL204+AL213</f>
        <v>14135715940.5</v>
      </c>
      <c r="AM216" s="161">
        <f t="shared" si="42"/>
        <v>422020790.25</v>
      </c>
      <c r="AN216" s="162">
        <f>+AL216/AK216</f>
        <v>0.42421405083772368</v>
      </c>
      <c r="AO216" s="162">
        <f>+AM216/AK216</f>
        <v>1.2664880202973107E-2</v>
      </c>
    </row>
    <row r="217" spans="1:42" s="195" customFormat="1">
      <c r="O217" s="380"/>
      <c r="AP217" s="438"/>
    </row>
    <row r="218" spans="1:42" s="195" customFormat="1">
      <c r="O218" s="380"/>
      <c r="AP218" s="438"/>
    </row>
    <row r="219" spans="1:42" s="195" customFormat="1">
      <c r="O219" s="380"/>
      <c r="AP219" s="438"/>
    </row>
    <row r="220" spans="1:42" s="195" customFormat="1">
      <c r="O220" s="380"/>
      <c r="AP220" s="438"/>
    </row>
    <row r="221" spans="1:42" s="195" customFormat="1">
      <c r="O221" s="380"/>
      <c r="AP221" s="438"/>
    </row>
    <row r="222" spans="1:42" s="195" customFormat="1">
      <c r="O222" s="380"/>
      <c r="AP222" s="438"/>
    </row>
    <row r="223" spans="1:42" s="195" customFormat="1">
      <c r="O223" s="380"/>
      <c r="AP223" s="438"/>
    </row>
    <row r="224" spans="1:42" s="195" customFormat="1">
      <c r="O224" s="380"/>
      <c r="AP224" s="438"/>
    </row>
    <row r="225" spans="15:42" s="195" customFormat="1">
      <c r="O225" s="380"/>
      <c r="AP225" s="438"/>
    </row>
    <row r="226" spans="15:42" s="195" customFormat="1">
      <c r="O226" s="380"/>
      <c r="AP226" s="438"/>
    </row>
    <row r="227" spans="15:42" s="195" customFormat="1">
      <c r="O227" s="380"/>
      <c r="AP227" s="438"/>
    </row>
    <row r="228" spans="15:42" s="195" customFormat="1">
      <c r="O228" s="380"/>
      <c r="AP228" s="438"/>
    </row>
    <row r="229" spans="15:42" s="195" customFormat="1">
      <c r="O229" s="380"/>
      <c r="AP229" s="438"/>
    </row>
    <row r="230" spans="15:42" s="195" customFormat="1">
      <c r="O230" s="380"/>
      <c r="AP230" s="438"/>
    </row>
    <row r="231" spans="15:42" s="195" customFormat="1">
      <c r="O231" s="380"/>
      <c r="AP231" s="438"/>
    </row>
    <row r="232" spans="15:42" s="195" customFormat="1">
      <c r="O232" s="380"/>
      <c r="AP232" s="438"/>
    </row>
    <row r="233" spans="15:42" s="195" customFormat="1">
      <c r="O233" s="380"/>
      <c r="AP233" s="438"/>
    </row>
    <row r="234" spans="15:42" s="195" customFormat="1">
      <c r="O234" s="380"/>
      <c r="AP234" s="438"/>
    </row>
    <row r="235" spans="15:42" s="195" customFormat="1">
      <c r="O235" s="380"/>
      <c r="AP235" s="438"/>
    </row>
    <row r="236" spans="15:42" s="195" customFormat="1">
      <c r="O236" s="380"/>
      <c r="AP236" s="438"/>
    </row>
    <row r="237" spans="15:42" s="195" customFormat="1">
      <c r="O237" s="380"/>
      <c r="AP237" s="438"/>
    </row>
    <row r="238" spans="15:42" s="195" customFormat="1">
      <c r="O238" s="380"/>
      <c r="AP238" s="438"/>
    </row>
    <row r="239" spans="15:42" s="195" customFormat="1">
      <c r="O239" s="380"/>
      <c r="AP239" s="438"/>
    </row>
    <row r="240" spans="15:42" s="195" customFormat="1">
      <c r="O240" s="380"/>
      <c r="AP240" s="438"/>
    </row>
    <row r="241" spans="1:42" s="195" customFormat="1">
      <c r="O241" s="380"/>
      <c r="AP241" s="438"/>
    </row>
    <row r="242" spans="1:42" s="195" customFormat="1">
      <c r="O242" s="380"/>
      <c r="AP242" s="438"/>
    </row>
    <row r="243" spans="1:42" s="195" customFormat="1">
      <c r="O243" s="380"/>
      <c r="AP243" s="438"/>
    </row>
    <row r="244" spans="1:42" s="195" customFormat="1">
      <c r="O244" s="380"/>
      <c r="AP244" s="438"/>
    </row>
    <row r="245" spans="1:42" s="195" customFormat="1">
      <c r="O245" s="380"/>
      <c r="AP245" s="438"/>
    </row>
    <row r="246" spans="1:42" s="195" customFormat="1">
      <c r="O246" s="380"/>
      <c r="AP246" s="438"/>
    </row>
    <row r="247" spans="1:42" s="195" customFormat="1">
      <c r="O247" s="380"/>
      <c r="AP247" s="438"/>
    </row>
    <row r="248" spans="1:42" s="195" customFormat="1">
      <c r="O248" s="380"/>
      <c r="AP248" s="438"/>
    </row>
    <row r="249" spans="1:42" s="195" customFormat="1">
      <c r="O249" s="380"/>
      <c r="AP249" s="438"/>
    </row>
    <row r="250" spans="1:42" s="195" customFormat="1">
      <c r="O250" s="380"/>
      <c r="AP250" s="438"/>
    </row>
    <row r="251" spans="1:42" s="195" customFormat="1">
      <c r="O251" s="380"/>
      <c r="AP251" s="438"/>
    </row>
    <row r="252" spans="1:42" s="195" customFormat="1">
      <c r="O252" s="380"/>
      <c r="AP252" s="438"/>
    </row>
    <row r="253" spans="1:42" s="198" customFormat="1">
      <c r="A253" s="196"/>
      <c r="B253" s="197"/>
      <c r="C253" s="197"/>
      <c r="D253" s="197"/>
      <c r="E253" s="197"/>
      <c r="F253" s="197"/>
      <c r="G253" s="197"/>
      <c r="H253" s="197"/>
      <c r="I253" s="197"/>
      <c r="J253" s="197"/>
      <c r="K253" s="197"/>
      <c r="L253" s="197"/>
      <c r="M253" s="197"/>
      <c r="N253" s="197"/>
      <c r="O253" s="381"/>
      <c r="P253" s="197"/>
      <c r="Q253" s="197"/>
      <c r="R253" s="197"/>
      <c r="S253" s="197"/>
      <c r="T253" s="197"/>
      <c r="U253" s="197"/>
      <c r="V253" s="197"/>
      <c r="W253" s="197"/>
      <c r="X253" s="197"/>
      <c r="Y253" s="197"/>
      <c r="Z253" s="197"/>
      <c r="AA253" s="197"/>
      <c r="AB253" s="197"/>
      <c r="AC253" s="197"/>
      <c r="AD253" s="197"/>
      <c r="AE253" s="197"/>
      <c r="AF253" s="197"/>
      <c r="AG253" s="197"/>
      <c r="AH253" s="197"/>
      <c r="AI253" s="197"/>
      <c r="AJ253" s="197"/>
      <c r="AK253" s="197"/>
      <c r="AL253" s="197"/>
      <c r="AM253" s="197"/>
      <c r="AN253" s="197"/>
      <c r="AO253" s="197"/>
      <c r="AP253" s="439"/>
    </row>
    <row r="254" spans="1:42">
      <c r="A254" s="196"/>
      <c r="B254" s="197"/>
      <c r="C254" s="197"/>
      <c r="D254" s="197"/>
      <c r="E254" s="197"/>
      <c r="F254" s="197"/>
      <c r="G254" s="197"/>
      <c r="H254" s="197"/>
      <c r="I254" s="197"/>
      <c r="J254" s="197"/>
      <c r="K254" s="197"/>
      <c r="L254" s="197"/>
      <c r="M254" s="197"/>
      <c r="N254" s="197"/>
      <c r="O254" s="381"/>
      <c r="P254" s="197"/>
      <c r="Q254" s="197"/>
      <c r="R254" s="197"/>
      <c r="S254" s="197"/>
      <c r="T254" s="197"/>
      <c r="U254" s="197"/>
      <c r="V254" s="197"/>
      <c r="W254" s="197"/>
      <c r="X254" s="197"/>
      <c r="Y254" s="197"/>
      <c r="Z254" s="197"/>
      <c r="AA254" s="197"/>
      <c r="AB254" s="197"/>
      <c r="AC254" s="197"/>
      <c r="AD254" s="197"/>
      <c r="AE254" s="197"/>
      <c r="AF254" s="197"/>
      <c r="AG254" s="197"/>
      <c r="AH254" s="197"/>
      <c r="AI254" s="197"/>
      <c r="AJ254" s="197"/>
      <c r="AK254" s="197"/>
      <c r="AL254" s="197"/>
      <c r="AM254" s="197"/>
      <c r="AN254" s="197"/>
      <c r="AO254" s="197"/>
      <c r="AP254" s="439"/>
    </row>
  </sheetData>
  <mergeCells count="55">
    <mergeCell ref="F14:F15"/>
    <mergeCell ref="I14:I15"/>
    <mergeCell ref="G14:G15"/>
    <mergeCell ref="H14:H15"/>
    <mergeCell ref="E35:E53"/>
    <mergeCell ref="E131:E143"/>
    <mergeCell ref="F131:F142"/>
    <mergeCell ref="G131:G142"/>
    <mergeCell ref="I140:I142"/>
    <mergeCell ref="H140:H142"/>
    <mergeCell ref="F143:O143"/>
    <mergeCell ref="D131:D136"/>
    <mergeCell ref="D137:D139"/>
    <mergeCell ref="D69:D71"/>
    <mergeCell ref="D73:D81"/>
    <mergeCell ref="D140:D142"/>
    <mergeCell ref="H73:H82"/>
    <mergeCell ref="I69:I71"/>
    <mergeCell ref="H69:H71"/>
    <mergeCell ref="F69:F86"/>
    <mergeCell ref="D61:D62"/>
    <mergeCell ref="D63:D64"/>
    <mergeCell ref="D65:D67"/>
    <mergeCell ref="H183:H184"/>
    <mergeCell ref="I185:I191"/>
    <mergeCell ref="V26:V33"/>
    <mergeCell ref="I131:I136"/>
    <mergeCell ref="H131:H136"/>
    <mergeCell ref="I137:I139"/>
    <mergeCell ref="H137:H139"/>
    <mergeCell ref="H61:H67"/>
    <mergeCell ref="I61:I62"/>
    <mergeCell ref="I63:I64"/>
    <mergeCell ref="I65:I67"/>
    <mergeCell ref="I123:I125"/>
    <mergeCell ref="I126:I127"/>
    <mergeCell ref="H123:H127"/>
    <mergeCell ref="H128:H129"/>
    <mergeCell ref="I73:I82"/>
    <mergeCell ref="H185:H191"/>
    <mergeCell ref="G175:G191"/>
    <mergeCell ref="E61:E68"/>
    <mergeCell ref="I175:I178"/>
    <mergeCell ref="H175:H178"/>
    <mergeCell ref="I179:I182"/>
    <mergeCell ref="H179:H182"/>
    <mergeCell ref="F175:F191"/>
    <mergeCell ref="E175:E191"/>
    <mergeCell ref="E69:E86"/>
    <mergeCell ref="F61:F67"/>
    <mergeCell ref="G61:G67"/>
    <mergeCell ref="F149:O149"/>
    <mergeCell ref="G123:G129"/>
    <mergeCell ref="F174:O174"/>
    <mergeCell ref="I183:I184"/>
  </mergeCells>
  <phoneticPr fontId="24" type="noConversion"/>
  <dataValidations disablePrompts="1" count="1">
    <dataValidation type="list" allowBlank="1" showErrorMessage="1" sqref="K96:K100 K103:K104 K106:K108 K69:K82 K61:K62 K54:K56 K26:K33 K14:K15 K17:K24 K58 K67 K110:K118 K120:K121 K123:K129 K131:K142 K144:K148 K150:K156 K159:K173 K175:K191 K194:K196 K198:K203" xr:uid="{00000000-0002-0000-0300-000000000000}">
      <formula1>#REF!</formula1>
    </dataValidation>
  </dataValidations>
  <pageMargins left="0.7" right="0.7" top="0.75" bottom="0.75" header="0" footer="0"/>
  <pageSetup orientation="landscape" r:id="rId1"/>
  <ignoredErrors>
    <ignoredError sqref="P174" formula="1"/>
  </ignoredError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ErrorMessage="1" xr:uid="{00000000-0002-0000-0300-000001000000}">
          <x14:formula1>
            <xm:f>ANEXO1!$A$2:$A$21</xm:f>
          </x14:formula1>
          <xm:sqref>AB120 AB26 AB17 AB69 AB103 AB110:AB117 Z176:Z191 AB123 AB54 AB61:AB65 AB83:AB85 AB87:AB94 AB96 AB131:AB142 AB144:AB148 AB150:AB156 AB159:AB173 AB175:AB191 AB194:AB196</xm:sqref>
        </x14:dataValidation>
        <x14:dataValidation type="list" allowBlank="1" showErrorMessage="1" xr:uid="{00000000-0002-0000-0300-000002000000}">
          <x14:formula1>
            <xm:f>ANEXO1!$F$2:$F$7</xm:f>
          </x14:formula1>
          <xm:sqref>AC120 AC26 AC17 AC69 AC103 AC110:AC117 AC61:AC62 AC54 AC56 AH54 AH56 AH123:AH129 AH144:AH148 AC83:AC85 AC87:AC94 AC96 AC123:AC129 AC131:AC142 AC144:AC148 AC150:AC156 AC159:AC173 AC175:AC191 AC194:AC196 AC198:AC203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3"/>
  <sheetViews>
    <sheetView workbookViewId="0"/>
  </sheetViews>
  <sheetFormatPr baseColWidth="10" defaultColWidth="12.5703125" defaultRowHeight="15" customHeight="1"/>
  <cols>
    <col min="1" max="1" width="20.7109375" customWidth="1"/>
    <col min="2" max="2" width="25" customWidth="1"/>
    <col min="3" max="3" width="19.7109375" customWidth="1"/>
    <col min="4" max="4" width="20.42578125" customWidth="1"/>
    <col min="5" max="6" width="22.85546875" customWidth="1"/>
    <col min="7" max="7" width="25.140625" customWidth="1"/>
    <col min="8" max="26" width="10.85546875" customWidth="1"/>
  </cols>
  <sheetData>
    <row r="2" spans="1:7" ht="14.25" customHeight="1">
      <c r="A2" s="587" t="s">
        <v>1109</v>
      </c>
      <c r="B2" s="588"/>
      <c r="C2" s="588"/>
      <c r="D2" s="588"/>
      <c r="E2" s="588"/>
      <c r="F2" s="588"/>
      <c r="G2" s="589"/>
    </row>
    <row r="3" spans="1:7" ht="14.25" customHeight="1">
      <c r="A3" s="7" t="s">
        <v>1110</v>
      </c>
      <c r="B3" s="590" t="s">
        <v>1111</v>
      </c>
      <c r="C3" s="525"/>
      <c r="D3" s="525"/>
      <c r="E3" s="525"/>
      <c r="F3" s="526"/>
      <c r="G3" s="8" t="s">
        <v>1112</v>
      </c>
    </row>
    <row r="4" spans="1:7" ht="12.75" customHeight="1">
      <c r="A4" s="9">
        <v>45489</v>
      </c>
      <c r="B4" s="591" t="s">
        <v>1113</v>
      </c>
      <c r="C4" s="525"/>
      <c r="D4" s="525"/>
      <c r="E4" s="525"/>
      <c r="F4" s="526"/>
      <c r="G4" s="10" t="s">
        <v>1114</v>
      </c>
    </row>
    <row r="5" spans="1:7" ht="12.75" customHeight="1">
      <c r="A5" s="11"/>
      <c r="B5" s="591"/>
      <c r="C5" s="525"/>
      <c r="D5" s="525"/>
      <c r="E5" s="525"/>
      <c r="F5" s="526"/>
      <c r="G5" s="10"/>
    </row>
    <row r="6" spans="1:7" ht="14.25" customHeight="1">
      <c r="A6" s="11"/>
      <c r="B6" s="592"/>
      <c r="C6" s="525"/>
      <c r="D6" s="525"/>
      <c r="E6" s="525"/>
      <c r="F6" s="526"/>
      <c r="G6" s="12"/>
    </row>
    <row r="7" spans="1:7" ht="14.25" customHeight="1">
      <c r="A7" s="11"/>
      <c r="B7" s="592"/>
      <c r="C7" s="525"/>
      <c r="D7" s="525"/>
      <c r="E7" s="525"/>
      <c r="F7" s="526"/>
      <c r="G7" s="12"/>
    </row>
    <row r="8" spans="1:7" ht="14.25" customHeight="1">
      <c r="A8" s="11"/>
      <c r="B8" s="13"/>
      <c r="C8" s="13"/>
      <c r="D8" s="13"/>
      <c r="E8" s="13"/>
      <c r="F8" s="13"/>
      <c r="G8" s="12"/>
    </row>
    <row r="9" spans="1:7" ht="14.25" customHeight="1">
      <c r="A9" s="590" t="s">
        <v>1115</v>
      </c>
      <c r="B9" s="525"/>
      <c r="C9" s="525"/>
      <c r="D9" s="525"/>
      <c r="E9" s="525"/>
      <c r="F9" s="525"/>
      <c r="G9" s="526"/>
    </row>
    <row r="10" spans="1:7" ht="14.25" customHeight="1">
      <c r="A10" s="14"/>
      <c r="B10" s="590" t="s">
        <v>1116</v>
      </c>
      <c r="C10" s="526"/>
      <c r="D10" s="590" t="s">
        <v>1117</v>
      </c>
      <c r="E10" s="526"/>
      <c r="F10" s="14" t="s">
        <v>1110</v>
      </c>
      <c r="G10" s="14" t="s">
        <v>1118</v>
      </c>
    </row>
    <row r="11" spans="1:7" ht="14.25" customHeight="1">
      <c r="A11" s="15" t="s">
        <v>1119</v>
      </c>
      <c r="B11" s="591" t="s">
        <v>1120</v>
      </c>
      <c r="C11" s="526"/>
      <c r="D11" s="586" t="s">
        <v>1008</v>
      </c>
      <c r="E11" s="526"/>
      <c r="F11" s="11" t="s">
        <v>1121</v>
      </c>
      <c r="G11" s="12"/>
    </row>
    <row r="12" spans="1:7" ht="14.25" customHeight="1">
      <c r="A12" s="15" t="s">
        <v>1122</v>
      </c>
      <c r="B12" s="586" t="s">
        <v>1123</v>
      </c>
      <c r="C12" s="526"/>
      <c r="D12" s="586" t="s">
        <v>624</v>
      </c>
      <c r="E12" s="526"/>
      <c r="F12" s="11" t="s">
        <v>1121</v>
      </c>
      <c r="G12" s="12"/>
    </row>
    <row r="13" spans="1:7" ht="14.25" customHeight="1">
      <c r="A13" s="15" t="s">
        <v>1124</v>
      </c>
      <c r="B13" s="586" t="s">
        <v>1123</v>
      </c>
      <c r="C13" s="526"/>
      <c r="D13" s="586" t="s">
        <v>624</v>
      </c>
      <c r="E13" s="526"/>
      <c r="F13" s="11" t="s">
        <v>1121</v>
      </c>
      <c r="G13" s="12"/>
    </row>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workbookViewId="0"/>
  </sheetViews>
  <sheetFormatPr baseColWidth="10" defaultColWidth="12.5703125" defaultRowHeight="15" customHeight="1"/>
  <cols>
    <col min="1" max="1" width="55.42578125" customWidth="1"/>
    <col min="2" max="4" width="10.85546875" customWidth="1"/>
    <col min="5" max="5" width="20.140625" customWidth="1"/>
    <col min="6" max="6" width="34.7109375" customWidth="1"/>
    <col min="7" max="26" width="10.85546875" customWidth="1"/>
  </cols>
  <sheetData>
    <row r="1" spans="1:6" ht="52.5" customHeight="1">
      <c r="A1" s="16" t="s">
        <v>1125</v>
      </c>
      <c r="E1" s="17" t="s">
        <v>1126</v>
      </c>
      <c r="F1" s="17" t="s">
        <v>1127</v>
      </c>
    </row>
    <row r="2" spans="1:6" ht="25.5" customHeight="1">
      <c r="A2" s="18" t="s">
        <v>1128</v>
      </c>
      <c r="E2" s="19">
        <v>0</v>
      </c>
      <c r="F2" s="20" t="s">
        <v>606</v>
      </c>
    </row>
    <row r="3" spans="1:6" ht="45" customHeight="1">
      <c r="A3" s="18" t="s">
        <v>1129</v>
      </c>
      <c r="E3" s="19">
        <v>1</v>
      </c>
      <c r="F3" s="20" t="s">
        <v>1130</v>
      </c>
    </row>
    <row r="4" spans="1:6" ht="45" customHeight="1">
      <c r="A4" s="18" t="s">
        <v>1131</v>
      </c>
      <c r="E4" s="19">
        <v>2</v>
      </c>
      <c r="F4" s="20" t="s">
        <v>1132</v>
      </c>
    </row>
    <row r="5" spans="1:6" ht="45" customHeight="1">
      <c r="A5" s="18" t="s">
        <v>1133</v>
      </c>
      <c r="E5" s="19">
        <v>3</v>
      </c>
      <c r="F5" s="20" t="s">
        <v>1134</v>
      </c>
    </row>
    <row r="6" spans="1:6" ht="45" customHeight="1">
      <c r="A6" s="18" t="s">
        <v>1135</v>
      </c>
      <c r="E6" s="19">
        <v>4</v>
      </c>
      <c r="F6" s="20" t="s">
        <v>704</v>
      </c>
    </row>
    <row r="7" spans="1:6" ht="45" customHeight="1">
      <c r="A7" s="18" t="s">
        <v>738</v>
      </c>
      <c r="E7" s="19">
        <v>5</v>
      </c>
      <c r="F7" s="20" t="s">
        <v>1136</v>
      </c>
    </row>
    <row r="8" spans="1:6" ht="45" customHeight="1">
      <c r="A8" s="18" t="s">
        <v>1137</v>
      </c>
    </row>
    <row r="9" spans="1:6" ht="45" customHeight="1">
      <c r="A9" s="18" t="s">
        <v>1138</v>
      </c>
    </row>
    <row r="10" spans="1:6" ht="45" customHeight="1">
      <c r="A10" s="18" t="s">
        <v>1139</v>
      </c>
    </row>
    <row r="11" spans="1:6" ht="45" customHeight="1">
      <c r="A11" s="18" t="s">
        <v>1140</v>
      </c>
    </row>
    <row r="12" spans="1:6" ht="45" customHeight="1">
      <c r="A12" s="18" t="s">
        <v>1141</v>
      </c>
    </row>
    <row r="13" spans="1:6" ht="45" customHeight="1">
      <c r="A13" s="18" t="s">
        <v>1142</v>
      </c>
    </row>
    <row r="14" spans="1:6" ht="45" customHeight="1">
      <c r="A14" s="18" t="s">
        <v>1143</v>
      </c>
    </row>
    <row r="15" spans="1:6" ht="45" customHeight="1">
      <c r="A15" s="18" t="s">
        <v>1144</v>
      </c>
    </row>
    <row r="16" spans="1:6" ht="45" customHeight="1">
      <c r="A16" s="18" t="s">
        <v>1145</v>
      </c>
    </row>
    <row r="17" spans="1:1" ht="45" customHeight="1">
      <c r="A17" s="18" t="s">
        <v>1146</v>
      </c>
    </row>
    <row r="18" spans="1:1" ht="45" customHeight="1">
      <c r="A18" s="18" t="s">
        <v>1147</v>
      </c>
    </row>
    <row r="19" spans="1:1" ht="45" customHeight="1">
      <c r="A19" s="18" t="s">
        <v>1148</v>
      </c>
    </row>
    <row r="20" spans="1:1" ht="45" customHeight="1">
      <c r="A20" s="18" t="s">
        <v>605</v>
      </c>
    </row>
    <row r="21" spans="1:1" ht="45" customHeight="1">
      <c r="A21" s="18" t="s">
        <v>1149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 Gomez Rocha</dc:creator>
  <cp:keywords/>
  <dc:description/>
  <cp:lastModifiedBy>Luz Marlene Andrade Hong</cp:lastModifiedBy>
  <cp:revision/>
  <dcterms:created xsi:type="dcterms:W3CDTF">2024-09-27T04:31:37Z</dcterms:created>
  <dcterms:modified xsi:type="dcterms:W3CDTF">2025-07-07T19:49:22Z</dcterms:modified>
  <cp:category/>
  <cp:contentStatus/>
</cp:coreProperties>
</file>