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dinson\Desktop\"/>
    </mc:Choice>
  </mc:AlternateContent>
  <bookViews>
    <workbookView xWindow="0" yWindow="0" windowWidth="20490" windowHeight="6900" activeTab="1"/>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ESTRATÉGICO'!$A$7:$Z$85</definedName>
    <definedName name="_xlnm._FilterDatabase" localSheetId="3" hidden="1">'3. INVERSIÓN'!$A$8:$AZ$112</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85" i="1" l="1"/>
  <c r="T77" i="1"/>
  <c r="V67" i="1"/>
  <c r="U67" i="1"/>
  <c r="T67" i="1"/>
  <c r="V64" i="1"/>
  <c r="T64" i="1"/>
  <c r="V61" i="1"/>
  <c r="T61" i="1"/>
  <c r="V59" i="1"/>
  <c r="T59" i="1"/>
  <c r="V54" i="1"/>
  <c r="T54" i="1"/>
  <c r="V42" i="1"/>
  <c r="U42" i="1"/>
  <c r="T42" i="1"/>
  <c r="U37" i="1"/>
  <c r="T37" i="1"/>
  <c r="V36" i="1"/>
  <c r="T36" i="1"/>
  <c r="U26" i="1"/>
  <c r="U8" i="1"/>
  <c r="T8" i="1"/>
  <c r="V8" i="1" l="1"/>
  <c r="V35" i="1"/>
  <c r="T35" i="1"/>
  <c r="V26" i="1"/>
  <c r="T26" i="1"/>
  <c r="Q121" i="6" l="1"/>
  <c r="Q94" i="6"/>
  <c r="Q84" i="6"/>
  <c r="Q74" i="6"/>
  <c r="AP121" i="6" l="1"/>
  <c r="AO121" i="6"/>
  <c r="AN121" i="6"/>
  <c r="AM121" i="6"/>
  <c r="AL117" i="6"/>
  <c r="AL121" i="6"/>
  <c r="AP94" i="6"/>
  <c r="AO94" i="6"/>
  <c r="AN94" i="6"/>
  <c r="AM94" i="6"/>
  <c r="AL94" i="6"/>
  <c r="AP84" i="6"/>
  <c r="AO84" i="6"/>
  <c r="AN84" i="6"/>
  <c r="AL84" i="6"/>
  <c r="AM84" i="6"/>
  <c r="AP74" i="6"/>
  <c r="AO74" i="6"/>
  <c r="AN74" i="6"/>
  <c r="AM74" i="6"/>
  <c r="AL74" i="6"/>
  <c r="AP35" i="6"/>
  <c r="AO35" i="6"/>
  <c r="AP46" i="6"/>
  <c r="AO46" i="6"/>
  <c r="AP53" i="6"/>
  <c r="AO53" i="6"/>
  <c r="AP67" i="6"/>
  <c r="AO67" i="6"/>
  <c r="AN67" i="6"/>
  <c r="AM67" i="6"/>
  <c r="AL67" i="6"/>
  <c r="AN35" i="6"/>
  <c r="AM35" i="6"/>
  <c r="AL35" i="6"/>
  <c r="AP112" i="6" l="1"/>
  <c r="AO112" i="6"/>
  <c r="AP107" i="6"/>
  <c r="AO107" i="6"/>
  <c r="AP104" i="6"/>
  <c r="AO104" i="6"/>
  <c r="AP91" i="6"/>
  <c r="AO91" i="6"/>
  <c r="AP95" i="6"/>
  <c r="AO95" i="6"/>
  <c r="AP85" i="6"/>
  <c r="AO85" i="6"/>
  <c r="AP80" i="6"/>
  <c r="AO80" i="6"/>
  <c r="AP75" i="6"/>
  <c r="AO75" i="6"/>
  <c r="AP71" i="6"/>
  <c r="AO71" i="6"/>
  <c r="AP68" i="6"/>
  <c r="AO68" i="6"/>
  <c r="AP62" i="6"/>
  <c r="AO62" i="6"/>
  <c r="AP57" i="6"/>
  <c r="AO57" i="6"/>
  <c r="AP54" i="6"/>
  <c r="AO54" i="6"/>
  <c r="AP47" i="6"/>
  <c r="AO47" i="6"/>
  <c r="AP36" i="6"/>
  <c r="AO36" i="6"/>
  <c r="AP31" i="6"/>
  <c r="AO31" i="6"/>
  <c r="AP26" i="6"/>
  <c r="AO26" i="6"/>
  <c r="AP25" i="6"/>
  <c r="AO25" i="6"/>
  <c r="AP22" i="6"/>
  <c r="AO22" i="6"/>
  <c r="AP18" i="6"/>
  <c r="AO18" i="6"/>
  <c r="AP10" i="6"/>
  <c r="AO10" i="6"/>
  <c r="AP9" i="6"/>
  <c r="AO9" i="6"/>
  <c r="Q117" i="6" l="1"/>
  <c r="Q111" i="6"/>
  <c r="Q106" i="6"/>
  <c r="Q68" i="6"/>
  <c r="Q31" i="6"/>
  <c r="Q115" i="6"/>
  <c r="Q116" i="6"/>
  <c r="Q10" i="6"/>
  <c r="Q11" i="6"/>
  <c r="Q12" i="6"/>
  <c r="Q13" i="6"/>
  <c r="Q14" i="6"/>
  <c r="Q15" i="6"/>
  <c r="Q17" i="6"/>
  <c r="Q18" i="6"/>
  <c r="Q19" i="6"/>
  <c r="Q20" i="6"/>
  <c r="Q22" i="6"/>
  <c r="Q23" i="6"/>
  <c r="Q25" i="6"/>
  <c r="Q26" i="6"/>
  <c r="Q27" i="6"/>
  <c r="Q28" i="6"/>
  <c r="Q29" i="6"/>
  <c r="Q32" i="6"/>
  <c r="Q33" i="6"/>
  <c r="Q36" i="6"/>
  <c r="Q37" i="6"/>
  <c r="Q38" i="6"/>
  <c r="Q39" i="6"/>
  <c r="Q40" i="6"/>
  <c r="Q41" i="6"/>
  <c r="Q42" i="6"/>
  <c r="Q43" i="6"/>
  <c r="Q44" i="6"/>
  <c r="Q45" i="6"/>
  <c r="Q47" i="6"/>
  <c r="Q48" i="6"/>
  <c r="Q49" i="6"/>
  <c r="Q50" i="6"/>
  <c r="Q51" i="6"/>
  <c r="Q52" i="6"/>
  <c r="Q54" i="6"/>
  <c r="Q55" i="6"/>
  <c r="Q57" i="6"/>
  <c r="Q58" i="6"/>
  <c r="Q59" i="6"/>
  <c r="Q60" i="6"/>
  <c r="Q62" i="6"/>
  <c r="Q65" i="6"/>
  <c r="Q69" i="6"/>
  <c r="Q70" i="6"/>
  <c r="Q71" i="6"/>
  <c r="Q72" i="6"/>
  <c r="Q75" i="6"/>
  <c r="Q76" i="6"/>
  <c r="Q77" i="6"/>
  <c r="Q78" i="6"/>
  <c r="Q80" i="6"/>
  <c r="Q81" i="6"/>
  <c r="Q82" i="6"/>
  <c r="Q85" i="6"/>
  <c r="Q86" i="6"/>
  <c r="Q88" i="6"/>
  <c r="Q89" i="6"/>
  <c r="Q91" i="6"/>
  <c r="Q93" i="6" s="1"/>
  <c r="Q92" i="6"/>
  <c r="Q95" i="6"/>
  <c r="Q103" i="6" s="1"/>
  <c r="Q96" i="6"/>
  <c r="Q97" i="6"/>
  <c r="Q98" i="6"/>
  <c r="Q99" i="6"/>
  <c r="Q100" i="6"/>
  <c r="Q101" i="6"/>
  <c r="Q102" i="6"/>
  <c r="Q104" i="6"/>
  <c r="Q105" i="6"/>
  <c r="Q107" i="6"/>
  <c r="Q108" i="6"/>
  <c r="Q109" i="6"/>
  <c r="Q110" i="6"/>
  <c r="Q112" i="6"/>
  <c r="Q113" i="6"/>
  <c r="Q114" i="6"/>
  <c r="Q9" i="6"/>
  <c r="Q83" i="6" l="1"/>
  <c r="Q90" i="6" s="1"/>
  <c r="Q79" i="6"/>
  <c r="Q73" i="6"/>
  <c r="Q66" i="6"/>
  <c r="Q56" i="6"/>
  <c r="Q61" i="6"/>
  <c r="Q53" i="6"/>
  <c r="Q46" i="6"/>
  <c r="Q30" i="6"/>
  <c r="Q34" i="6"/>
  <c r="Q24" i="6"/>
  <c r="Q21" i="6"/>
  <c r="Q16" i="6"/>
  <c r="U61" i="1"/>
  <c r="U59" i="1"/>
  <c r="U54" i="1"/>
  <c r="U36" i="1"/>
  <c r="V40" i="1"/>
  <c r="V39" i="1"/>
  <c r="V38" i="1"/>
  <c r="U35" i="1"/>
  <c r="V33" i="1"/>
  <c r="V24" i="1"/>
  <c r="V12" i="1"/>
  <c r="V13" i="1"/>
  <c r="Q67" i="6" l="1"/>
  <c r="Q35" i="6"/>
  <c r="V85" i="1"/>
  <c r="V9" i="1"/>
  <c r="V14" i="1"/>
  <c r="V15" i="1" s="1"/>
  <c r="V16" i="1"/>
  <c r="V19" i="1" s="1"/>
  <c r="V17" i="1"/>
  <c r="V18" i="1"/>
  <c r="V20" i="1"/>
  <c r="V21" i="1"/>
  <c r="V22" i="1"/>
  <c r="V23" i="1"/>
  <c r="V25" i="1"/>
  <c r="V28" i="1"/>
  <c r="V29" i="1"/>
  <c r="V30" i="1"/>
  <c r="V31" i="1"/>
  <c r="V34" i="1"/>
  <c r="V37" i="1"/>
  <c r="V41" i="1"/>
  <c r="V43" i="1"/>
  <c r="V45" i="1"/>
  <c r="V48" i="1"/>
  <c r="V49" i="1"/>
  <c r="V53" i="1"/>
  <c r="V56" i="1"/>
  <c r="V57" i="1"/>
  <c r="V58" i="1"/>
  <c r="V60" i="1"/>
  <c r="V65" i="1"/>
  <c r="V68" i="1"/>
  <c r="V70" i="1"/>
  <c r="V71" i="1"/>
  <c r="V72" i="1"/>
  <c r="V77" i="1"/>
  <c r="V80" i="1"/>
  <c r="V81" i="1"/>
  <c r="V82" i="1"/>
  <c r="V83" i="1"/>
  <c r="U9" i="1"/>
  <c r="U13" i="1"/>
  <c r="U14" i="1"/>
  <c r="U16" i="1"/>
  <c r="U17" i="1"/>
  <c r="U18" i="1"/>
  <c r="U20" i="1"/>
  <c r="U21" i="1"/>
  <c r="U22" i="1"/>
  <c r="U23" i="1"/>
  <c r="U24" i="1"/>
  <c r="U25" i="1"/>
  <c r="U28" i="1"/>
  <c r="U29" i="1"/>
  <c r="U30" i="1"/>
  <c r="U31" i="1"/>
  <c r="U33" i="1"/>
  <c r="U52" i="1" s="1"/>
  <c r="U34" i="1"/>
  <c r="U38" i="1"/>
  <c r="U39" i="1"/>
  <c r="U40" i="1"/>
  <c r="U41" i="1"/>
  <c r="U43" i="1"/>
  <c r="U44" i="1"/>
  <c r="U45" i="1"/>
  <c r="U46" i="1"/>
  <c r="U47" i="1"/>
  <c r="U48" i="1"/>
  <c r="U49" i="1"/>
  <c r="U50" i="1"/>
  <c r="U51" i="1"/>
  <c r="U53" i="1"/>
  <c r="U55" i="1"/>
  <c r="U56" i="1"/>
  <c r="U57" i="1"/>
  <c r="U58" i="1"/>
  <c r="U60" i="1"/>
  <c r="U63" i="1"/>
  <c r="U66" i="1" s="1"/>
  <c r="U65" i="1"/>
  <c r="U68" i="1"/>
  <c r="U70" i="1"/>
  <c r="U71" i="1"/>
  <c r="U72" i="1"/>
  <c r="U73" i="1"/>
  <c r="U74" i="1"/>
  <c r="U75" i="1"/>
  <c r="U76" i="1"/>
  <c r="U77" i="1"/>
  <c r="U79" i="1"/>
  <c r="U80" i="1"/>
  <c r="U81" i="1"/>
  <c r="U82" i="1"/>
  <c r="U83" i="1"/>
  <c r="U11" i="1"/>
  <c r="T83" i="1"/>
  <c r="T85" i="1"/>
  <c r="T9" i="1"/>
  <c r="T14" i="1"/>
  <c r="T15" i="1" s="1"/>
  <c r="T16" i="1"/>
  <c r="T17" i="1"/>
  <c r="T18" i="1"/>
  <c r="T20" i="1"/>
  <c r="T21" i="1"/>
  <c r="T22" i="1"/>
  <c r="T23" i="1"/>
  <c r="T25" i="1"/>
  <c r="T28" i="1"/>
  <c r="T32" i="1" s="1"/>
  <c r="T29" i="1"/>
  <c r="T30" i="1"/>
  <c r="T31" i="1"/>
  <c r="T34" i="1"/>
  <c r="T41" i="1"/>
  <c r="T43" i="1"/>
  <c r="T45" i="1"/>
  <c r="T48" i="1"/>
  <c r="T49" i="1"/>
  <c r="T53" i="1"/>
  <c r="T56" i="1"/>
  <c r="T57" i="1"/>
  <c r="T58" i="1"/>
  <c r="T60" i="1"/>
  <c r="T65" i="1"/>
  <c r="T68" i="1"/>
  <c r="T70" i="1"/>
  <c r="T78" i="1" s="1"/>
  <c r="T71" i="1"/>
  <c r="T72" i="1"/>
  <c r="T80" i="1"/>
  <c r="T81" i="1"/>
  <c r="T82" i="1"/>
  <c r="T11" i="1"/>
  <c r="V62" i="1" l="1"/>
  <c r="U86" i="1"/>
  <c r="V52" i="1"/>
  <c r="T66" i="1"/>
  <c r="U69" i="1"/>
  <c r="U62" i="1"/>
  <c r="V27" i="1"/>
  <c r="U32" i="1"/>
  <c r="T69" i="1"/>
  <c r="U19" i="1"/>
  <c r="T62" i="1"/>
  <c r="V66" i="1"/>
  <c r="T52" i="1"/>
  <c r="U15" i="1"/>
  <c r="T86" i="1"/>
  <c r="T27" i="1"/>
  <c r="T19" i="1"/>
  <c r="V69" i="1"/>
  <c r="U78" i="1"/>
  <c r="V86" i="1"/>
  <c r="V11" i="1"/>
  <c r="V78" i="1"/>
  <c r="V32" i="1"/>
  <c r="AJ62" i="6"/>
  <c r="AI92" i="6"/>
  <c r="AI91" i="6"/>
  <c r="AC92" i="6"/>
  <c r="AC91" i="6"/>
  <c r="T90" i="1" l="1"/>
  <c r="V90" i="1"/>
  <c r="O26" i="1"/>
  <c r="U27" i="1" s="1"/>
  <c r="U90" i="1" s="1"/>
  <c r="Y28" i="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elda herazo dilson</author>
    <author>MISS ELDA</author>
  </authors>
  <commentList>
    <comment ref="M7" authorId="0" shapeId="0">
      <text>
        <r>
          <rPr>
            <b/>
            <sz val="9"/>
            <color indexed="81"/>
            <rFont val="Tahoma"/>
            <family val="2"/>
          </rPr>
          <t>USUARIO:
1. BIEN
2. SERVICIO</t>
        </r>
        <r>
          <rPr>
            <sz val="9"/>
            <color indexed="81"/>
            <rFont val="Tahoma"/>
            <family val="2"/>
          </rPr>
          <t xml:space="preserve">
</t>
        </r>
      </text>
    </comment>
    <comment ref="K8" authorId="1" shapeId="0">
      <text>
        <r>
          <rPr>
            <b/>
            <sz val="9"/>
            <color indexed="81"/>
            <rFont val="Tahoma"/>
            <family val="2"/>
          </rPr>
          <t>elda herazo dilson:</t>
        </r>
        <r>
          <rPr>
            <sz val="9"/>
            <color indexed="81"/>
            <rFont val="Tahoma"/>
            <family val="2"/>
          </rPr>
          <t xml:space="preserve">
NO ES ACUMULATIVO</t>
        </r>
      </text>
    </comment>
    <comment ref="K9" authorId="1" shapeId="0">
      <text>
        <r>
          <rPr>
            <b/>
            <sz val="9"/>
            <color indexed="81"/>
            <rFont val="Tahoma"/>
            <family val="2"/>
          </rPr>
          <t>elda herazo dilson:</t>
        </r>
        <r>
          <rPr>
            <sz val="9"/>
            <color indexed="81"/>
            <rFont val="Tahoma"/>
            <family val="2"/>
          </rPr>
          <t xml:space="preserve">
NO ES ACUMULATIVO</t>
        </r>
      </text>
    </comment>
    <comment ref="K16" authorId="1" shapeId="0">
      <text>
        <r>
          <rPr>
            <b/>
            <sz val="9"/>
            <color indexed="81"/>
            <rFont val="Tahoma"/>
            <family val="2"/>
          </rPr>
          <t>elda herazo dilson:</t>
        </r>
        <r>
          <rPr>
            <sz val="9"/>
            <color indexed="81"/>
            <rFont val="Tahoma"/>
            <family val="2"/>
          </rPr>
          <t xml:space="preserve">
NO ES ACUMULATIVO</t>
        </r>
      </text>
    </comment>
    <comment ref="K26" authorId="1" shapeId="0">
      <text>
        <r>
          <rPr>
            <b/>
            <sz val="9"/>
            <color indexed="81"/>
            <rFont val="Tahoma"/>
            <family val="2"/>
          </rPr>
          <t>elda herazo dilson:</t>
        </r>
        <r>
          <rPr>
            <sz val="9"/>
            <color indexed="81"/>
            <rFont val="Tahoma"/>
            <family val="2"/>
          </rPr>
          <t xml:space="preserve">
NO ES ACUMULATIVO</t>
        </r>
      </text>
    </comment>
    <comment ref="K37" authorId="2" shapeId="0">
      <text>
        <r>
          <rPr>
            <b/>
            <sz val="9"/>
            <color indexed="81"/>
            <rFont val="Tahoma"/>
            <family val="2"/>
          </rPr>
          <t>MISS ELDA:</t>
        </r>
        <r>
          <rPr>
            <sz val="9"/>
            <color indexed="81"/>
            <rFont val="Tahoma"/>
            <family val="2"/>
          </rPr>
          <t xml:space="preserve">
NO ES ACUMULATIVO</t>
        </r>
      </text>
    </comment>
    <comment ref="K54" authorId="1" shapeId="0">
      <text>
        <r>
          <rPr>
            <b/>
            <sz val="9"/>
            <color indexed="81"/>
            <rFont val="Tahoma"/>
            <family val="2"/>
          </rPr>
          <t>elda herazo dilson:</t>
        </r>
        <r>
          <rPr>
            <sz val="9"/>
            <color indexed="81"/>
            <rFont val="Tahoma"/>
            <family val="2"/>
          </rPr>
          <t xml:space="preserve">
NO ES ACUMULATIVO</t>
        </r>
      </text>
    </comment>
    <comment ref="K56" authorId="1" shapeId="0">
      <text>
        <r>
          <rPr>
            <b/>
            <sz val="9"/>
            <color indexed="81"/>
            <rFont val="Tahoma"/>
            <family val="2"/>
          </rPr>
          <t>elda herazo dilson:</t>
        </r>
        <r>
          <rPr>
            <sz val="9"/>
            <color indexed="81"/>
            <rFont val="Tahoma"/>
            <family val="2"/>
          </rPr>
          <t xml:space="preserve">
NO ES ACUMULATIVO</t>
        </r>
      </text>
    </comment>
    <comment ref="K58" authorId="1" shapeId="0">
      <text>
        <r>
          <rPr>
            <b/>
            <sz val="9"/>
            <color indexed="81"/>
            <rFont val="Tahoma"/>
            <family val="2"/>
          </rPr>
          <t>elda herazo dilson:</t>
        </r>
        <r>
          <rPr>
            <sz val="9"/>
            <color indexed="81"/>
            <rFont val="Tahoma"/>
            <family val="2"/>
          </rPr>
          <t xml:space="preserve">
NO ES ACUMULATIVO</t>
        </r>
      </text>
    </comment>
    <comment ref="K59" authorId="1" shapeId="0">
      <text>
        <r>
          <rPr>
            <b/>
            <sz val="9"/>
            <color indexed="81"/>
            <rFont val="Tahoma"/>
            <family val="2"/>
          </rPr>
          <t>elda herazo dilson:</t>
        </r>
        <r>
          <rPr>
            <sz val="9"/>
            <color indexed="81"/>
            <rFont val="Tahoma"/>
            <family val="2"/>
          </rPr>
          <t xml:space="preserve">
NO ES AUMULATIVA</t>
        </r>
      </text>
    </comment>
    <comment ref="K61" authorId="1" shapeId="0">
      <text>
        <r>
          <rPr>
            <b/>
            <sz val="9"/>
            <color indexed="81"/>
            <rFont val="Tahoma"/>
            <family val="2"/>
          </rPr>
          <t>elda herazo dilson:</t>
        </r>
        <r>
          <rPr>
            <sz val="9"/>
            <color indexed="81"/>
            <rFont val="Tahoma"/>
            <family val="2"/>
          </rPr>
          <t xml:space="preserve">
NO ES ACUMULATIVO</t>
        </r>
      </text>
    </comment>
    <comment ref="K64" authorId="1" shapeId="0">
      <text>
        <r>
          <rPr>
            <b/>
            <sz val="9"/>
            <color indexed="81"/>
            <rFont val="Tahoma"/>
            <family val="2"/>
          </rPr>
          <t>elda herazo dilson:</t>
        </r>
        <r>
          <rPr>
            <sz val="9"/>
            <color indexed="81"/>
            <rFont val="Tahoma"/>
            <family val="2"/>
          </rPr>
          <t xml:space="preserve">
NO ES ACUMULATIVO</t>
        </r>
      </text>
    </comment>
    <comment ref="K67" authorId="1" shapeId="0">
      <text>
        <r>
          <rPr>
            <b/>
            <sz val="9"/>
            <color indexed="81"/>
            <rFont val="Tahoma"/>
            <family val="2"/>
          </rPr>
          <t>elda herazo dilson:</t>
        </r>
        <r>
          <rPr>
            <sz val="9"/>
            <color indexed="81"/>
            <rFont val="Tahoma"/>
            <family val="2"/>
          </rPr>
          <t xml:space="preserve">
NO ES ACUMULATIVO</t>
        </r>
      </text>
    </comment>
  </commentList>
</comments>
</file>

<file path=xl/comments3.xml><?xml version="1.0" encoding="utf-8"?>
<comments xmlns="http://schemas.openxmlformats.org/spreadsheetml/2006/main">
  <authors>
    <author>USUARIO</author>
    <author>JOHANA VIELLAR</author>
  </authors>
  <commentList>
    <comment ref="N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text>
        <r>
          <rPr>
            <sz val="9"/>
            <color indexed="81"/>
            <rFont val="Tahoma"/>
            <family val="2"/>
          </rPr>
          <t xml:space="preserve">VER ANEXO 1
</t>
        </r>
      </text>
    </comment>
    <comment ref="AE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<sst xmlns="http://schemas.openxmlformats.org/spreadsheetml/2006/main" count="3326" uniqueCount="1044">
  <si>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</si>
  <si>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</si>
  <si>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</si>
  <si>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</si>
  <si>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</si>
  <si>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</si>
  <si>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</si>
  <si>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</si>
  <si>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</si>
  <si>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</si>
  <si>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</si>
  <si>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</si>
  <si>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</si>
  <si>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</si>
  <si>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</si>
  <si>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</si>
  <si>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</si>
  <si>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</si>
  <si>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</si>
  <si>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</si>
  <si>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</si>
  <si>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</si>
  <si>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</si>
  <si>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</si>
  <si>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</si>
  <si>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</si>
  <si>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</si>
  <si>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</si>
  <si>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</si>
  <si>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</si>
  <si>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</si>
  <si>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</si>
  <si>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</si>
  <si>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</si>
  <si>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</si>
  <si>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</si>
  <si>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</si>
  <si>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</si>
  <si>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</si>
  <si>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</si>
  <si>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</si>
  <si>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</si>
  <si>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</si>
  <si>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</si>
  <si>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</si>
  <si>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</si>
  <si>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</si>
  <si>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</si>
  <si>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</si>
  <si>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</si>
  <si>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</si>
  <si>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</si>
  <si>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</si>
  <si>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</si>
  <si>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</si>
  <si>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</si>
  <si>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</si>
  <si>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</si>
  <si>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</si>
  <si>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</si>
  <si>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</si>
  <si>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</si>
  <si>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</si>
  <si>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</si>
  <si>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</si>
  <si>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</si>
  <si>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</si>
  <si>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</si>
  <si>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</si>
  <si>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</si>
  <si>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</si>
  <si>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</si>
  <si>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</si>
  <si>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</si>
  <si>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</si>
  <si>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</si>
  <si>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</si>
  <si>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</si>
  <si>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</si>
  <si>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</si>
  <si>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</si>
  <si>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</si>
  <si>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</si>
  <si>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</si>
  <si>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</si>
  <si>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</si>
  <si>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</si>
  <si>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</si>
  <si>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</si>
  <si>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</si>
  <si>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</si>
  <si>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</si>
  <si>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</si>
  <si>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</si>
  <si>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</si>
  <si>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</si>
  <si>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</si>
  <si>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</si>
  <si>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</si>
  <si>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</si>
  <si>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</si>
  <si>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</si>
  <si>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</si>
  <si>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</si>
  <si>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</si>
  <si>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</si>
  <si>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</si>
  <si>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</si>
  <si>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</si>
  <si>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</si>
  <si>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</si>
  <si>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</si>
  <si>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</si>
  <si>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</si>
  <si>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</si>
  <si>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</si>
  <si>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</si>
  <si>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</si>
  <si>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</si>
  <si>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</si>
  <si>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</si>
  <si>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</si>
  <si>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</si>
  <si>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</si>
  <si>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</si>
  <si>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</si>
  <si>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</si>
  <si>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</si>
  <si>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</si>
  <si>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</si>
  <si>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</si>
  <si>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</si>
  <si>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</si>
  <si>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</si>
  <si>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</si>
  <si>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</si>
  <si>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</si>
  <si>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</si>
  <si>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</si>
  <si>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</si>
  <si>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</si>
  <si>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</si>
  <si>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</si>
  <si>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</si>
  <si>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</si>
  <si>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</si>
  <si>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</si>
  <si>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</si>
  <si>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</si>
  <si>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</si>
  <si>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</si>
  <si>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</si>
  <si>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</si>
  <si>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</si>
  <si>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</si>
  <si>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</si>
  <si>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</si>
  <si>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</si>
  <si>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</si>
  <si>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</si>
  <si>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</si>
  <si>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</si>
  <si>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</si>
  <si>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</si>
  <si>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</si>
  <si>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</si>
  <si>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</si>
  <si>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</si>
  <si>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</si>
  <si>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</si>
  <si>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</si>
  <si>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</si>
  <si>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</si>
  <si>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</si>
  <si>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</si>
  <si>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</si>
  <si>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</si>
  <si>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</si>
  <si>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</si>
  <si>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</si>
  <si>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</si>
  <si>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</si>
  <si>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</si>
  <si>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</si>
  <si>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</si>
  <si>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</si>
  <si>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</si>
  <si>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</si>
  <si>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</si>
  <si>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</si>
  <si>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</si>
  <si>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</si>
  <si>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</si>
  <si>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</si>
  <si>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</si>
  <si>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</si>
  <si>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</si>
  <si>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</si>
  <si>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</si>
  <si>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</si>
  <si>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</si>
  <si>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</si>
  <si>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</si>
  <si>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</si>
  <si>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</si>
  <si>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</si>
  <si>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</si>
  <si>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</si>
  <si>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</si>
  <si>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</si>
  <si>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GESTIÓN DEL RIESGO DE DESASTRES</t>
  </si>
  <si>
    <t>TRAZADOR PRESUPUESTAL</t>
  </si>
  <si>
    <t>EQUIDAD DE LA MUJER</t>
  </si>
  <si>
    <t>CONSTRUCCIÓN DE PAZ</t>
  </si>
  <si>
    <t>DESPLAZADOS</t>
  </si>
  <si>
    <t>VÍCTIMAS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</si>
  <si>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</si>
  <si>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</si>
  <si>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</si>
  <si>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</si>
  <si>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</si>
  <si>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</si>
  <si>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</si>
  <si>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</si>
  <si>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</si>
  <si>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</si>
  <si>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</si>
  <si>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SECRETARIA DEL INTERIOR Y CONVIVENCIA CIUDADANA</t>
  </si>
  <si>
    <t>SEGURIDAD HUMANA</t>
  </si>
  <si>
    <t xml:space="preserve"> Seguridad Ciudadana y Orden Público </t>
  </si>
  <si>
    <t>Construccion de paz, Derechos Humanos y Convivencia</t>
  </si>
  <si>
    <t>Atención Integral a Grupos de Especial Protección</t>
  </si>
  <si>
    <t>Reducir tasa de homicidio a 18  por cada cien mil habitantes</t>
  </si>
  <si>
    <t>Reducir tasa de hurto a personas  a 550  por cada cien mil habitantes</t>
  </si>
  <si>
    <t>Reducir numero de extorsiones a 90</t>
  </si>
  <si>
    <t>Reducir el t iempo de respuesta del cuerpo de Bomberos a 8 minutos</t>
  </si>
  <si>
    <t>Ampliar en un 100% la cobertura de respuesta acuatica del cuerpo de Bomberos</t>
  </si>
  <si>
    <t>Reducir el número de casos de lesiones personales a 2000</t>
  </si>
  <si>
    <t>Reducir  Tasa de violencia contra niños, niñas y adolescentes a 160,1 por cada cien mil habitantes</t>
  </si>
  <si>
    <t xml:space="preserve">Reducir  número de casos de abuso sexual a menores a 250 </t>
  </si>
  <si>
    <t>Reducir  número de casos de violencia de género a 1000</t>
  </si>
  <si>
    <t>Incrementar en 3,58 la proporcion de victimas que superan situción de vulnerabilidad</t>
  </si>
  <si>
    <t xml:space="preserve">Atender  con ayuda humanitaria inmediata  al 100% de victimas que cumplan con requisitos de ley para acceder a la medida </t>
  </si>
  <si>
    <t>N/A</t>
  </si>
  <si>
    <t>Incrementar a 25% el porcentaje de   poblacion migrante, colombianos,  retornados y de acogida atendida en el cetro migrante.</t>
  </si>
  <si>
    <t xml:space="preserve"> PLAN ESTRATÉGICO DE SEGURIDAD INTEGRAL TITAN 24</t>
  </si>
  <si>
    <t xml:space="preserve"> EL CUERPO DE BOMBEROS AVANZA</t>
  </si>
  <si>
    <t>CARTAGENA AVANZA EN CONVIVENCIA</t>
  </si>
  <si>
    <t>AVANZANDO EN EL FORTALECIMIENTO DE CASAS DE JUSTICIA, COMISARÍAS DE FAMILIA E INSPECCIONES DE POLICÍA</t>
  </si>
  <si>
    <t>ATENCIÓN INTEGRAL A JÓVENES EN SITUACIÓN DE RIESGO SOCIAL</t>
  </si>
  <si>
    <t>ASISTENCIA, ATENCIÓN Y REPARACIÓN EFECTIVA E INTEGRAL A LAS VÍCTIMAS DEL CONFLICTO ARMADO</t>
  </si>
  <si>
    <t>DERECHOS HUMANOS PARA LA VIDA DIGNA</t>
  </si>
  <si>
    <t>SISTEMA PENITENCIARIO Y CARCELARIO EN EL MARCO DE LOS DERECHOS HUMANOS</t>
  </si>
  <si>
    <t>ATENCIÓN INTEGRAL AL MIGRANTE</t>
  </si>
  <si>
    <t xml:space="preserve">Equipos para la seguridad y la convivencia conformados
</t>
  </si>
  <si>
    <t>Organismos de Seguridad dotados  y
con servicios en el marco del PISCC 2024-2027</t>
  </si>
  <si>
    <t>Politica publica de seguridad humana integral formulada</t>
  </si>
  <si>
    <t>Estaciones de bomberos nuevas construidas</t>
  </si>
  <si>
    <t>Estaciones de bomberos adecuadas</t>
  </si>
  <si>
    <t>Número de máquinas extintoras del Cuerpo de Bomberos para la atención de emergencias</t>
  </si>
  <si>
    <t>Centro de traslado para la protección inmediata de las mujeres víctimas de cualquier forma de violencias creado y en funcionamiento en el Distrito</t>
  </si>
  <si>
    <t>Entornos urbanos para la convivencia recuperados y mantenidos</t>
  </si>
  <si>
    <t>Escuelas de formación para la convivencia ciudadana creadas</t>
  </si>
  <si>
    <t>Número de Comisarías de Familia en operación en el Distrito</t>
  </si>
  <si>
    <t>Número de Comisarías de Familia móviles creadas y en operación en el Distrito</t>
  </si>
  <si>
    <t>Número de mujeres vinculadas con la estrategia “Trasmallo de Mujeres Violetas por la Paz”</t>
  </si>
  <si>
    <t>Sistemas de información local implementados para los operadores de justicia</t>
  </si>
  <si>
    <t>Número de Casas de Justicia en operación en el Distrito</t>
  </si>
  <si>
    <t>Centros de Conciliación en Equidad y/o Derecho creados en las Casas de Justicia</t>
  </si>
  <si>
    <t>Inspecciones de Policía dotadas técnica y operativamente</t>
  </si>
  <si>
    <t>Adolescentes y jóvenes vinculados con la estrategia “Laboratorios de Paz” para la prevención del reclutamiento, uso y utilización por parte de los GDO</t>
  </si>
  <si>
    <t>Jornadas de mediación y desarme con grupos juveniles inmersos en dinámicas de violencia desarrolladas</t>
  </si>
  <si>
    <t>Adolescentes y jóvenes vinculados a la estrategia “Proyectos de Vida Libres de Violencia” para la prevención del reclutamiento, uso y utilización por parte de los GDO</t>
  </si>
  <si>
    <t>Estrategias de atención a adolescentes y jóvenes egresados del Sistema de Responsabilidad Penal Adolescentes implementadas</t>
  </si>
  <si>
    <t>Unidades productivas entregadas a personas víctimas del conflicto</t>
  </si>
  <si>
    <t>Personas víctimas del conflicto que acceden a programas de atención psicosocial y salud mental</t>
  </si>
  <si>
    <t>Personas víctimas con ayuda humanitaria inmediata</t>
  </si>
  <si>
    <t>Personas víctimas con ayuda inmediata mediante albergue</t>
  </si>
  <si>
    <t>Representante s de la mesa de víctimas en el Distrito con incentivos técnicos y logísticos para su participación.</t>
  </si>
  <si>
    <t>Museo de Memoria Histórica construido y dotado</t>
  </si>
  <si>
    <t>Monumento histórico construido en cumplimientoalauto A I068 de la JEP</t>
  </si>
  <si>
    <t>Plan de retorno y reubicaciones de Villas de Aranjuez concertado e implementado</t>
  </si>
  <si>
    <t>Plan Distrital de prevención y protección de violaciones graves a los derechos humanos y derecho  internacional humanitario implementado</t>
  </si>
  <si>
    <t>Plan de acción territorial - PAT actualizado , aprobado e implementado</t>
  </si>
  <si>
    <t xml:space="preserve">Plan de Contingencia formulado </t>
  </si>
  <si>
    <t>Plan integral de reparación colectiva de la liga de mujeres desplazadas concertado e implementado</t>
  </si>
  <si>
    <t>Consejo de Paz , Reconciliación , Convivencia y DDHH en el Distrito de Cartagena con plan de acción implementado</t>
  </si>
  <si>
    <t>Iniciativas de memoria histórica apoyadas</t>
  </si>
  <si>
    <t>Acciones de difusión de las recomendaciones de la Comisión para el esclarecimiento de la verdad , la convivencia y la no repetición implementadas</t>
  </si>
  <si>
    <t>Acciones de articulación con la Unidad de Búsqueda de Personas dadas por DesaparecidasUBPD implementadas</t>
  </si>
  <si>
    <t>Medidas de satisfacción y memoria histórica ejecutadas</t>
  </si>
  <si>
    <t xml:space="preserve">Sede propia para la Mesa Distrital de Víctimas garantizada </t>
  </si>
  <si>
    <t>Estrategia de oferta de atención interinstitucional del Distrito en el Centro Regional de Atención a Víctimas implementada</t>
  </si>
  <si>
    <t>Estrategias de promoción de la garantía de derechos implementadas</t>
  </si>
  <si>
    <t>Solicitudes de medidas de protección preventiva atendidas</t>
  </si>
  <si>
    <t>Grupos de gestores y gestoras de Derechos Humanos creados</t>
  </si>
  <si>
    <t>Casa de acogida para víctimas y sobrevivientes de la trata de personas y mendicidad forzada creada y en funcionamiento</t>
  </si>
  <si>
    <t>Número de estrategias implementadas para la prevención de casos de víctimas de trata de personas</t>
  </si>
  <si>
    <t>Instancias institucionales creadas para la atención y garantía del derecho de libertad religiosa en el Distrito</t>
  </si>
  <si>
    <t>Población víctima y sobreviviente de la trata de personas atendida</t>
  </si>
  <si>
    <t>Personas en proceso de reintegración y reincorporación vinculadas para la reinserción social y comunitaria y de participación</t>
  </si>
  <si>
    <t>Ruta de protección preventiva para líderes amenazados en el Distrito implementada</t>
  </si>
  <si>
    <t>Establecimiento de reclusión distrital para personas privadas de la libertad femeninas y masculinas operando en un inmueble del Distrito</t>
  </si>
  <si>
    <t>Personas privadas de la libertad vinculadas a programas psicosociales</t>
  </si>
  <si>
    <t>Convenio con el INPEC suscrito anualmente</t>
  </si>
  <si>
    <t>Centro Intégrate mejorado técnica y tecnológicamente</t>
  </si>
  <si>
    <t>Número de jornadas extramurales de atención integral a la población migrante desarrolladas</t>
  </si>
  <si>
    <t>Conformar un (1) Equipo Interdisciplinario para articulación y coordinación de
estrategias de seguridad y un (1) Equipo Operativo de Gestores de Convivencia</t>
  </si>
  <si>
    <t>Dotar y proveer de servicios a cinco (5) organismos de seguridad en el marco del PISCC 2024-2027</t>
  </si>
  <si>
    <t>Formular (1) politica publica de seguridad humana integral</t>
  </si>
  <si>
    <t>Construir una (1) Estación de Bomberos nueva</t>
  </si>
  <si>
    <t>Adecuar una (1) Estación de Bomberos</t>
  </si>
  <si>
    <t>Incrementar a ocho (8) el número de máquinas extintoras del Cuerpo de Bomberos para la atención de emergencias</t>
  </si>
  <si>
    <t>Crear y poner en funcionamiento un (1) Centro de Traslado por Protección-CTP en el Distrito</t>
  </si>
  <si>
    <t>Recuperar y mantener veinte (20) entornos urbanos para la convivencia en el Distrito</t>
  </si>
  <si>
    <t>Crear doce (12) escuelas de formación para la convivencia ciudadana en el Distrito</t>
  </si>
  <si>
    <t>Incrementar a ocho (8) el número de Comisarías de Familia operando en el Distrito</t>
  </si>
  <si>
    <t>Crear y poner en funcionamiento una (1) Comisaría de Familia móvil en el Distrito</t>
  </si>
  <si>
    <t>Vincular a mil doscientos (1.200) mujeres con la estrategia “Trasmallo de Mujeres Violetas por la Paz”</t>
  </si>
  <si>
    <t>Implementar un (1) sistema de información local de las Comisarías de Familia del Distrito y un (1) sistema de información local de las Inspecciones de Policía</t>
  </si>
  <si>
    <t>Incrementar a cinco (5) el número de Casas de Justicia en</t>
  </si>
  <si>
    <t>Crear cinco (5) Centros de Conciliación en Equidad y/o Derecho en las Casas de Justicia del Distrito</t>
  </si>
  <si>
    <t>Dotar treinta y tres (33) Inspecciones de Policía técnica, tecnológica y operativamente.</t>
  </si>
  <si>
    <t>Vincular a dos mil quinientos (2.500) jóvenes a la estrategia “Laboratorios De Paz” para la prevención del reclutamiento por parte de los GDO</t>
  </si>
  <si>
    <t>Desarrollar cuatro (4) jornadas de mediación y desarme con grupos juveniles inmersos en dinámicas de violencias</t>
  </si>
  <si>
    <t>Vincular a dos mil quinientos (2.500) adolescentes y jóvenes a la estrategia “Proyectos de Vida Libres de Violencia” para la prevención del reclutamiento, uso y utilización por parte de los GDO</t>
  </si>
  <si>
    <t>Implementar cuatro (4) estrategias de atención a adolescentes y jóvenes egresados del Sistema de Responsabilidad Penal Adolescente</t>
  </si>
  <si>
    <t>Entregar mil (1.000) unidades productivas a personas víctimas del conflicto</t>
  </si>
  <si>
    <t>Vincular a mil (1.000) personas víctimas del conflicto a programas de atención psicosocial y salud mental</t>
  </si>
  <si>
    <t xml:space="preserve">Atender a la totalidad de personas víctimas que cumplan con los requisitos de ley para acceder a la medida de ayuda humanitaria inmediata
</t>
  </si>
  <si>
    <t xml:space="preserve">Atender a la totalidad de personas víctimas que cumplan con los requisitos de ley para acceder a la medida de ayuda humanitaria inmediata mediante albergue
</t>
  </si>
  <si>
    <t>Mantener los incentivos técnicos y logísticos de participación a la totalidad de los representantes de la población víctima en la Mesa Distrital de Víctimas de Cartagena.</t>
  </si>
  <si>
    <t>Construir y dotar un (1) Museo de Memoria Histórica</t>
  </si>
  <si>
    <t>Construir un (1) monumento histórico en cumplimiento del auto AI 068 de la Jurisdicción Especial para la Paz</t>
  </si>
  <si>
    <t>Concertar e implementar un (1) Plan de Retorno y reubicación de Villas de Aranjuez</t>
  </si>
  <si>
    <t xml:space="preserve">Implementar un (1) Plan Distrital de prevención y protección de violaciones graves a los derechos humanos y derecho internacional humanitario
</t>
  </si>
  <si>
    <t>Actualizar, aprobar e implementar un (1) Plan de Acción Territorial -PAT</t>
  </si>
  <si>
    <t>formular 1 plan de Contingencia para la atención inmediata de víctima en el distrito de cartagena</t>
  </si>
  <si>
    <t>Implementar un (1) Plan Integral de Reparación Colectiva de la Liga de Mujeres Desplazadas</t>
  </si>
  <si>
    <t>Implementar el plan de acción de un (1) Consejo de Paz, Reconciliación, Convivencia y DDHH en el Distrito</t>
  </si>
  <si>
    <t>Asistir ocho (8) iniciativas de memoria histórica</t>
  </si>
  <si>
    <t>Implementar cuatro (4) acciones de difusión de las recomendaciones de la Comisión para el Esclarecimiento de la Verdad, la Convivencia y la no repetición</t>
  </si>
  <si>
    <t>Implementar ocho (8) acciones de articulación con la Unidad de Búsqueda de Personas dadas por Desaparecidas -UBPD para impulsar la búsqueda de personas dadas por desaparecidas en el marco del conflicto armado</t>
  </si>
  <si>
    <t>Ejecutar dos (2) medidas de memoria histórica para población víctima</t>
  </si>
  <si>
    <t>Garantizar una (1) Sede de mesa de propia para la mesa de Distrital de Victimas</t>
  </si>
  <si>
    <t>Implementar una (1) estrategia de oferta de atención interinstitucional del Distrito en el Centro Regional de Atención a Víctimas</t>
  </si>
  <si>
    <t>Implementar ocho (8) estrategias de promoción de la garantía de derechos</t>
  </si>
  <si>
    <t>Atender la totalidad de las solicitudes de medidas de protección preventiva</t>
  </si>
  <si>
    <t>Crear nueve (9) grupos de gestores y gestoras de Derechos Humanos</t>
  </si>
  <si>
    <t>Crear y poner en funcionamiento una (1) casa de acogida para víctimas y sobrevivientes de la trata de personas y mendicidad forzada</t>
  </si>
  <si>
    <t>Implementar cuatro (4) estrategias de prevención de casos de víctimas de trata de personas</t>
  </si>
  <si>
    <t>Mantener una (1) instancia institucional para atención y garantía del derecho de libertad religiosa en el Distrito</t>
  </si>
  <si>
    <t>Atender a la totalidad de víctimas sobrevivientes de explotación sexual y de mendicidad forzada</t>
  </si>
  <si>
    <t>Vincular a ochenta y seis (86) personas en proceso de reintegración y reincorporación a beneficios para la reinserción social y comunitaria y de participación</t>
  </si>
  <si>
    <t>Implementar una (1) ruta de protección preventiva para líderes amenazados en el Distrito</t>
  </si>
  <si>
    <t>Poner en operación un (1) establecimiento de reclusión distrital para personas privadas de la libertad femeninas y masculinas en un inmueble del Distrito</t>
  </si>
  <si>
    <t>Vincular a ciento cincuenta (150) personas privadas de la libertad a programas psicosociales</t>
  </si>
  <si>
    <t>Suscribir anualmente (1) convenio con el INPEC</t>
  </si>
  <si>
    <t>Mejorar técnica y tecnológicamente un (1) Centro Intégrate</t>
  </si>
  <si>
    <t>Desarrollar dos (2) jornadas extramurales anuales de atención integral a la población migrante</t>
  </si>
  <si>
    <t xml:space="preserve">número </t>
  </si>
  <si>
    <t>ND</t>
  </si>
  <si>
    <t xml:space="preserve">3 estaciones de bomberos existentes en el Distrito </t>
  </si>
  <si>
    <t xml:space="preserve">Estación de Bomberos de Bocagrande que no cumple con las condiciones técnicas para la prestación de servicios bomberiles terrestres y acuáticos </t>
  </si>
  <si>
    <t xml:space="preserve">6 máquinas extintoras del Cuerpo de Bomberos para 
la atención de emergencias </t>
  </si>
  <si>
    <t xml:space="preserve">Cartagena no cuenta con un Centro de Traslado por Protección-CTP como determina el Art. 155 de la Ley 1801 de 2016 y el Art. 40 de la ley </t>
  </si>
  <si>
    <t>6 Comisarías de Familia operando  en el Distrito</t>
  </si>
  <si>
    <t>3 Casas de Justicia en operación en el Distrito</t>
  </si>
  <si>
    <t xml:space="preserve">3 Casas de Justicia operando sin Centros de Conciliación en Equidad y/o Derecho </t>
  </si>
  <si>
    <t xml:space="preserve">33 inspecciones de Policía operando con deficiencias técnicas y operativas </t>
  </si>
  <si>
    <t xml:space="preserve">33.028 víctimas con necesidad de atención </t>
  </si>
  <si>
    <t xml:space="preserve">13.982 víctimas del conflicto armado vinculadas a programas de atención psicosocial y salud mental </t>
  </si>
  <si>
    <t xml:space="preserve">114 personas víctimas con ayuda humanitaria inmediata </t>
  </si>
  <si>
    <t xml:space="preserve">114 personas víctimas con ayuda humanitaria inmediata a corte 2023 </t>
  </si>
  <si>
    <t xml:space="preserve">22 representantes de la Mesa Distrital de 
Víctimas a los que se les garantizó la participación </t>
  </si>
  <si>
    <t xml:space="preserve">1 Plan de Retorno y reubicación de Villas de Aranjuez formulado y aprobado en CJT en el año 2015 </t>
  </si>
  <si>
    <t xml:space="preserve">1 Plan Distrital de prevención y protección de violaciones graves a los derechos humanos y derecho internacional humanitario formulado para el cuatrienio 2020-2023 </t>
  </si>
  <si>
    <t xml:space="preserve">Un Plan de Acción Territorial - PAT vigente para el cuatrienio 2020-2023 </t>
  </si>
  <si>
    <t xml:space="preserve">Un Plan de Contingencia para el cuatrienio 2020-2023 </t>
  </si>
  <si>
    <t xml:space="preserve">Un Plan Integral de Reparación Colectiva de la Liga de Mujeres Desplazadas aprobado por CJT del Distrito en el año  2018 </t>
  </si>
  <si>
    <t>Un Consejo de Paz, Reconciliación, Convivencia y DDHH en el Distrito de Cartagena creado mediante 
Acuerdo 088 de 27 de diciembre de 2021.</t>
  </si>
  <si>
    <t xml:space="preserve">8 acciones afirmativas de reconocimiento de memoria histórica 
asistidas a corte 2023 </t>
  </si>
  <si>
    <t>8 acciones afirmativas de reconocimiento de memoria histórica</t>
  </si>
  <si>
    <t xml:space="preserve">64 solicitudes atendidas en 2023 
</t>
  </si>
  <si>
    <t xml:space="preserve">Una instancia institucional creada en el Distrito: Comité Intersectorial de Libertad Religiosa creado mediante Decreto 0605 del 08 de junio del 2021 </t>
  </si>
  <si>
    <t xml:space="preserve">105 personas víctimas atendidas a corte 2023 (42 víctimas sobrevivientes de explotación sexual y 63 de mendicidad forzada) </t>
  </si>
  <si>
    <t xml:space="preserve">Cárcel Distrital y centros de detención transitoria funcionando de manera provisional en inmuebles en calidad de arriendo 
</t>
  </si>
  <si>
    <t xml:space="preserve">Último convenio con el INPEC suscrito en 2023 </t>
  </si>
  <si>
    <t xml:space="preserve">Centro Intégrate operando en Cartagena </t>
  </si>
  <si>
    <t xml:space="preserve">12.318 personas caracterizadas en el Centro Intégrate a corte de 
noviembre de 2023 </t>
  </si>
  <si>
    <t xml:space="preserve">16. Paz , justicia e instiuciones solcidas </t>
  </si>
  <si>
    <t xml:space="preserve">10.  reduccion de las desigualdades 
16. Paz , justicia e instiuciones solcidas </t>
  </si>
  <si>
    <t>1. Garantizar la Seguridad Humana en el Distrito de Cartagena de Indias, a través de la implementación de estrategias focalizadas y programas de apoyo integral para reducir las tasas de homicidios, mortalidad materna e infantil, violencia de género, pobreza extrema e inseguridad alimentaria, para proteger la vida de todos los ciudadanos de todo lo que lo ponga en riesgo, durante el período de gobierno 2024-2027.</t>
  </si>
  <si>
    <t xml:space="preserve">1.1.1 </t>
  </si>
  <si>
    <t xml:space="preserve">1.1.2 </t>
  </si>
  <si>
    <t xml:space="preserve">1.2.3 </t>
  </si>
  <si>
    <t xml:space="preserve">1.2.4 </t>
  </si>
  <si>
    <t xml:space="preserve">1.2.5 </t>
  </si>
  <si>
    <t xml:space="preserve">1.2.6 </t>
  </si>
  <si>
    <t xml:space="preserve">1.2.7 </t>
  </si>
  <si>
    <t xml:space="preserve">1.2.8 </t>
  </si>
  <si>
    <t xml:space="preserve">1.4.5 </t>
  </si>
  <si>
    <t>No tiene entregable en catalago de productos</t>
  </si>
  <si>
    <t>Obra civil</t>
  </si>
  <si>
    <t>documento de planeación validado</t>
  </si>
  <si>
    <t>Implementar una (1) estrategia de atención a adolescentes y jóvenes egresados del Sistema de Responsabilidad Penal Adolescente</t>
  </si>
  <si>
    <t>Reducir el delito y el crimen en el Distrito de Cartagena de Indias</t>
  </si>
  <si>
    <t>Fortalecer las capacidades técnicas, logísticas y tecnológicas para la implementación del Plan Titán 24</t>
  </si>
  <si>
    <t>4501001 - Servicio de asistencia técnica</t>
  </si>
  <si>
    <t xml:space="preserve">FORTALECMIENTO DEL PLAN ESTRATÉGICO DE
SEGURIDAD INTEGRAL TITÁN EN EL DISTRITO DE CARTAGENA DE INDIAS </t>
  </si>
  <si>
    <t>Contratación de personal no especializado.</t>
  </si>
  <si>
    <t>Bruno Hernádez Ramos 
Secretario del Interior y convivencia ciudadana</t>
  </si>
  <si>
    <t>Contratación de personal idóneo con experiencia en seguridad</t>
  </si>
  <si>
    <t>SI</t>
  </si>
  <si>
    <t xml:space="preserve">PRESTACIÓN DE SERVICIOS PROFESIONALES Y DE APOYO A LA GESTIÓN </t>
  </si>
  <si>
    <t>ICLD</t>
  </si>
  <si>
    <t>2.3.4501.1000.2024130010171</t>
  </si>
  <si>
    <t>2.3.4503.1000.2024130010044</t>
  </si>
  <si>
    <t>Fortalecer el Cuerpo Oficial de Bomberos de Cartagena para optimizar su nivel de anticipación y mitigación de incendios y otras calamidades conexas de cara al actual posicionamiento de la ciudad y sus proyecciones de crecimiento.</t>
  </si>
  <si>
    <t>Adecuar la estación de Bomberos de Bocagrande para que brinde respuestas terrestres y acuáticas.</t>
  </si>
  <si>
    <t>Dotar las tres estaciones de Bomberos existentes con maquinaria, equipos y demás dotaciones necesarias para su capacidad de gestión y desarrollo institucional.</t>
  </si>
  <si>
    <t>4503014 estaciones de bomberos adecuadas</t>
  </si>
  <si>
    <t>4503035 servicio prevención y control de incendios</t>
  </si>
  <si>
    <t>contratar los servicios de mantenimiento preventivo y correctivo del sistema contraincendios de las máquinas de bomberos y del parque automotor pertenecientes al cuerpo oficial de bomberos de la alcaldía mayor de Cartagena</t>
  </si>
  <si>
    <t>Dotar al cuerpo de Bomberos con el equipo humano administrativo, técnico y jurídico que soporte la gestión y desarrollo institucional</t>
  </si>
  <si>
    <t>Adquisición de herramientas, equipos y accesorios adecuados para la prestación de servicios bomberiles.</t>
  </si>
  <si>
    <t>FORTALECIMIENTO DEL CUERPO DE BOMBEROS DE CARTAGENA DE INDIAS</t>
  </si>
  <si>
    <t>Retrasos en el cumplimiento del calendario de las obras de construcción de la  estación de Bomberos de Bocagrande.</t>
  </si>
  <si>
    <t>Bajo recaudo de la   sobre tasa bomberil</t>
  </si>
  <si>
    <t>Solicitar informes  trimestrales de  seguimiento a la interventoría
 técnica de la obra de  construcción de la estación de  Bomberos de Bocagrande.</t>
  </si>
  <si>
    <t>Solicitar informes  trimestrales de  seguimiento a la interventoría
 técnica de la obra de  construcción de la  estación de  Bomberos de Bocagrande</t>
  </si>
  <si>
    <t>Solicitar trimestralmente  certificación de recaudo de  la fuente sobre tasa  bomberil a la dirección  financiera de presupuesto  Distrital.</t>
  </si>
  <si>
    <t>Prestación de servicios  profesionales para acompañar la ejecución de las actividades del proyecto</t>
  </si>
  <si>
    <t>Adquirir  herramientas, equipos y accesorios adecuados para la prestación de servicios bomberiles</t>
  </si>
  <si>
    <t xml:space="preserve">contratar los servicios de mantenimiento preventivo y correctivo del sistema contraincendios de las maquinas de bomberos y del parque automotor pertenecientes al cuerpo oficial de bomberos de la alcaldia mayor de cartagena </t>
  </si>
  <si>
    <t>sobretasa bomberil</t>
  </si>
  <si>
    <t xml:space="preserve">Informe de los perativos  de seguridad realizados </t>
  </si>
  <si>
    <t>MEJORAMIENTO DE LA CONVIVENCIA CIUDADANA EN EL DISTRITO DE CARTAGENA DE INDIAS</t>
  </si>
  <si>
    <t>Mejorar la convivencia Ciudadana en el Distrito de Cartagena de Indias.</t>
  </si>
  <si>
    <t>Poner en funcionamiento el centro de Traslado por Protección (CTP) en el Distrito de Cartagena</t>
  </si>
  <si>
    <t>Recuperar entornos urbanos deteriorados para la convivencia en el Distrito de Cartagena</t>
  </si>
  <si>
    <t>Implementar las escuelas de formación para la convivencia ciudadana en el Distrito de Cartagena</t>
  </si>
  <si>
    <t>4501081Servicio de apoyo para la atención de contravenciones y solución de conflictos de convivencia ciudadana</t>
  </si>
  <si>
    <t>4501049 servicio de educación informal</t>
  </si>
  <si>
    <t>4501004 servicio de promoción de convivencia y no repetición</t>
  </si>
  <si>
    <t>Arriendo de bien inmueble para el funcionamiento del Centro de Traslado por Protección-CTP en el Distrito de Cartagena</t>
  </si>
  <si>
    <t>Realizar los trámites presupuestales que garanticen trasferir mensualmente el 15% para el funcionamiento e infraestructura del Registro Nacional de Medidas Correctivas.</t>
  </si>
  <si>
    <t xml:space="preserve">Realizar los trámites presupuestales que garanticen trasferir mensualmente el 15% para financiar el servicio de Policía en la modalidad de vigilancia. </t>
  </si>
  <si>
    <t xml:space="preserve"> Link  secop  con Informes de ejecución  de  los contratos de prestación de servicios suscritos</t>
  </si>
  <si>
    <t xml:space="preserve">   Link  secop  del Expediente contractual de las herramientas, equipos y accesorios adquiridos</t>
  </si>
  <si>
    <t>Link secop del  Expediente contractual  con los informes deI  mantenieminto realizado a las máquinas de bomberos y del parque automotor pertenecientes al cuerpo oficial de bomberos</t>
  </si>
  <si>
    <t xml:space="preserve">Link  secop Expediente contractual de las obras de adecuación de la estación de bomberos de bocagrande  </t>
  </si>
  <si>
    <t xml:space="preserve"> Link  secop   Expediente contractual de las máquinas de bomberos adquiridas </t>
  </si>
  <si>
    <t>Resoluciones de pago</t>
  </si>
  <si>
    <t xml:space="preserve">Resoluciones de pago a Policia </t>
  </si>
  <si>
    <t>Recuperación y mantenimiento de los entornos urbanos deteriorados</t>
  </si>
  <si>
    <t>Link secop  del expediente contractual con 
Informes de  las atenciones realizadas en el CTP</t>
  </si>
  <si>
    <t>Link secop  del expediente contractual con 
Informes de ejecución</t>
  </si>
  <si>
    <t>Policia metropolitana</t>
  </si>
  <si>
    <t>Contratar servicios técnicos y logísticos para la organización y realización de campañas de socialización y sensibilización del código nacional de seguridad y
Convivencia.</t>
  </si>
  <si>
    <t>La asignación presupuestada no esté disponible en su totalidad</t>
  </si>
  <si>
    <t>Baja participación  en las escuelas de  formación para la
 convivencia ciudadana
 en Cartagena.</t>
  </si>
  <si>
    <t>Baja participación  en las escuelas de  formación para la
 convivencia ciudadana  en Cartagena.</t>
  </si>
  <si>
    <t>Realizar amplias  convocatorias y  jornadas de  sensibilización.</t>
  </si>
  <si>
    <t>Hacer seguimiento  al recaudo en la  fuente de financiación 
asignada al proyecto</t>
  </si>
  <si>
    <t>Contratar  Arriendo de bien inmueble  para el funcionamiento integral  del CTP  Centro de Traslado por Protección-CTP</t>
  </si>
  <si>
    <t xml:space="preserve">multas código nacional de policía y convivencia </t>
  </si>
  <si>
    <t>2.3.4501.1000.2024130010179</t>
  </si>
  <si>
    <t>Todas las UCG urbanas y rurales</t>
  </si>
  <si>
    <t xml:space="preserve">UCG 1  </t>
  </si>
  <si>
    <t xml:space="preserve">Todas las UCG urbanas y rurales </t>
  </si>
  <si>
    <t>Disminuir tasa de inseguridad marítima y terrestre en el distrito de Cartagena de indias.</t>
  </si>
  <si>
    <t xml:space="preserve">Fortalecer la Capacidad operacional para la realización de misiones de la Armada Nacional
</t>
  </si>
  <si>
    <t>4501029 - Servicio de apoyo financiero para proyectos de convivencia y seguridad ciudadana</t>
  </si>
  <si>
    <t>2.3.4501.1000.2024130010222</t>
  </si>
  <si>
    <t xml:space="preserve"> expediente contractual del activo maritimo adquirido y soportes de su entrega a la Armada Nacional</t>
  </si>
  <si>
    <t xml:space="preserve">
CONTRIBUCION SOBRE CONTRATOS DE OBRA PUBLICA
</t>
  </si>
  <si>
    <t>FORTALECIMIENTO DE LAS CAPACIDADES OPERATIVAS DE LA ARMADA NACIONAL PARA LA OPORTUNA ASISTENCIA MILITAR E INCREMENTO DE LA PROTECCIÓN Y SEGURIDAD CIUDADANA EN EL DISTRITO DE  CARTAGENA DE INDIAS</t>
  </si>
  <si>
    <t xml:space="preserve">	2024130010220</t>
  </si>
  <si>
    <t>Fortalecer las capacidades logísticas e institucionales de la Policía metropolitana de Cartagena de Indias.</t>
  </si>
  <si>
    <t>Dotar a la Policía metropolitana de Cartagena con los elementos logísticos y técnicos para aumentar su capacidad de investigativa, operacional y de inteligencia.</t>
  </si>
  <si>
    <t>Elementos, bienes y servicios sean destinados para actividades diferentes o sitios diferentes</t>
  </si>
  <si>
    <t>Hacer supervisión permanente, una vez estén en servicio los bienes y servicios destinados.</t>
  </si>
  <si>
    <t>2.3.4501.1000.2024130010220</t>
  </si>
  <si>
    <t xml:space="preserve"> expediente contractual del activo adquirido y soportes de su entrega a la  Policia </t>
  </si>
  <si>
    <t>NO</t>
  </si>
  <si>
    <t>Adecuar la infraestructura física de la fiscalía general de la Nación en Cartagena de Indias para una optima prestación de sus servicios a la ciudadanía.</t>
  </si>
  <si>
    <t>Intervenir la infraestructura física del piso 1 y exteriores del edificio Hocol de la fiscalía general de la Nación del Distrito de Cartagena de Indias.</t>
  </si>
  <si>
    <t xml:space="preserve">4501043-Infraestructura para la promoción a la cultura de la legalidad y a la convivencia adecuada </t>
  </si>
  <si>
    <t>Que se hagan reducciones
presupuestales</t>
  </si>
  <si>
    <t>Hacer seguimientos mensuales a la fuente  de financiación   del proyecto.</t>
  </si>
  <si>
    <t>2.3.4501.1000.2024130010219</t>
  </si>
  <si>
    <t>FORTALECIMIENTO INTEGRAL DEL SERVICIO DE LA POLICÍA EN EL DISTRITO DE  CARTAGENA DE INDIAS</t>
  </si>
  <si>
    <t>ADECUACIÓN DE LA SEDE DE LA FISCALÍA GENERAL DE LA NACIÓN UBICADA EN EL BARRIO CRESPO CALLE 66 4 -86 EDIFICIO HOCOL PISOS 1 Y EXTERIORES DEL DISTRITO DE  CARTAGENA DE INDIAS</t>
  </si>
  <si>
    <t xml:space="preserve">Expediente contractual de las obras de adecuación de la fiscalia </t>
  </si>
  <si>
    <t>Disminuir el riesgo de muerte de la población beneficiaria de la UNP</t>
  </si>
  <si>
    <t xml:space="preserve">Dotar a la Unidad Nacional de Protección -Cartagena de los equipos tecnológicos necesarios que permitan mejorar su operatividad en la realización de actividades de documentación y seguimiento de la información suministrada por las personas protegidas.
</t>
  </si>
  <si>
    <t>Posibilidad de costos muy elevados de los equipos requeridos</t>
  </si>
  <si>
    <t>Tener cotizaciones que mantengan presupuestos establecidos.</t>
  </si>
  <si>
    <t>2.3.4501.1000.2024130010218</t>
  </si>
  <si>
    <t xml:space="preserve">Disminuir los índices de inseguridad migratoria en el distrito de Cartagena de indias. </t>
  </si>
  <si>
    <t>2.3.4501.1000.2024130010217</t>
  </si>
  <si>
    <t>FORTALECIMIENTO DE MEDIOS TECNOLÓGICOS PARA LA UNIDAD NACIONAL DE PROTECCIÓN EN EL DISTRITO DE  CARTAGENA DE INDIAS</t>
  </si>
  <si>
    <t xml:space="preserve"> expediente contractual del activo adquirido y soportes de su entrega a la UNP</t>
  </si>
  <si>
    <t>FORTALECIMIENTO DE LAS CAPACIDADES TECNOLÓGICAS Y OPERATIVAS DE LA UNIDAD ADMINISTRATIVA ESPECIAL MIGRACIÓN COLOMBIA EN EL DISTRITO DE  CARTAGENA DE INDIAS</t>
  </si>
  <si>
    <t xml:space="preserve"> expediente contractual del activo adquirido y soportes de su entrega a Migración Colombia</t>
  </si>
  <si>
    <t xml:space="preserve">	2024130010216</t>
  </si>
  <si>
    <t>Disminuir las tasas de inseguridad en el distrito de Cartagena de indias.</t>
  </si>
  <si>
    <t xml:space="preserve">Fortalecer las capacidades de repuesta para proporcionar seguridad efectiva a la población del distrito de Cartagena
</t>
  </si>
  <si>
    <t>Prestar asistencia técnica a los cinco organismos de seguridad que componen el fondo de seguridad del distrito.</t>
  </si>
  <si>
    <t>Posibilidad de la no adjudicación de los procesos contractuales acordes a las necesidades específicas solicitadas</t>
  </si>
  <si>
    <t xml:space="preserve">Verificar las diferentes modalidades de contratación, plataformas secop II y tienda virtual en aras de realizar de manera oportuna e idónea la contratación distrital, con relación a las especificaciones técnicas. </t>
  </si>
  <si>
    <t>Contratar el equipo humano (administrativo y operativo) para ejecutar, evaluar, y hacer seguimiento al Plan integral de seguridad y convivencia ciudadana.</t>
  </si>
  <si>
    <t>2.3.4501.1000.2024130010216</t>
  </si>
  <si>
    <t>Contratar servicios logísticos para el desarrollo de actividades programadas por los organismos de seguridad.</t>
  </si>
  <si>
    <t xml:space="preserve">Contratar a monto agotable un operador logístico para apoyar la ejecucion de distintas actividades programadas por los organismos de  seguridad(policia metropolitana  de Cartagena de indias, Armada nacional, ARC Bolivar, Unidad administrativa de migracion coloAdquisición de uniformes, elementos de protección personal, chaleco para proveedores, equipo de campañambia, FIscalia general de la nacion seccional Bolivar y la unidad de proteccion) </t>
  </si>
  <si>
    <t>FORTALECIMIENTO DE LAS CAPACIDADES ADMINISTRATIVAS, LOGISTICAS Y OPERATIVAS DEL FONDO DE SEGURIDAD TERRITORIAL DEL DISTRITO DE    CARTAGENA DE INDIAS</t>
  </si>
  <si>
    <t xml:space="preserve"> expediente contractual  con los informes de ejecución</t>
  </si>
  <si>
    <t>5 organismos de seguridad: Migración, Policia, Fiscalia, Armada y Migración (UNP)</t>
  </si>
  <si>
    <t>Implementación de la estrategia “Trasmallo de Mujeres Violetas por la Paz”</t>
  </si>
  <si>
    <t xml:space="preserve">1202021 servicio de educación informal para el acceso a la justicia </t>
  </si>
  <si>
    <t>Desarrollar acciones que promuevan la prevención de la violencia en el contexto familiar y de la violencia de género</t>
  </si>
  <si>
    <t>Fortalecer los servicios ofertados en las Casas de Justicia en la ciudad de Cartagena de Indias</t>
  </si>
  <si>
    <t>FORTALECIMIENTO DE LOS SERVICIOS OFERTADOS EN LAS CASAS DE JUSTICIA EN LA CIUDAD DE CARTAGENA DE INDIAS</t>
  </si>
  <si>
    <t>Baja participación de  las mujeres en el  programa Trasmallo  de Mujeres Violetas 
por la Paz.</t>
  </si>
  <si>
    <t>Socialización y  divulgación del  programa, amplias 
jornadas de inscripción,  diseño de  mecanismos de
 inscripciones amigables.</t>
  </si>
  <si>
    <t>Prestación de servicios  profesionales y de apoyo a la gestión  para acompañar la ejecución de las actividades del proyecto</t>
  </si>
  <si>
    <t>2.3.1202.0800.2024130010041</t>
  </si>
  <si>
    <t>MEJORAMIENTO DE LA ATENCIÓN A USUARIOS EN LAS COMISARÍAS DE FAMILIA DEL DISTRITO DE CARTAGENA DE INDIAS</t>
  </si>
  <si>
    <t>Ampliar la cobertura para la recepción de casos de violencia intrafamiliar y de género</t>
  </si>
  <si>
    <t>Dotar las comisarías de familias.</t>
  </si>
  <si>
    <t>2.3.4501.1000.2024130010042</t>
  </si>
  <si>
    <t>FORTALECIMIENTO DE LAS CAPACIDADES OPERATIVAS DE LAS INSPECCIONES DE POLICÍA DEL DISTRITO DE CARTAGENA DE INDIAS</t>
  </si>
  <si>
    <t>Fortalecer las capacidades operativas de las inspecciones de Policía del Distrito de Cartagena</t>
  </si>
  <si>
    <t>Modernizar condiciones técnicas, tecnológicas, operativas y de infraestructura en las inspecciones de Policía</t>
  </si>
  <si>
    <t>4501025 inspecciones de policía dotadas</t>
  </si>
  <si>
    <t>Hacer seguimiento  al recaudo en la  fuente de
 financiación  asignada al  proyecto</t>
  </si>
  <si>
    <t>2.3.4501.1000.2024130010048</t>
  </si>
  <si>
    <t>ASISTENCIA Y ATENCIÓN INTEGRAL A JÓVENES Y ADOLESCENTES EN RIESGO SOCIAL DE VINCULACIÓN A ACTIVIDADES DELICTIVAS EN EL DISTRITO DE CARTAGENA DE INDIAS</t>
  </si>
  <si>
    <t>Reducir el riesgo de vinculación de jóvenes y adolescentes a actividades delictivas en el Distrito de Cartagena</t>
  </si>
  <si>
    <t>CLD</t>
  </si>
  <si>
    <t>2.3.4102.1500.2024130010065</t>
  </si>
  <si>
    <t>FORTALECIMIENTO DE LA ESTRATEGIA DE ATENCION DISTRITAL A JOVENES Y ADOLESCENTES DEL SISTEMA DE RESPONSABILIDAD PENAL PARA ADOLESCENTES-SRPA EN LA CIUDAD DE CARTAGENA DE INDIAS</t>
  </si>
  <si>
    <t>Fortalecer la estrategia de atención distrital a jóvenes y adolescentes del Sistema de Responsabilidad Penal Adolescente -SRPA en la ciudad de Cartagena</t>
  </si>
  <si>
    <t>Implementar estrategias de atención a adolescentes y jóvenes de Cartagena que ingresan y egresan del Sistema de Responsabilidad Penal Adolescente -SRPA</t>
  </si>
  <si>
    <t>4102038 servicio dirigidos a la atención de niños, niñas, adolescentes y jóvenes, con enfoque pedagógico y restaurativo encaminados a la inclusión social</t>
  </si>
  <si>
    <t>Financiar la estrategia anual para la atención de jóvenes y adolescentes de Cartagena que EGRESAN del Sistema de Responsabilidad Penal para Adolescentes- SRPA</t>
  </si>
  <si>
    <t>Financiar la estrategia anual para la atención de jóvenes y adolescentes de Cartagena que INGRESAN del Sistema de Responsabilidad Penal para Adolescentes- SRPA</t>
  </si>
  <si>
    <t xml:space="preserve">361 Jóvenes y adolescentes de Cartagena que han egresado del SRPA </t>
  </si>
  <si>
    <t xml:space="preserve"> 115 Jóvenes y adolescentes de Cartagena que han ingresado al SRPA </t>
  </si>
  <si>
    <t>Baja participación de
 los jóvenes  egresados del SRPA en las iniciativas</t>
  </si>
  <si>
    <t>Financiar iniciativas para Jóvenes egresados del SRPA acorde
A sus  Necesidades.</t>
  </si>
  <si>
    <t>Que no se  cuente con  apropiaciones presupuestales 
suficientes</t>
  </si>
  <si>
    <t>Solicitar anualmente a  Secretaria de Hacienda 
Distrital, los recursos  Suficientes según la  Programación de metas</t>
  </si>
  <si>
    <t>Arrendamiento de un bien inmueble con destino con destino a un albergue transitorio o de paso para adolecentes del sistema penal adolecente</t>
  </si>
  <si>
    <t>AUNAR ESFUERZOS TÉCNICOS, FINANCIEROS Y ADMINISTRATIVOS PARA EL DESARROLLO DE UNA ESTRATEGIA DE ATENCIÓN INTEGRAL  DE JÓVENES Y ADOLESCENTES  DEL DISTRITO DE CARTAGENA  QUE EGRESAN DEL SISTEMA DE RESPONSABILIDAD PENAL PARA ADOLESCENTES- SRP</t>
  </si>
  <si>
    <t>2.3.4102.1500.2024130010173</t>
  </si>
  <si>
    <t>Implementar dos (2) acciones de articulación con la Unidad de Búsqueda de Personas dadas por Desaparecidas -UBPD para impulsar la búsqueda de personas dadas por desaparecidas en el marco del conflicto armado</t>
  </si>
  <si>
    <t>PREVENCIÓN, PROTECCIÓN, ATENCIÓN, ASISTENCIA Y REPARACIÓN EFECTIVA E INTEGRAL A LAS VÍCTIMAS DEL CONFLICTO EN EL DISTRITO DE CARTAGENA DE INDIAS</t>
  </si>
  <si>
    <t>Garantizar la prevención, protección, atención, asistencia y reparación efectiva e integral a las víctimas del conflicto armado sujeto de atención en el Distrito de Cartagena de Indias</t>
  </si>
  <si>
    <t>Garantizar la atención humanitaria en la modalidad interna y externa a las víctimas del conflicto armado en el Distrito de Cartagena</t>
  </si>
  <si>
    <t>Garantizar el acceso de las víctimas del conflicto armado en el Distrito de Cartagena a medidas de atención Psicosocial con enfoque de género, diferencial y étnico en el Distrito de Cartagena</t>
  </si>
  <si>
    <t>Brindar atención sicosocial a víctimas del conflicto.</t>
  </si>
  <si>
    <t>4101091 servicio de rehabilitación psicosocial a víctimas del conflicto armado</t>
  </si>
  <si>
    <t>4101025 servicio de ayuda y atención humanitaria</t>
  </si>
  <si>
    <t>Reconocer pago por concepto de ayuda humanitaria inmediata a población víctima del conflicto en Cartagena</t>
  </si>
  <si>
    <t>Garantizar el acceso de las víctimas del conflicto armado en el Distrito de Cartagena a las medidas de reparación colectiva, memoria histórica y participación efectiva.</t>
  </si>
  <si>
    <t>4101038 servicio de asistencia técnica para la participación de las víctimas</t>
  </si>
  <si>
    <t>Garantizar Incentivos técnicos y logísticos para la mesa de participación de las víctimas.</t>
  </si>
  <si>
    <t>Link secop  del expediente contractual con 
Informes de ejecución y atencion Psicosocial a victimas</t>
  </si>
  <si>
    <t>Por demanda de atención.</t>
  </si>
  <si>
    <t>22 representantes de la Mesa Distrital de  Víctimas</t>
  </si>
  <si>
    <t xml:space="preserve">La no contratación
 del personal
 idóneo para la
 atención de la
 población víctima </t>
  </si>
  <si>
    <t xml:space="preserve">Contratación del personal
 idóneo </t>
  </si>
  <si>
    <t>Que desde
 la administración
 distrital no se 
disponga de los
 rubros 
presupuestales
 suficientes.</t>
  </si>
  <si>
    <t xml:space="preserve">Solicitar anualmente
 presupuestos suficientes </t>
  </si>
  <si>
    <t>Prestación de servicios profesionales  para la atención  a victimas del conflicto</t>
  </si>
  <si>
    <t>2.3.4101.1500.2024130010215</t>
  </si>
  <si>
    <t>CONSTRUCCIÓN DE PAZ TERRITORIAL EN EL DISTRITO DE CARTAGENA DE INDIAS</t>
  </si>
  <si>
    <t>Fomentar la construcción de paz territorial en el Distrito de Cartagena de Indias con enfoque diferencial y de género</t>
  </si>
  <si>
    <t>Apoyar la implementación del plan de acción del Consejo de Paz, Reconciliación, Convivencia y DDHH en el Distrito</t>
  </si>
  <si>
    <t>Implementar acciones de articulación con la Unidad de Búsqueda de Personas dadas por Desaparecidas -UBPD para impulsar la búsqueda de personas dadas por desaparecidas en el marco del conflicto armado</t>
  </si>
  <si>
    <t>4502022 servicio de asistencia técnica</t>
  </si>
  <si>
    <t>Implementación del plan de acción del Consejo de Paz, Reconciliación, Convivencia y DDHH en el Distrito</t>
  </si>
  <si>
    <t>Implementar acciones de articulación con la Unidad de Búsqueda de Personas dadas por Desaparecidas -UBPD para impulsar la búsqueda de personas dadas por desaparecidas en el marco del conflicto armado en Cartagena.</t>
  </si>
  <si>
    <t>4502024 servicio de apoyo para la implementación de medidas en derechos humanos y derecho internacional humanitario</t>
  </si>
  <si>
    <t>Informes de las acciones de articulación realizadas</t>
  </si>
  <si>
    <t>Informe de las acciones adelantadas por el Consejo de Paz, Reconciliación, Convivencia y DDHH en el Distrito</t>
  </si>
  <si>
    <t>Población víctimas del conflicto armado en el Distrito de Cartagena de Indias que asciende a 88.871 según Unidad Territorial de Víctimas – Bolívar</t>
  </si>
  <si>
    <t>32 Consejeros de Paz de
Cartagena.</t>
  </si>
  <si>
    <t>Fortalecer los  miembros del Consejo  de Paz y asegurar el 
compromiso de  apoyo a las metas  conjuntas</t>
  </si>
  <si>
    <t xml:space="preserve">Conflictos internos  entre los
 miembros del Consejo </t>
  </si>
  <si>
    <t xml:space="preserve">Solicitar anualmente a  Secretaria de  Hacienda 
Distrital, los recursos  Suficientes según la  Programación de 
metas </t>
  </si>
  <si>
    <t>Que no se  cuente con 
apropiaciones  presupuestales 
suficientes</t>
  </si>
  <si>
    <t>Prestación de servicios profesionales  en el marco del proyecto CONSTRUCCIÓN DE PAZ TERRITORIAL EN EL DISTRITO DE CARTAGENA DE INDIAS</t>
  </si>
  <si>
    <t>2.3.4502.1000.2024130010210</t>
  </si>
  <si>
    <t>PREVENCIÓN, PROMOCIÓN Y PROTECCIÓN DE LOS DERECHOS HUMANOS CON ENFOQUE DIFERENCIAL Y DE GÉNERO EN EL DISTRITO DE CARTAGENA DE INDIAS</t>
  </si>
  <si>
    <t>Promover una cultura de prevención, promoción y protección de los derechos humanos con un enfoque diferencial y de género en el Distrito de Cartagena</t>
  </si>
  <si>
    <t>Garantizar la activación de rutas de protección preventiva a lideres amenazados en el Distrito de Cartagena</t>
  </si>
  <si>
    <t>Fortalecer la instancia institucional para atención y garantía del derecho de libertad religiosa en el Distrito de Cartagena.</t>
  </si>
  <si>
    <t>4502034 servicio de educación informal</t>
  </si>
  <si>
    <t>4502038 servicio de promoción de la garantía de derechos</t>
  </si>
  <si>
    <t>4502021 servicio de apoyo financiero para la implementación de proyectos en materia de derechos humanos</t>
  </si>
  <si>
    <t>Contratar la promoción de los derechos del sector religioso, conciencia y paz.</t>
  </si>
  <si>
    <t xml:space="preserve">Activación de rutas de protección preventiva a lideres amenazados en el Distrito de Cartagena. </t>
  </si>
  <si>
    <t xml:space="preserve">Informe de las rutas activadas </t>
  </si>
  <si>
    <t>contratar la promoción de los derechos del sector religioso, conciencia y paz.</t>
  </si>
  <si>
    <t>2.3.4502.1000.2024130010209</t>
  </si>
  <si>
    <t>Conflictos internos 
entre los miembros del
 comité de libertad 
religiosa.</t>
  </si>
  <si>
    <t>Realizar procesos
 formativos y 
conciliatorios a los
 miembros del comité</t>
  </si>
  <si>
    <t>Que no se  cuente con  apropiaciones  presupuestales 
suficientes</t>
  </si>
  <si>
    <t>Solicitar anualmente a  Secretaria de Hacienda  Distrital, los recursos  Suficientes según la  Programación de 
metas</t>
  </si>
  <si>
    <t>MEJORAMIENTO DE LA CAPACIDAD INSTITUCIONAL Y OPERATIVA PARA LA LUCHA CONTRA LA TRATA DE PERSONAS CON ENFOQUE DE DERECHOS HUMANOS EN EL DISTRITO DE CARTAGENA DE INDIAS.</t>
  </si>
  <si>
    <t>Mejorar la capacidad institucional y operativa para la lucha contra la trata de personas con enfoque de derechos humanos en el Distrito de Cartagena</t>
  </si>
  <si>
    <t>Implementar estrategias de prevención de casos de víctimas de trata de personas en el Distrito de Cartagena</t>
  </si>
  <si>
    <t>Implementar UNA  estrategias de prevención de casos de víctimas de trata de personas</t>
  </si>
  <si>
    <t>Brindar atención y orientación a la totalidad de víctimas sobrevivientes de explotación sexual y de mendicidad forzada</t>
  </si>
  <si>
    <t>Implementación de las estrategias de prevención de casos de víctimas de trata de personas en el Distrito de Cartagena</t>
  </si>
  <si>
    <t xml:space="preserve">Informes de las estretegias implementadas </t>
  </si>
  <si>
    <t xml:space="preserve">300 personas </t>
  </si>
  <si>
    <t>Solicitar anualmente a  Secretaria de  Hacienda 
Distrital, los recursos  Suficientes según la 
Programación de  metas</t>
  </si>
  <si>
    <t>2.3.4502.1000.2024130010195</t>
  </si>
  <si>
    <t>MEJORAMIENTO DE LA ATENCIÓN   A POBLACION PRIVADA DE LA LIBERTAD A CARGO DEL DISTRITO DE CARTAGENA DE INDIAS</t>
  </si>
  <si>
    <t>Mejorar la atención a la población privada de la libertad a cargo del Distrito de Cartagena de indias</t>
  </si>
  <si>
    <t>Vincular a personas privadas de la libertad a programas psicosociales</t>
  </si>
  <si>
    <t>Brindar servicios de atención primaria a la población privada de la libertad, masculinas y femeninas, a cargo del Distrito</t>
  </si>
  <si>
    <t>Garantizar las condiciones de alojamiento de la población masculina privada de la libertad a cargo del Distrito, asegurada en el EPMSC y los centros transitorios de detención.</t>
  </si>
  <si>
    <t>1206007 servicio de bienestar a la población privada de libertad</t>
  </si>
  <si>
    <t>Suscribir Convenio INPEC</t>
  </si>
  <si>
    <t>1206005 servicio de resocialización de personas privadas de la libertad</t>
  </si>
  <si>
    <t xml:space="preserve">Link secop  del expediente contractual </t>
  </si>
  <si>
    <t>150 internas</t>
  </si>
  <si>
    <t xml:space="preserve">1000 internos </t>
  </si>
  <si>
    <t xml:space="preserve">Luis Enrique Mercado
Director Carcel Distrital </t>
  </si>
  <si>
    <t>Jhony Perez 
Director del Cuerpo de  Bomberos</t>
  </si>
  <si>
    <t>La asignación presupuestada 
No esté disponible  en su totalidad</t>
  </si>
  <si>
    <t xml:space="preserve">Hacer seguimiento al recaudo en la fuente  de financiación
 asignada al proyecto </t>
  </si>
  <si>
    <t>Que el INPEC se  niegue a Firmar el convenio  previsto con ellos anualmente
 por considerarlo insuficiente financieramente.</t>
  </si>
  <si>
    <t>Pasar anualmente la necesidad  presupuestal  requerida a 
Secretaría de  Hacienda Distrital  para la suscripción 
del convenio, previa  concertación con el  INPEC.</t>
  </si>
  <si>
    <t xml:space="preserve">Prestación de servicios profesionales y de apoyo a la gestión   </t>
  </si>
  <si>
    <t>AUNAR ESFUERZOS ADMINISTRATIVOS, JURÍDICOS, LOGÍSTICOS ENTRE OTROS, CON LA FINALIDAD DE INVERTIR LOS RECURSOS APORTADOS POR LAS ENTIDAD TERRITORIAL DESTINADOS AL ESTABLECIMIENTO PENITENCIARIO DE MEDIANA SEGURIDAD Y CARCELARIO DE CARTAGENA A CARGO DEL INPEC, PARA EL  SOSTENIMIENTO DE LOS INTERNOS, COMPETENCIA DEL DISTRITO DE CARTAGENA QUE EN ESTEN RECLUIDOS O LLEGUEN A ESTAR RECLUIDOS EN EL ESTABLECIMIENTO PENITENCIARIO Y CARCELARIO DE CARTAGENA</t>
  </si>
  <si>
    <t>2.3.1206.0800.2024130010043</t>
  </si>
  <si>
    <t>FORTALECIMIENTO DE LA ESTRATEGIA DE ATENCIÓN Y ACCESO A SERVICIOS A LA POBLACIÓN MIGRANTE, RETORNADA Y DE ACOGIDA DESDE EL CENTRO INTEGRATE EN EL DISTRITO DE CARTAGENA</t>
  </si>
  <si>
    <t>Fortalecer la estrategia de atención y acceso a servicios a la población migrante, retornados y de acogida en el Distrito de Cartagena desde el Centro Intégrate</t>
  </si>
  <si>
    <t>Implementar jornadas extramurales de atención integral a la población migrante, retornada y de acogida en el Distrito de Cartagena</t>
  </si>
  <si>
    <t>4502033 servicio de integración de la oferta pública</t>
  </si>
  <si>
    <t>Jornadas extramurales de atención integral a población migrante.</t>
  </si>
  <si>
    <t xml:space="preserve">500 población migrante, retornada y de acogida en el Distrito de Cartagena </t>
  </si>
  <si>
    <t>Asignaciones presupuestales 
insuficientes</t>
  </si>
  <si>
    <t>Presentar anualmente las  necesidades 
presupuestales requeridas a 
Secretaría de Hacienda.</t>
  </si>
  <si>
    <t>2.3.4502.1000.2024130010067</t>
  </si>
  <si>
    <t>Incrementar a 20% el porcentaje de poblacion negra, afrocolombiana, raizal y palenquera que habita el Distrito, vinculada a proceso de fortalecimiento y reconocimiento de sus derechos, diversidad etnica y cultural como un principio fundamental</t>
  </si>
  <si>
    <t>Gobernanza y participación de las comunidades negras, afrocolombianas, raizales y palenqueras para el fortalecimiento de la democracia en el Distrito</t>
  </si>
  <si>
    <t>6.1.1</t>
  </si>
  <si>
    <t xml:space="preserve">FORTALECIMIENTO DEL PROCESO ORGANIZATIVO Y ATENCIÓN DIFERENCIAL A LA POBLACIÓN NEGRA, AFRODESCENDIENTE, RAIZAL Y PALENQUERA EN EL DISTRITO DE CARTAGENA DE INDIAS. </t>
  </si>
  <si>
    <t>Fortalecer el proceso organizativo y la atención diferencial de la población negra, afrodescendiente, raizal y Palenquera en el Distrito de Cartagena de Indias.</t>
  </si>
  <si>
    <t>Implementar la ruta y modelo de atención psicosocial para atención de situaciones de antirracismo y víctimas del racismo</t>
  </si>
  <si>
    <t>GRUPOS ÉTNICOS</t>
  </si>
  <si>
    <t>María Torres
Asesora de 
Despacho para
Asuntos étnicos</t>
  </si>
  <si>
    <t xml:space="preserve">Prestacion de servico y apoyo la gestion para la ejecion de las actvidades </t>
  </si>
  <si>
    <t>Diseñar e implementar una (1) ruta y modelo de atención psicosocial para atención de situaciones de antirracismo y víctimas del racismo</t>
  </si>
  <si>
    <t>Mejorar la atención institucional diferencial a la población Negra, Afrocolombiana, Raizales y Palenquera víctima del conflicto y de racismo.</t>
  </si>
  <si>
    <t>Crear e implementar un (1) Programa para Participación Ciudadana de las Comunidades Negra, Afrocolombiana, Raizales y Palenquera, en la estrategia de Seguridad Humana</t>
  </si>
  <si>
    <t>Crear e implementar un (1) Observatorio del Desarrollo de Comunidades Negras del Distrito</t>
  </si>
  <si>
    <t>Implementar en los treinta y tres (33) Consejos Comunitarios del Distrito la ruta de atención de acuerdo con la reglamentación o normativa del conflicto (T- 025 2004, Decreto 4635 de 2011 y el auto 005 2009)</t>
  </si>
  <si>
    <t>Incrementar a 50% el porcentaje de poblacion Indigena que habita el distrito de Cartagena vinculada a proceso de fortalecimiento y reconocimiento de sus derechos, diversidad etcnica y cultural como un principio fundamental</t>
  </si>
  <si>
    <t xml:space="preserve">Territorio propio </t>
  </si>
  <si>
    <t>6.2.1</t>
  </si>
  <si>
    <t>Adquirir un (1) lote para la reubicación de Cabildo indígena CAIZEM asentado en Membrillal</t>
  </si>
  <si>
    <t>FORTALECIMIENTO DE LA GOBERNANZA Y LA AUTODETERMINACIÓN DE
LA CULTURA E INSTITUCIONES PROPIAS DE LA POBLACIÓN INDIGENA EN
EL DISTRITO DE CARTAGENA DE INDIAS.</t>
  </si>
  <si>
    <t>Fortalecer la gobernanza y la autodeterminación de la cultura e instituciones propias de las comunidades indígenas asentadas en el Distrito de Cartagena para mejorar su participación en escenarios de toma de decisiones.</t>
  </si>
  <si>
    <t xml:space="preserve">Realizar asistencia técnica a los cabildos indígenas asentados en el Distrito para mejorar su organización administrativa interna.
</t>
  </si>
  <si>
    <t>Imposibilidad de comprar 
Lote para el traslado del
Cabildo indígena Caizem por problemas de consultas previas</t>
  </si>
  <si>
    <t>Proceso de capacitación en enfoque diferencial étnico a funcionarios de la Alcaldía Mayor de Cartagena de Indias</t>
  </si>
  <si>
    <t>Implementar proceso de capacitación en enfoque diferencial étnico a funcionarios de la Alcaldía Mayor de Cartagena de Indias</t>
  </si>
  <si>
    <t>Hacer seguimiento  al recaudo en la  fuente de 
financiación  asignada al  proyecto</t>
  </si>
  <si>
    <t>10. Reduccion de la desigulada,     16 Paz justicia e intituciones solidas</t>
  </si>
  <si>
    <t>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</si>
  <si>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 xml:space="preserve">Capitulo de los Pueblos y comunidades etnica </t>
  </si>
  <si>
    <t>Fortalecimiento al desarrollo afro-territorial de la Población Negra, afrocolombiana, raizal y palenquera</t>
  </si>
  <si>
    <t>Consejos comunitario, organizaciones de base de las comunidades negras, afrocolombianas, raizales y palenqueras formados en temas de gobernabilidad</t>
  </si>
  <si>
    <t xml:space="preserve">Numero </t>
  </si>
  <si>
    <t>33 Consejos Comunitarios, 74 Organizaciones de Base y otras Expresiones Organizativa afrodescendientes Fuente: Secretaría del Interior y Convivencia Ciudadana, 2023</t>
  </si>
  <si>
    <t>Número de funcionarios del Distrito formados en enfoque étnico</t>
  </si>
  <si>
    <t xml:space="preserve">Número </t>
  </si>
  <si>
    <t>140 funcionarios de libre nombramiento y cargos de planta formados a corte 2023 Fuente: Informe de Balance y Resultados, 2023</t>
  </si>
  <si>
    <t>Formar a quinientos (500) funcionarios de la Alcaldía Distrital entre ellos los operadores de justicia en enfoque étnico</t>
  </si>
  <si>
    <t>Ruta y modelo de atención psicosocial para atención de situaciones de antirracismo y víctimas del racismo diseñada e implementada</t>
  </si>
  <si>
    <t>Nuemero</t>
  </si>
  <si>
    <t>0 Fuente: Secretaría del Interior y Convivencia Ciudadana, 2023</t>
  </si>
  <si>
    <t>Programa para participación ciudadana de las comunidades Negra, Afrocolombiana, Raizales y Palenquera en estrategia de Seguridad Humana creado e implementado</t>
  </si>
  <si>
    <t>Observatorio del Desarrollo de Comunidades Negras del Distrito creado e implementado</t>
  </si>
  <si>
    <t>Número de Consejos Comunitarios con Resolución de Autoaceptación de titulación colectiva obtenida de comunidades negras del Distrito</t>
  </si>
  <si>
    <t>4 títulos colectivos en Distritos de Cartagena a corte 2023 Fuente: Agencia Nacional de Tierra - 2023</t>
  </si>
  <si>
    <t>Obtener cuatro (4) Resoluciones de Autoaceptación de titulación colectiva de comunidades negras en el Distrito</t>
  </si>
  <si>
    <t>Consejos Comunitarios con solicitudes nuevas de Títulos Colectivos presentados ante la Agencia Nacional de Tierras</t>
  </si>
  <si>
    <t>Presentar seis (6) nuevas solicitudes nuevas de Títulos Colectivos ante la Agencia Nacional de Tierras</t>
  </si>
  <si>
    <t>Ruta de atención para víctimas del conflicto armado para comunidades Negras, Afrocolombiana, Raizal y Palenquera en los 33 Consejos Comunitarios de Cartagena implementada</t>
  </si>
  <si>
    <t>18.630 población negra reconocidos sujetos, 427 población palenquera sujetos de atención, 59 raizales y reconocidos Fuente: Plan de Desarrollo Distrital 2020- 2023</t>
  </si>
  <si>
    <t xml:space="preserve">Territorio sitio de Paz y Pensamiento Colectivo </t>
  </si>
  <si>
    <t>Asistencia tecnica brindada para la adquisicion de hectareas para la constitucion de un territorio indigena que cobija los tres pueblos indigenas : ZENU, INGA, KANKUAMO</t>
  </si>
  <si>
    <t>Brindar asistencia tecnica a cinco (5) cabildos indigenas para la adquisicion de hectareas para la constitucion de un territorio indigena que cobija los tres pueblos indigenas : ZENU, INGA, KANKUAMO</t>
  </si>
  <si>
    <t>Lote para la reubicación de Cabildo Indígena CAIZEM asentado en Membrillal adquirido</t>
  </si>
  <si>
    <t>1 Fuente: Secretaría del Interior y Convivencia Ciudadana, 2023</t>
  </si>
  <si>
    <t>Asesorar a seis (6) cabildos indígenas en gobernanza y legislación indígena</t>
  </si>
  <si>
    <t>5 Cabildos asesorados a corte 2023 Fuente: Secretaría del Interior, Oficina de Asuntos Étnicos, 2023</t>
  </si>
  <si>
    <t>Planes de Vida de cabildos indígenas elaborados</t>
  </si>
  <si>
    <t>1 Plan de Vida formulados (CAIZEM) Fuente: Secretaría del Interior, Oficina de Asuntos Étnicos, 2023</t>
  </si>
  <si>
    <t>Elaborar los Planes de Vida de cinco (5) cabildos indígenas asentados en el Distrito de Cartagena (Zenú Zhandero, Zenu Bayunca, Zenu Pasacaballos, Kankuamo e Inga)</t>
  </si>
  <si>
    <t>Elementos patrimoniales y tecnológicos dotados a la Guardia Indígena Ancestral de los 6 cabildos como Sistema de Aplicación de Justicia al interior de las comunidades indígenas</t>
  </si>
  <si>
    <t>Dotar de elementos patrimoniales y tecnológicos a la Guardia Indígena Ancestral de los seis (6) cabildos como Sistema de Aplicación de Justicia al interior de las comunidades indígenas</t>
  </si>
  <si>
    <t>Espacio para la implementación del Centro de Estudio de Pensamiento Mayor Indígena_x0002_CEMI mantenido</t>
  </si>
  <si>
    <t>Diseño del Centro de Estudio de Pensamiento Mayor Indígena Intercultural CEMI realizado Fuente: Secretaría del Interior y Convivencia Ciudadana, 2023</t>
  </si>
  <si>
    <t>Mantener un (1) espacio para la implementación del Centro de Estudio de Pensamiento Mayor Indígena Intercultural_x0002_CEMI donde se permita el diálogo intercultural</t>
  </si>
  <si>
    <t>Ruta de atención para víctimas del conflicto armado de cabildos indígenas de Cartagena implementada</t>
  </si>
  <si>
    <t>Implementar en los seis (6) cabildos indígenas del Distrito la ruta de atención de acuerdo con la reglamentación o normativa del conflicto (T-025 del 2004, Decreto 4635 del 2011 y auto 005 del 2009)</t>
  </si>
  <si>
    <t>4502001 servicio de promoción a la participación ciudadana</t>
  </si>
  <si>
    <t>2.3.4502.1000.2024130010096</t>
  </si>
  <si>
    <t>Implementar en los treinta y tres (33) Consejos Comunitarios del Distrito la ruta de atención diferencial para víctimas del conflicto armado.</t>
  </si>
  <si>
    <t xml:space="preserve">33  consejo comunitarios </t>
  </si>
  <si>
    <t>Todas las UCG  y rurales</t>
  </si>
  <si>
    <t>000000092 Documento de planeación validado</t>
  </si>
  <si>
    <t>4502035 documentos de Planeación</t>
  </si>
  <si>
    <t xml:space="preserve">Cabildo Indígena Zenú De Membrillal CAIZEM, vereda San Isidro Membrillal. </t>
  </si>
  <si>
    <t>Cumplir con todos los trámites administrativos necesarios para comprar  Lote que permita trasladar el Cabildo indígena Caizem.</t>
  </si>
  <si>
    <t>2.3.4502.1000.2024130010080</t>
  </si>
  <si>
    <t xml:space="preserve">Dimensión 3: Gestión con valores para resultados </t>
  </si>
  <si>
    <t>Política Fortalecimiento Institucional y Simplificación de Procesos</t>
  </si>
  <si>
    <t>GESTION DE LA SEGURIDAD Y CONVIVENCIA</t>
  </si>
  <si>
    <t xml:space="preserve">GESTIÓN OPERATIVA DE LA SEGURIDAD Y LA CONVIVENCIA </t>
  </si>
  <si>
    <t xml:space="preserve">Articular actvidades de seguridad mediante convocatorias interistitucionales con el fin de mejorar las condiciones de seguridad y convivencia en las areas urbanas, maritimas, insulares y rurales de influencia de todo el Distrito de Cartagena </t>
  </si>
  <si>
    <t>Articulaciones interinstitucionales realizadas para la gestion de la seguridad en la Ciudad de Cartagena</t>
  </si>
  <si>
    <t>Identificar El Porcentaje De Las Articulaciones interinstitucionales realizadas para la ejecucion de los operativos de segurirdad En El Distrito De Cartagena, Con el objetivo de mejorar Las Condiciones De Seguridad Y Convivencia Ciudadana En Las Áreas Urbanas, Marítimas, Insulares Y Rurales.</t>
  </si>
  <si>
    <t>Anual</t>
  </si>
  <si>
    <t>INDICADOR DE GESTIÓN
TIPOLOGIA: EFICACIA</t>
  </si>
  <si>
    <t>Posibilidad de perdida reputacional Por la no realizacion de los operativos de seguridad debido a la inasistencia de una o más entidades convocadas para la participación en los operativos.</t>
  </si>
  <si>
    <t xml:space="preserve">El Secretario del Interior -  Código 020 Grado 61  Ampliara difusión de las comunicaciones con las entidades convocadas para la realización del operativo. Seguimiento trimestral
- El Secretario del Interior -  Código 020 Grado 62 Verificara  antes de la realización del operativo de seguridad de las entidades o dependencias convocadas estén presentes. se hara seguimiento semanal 
</t>
  </si>
  <si>
    <t xml:space="preserve">Dimensión 3: Gestión con valores para el resultado </t>
  </si>
  <si>
    <t>Política Fortalecimiento organizacional y simplificación de procesos.</t>
  </si>
  <si>
    <t>GESTION INTEGRAL DEL RIESGO CONTRAINCENDIO Y RESCATE EN TODAS SUS MODALIDADES</t>
  </si>
  <si>
    <t xml:space="preserve">CONOCIMIENTO DEL RIESGO DE INCENDIOS, DE INCIDENTES CON MATERIALES PELIGROSOS Y RESCATES EN TODAS SUS MODALIDADES </t>
  </si>
  <si>
    <t>Liderar e implementar la gestión Integral del riesgo contraincendio, los preparativos, atención de rescates en todas sus modalidades y la atención de incidentes con materiales peligrosos a través del cuerpo oficial de bomberos, asegurando la prestación eficiente y permanente del servicio en el Distrito de Cartagena de Indias, con el fin de salvaguardar la vida de los ciudadanos.</t>
  </si>
  <si>
    <t>MEDIDAS DISEÑADAS PARA LA INTERVENCIÓN DE RIESGOS IDENTIFICADOS CONTRA INCENDIOS, DE INCIDENTES CON MATERIALES PELIGROSOS Y RESCATES EN TODAS SUS MODALIDADES</t>
  </si>
  <si>
    <t xml:space="preserve">CONOCER EL NIVEL PORCENTUAL DE LAS ESTRATEGIAS DISEÑADAS PARA INTERVENIR LOS RIESGOS IDENTIFICADOS EN EL DISTRITO DE CARTAGENA CON EL OBJETIVO DE REDUCIR EL RIESGO Y PREPARAR LA RESPUESTA A LAS EMERGENCIAS </t>
  </si>
  <si>
    <t>Posibilidad de perdida reputacional y economica Por no identificación de los escenarios y/o situaciones de riesgo de incendio, incidentes con materiales peligrosos y rescates en todas sus modalidades  debido a falta de conocimientos en el manejo de las herramientas tecnológicas que se utilizan para la identificación de riesgo</t>
  </si>
  <si>
    <t>El Director cuerpo de bomberos de Cartagena Diseñarac y ejecutara anualmente un plan de capacitaciones para la formación y actualización periódica del cuerpo de bombero en todo lo referente a Conocimiento del Riesgo de Incendio de incidentes con Materiales peligrosos y rescate en todas sus modalidades. Seguimiento semestral
El Director cuerpo de bomberos de Cartagena Dotara  con herramientas tecnológicas al cuerpo de Bombero para la identificación del Riesgo de incendio, incidentes con materiales peligrosos y rescate modalidades. Seguimiento semestral
El Director cuerpo de bomberos de Cartagena Construira y diligenciara una Matriz de Riesgo con el propósito de identificar niveles y Controles de Riesgo de Incendio de incidentes con materiales peligrosos y rescate en todas sus modalidades. Seguimiento semestral</t>
  </si>
  <si>
    <t xml:space="preserve">ACCESO A LA JUSTICIA </t>
  </si>
  <si>
    <t>ATENCIÓN, ORIENTACION Y ACCESO A LAS COMISARIA DE FAMILIA</t>
  </si>
  <si>
    <t xml:space="preserve">Garantizar el acceso a justicia, a través de la atención y orientación a las personas que sean o hayan sido víctimas de violencia por razones de género en el contexto familiar o/y victimas de otra formas de violencia en el contexto familiar, con el propósito de proteger, reparar, garantizar y restablecer sus derechos según lo establecido en la ley 2126 de 2021 y la ley 1098 de 2006 en todo el distrito de Cartagena de menara permanente y continua. </t>
  </si>
  <si>
    <t>Activacion de medidas de proteccion de los casos atendidos en las comisarias de familia</t>
  </si>
  <si>
    <t>Posibilidad de perdida reputacional Por no asignar la medida de protección requerida de acuerdo al contexto y circunstancias especiales de la víctima en los tiempos estipulados por la ley. debido al imaginario socioculturales de genero de los funcionarios responsables de atención en los procesos, el desconocimiento del marco legal vigente y los lineamientos técnicos de los entes rectores.</t>
  </si>
  <si>
    <t>El Profesional Especializado lider del subproceso de acceso a la justicia  Diseñara e implementara mensualmente un plan de capacitación para el equipo interdisciplinario que integran las comisarías de familia sobre la normatividad vigente y los lineamientos técnicos de los entes rectores. Seguimiento trimestral
El Profesional Especializado lider del subproceso de acceso a la justicia  Realizar campañas de sensibilización mensuales frente a temas relacionado  con enfoque de género Seguimiento trimestral</t>
  </si>
  <si>
    <t>DERECHOS HUMANOS Y CONSTRUCCCIÓN DE PAZ</t>
  </si>
  <si>
    <t>ATENCION ASISTENCIA Y REPARACION INTEGRAL A LAS VICTIMAS DEL CONFLICTO ARMADO</t>
  </si>
  <si>
    <t>Brindar asistencia, atención y medidas de reparación integral en el marco de la implementacion de la ley de victimas y restitución de tierras, a través de programas y proyectos articulando la oferta institucional con entes públicos y privados, distritales, departamentales, así como de orden nacional e internacional, con el fin de contribuir al goce efectivo de los derechos de las victimas del conflicto armado y a la superación de su situación de vulnerabilidad en el distrito de Cartagena, de manera permanente.</t>
  </si>
  <si>
    <t>Presupuesto Ejecutado Por El Subproceso Atención, Asistencia Y Reparación Integral A Las Victimas Del Conflicto Armado</t>
  </si>
  <si>
    <t>Conocer El Porcentaje Del Presupuesto Ejecutado Por El Subproceso Atención Asistencia Y Reparación Integral A Las Victimas Del Conflicto Armado De Con El Fin De Medir La Eficiencia Del Subproceso Con Respecto Al Gasto Del Presupuesto Asignado.</t>
  </si>
  <si>
    <t>Posibilidad de perdida reputacional Por el incumplimiento de los términos establecidos en  la política publica de victimas Debido a la entrega extemporánea de las ayudas humanitarias a las víctimas del conflicto armado.</t>
  </si>
  <si>
    <t>Secretario del Interior -  Código 020 Grado 61  Diseñara e implementara un procedimiento para las entregas de ayudas humanitarias inmediata a las víctimas del conflicto armado De manera continua con el fin de cumplir con los términos establecidos en la política publica de victimas.
Secretario del Interior -  Código 020 Grado 61  Hara seguimiento a la implementación del procedimiento de las entregas humanitarias inmediatas a las víctimas del conflicto armado dicho seguimiento se hara mensualemente con el proposito de cumplir con lo establecido en el procedimiento</t>
  </si>
  <si>
    <t>ATENCIÓN Y ORIENTACIÓN A POBLACIÓN MIGRANTE, REFUGIADOS Y RETORNADOS</t>
  </si>
  <si>
    <t>Atender y orientar constantemente a la población migrante, refugiada y retornada, a través de un análisis de las necesidades particulares de la población mediante la activación y seguimiento de rutas institucionales y de cooperación internacional que permitan mitigar los niveles de vulneración de esta población e incentivar la integración socioecomica en el Distrito de Cartagena</t>
  </si>
  <si>
    <t>Casos Atendidos De Migrantes Refugiados Y Retornados En El Centro Intégrate</t>
  </si>
  <si>
    <t>Conocer El Porcentaje De Los Casos Atendidos De Los Migrantes Refugiados Y Retornados; Que Son Remitidos Para Darle Tramites En Las Distintas Entidades Distritales, Territoriales Y Organismos De Control Con El Fin De Medir El Nivel De Atención A Los Flujos Migratorios Mixtos</t>
  </si>
  <si>
    <t>Posibilidad de perdida reputacional Por la atención inadecuada a la población migrante brindada por los operadores que desarrollan el modelo de atención y la falta de información para la toma de decisiones. debido a la poca orientación al usuario, desconocimiento de los procedimientos y la omisión de información en el sistema.</t>
  </si>
  <si>
    <t xml:space="preserve">El Secretario del Interior -  Código 020 Grado 61  Diseñara  e implementara un  plan de capacitaciones para el fortalecimiento de las competencias y habilidades de  los operadores del modelo de atención. el diseño del plan se hara Anulamte y al cual se le hara seguimiento trimestral para verificar la eficiencia de la implemntacion
El Secretario del Interior -  Código 020 Grado 62 Realiza el seguimiento de los planes trabajos realizados por los operadores del modelo de atención.  Quincenal
</t>
  </si>
  <si>
    <t>Gestion con Valores por Resultados</t>
  </si>
  <si>
    <t xml:space="preserve">La secretaria del interior y convivencia Ciudadana no tieen la competencia de politica de gestion y desepempeño Institucional, no ostante las trabajamos de manera tranversal </t>
  </si>
  <si>
    <t xml:space="preserve">Proceso de equidad e inclusion de los negros, afros, Palenqueros e indigena </t>
  </si>
  <si>
    <t>Reconocimiento y fortalecimiento de los grupos etcnicos del Distroto de Cartagena</t>
  </si>
  <si>
    <t xml:space="preserve">Fortalecer las actividades de los grupos etnicos del distrito de cartagena, a traves de acciones de gobierno oportunas que permitan garantizar sus derechos fundamentales y el reconocimiento contemplado en la normativa etnica  del orden nacional e internacional, anualmente.  </t>
  </si>
  <si>
    <t>1. X: # estrategia y acciones ejecutadas para el fortalecimiento de los grupos etnicos de la ciudad de cartagena/# estrategias y acciones programadas para el fortalecimiento de los grupos etnicos de la ciudad de cartagena.                                                                 2. X = # De Actividades Culturales Realizadas / # De Actividades Culturales Programadas.</t>
  </si>
  <si>
    <t>El propósito es fomentar la participación activa de los grupos étnicos en eventos culturales, promover el fortalecimiento organizacional y garantizar que puedan ejercer plenamente sus derechos.</t>
  </si>
  <si>
    <t>trimestral</t>
  </si>
  <si>
    <t>1. El indicador es eficiente ,  mide por la capacidad de la organización para llevar a cabo las acciones planificadas de manera efectiva, utilizando los recursos disponibles de la manera más óptima posible para alcanzar los objetivos establecidos en el fortalecimiento de los grupos étnicos en Cartagena.                            2. El indicador es eficaz a que mide el grado de cumplimiento de las actividades culturales planificadas en comparación con las realizadas. En este caso, la eficacia se refleja en la capacidad de la organización para ejecutar las actividades programadas, lo que indica si se están logrando los objetivos establecidos para el fortalecimiento de los grupos étnicos en Cartagena.</t>
  </si>
  <si>
    <t>2. Plan Anual de Adquisiciones . 9. Plan Anticorrupción y de Atención al Ciudadano.</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</si>
  <si>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</si>
  <si>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1.1 Capacitara  y actualizara  a los funcionarios que hacen parte del equipo de trabajo del subproceso sobre la normatividad vigente de los asuntos étnicos.                                                                          1.2  Hara seguimiento y monitoreo constante de las actividades signadas a los funcionarios que hacen parte del equipo de trabajo del subproceso de asuntos étnicos.                                             2.1  Mejorara la capacidad de convocatoria de las actividades culturales mediante la ampliación de base de dato de las personas beneficiadas, fortalecer los proceso de comunicación del programa ( redes sociales, correos electrónicos, oficios) y visitas previas a las comunidades con el propósito de garantizar la participación masiva de las mismas                                                                                                                                                                                                            2.2  Construira e implementara  un plan de sensibilización para las comunidades sobre asuntos étnicos y Gestión cultual.</t>
  </si>
  <si>
    <t>X: # estrategia y acciones ejecutadas para el fortalecimiento de los grupos etnicos de la ciudad de cartagena/# estrategias y acciones programadas para el fortalecimiento de los grupos etnicos de la ciudad de cartagena.                     X = # De Actividades Culturales Realizadas / # De Actividades Culturales Programadas.</t>
  </si>
  <si>
    <t>2. Plan Anual de Adquisiciones . 9. Plan Anticorrupción y de Atención al Ciudadano</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</si>
  <si>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</si>
  <si>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Atender a la totalidad de personas víctimas que cumplan con los requisitos de ley para acceder a la medida de ayuda humanitaria inmediata mediante albergue</t>
  </si>
  <si>
    <t>Contratar albergue de ayuda humanitaria inmediata para población víctima del conflicto en Cartagena</t>
  </si>
  <si>
    <t xml:space="preserve">forrmular y aprobar </t>
  </si>
  <si>
    <t>implementacion</t>
  </si>
  <si>
    <t>Link secop  del expediente contractual con 
Informes de ejecución de las jornadas extramurales</t>
  </si>
  <si>
    <t>Resolución  de pago</t>
  </si>
  <si>
    <t>UCG rurales</t>
  </si>
  <si>
    <t>Contratar sevicio de avalúo comercial del predio para el   el traslado del Cabildo Zenú de Membrillal CAIZEM</t>
  </si>
  <si>
    <t xml:space="preserve">Resolución  de pago </t>
  </si>
  <si>
    <t>REPORTE META PRODUCTO DE  JUNIO  31 DE DICIEMBRE DE 2024</t>
  </si>
  <si>
    <t>Enero de 2025</t>
  </si>
  <si>
    <t>Febrero de 2025</t>
  </si>
  <si>
    <t>31 de diciembre de 2025</t>
  </si>
  <si>
    <t>Equipo Interdisciplinario para articulación y coordinación de estrategias de seguridad
Equipo Operativo de Gestores de Convivencia.</t>
  </si>
  <si>
    <t>enero de 2025</t>
  </si>
  <si>
    <t>febrero de 2025</t>
  </si>
  <si>
    <t>Dotación</t>
  </si>
  <si>
    <t>Contratar dotación de la  estación de bomberos de bocagrande, adecuada para brindar respuestas terrestres y acuáticas del distrito de Cartagena</t>
  </si>
  <si>
    <t>contratar la adquisición de dos carrotanques  con sistema de de bomba para la extinción de incendios.</t>
  </si>
  <si>
    <t>contratar la adquisición de dos de dos carrotanques  con sistema de de bomba para la extinción de incendios.</t>
  </si>
  <si>
    <t>Adquisición de armario para almacenamiento de equipos de protección personal acercamiento al fuego y respiración autónomo</t>
  </si>
  <si>
    <t xml:space="preserve">   Link secop del Expediente contractual </t>
  </si>
  <si>
    <t>Mantenimiento preventivo y correctivo de las lavadoras y cabina de secado de las tres estaciones mantenimiento de las plantas eléctricas</t>
  </si>
  <si>
    <t>Mantenimiento preventivo y correcto de los compresores de aire, instalación del sistema de llenado de aire respirable y sistema de desinfección de máscaras.</t>
  </si>
  <si>
    <t>Recuperar y mantener  4 entornos urbanos para la convivencia en el Distrito</t>
  </si>
  <si>
    <t>Crear 4  escuelas de formación para la convivencia ciudadana en el Distrito</t>
  </si>
  <si>
    <t>Implementación de las escuelas de formación para la convivencia ciudadana en el Distrito de Cartagena</t>
  </si>
  <si>
    <t>Realización de campañas de socialización y sensibilización del código nacional de seguridad y Convivencia</t>
  </si>
  <si>
    <t xml:space="preserve">500  beneficiarios </t>
  </si>
  <si>
    <t>400 beneficiarios</t>
  </si>
  <si>
    <t>Prestación de servicios profesionales y de apoyo a la gestión    para acompañar la ejecución de las actividades del proyecto</t>
  </si>
  <si>
    <t>Vincular a quinientos ciencuenta  (550) mujeres con la estrategia “Trasmallo de Mujeres Violetas por la Paz”</t>
  </si>
  <si>
    <t>•	Crear tres (3) Centros de Conciliación en Equidad y/o Derecho en las Casas de Justicia del Distrito.</t>
  </si>
  <si>
    <t>•	Implementación de los Centros de Conciliación en Equidad y/o Derecho.</t>
  </si>
  <si>
    <t xml:space="preserve">1202002 servicio de justicia a los ciudadanos </t>
  </si>
  <si>
    <t>Ampliar la oferta de Métodos Alternativos de Solución de Conflictos - MASC en sectores de alta conflictividad en la convivencia</t>
  </si>
  <si>
    <t xml:space="preserve">550 mujeres </t>
  </si>
  <si>
    <t xml:space="preserve">Contratación de servicios tecnicos y logisticos para la implementaciónde la estrategia </t>
  </si>
  <si>
    <t xml:space="preserve">Realizar planeación. Verificación de metas. Seguimiento y control del cronograma y de los recursos. </t>
  </si>
  <si>
    <t>Implementar un (1) sistema de información local de las Comisarías de Familia del Distrito</t>
  </si>
  <si>
    <t>“Mejorar la atención a usuarios en las comisarías de Familia del Distrito de Cartagena de Indias</t>
  </si>
  <si>
    <t>Problemas técnicos o de seguridad en el sistema de información</t>
  </si>
  <si>
    <t>Implementar medidas adecuadas de seguridad cibernética.</t>
  </si>
  <si>
    <t>Dotar con el equipo profesional,  técnico y operativo  a las Inspecciones de Policía</t>
  </si>
  <si>
    <t>servicio especial de transporte terrestre de pasajeros mediante vehículo automotor para las inspecciones de Policía.</t>
  </si>
  <si>
    <t>Contratar servicio especial de transporte de pasajeros</t>
  </si>
  <si>
    <t xml:space="preserve">Vincular a jóvenes a la estrategia “Laboratorios De Paz”.                                                                     </t>
  </si>
  <si>
    <t xml:space="preserve">Implementación de actividades deportivas con jóvenes.  </t>
  </si>
  <si>
    <t>Producto 80198:
Servicio de protección integral a niños, niñas, adolescentes y jóvenes</t>
  </si>
  <si>
    <t>Desarrollar la estrategia “Laboratorios de Paz” para la prevención del reclutamiento, uso y utilización de los jóvenes por parte de los GDO</t>
  </si>
  <si>
    <t xml:space="preserve">	Vincular a 835 jóvenes a la estrategia “Laboratorios De Paz” para la prevención del reclutamiento por parte de los GDO</t>
  </si>
  <si>
    <t>Vincular a 565 adolescentes y jóvenes a la estrategia “Proyectos de Vida Libres de Violencia” para la prevención del reclutamiento, uso y utilización por parte de los GDO</t>
  </si>
  <si>
    <t>Desarrollar dos (2) jornadas de mediación y desarme con grupos juveniles inmersos en dinámicas de violencias barriales.</t>
  </si>
  <si>
    <t xml:space="preserve">835 jovenes de las tres localidades </t>
  </si>
  <si>
    <t>Prestaciónde servicios profesionales y de apoyo a la gestión</t>
  </si>
  <si>
    <t>Contratar servicos tecnicos y logisticos para el desarrollo de actividades deportivas con jovenes</t>
  </si>
  <si>
    <t xml:space="preserve"> Implementación de las escuelas de formación para la convivencia ciudadana en el Distrito de Cartagena</t>
  </si>
  <si>
    <t>Que no se 
cuente con 
apropiaciones presupuestales 
suficientes</t>
  </si>
  <si>
    <t>Solicitar anualmente a 
Secretaria de Hacienda 
Distrital, los recursos 
Suficientes según la 
Programación de metas</t>
  </si>
  <si>
    <t>Vincular a 429  personas víctimas del conflicto a programas de atención psicosocial y salud mental</t>
  </si>
  <si>
    <t>Link secop  del expediente contractual con 
Informes de las victimas atendidas en el Albergue</t>
  </si>
  <si>
    <t xml:space="preserve">429 victimas </t>
  </si>
  <si>
    <t>Contratar albergue de ayuda humanitaria</t>
  </si>
  <si>
    <t>Ejecutar una (1) medida de memoria histórica para población víctima</t>
  </si>
  <si>
    <t xml:space="preserve">Implementación medidas de memoria histórica para población víctima en el Distrito </t>
  </si>
  <si>
    <t>Ejecutar medidas de memoria histórica para población víctima en el Distrito</t>
  </si>
  <si>
    <t>4502018 servicio de archivo sobre violaciones de derechos humanos</t>
  </si>
  <si>
    <t xml:space="preserve">Link secop  del expediente contractual con 
Informes </t>
  </si>
  <si>
    <t xml:space="preserve">Contratar servicios tecnicos y logisticos para la  Implementación medidas de memoria histórica para población víctima en el Distrito </t>
  </si>
  <si>
    <t>Implementar tres  (3) estrategias de promoción de la garantía de derechos</t>
  </si>
  <si>
    <t>Vincular a treinta  (30) personas en proceso de reintegración y reincorporación a beneficios para la reinserción social y comunitaria y de participación</t>
  </si>
  <si>
    <t>Implementar estrategias de promoción de DDHH en el Distrito de Cartagena.</t>
  </si>
  <si>
    <t>Implementar estrategias de promoción de la garantía de derechos.</t>
  </si>
  <si>
    <t>Vincular a personas en proceso de reintegración y reincorporación a beneficios para la reinserción social y comunitaria y de participación</t>
  </si>
  <si>
    <t>Vincular a la población en proceso de reintegración y reincorporación a beneficios para la reinserción social y comunitaria y de participación</t>
  </si>
  <si>
    <t>Producto 80313:
Servicio de promoción a la participación ciudadana</t>
  </si>
  <si>
    <t xml:space="preserve">1000 personas  </t>
  </si>
  <si>
    <t>30 personas en proceso de reintegración</t>
  </si>
  <si>
    <t>Baja participación de beneficiarios</t>
  </si>
  <si>
    <t>Realizar amplias
 convocatorias</t>
  </si>
  <si>
    <t xml:space="preserve">Prestación de servicios profesionales  en el marco del proyecto </t>
  </si>
  <si>
    <t xml:space="preserve">
Contratar servicios logisticos para Vincular a la población en proceso de reintegración y reincorporación a beneficios para la reinserción social y comunitaria y de participación</t>
  </si>
  <si>
    <t>Atención y orientación a víctimas sobrevivientes de explotación sexual y de mendicidad forzada.</t>
  </si>
  <si>
    <t xml:space="preserve">
Contratar servicios tecnicos y logisticos para Implementar estrategias de prevención de casos de víctimas de trata de personas en el Distrito de Cartagena</t>
  </si>
  <si>
    <t>Exposición a material
 biológico, lugares 
insalubres, y
enfermedades crónicas</t>
  </si>
  <si>
    <t>Garantizar todos
Los insumos de 
Protección personal
Al equipo operativo</t>
  </si>
  <si>
    <t>Contratar la compraventa de papelería y útiles de oficina para la cárcel Distrital.</t>
  </si>
  <si>
    <t>Contratar servicio de transportes que permita el cumplimiento de las remisiones judiciales y médicas.</t>
  </si>
  <si>
    <t>Contratar la capacitación  para el desarrollo humano y el trabajo para hijos de la PPL femenina</t>
  </si>
  <si>
    <t xml:space="preserve"> Contratar la Formación y dotacion en proyectos productivos a la PPL femenina</t>
  </si>
  <si>
    <t>contratar el suministro de elementos de seguridad para la atencion de las ppl</t>
  </si>
  <si>
    <t xml:space="preserve">CLD
</t>
  </si>
  <si>
    <t>Mejorar el Centro Intégrate como espacio de atención y orientación a población   migrante, retornados y de acogida en el Distrito de Cartagena.</t>
  </si>
  <si>
    <t>Atención y orientación a población   migrante, retornados y de acogida en el Distrito de Cartagena.</t>
  </si>
  <si>
    <t>4502015 oficina para la atención y orientación ciudadana dotada</t>
  </si>
  <si>
    <t xml:space="preserve">Por demanda de atención de población migrante, retornada y de acogida en el Distrito de Cartagena </t>
  </si>
  <si>
    <t>Aumento indiscriminado de los flujos migratorios a la ciudad.</t>
  </si>
  <si>
    <t xml:space="preserve">Fortalecer estrategias de integración y campañas de servicios que procuren la integración de la población migrante  </t>
  </si>
  <si>
    <t>Contratar servicios tecnicos y logisticos para Implementar jornadas extramurales de atención integral a la población migrante, retornada y de acogida en el Distrito de Cartagena</t>
  </si>
  <si>
    <t>Formar en temas de legilacion, derechos humanos y el fortalecimiento organizacional a los miembros de 20  consejos comunitarios y organizaciones de base de las comunidades negras, afrocolombianas, raizales y palenqueras</t>
  </si>
  <si>
    <t>Formar a ciento  cincuenta (150) funcionarios de la Alcaldía Distrital entre ellos los operadores de justicia en enfoque étnico</t>
  </si>
  <si>
    <t>Formación de los Consejos Comunitarios y Organizaciones de Base de las Comunidades Negras, Afrocolombianas, Raizales y Palenqueras en temas de legislación, derechos humanos y el fortalecimiento organizacional</t>
  </si>
  <si>
    <t>Formar en temas de legislación, derechos humanos y el fortalecimiento organizacional a los Consejos Comunitarios y  Organizaciones de Base de las Comunidades Negras, Afrocolombianas, Raizales y Palenqueras.</t>
  </si>
  <si>
    <t xml:space="preserve">Link secop  del expediente contractual con 
Informes de ejecución </t>
  </si>
  <si>
    <t>150 Funcionarios</t>
  </si>
  <si>
    <t xml:space="preserve"> 20  consejos comunitarios</t>
  </si>
  <si>
    <t>Contratar servicios tecnicos y logisticos para Formación de los Consejos Comunitarios y Organizaciones de Base de las Comunidades Negras, Afrocolombianas, Raizales y Palenqueras en temas de legislación, derechos humanos y el fortalecimiento organizacional</t>
  </si>
  <si>
    <t>Asesorar a dos  (2) cabildos indígenas en gobernanza y legislación indígena</t>
  </si>
  <si>
    <t>Elaborar los Planes de Vida de dos  (2) cabildos indígenas asentados en el Distrito de Cartagena (Zenú Zhandero, Zenu Bayunca, Zenu Pasacaballos, Kankuamo e Inga)</t>
  </si>
  <si>
    <t xml:space="preserve">	Contratar servicios de avalúo para el predio denominado Loma China porción B ubicado en el corregimiento de Bayunca.</t>
  </si>
  <si>
    <t>Asesorar a 6 cabildos indígenas en gobernanza y legislación indígena</t>
  </si>
  <si>
    <t>Elaboración de los planes de vida indígena</t>
  </si>
  <si>
    <t>Dotar de elementos patrimoniales y tecnológicos a la Guardia Indígena Ancestral de dos(2) cabildos como Sistema de Aplicación de Justicia al interior de las comunidades indígenas</t>
  </si>
  <si>
    <t>Compra de elementos patrimoniales y tecnológicos a la Guardia Indígena Ancestral de los cabildos asentados en Cartagena.</t>
  </si>
  <si>
    <t>Mejorar el   acceso a recursos y tradiciones fundamentales para la identidad, bienestar y supervivencia de los pueblos indígenas asentados en el Distrito de Cartagena</t>
  </si>
  <si>
    <t>4502001   servicio de promoción a la participación ciudadana</t>
  </si>
  <si>
    <t xml:space="preserve">  (2) cabildos indígenas </t>
  </si>
  <si>
    <t>Contratar la Elaboración de los planes de vida indígena</t>
  </si>
  <si>
    <t>Contrtar la compra de elementos patrimoniales y tecnológicos a la Guardia Indígena Ancestral de los cabildos asentados en Cartagena.</t>
  </si>
  <si>
    <t>Hacer seguimiento al recaudo en la fuente de financiación asignada al proyecto</t>
  </si>
  <si>
    <t>Dotar con activos marítimos (botes militares) a la fuerza naval del caribe – armada nacional</t>
  </si>
  <si>
    <t>Dotar con activos móviles a la fuerza naval del caribe armada nacional</t>
  </si>
  <si>
    <t>Adquirir equipos de comunicación</t>
  </si>
  <si>
    <t>Adquirir material de asalto aéreo</t>
  </si>
  <si>
    <t xml:space="preserve">Adquisición  de Equipos de computos </t>
  </si>
  <si>
    <t>Adquisición  de Circuito cerrado de Televisión</t>
  </si>
  <si>
    <t xml:space="preserve"> expediente contractual  y soportes de su entrega a la Armada Nacional</t>
  </si>
  <si>
    <t xml:space="preserve">Armada Nacional </t>
  </si>
  <si>
    <t>Incumplimiento
de los
contratistas para
la entrega de los
módulos y
equipos</t>
  </si>
  <si>
    <t>Seguimiento riguroso de
contratistas</t>
  </si>
  <si>
    <t>marzo de 2025</t>
  </si>
  <si>
    <t xml:space="preserve">Adquirir Equipos de Comunicación para la fuerza naval del caribe – armada nacional </t>
  </si>
  <si>
    <t xml:space="preserve">Adquirir material de asalto aéreo para la fuerza naval del caribe – armada nacional </t>
  </si>
  <si>
    <t xml:space="preserve">adquisicon de Equipos de computos  para la fuerza naval del caribe – armada nacional </t>
  </si>
  <si>
    <t xml:space="preserve">adquisicon de Circuito cerrado de Televisión para la fuerza naval del caribe – armada nacional </t>
  </si>
  <si>
    <t xml:space="preserve">Dotar con activos móviles a la fuerza naval del caribe armada nacional </t>
  </si>
  <si>
    <t>Adquirir Sistema de seguridad operacional de comando y subcomando control de acceso antecedentes, lector biométrico y reconocimiento facial</t>
  </si>
  <si>
    <t xml:space="preserve">Pago de recompensas </t>
  </si>
  <si>
    <t xml:space="preserve">Hospedaje para personal de apoyo de la Policía </t>
  </si>
  <si>
    <t>Programa de socialización de recompensas por información de la ciudadanía para la captura de criminales de la Ciudad de Cartagena</t>
  </si>
  <si>
    <t>Policia Metropolitana</t>
  </si>
  <si>
    <t>Contratar Adquirir Sistema de seguridad operacional de comando y subcomando control de acceso antecedentes, lector biométrico y reconocimiento facial</t>
  </si>
  <si>
    <t xml:space="preserve">Contratar Hospedaje para personal de apoyo de la Policía </t>
  </si>
  <si>
    <t>Contratar Programa de socialización de recompensas por información de la ciudadanía para la captura de criminales de la Ciudad de Cartagena</t>
  </si>
  <si>
    <t xml:space="preserve">1Contratar las obras de adecuación y remodelación del piso 1 y exteriores del edificio Hocol de la fiscalía general de la Nación del Distrito de Cartagena de Indias.
</t>
  </si>
  <si>
    <t>Contratar interventoría técnica sobre las obras de adecuación edificio sede fiscalías Cartagena.</t>
  </si>
  <si>
    <t xml:space="preserve">Expediente contractual de la interventoria tecnica a las  obras de adecuación de la fiscalia </t>
  </si>
  <si>
    <t>Junio de 2025</t>
  </si>
  <si>
    <t>junio de 2025</t>
  </si>
  <si>
    <t xml:space="preserve"> Adicional N° 1 al contrato   LP-SICC-002-2024, que tiene por objeto Contratar las obras de adecuación y remodelación del piso 1 y exteriores del edificio Hocol de la fiscalía general de la Nación del Distrito de Cartagena de Indias.
</t>
  </si>
  <si>
    <t xml:space="preserve"> Adicional N° 1 al contrato  CMA-SIC-001-2024  que tiene por objeto  Contratar interventoría técnica sobre las obras de adecuación edificio sede fiscalías Cartagena.</t>
  </si>
  <si>
    <t>Adquisición de Equipos tecnológicos para la Unidad Nacional de Protección -Cartagena</t>
  </si>
  <si>
    <t>Adición No 1 CONTRATO DE MINIMA CUANTIA No. MC-SICC-028- 2024
cuyo objeto es CONTRATAR LA ADQUISICIÓN DE ELEMENTOS
TECNOLÓGICOS Y DE ADECUACIÓN NECESARIOS PARA LAS
INSTALACIONES DE LA UNIDAD NACIONAL DE PROTECCIÓN - UNP EN
EL MARCO DEL PROYECTO FORTALECIMIENTO DE MEDIOS
TECNOLÓGICOS PARA LA UNIDAD NACIONAL DE PROTECCIÓN EN EL
DISTRITO DE CARTAGENA DE INDIAS CON BPIN 2024130010218.</t>
  </si>
  <si>
    <t>Dotar a la unidad administrativa especial migración Colombia regional caribe de los recursos logísticos, tecnológicos y de información necesarios para el desarrollo de operativos y estrategias de prevención.</t>
  </si>
  <si>
    <t>Adquisición de una sala estratégica para CFSM</t>
  </si>
  <si>
    <t xml:space="preserve">Adquisición de vehículos terrestres </t>
  </si>
  <si>
    <t>Compra de unidad de enrolamiento biométrico</t>
  </si>
  <si>
    <t>Adquisición de elementos tecnológicos</t>
  </si>
  <si>
    <t>Hacer seguimiento al
cumplimiento de las
cotizaciones realizadas.</t>
  </si>
  <si>
    <t>Adquisición de una sala estratégica para CFSM para la unidad administrativa especial migración Colombia regional caribe</t>
  </si>
  <si>
    <t>Adquisición de vehículos terrestres 4 X4 para la unidad administrativa especial migración Colombia regional caribe</t>
  </si>
  <si>
    <t>Adquisición de sistemas de enrolamiento bimetrico-Biomig  para la unidad administrativa especial migración Colombia regional caribe</t>
  </si>
  <si>
    <t>Adquisición de elementos tecnológicos para la unidad administrativa especial migración Colombia regional caribe</t>
  </si>
  <si>
    <t>Campañas de educación comunitaria en seguridad  humana y autonomia  ciudadana.</t>
  </si>
  <si>
    <t>Contratar servicios tecnicos y logistiocos  para desarrollar Campañas de educación comunitaria en seguridad  humana y autonomia  ciudadana.</t>
  </si>
  <si>
    <t>Dotación bienes muebles estaciones de bomberos Bocagrande, el bosque y Santa Lucía</t>
  </si>
  <si>
    <t>Contratación de la compra de cuatrimotos y equipos especiales para la extinción de incendios forestales</t>
  </si>
  <si>
    <t>RB venta de  servicios Bomberos</t>
  </si>
  <si>
    <t xml:space="preserve">sobretasa bomberil
RB venta de  servicios Bomberos
</t>
  </si>
  <si>
    <t>Comisarías de familia construidas y dotadas</t>
  </si>
  <si>
    <t>Garantizar bien inmueble para el funcionamiento de las comisarias de familia</t>
  </si>
  <si>
    <t xml:space="preserve">creación y puesta en funcionamiento de la comisaría móvil. </t>
  </si>
  <si>
    <t xml:space="preserve">Contratar el diseño e implementación del sistema de información local. </t>
  </si>
  <si>
    <t xml:space="preserve"> servicio de apoyo para la atención especializada e interdisciplinaria en las comisarías de familia</t>
  </si>
  <si>
    <t xml:space="preserve">Fortalecer las herramientas y sistemas de información local para la medición y seguimiento de casos
</t>
  </si>
  <si>
    <t xml:space="preserve"> Servicio información implementado </t>
  </si>
  <si>
    <t>UCG  rurales</t>
  </si>
  <si>
    <t xml:space="preserve">1.065.881  habitantes de   Cartagena y visitantes. </t>
  </si>
  <si>
    <t>La asignación
presupuestada no esté
disponible en su
totalidad</t>
  </si>
  <si>
    <t>Seguimiento y control del
cronograma y de los
recursos.</t>
  </si>
  <si>
    <t>Contratar  la dotación requerida para las comisariasa de familia: Prestación de servicios  profesionales y de apoyo a la gestión, mobiliario, papeleria, vehiculos</t>
  </si>
  <si>
    <t>ICLD
Estampilla Justicia familiar</t>
  </si>
  <si>
    <t>Estampilla Justicia familiar</t>
  </si>
  <si>
    <t>Contratar arriendo  de  bien inmueble para el funcionamiento de las comisarias de familia</t>
  </si>
  <si>
    <t xml:space="preserve">Compra de  vehiculo y su dotación para  puesta en funcionamiento de la comisaría móvil. </t>
  </si>
  <si>
    <t xml:space="preserve">124,592  habitantes  area rural según proyecciones DANE </t>
  </si>
  <si>
    <t>Desarrollo de las jornadas de mediación y desarme con jóvenes.</t>
  </si>
  <si>
    <t>4102046 servicios de promoción de los derechos de los niños, niñas, adolescentes y jóvenes</t>
  </si>
  <si>
    <t xml:space="preserve">100  jovenes de las tres localidades </t>
  </si>
  <si>
    <t>Que los jóvenes no
Quieran participar en
Las jornadas de 
Mediación y 
desarme</t>
  </si>
  <si>
    <t>Realizar una buena 
Caracterización de jóvenes
Y sensibilización frente a
Las jornadas de desarme 
Ofreciendo beneficios para
Su participación.</t>
  </si>
  <si>
    <t>CONTRATAR LA PRESTACIÓN DE SERVICIOS LOGISTICOS PARA las jornadas de mediación y desarme con jóvenes.</t>
  </si>
  <si>
    <t xml:space="preserve">Prestación de servicios profesionales  y de apoyo a la gestión en el marco del proyecto </t>
  </si>
  <si>
    <t>Contratar el arrendamiento de un bien inmueble con destino al funcionamiento de salas o centro de detención transitoria para dar solución a la grave situación que aqueja a las personas detenidas preventivamente de manera transitoria por la policía nacional</t>
  </si>
  <si>
    <t>Realizar el proceso de compra del lote para reubicación del cabildo indígena CAIZEM</t>
  </si>
  <si>
    <t>RB TRANSFERENCIA CAIZEM
SGP LIBRE INVERSIÓN</t>
  </si>
  <si>
    <t>suscribir convenio interadministrativo con la Gobernación de Bolivar para la compra de lote y el proceso reubicación del cabildo indígena CAIZEM</t>
  </si>
  <si>
    <t>Formar en temas de legislacion, derechos humanos y el fortalecimiento organizacional a los miembros de los 60 consejos comunitarios y organizaciones de base de las comunidades negras, afrocolombianas, raizales y palenqueras</t>
  </si>
  <si>
    <t>REPORTE META PRODUCTO A  31 DE MARZO DE 2025</t>
  </si>
  <si>
    <t>REPORTE PRODUCTO A  31 DE MARZO  2025</t>
  </si>
  <si>
    <t>REPORTE ACTIVIDAD DE PROYECTO
EJECUTADO A  31 DE MARZO  2025</t>
  </si>
  <si>
    <t xml:space="preserve">REPORTE  DE BENEFICIARIOS A 31 DE MARZO  2025 </t>
  </si>
  <si>
    <t>REPORTE (ENLACE DE SECOP)</t>
  </si>
  <si>
    <t xml:space="preserve">EJECUCIÓN PRESUPUESTAL SEGÚN REGISTROS </t>
  </si>
  <si>
    <t xml:space="preserve">EJECUCIÓN PRESUPUESTAL SEGÚN GIROS </t>
  </si>
  <si>
    <t>Barrios Socorro, Nazareno, Colombiaton, Altos Jardines, Las Palmeras, Loma Fresca, Pie de la Popa, Republica del Caribe.
Zona corregimental e insular: Arroyo de las Canoas, Cholon, Boquilla, Isla Fuerte</t>
  </si>
  <si>
    <t>Informe con evidencia fotografica del entono recuperado
Link secop  del expediente contractual con 
Informes de ejecución</t>
  </si>
  <si>
    <t>Link secop  de las OPS suscritras en el periodo.</t>
  </si>
  <si>
    <t>Se adjunta excel con los   links SECOP  de las  26 OPS suscritas en el periodo</t>
  </si>
  <si>
    <t>Se adjunta excel con los   links SECOP  de las 20   OPS suscritas en el periodo</t>
  </si>
  <si>
    <t>Se adjunta excel con los   links SECOP  de las 9 OPS suscritas en el periodo</t>
  </si>
  <si>
    <t>Se adjunta excel con los  links SECOP  de las 13 OPS suscritas en el periodo</t>
  </si>
  <si>
    <t>Se adjunta excel con los   links SECOP  de las    36 OPS suscritas en el periodo</t>
  </si>
  <si>
    <t>Se adjunta excel con los   links SECOP  de las    28  OPS suscritas en el periodo</t>
  </si>
  <si>
    <t>Se adjunta excel con los   links SECOP  de las   12   OPS suscritas en el periodo</t>
  </si>
  <si>
    <t>Se adjunta excel con los   links SECOP  de las   13  OPS suscritas en el periodo</t>
  </si>
  <si>
    <t>2.090 personas que han requerido los servicios del Centro Intégrate Cartagena</t>
  </si>
  <si>
    <t>Se adjunta excel con los   links SECOP  de las  5 OPS suscritas en el periodo</t>
  </si>
  <si>
    <t>Informe de la asesora de despacho  para asuntos etnicos</t>
  </si>
  <si>
    <t>4 consejos comunitarios: Santa Ana , Membrillal, Isla Fuerte, y Arroyo dse Piedra</t>
  </si>
  <si>
    <t>25 funcionarios</t>
  </si>
  <si>
    <t>Se adjunta excel con los   links SECOP  de las     9 OPS suscritas en el periodo</t>
  </si>
  <si>
    <t>Informe de las mujeres capacitadas en el periodo</t>
  </si>
  <si>
    <t>194  mujeres</t>
  </si>
  <si>
    <t>Informe de la coordinación del programa</t>
  </si>
  <si>
    <t>https://community.secop.gov.co/Public/Tendering/ContractNoticePhases/View?PPI=CO1.PPI.37867973&amp;isFromPublicArea=True&amp;isModal=False</t>
  </si>
  <si>
    <t xml:space="preserve">  personas detenidas en estaciones de policia Bellavista, CaribeNorte, Caracoles y Viregen y Turistica. (por demanda de atencion)</t>
  </si>
  <si>
    <t>1 victima atendida en el periodo</t>
  </si>
  <si>
    <t xml:space="preserve">Link secop  de las OPS  suscritas  e informe  de las victimas atenidas en el pediodo </t>
  </si>
  <si>
    <t>Informe de la coodinación del proyecto sobre las gestiones  en el primer trimestre</t>
  </si>
  <si>
    <t>Se adjunta excel con los   links SECOP  de las  7 OPS suscritas en el periodo</t>
  </si>
  <si>
    <t>Se adjunta excel con los   links SECOP  de las   7 OPS suscritas en el periodo</t>
  </si>
  <si>
    <t>Se adjunta excel con los   links SECOP  de las     3 OPS suscritas en el periodo</t>
  </si>
  <si>
    <t>50 victimas</t>
  </si>
  <si>
    <t xml:space="preserve">16 victimas </t>
  </si>
  <si>
    <t>Se adjunta excel con los   links SECOP  de las   11  OPS suscritas en el periodo</t>
  </si>
  <si>
    <t>se adjunta resolución N° 1569 de 4 de marzo de 2025</t>
  </si>
  <si>
    <t>Se adjunta excel con los   links SECOP  de las     4 OPS suscritas en el periodo</t>
  </si>
  <si>
    <t>Resoluciones de pago
Link secop  del expediente contractual con 
Informes</t>
  </si>
  <si>
    <t xml:space="preserve">23  rutas de proteccion activadas </t>
  </si>
  <si>
    <t>https://operaciones.colombiacompra.gov.co/tienda-virtual-del-estado-colombiano/ordenes-compra/142635</t>
  </si>
  <si>
    <t>Link secop  de las OPS  suscritas con 
Informe del direcror de la CArcel</t>
  </si>
  <si>
    <t>AVANCE METAS PRODUCTOS A 31 DE MARZO DE 2025</t>
  </si>
  <si>
    <t>AVANCE METAS PRODUCTOS EN EL CUATRIENIO 2024 -2027</t>
  </si>
  <si>
    <t>AVANCE METAS PRODUCTOS PONDERADAS A 31 DE MARZO DE 2025</t>
  </si>
  <si>
    <t>AVANCE DEL PROGRAMA  PLAN ESTRATÉGICO DE SEGURIDAD INTEGRAL TITAN 24</t>
  </si>
  <si>
    <t>AVANCE DEL PROGRAMA   EL CUERPO DE BOMBEROS AVANZA</t>
  </si>
  <si>
    <t>AVANCE DEL PROGRAMA</t>
  </si>
  <si>
    <t>AVANCE ACTIVIDADES DEL PROYECTO A MARZO 31 DE 2025</t>
  </si>
  <si>
    <t>AVANCE DEL PROYECTO</t>
  </si>
  <si>
    <t>AVANCE DE LOS PROYECTOS DEL PROGRAMA</t>
  </si>
  <si>
    <t>APROPIACION PRESUPUESTAL DEFINITIVA A MARZO 31 DE 2025</t>
  </si>
  <si>
    <t>EJECUCION PRESUPUESTAL SEGÚN GIROS A MARZO 31 DE 2025</t>
  </si>
  <si>
    <t>EJECUCION PRESUPUESTAL SEGÚN REGISTROS PRESUPUESTALES A MARZO 31 DE 2025</t>
  </si>
  <si>
    <t>PORCENTAJE EJECUTADO SEGÚN REGISTROS PRESUPUESTALES</t>
  </si>
  <si>
    <t>PORCENTAJE EJECUTADO SEGÚN GIROSS A MARZO 31 DE 2025</t>
  </si>
  <si>
    <t>EJECUCION PRESUPUESTAL</t>
  </si>
  <si>
    <t>EJECUCION PRESUPUESTALDEL PROGRAMA</t>
  </si>
  <si>
    <t>EJECUCION PRESUPUESTAL DEL PROGRAMA</t>
  </si>
  <si>
    <t xml:space="preserve">AVANCE DE LOS PROYECTOS DEL PROGRAMA </t>
  </si>
  <si>
    <t>EJECUCION PTRESUPUESTAL A 31 DE MARZO DE 2025</t>
  </si>
  <si>
    <t>AVANCE DE PLAN DE ACCION A 31 DE MARZO DE 2025</t>
  </si>
  <si>
    <t>AVANCE PLAN DE DESARROLLO A 31 DE MARZO DE 2025</t>
  </si>
  <si>
    <t>forrmular y aprobar (Implementar)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</si>
</sst>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 #,##0.00;[Red]\-&quot;$&quot;\ #,##0.00"/>
    <numFmt numFmtId="44" formatCode="_-&quot;$&quot;\ * #,##0.00_-;\-&quot;$&quot;\ * #,##0.00_-;_-&quot;$&quot;\ * &quot;-&quot;??_-;_-@_-"/>
    <numFmt numFmtId="43" formatCode="_-* #,##0.00_-;\-* #,##0.00_-;_-* &quot;-&quot;??_-;_-@_-"/>
    <numFmt numFmtId="164" formatCode="\$\ #,##0.00"/>
    <numFmt numFmtId="165" formatCode="_-&quot;$&quot;\ * #,##0_-;\-&quot;$&quot;\ * #,##0_-;_-&quot;$&quot;\ * &quot;-&quot;??_-;_-@_-"/>
    <numFmt numFmtId="166" formatCode="0.0%"/>
  </numFmts>
  <fonts count="46">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rgb="FFFF0000"/>
      <name val="Aptos Narrow"/>
      <family val="2"/>
      <scheme val="minor"/>
    </font>
    <font>
      <sz val="11"/>
      <name val="Aptos Narrow"/>
      <family val="2"/>
      <scheme val="minor"/>
    </font>
    <font>
      <sz val="14"/>
      <name val="Aptos Narrow"/>
      <family val="2"/>
      <scheme val="minor"/>
    </font>
    <font>
      <sz val="11"/>
      <color rgb="FF000000"/>
      <name val="Aptos Narrow"/>
      <family val="2"/>
      <scheme val="minor"/>
    </font>
    <font>
      <sz val="11"/>
      <color rgb="FF1F1F1F"/>
      <name val="Aptos Narrow"/>
      <family val="2"/>
      <scheme val="minor"/>
    </font>
    <font>
      <sz val="11"/>
      <color rgb="FF434343"/>
      <name val="Aptos Narrow"/>
      <family val="2"/>
      <scheme val="minor"/>
    </font>
    <font>
      <sz val="11"/>
      <color theme="1"/>
      <name val="Arial Narrow"/>
      <family val="2"/>
    </font>
    <font>
      <b/>
      <sz val="11"/>
      <name val="Aptos Narrow"/>
      <family val="2"/>
      <scheme val="minor"/>
    </font>
    <font>
      <b/>
      <sz val="20"/>
      <name val="Aptos Narrow"/>
      <family val="2"/>
      <scheme val="minor"/>
    </font>
    <font>
      <sz val="11"/>
      <name val="Arial"/>
      <family val="2"/>
    </font>
    <font>
      <sz val="11"/>
      <color theme="1"/>
      <name val="Calibri"/>
      <family val="2"/>
    </font>
    <font>
      <sz val="11"/>
      <name val="Calibri"/>
      <family val="2"/>
    </font>
    <font>
      <b/>
      <sz val="16"/>
      <name val="Aptos Narrow"/>
      <scheme val="minor"/>
    </font>
    <font>
      <b/>
      <sz val="14"/>
      <name val="Aptos Narrow"/>
      <scheme val="minor"/>
    </font>
    <font>
      <b/>
      <sz val="11"/>
      <name val="Aptos Narrow"/>
      <scheme val="minor"/>
    </font>
    <font>
      <b/>
      <sz val="16"/>
      <color theme="1"/>
      <name val="Calibri"/>
      <family val="2"/>
    </font>
    <font>
      <b/>
      <sz val="14"/>
      <color theme="1"/>
      <name val="Calibri"/>
      <family val="2"/>
    </font>
    <font>
      <b/>
      <sz val="11"/>
      <color theme="1"/>
      <name val="Calibri"/>
      <family val="2"/>
    </font>
    <font>
      <b/>
      <sz val="11"/>
      <color theme="1"/>
      <name val="Aptos Narrow"/>
      <scheme val="minor"/>
    </font>
    <font>
      <b/>
      <sz val="14"/>
      <color theme="1"/>
      <name val="Aptos Narrow"/>
      <scheme val="minor"/>
    </font>
    <font>
      <b/>
      <sz val="16"/>
      <color theme="1"/>
      <name val="Aptos Narrow"/>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thin">
        <color rgb="FF000000"/>
      </left>
      <right/>
      <top/>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4" fontId="1" fillId="0" borderId="0" applyFont="0" applyFill="0" applyBorder="0" applyAlignment="0" applyProtection="0"/>
    <xf numFmtId="9" fontId="1" fillId="0" borderId="0" applyFont="0" applyFill="0" applyBorder="0" applyAlignment="0" applyProtection="0"/>
  </cellStyleXfs>
  <cellXfs count="438">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vertical="top" wrapText="1"/>
    </xf>
    <xf numFmtId="0" fontId="25" fillId="0" borderId="0" xfId="0" applyFont="1"/>
    <xf numFmtId="1"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9" fontId="26" fillId="0" borderId="1" xfId="0" applyNumberFormat="1" applyFont="1" applyBorder="1" applyAlignment="1">
      <alignment horizontal="center" vertical="center"/>
    </xf>
    <xf numFmtId="9" fontId="26" fillId="0" borderId="1" xfId="0" applyNumberFormat="1" applyFont="1" applyBorder="1" applyAlignment="1">
      <alignment horizontal="center"/>
    </xf>
    <xf numFmtId="0" fontId="26"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26" fillId="2" borderId="1" xfId="0" applyFont="1" applyFill="1" applyBorder="1" applyAlignment="1">
      <alignment horizontal="center" vertical="center"/>
    </xf>
    <xf numFmtId="0" fontId="26" fillId="0" borderId="1" xfId="0" applyFont="1" applyBorder="1" applyAlignment="1">
      <alignment wrapText="1"/>
    </xf>
    <xf numFmtId="0" fontId="26" fillId="2" borderId="2"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xf numFmtId="0" fontId="26" fillId="0" borderId="1" xfId="0" applyFont="1" applyBorder="1" applyAlignment="1">
      <alignment horizontal="center"/>
    </xf>
    <xf numFmtId="0" fontId="26" fillId="0" borderId="0" xfId="0" applyFont="1"/>
    <xf numFmtId="165" fontId="26" fillId="0" borderId="1" xfId="7" applyNumberFormat="1" applyFont="1" applyBorder="1" applyAlignment="1">
      <alignment horizontal="center" vertical="center"/>
    </xf>
    <xf numFmtId="0" fontId="0" fillId="0" borderId="0" xfId="0" applyAlignment="1">
      <alignment horizontal="center" vertical="center"/>
    </xf>
    <xf numFmtId="9" fontId="26" fillId="2" borderId="1" xfId="0" applyNumberFormat="1" applyFont="1" applyFill="1" applyBorder="1" applyAlignment="1">
      <alignment horizontal="center" vertical="center"/>
    </xf>
    <xf numFmtId="0" fontId="26" fillId="0" borderId="4" xfId="0" applyFont="1" applyBorder="1" applyAlignment="1">
      <alignment horizontal="center" vertical="center" wrapText="1"/>
    </xf>
    <xf numFmtId="0" fontId="26" fillId="2" borderId="1" xfId="0" applyFont="1" applyFill="1" applyBorder="1" applyAlignment="1">
      <alignment vertical="center" wrapText="1"/>
    </xf>
    <xf numFmtId="0" fontId="26" fillId="2" borderId="1" xfId="0" applyFont="1" applyFill="1" applyBorder="1" applyAlignment="1">
      <alignment wrapText="1"/>
    </xf>
    <xf numFmtId="0" fontId="27" fillId="2" borderId="1" xfId="0" applyFont="1" applyFill="1" applyBorder="1" applyAlignment="1">
      <alignment horizontal="center" vertical="center"/>
    </xf>
    <xf numFmtId="0" fontId="26" fillId="2" borderId="1" xfId="0" applyFont="1" applyFill="1" applyBorder="1"/>
    <xf numFmtId="0" fontId="26" fillId="2" borderId="1" xfId="0" applyFont="1" applyFill="1" applyBorder="1" applyAlignment="1">
      <alignment horizontal="center" wrapText="1"/>
    </xf>
    <xf numFmtId="0" fontId="28" fillId="0" borderId="1" xfId="0" applyFont="1" applyBorder="1" applyAlignment="1">
      <alignment vertical="center" wrapText="1"/>
    </xf>
    <xf numFmtId="0" fontId="29" fillId="0" borderId="1" xfId="0" applyFont="1" applyBorder="1" applyAlignment="1">
      <alignment vertical="center" wrapText="1"/>
    </xf>
    <xf numFmtId="0" fontId="28" fillId="0" borderId="1" xfId="0" applyFont="1" applyBorder="1" applyAlignment="1">
      <alignment wrapText="1"/>
    </xf>
    <xf numFmtId="0" fontId="28" fillId="0" borderId="1" xfId="0" applyFont="1" applyBorder="1" applyAlignment="1">
      <alignment horizontal="center" vertical="center" wrapText="1"/>
    </xf>
    <xf numFmtId="0" fontId="29" fillId="0" borderId="1" xfId="0" applyFont="1" applyBorder="1" applyAlignment="1">
      <alignment vertical="center"/>
    </xf>
    <xf numFmtId="0" fontId="30" fillId="0" borderId="1" xfId="0" applyFont="1" applyBorder="1" applyAlignment="1">
      <alignment wrapText="1"/>
    </xf>
    <xf numFmtId="0" fontId="31" fillId="0" borderId="1" xfId="0" applyFont="1" applyBorder="1" applyAlignment="1">
      <alignment horizontal="left" vertical="top" wrapText="1"/>
    </xf>
    <xf numFmtId="0" fontId="0" fillId="0" borderId="20" xfId="0" applyBorder="1" applyAlignment="1">
      <alignment vertical="center" wrapText="1"/>
    </xf>
    <xf numFmtId="0" fontId="0" fillId="0" borderId="19" xfId="0" applyBorder="1" applyAlignment="1">
      <alignment vertical="center" wrapText="1"/>
    </xf>
    <xf numFmtId="44" fontId="0" fillId="0" borderId="0" xfId="0" applyNumberFormat="1"/>
    <xf numFmtId="0" fontId="32" fillId="0" borderId="1"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2" fillId="2" borderId="1" xfId="1" applyFont="1" applyFill="1" applyBorder="1" applyAlignment="1">
      <alignment horizontal="left" vertical="center"/>
    </xf>
    <xf numFmtId="44" fontId="26" fillId="0" borderId="1" xfId="7" applyFont="1" applyBorder="1"/>
    <xf numFmtId="0" fontId="26" fillId="0" borderId="1" xfId="0" applyFont="1" applyBorder="1" applyAlignment="1">
      <alignment vertical="top" wrapText="1"/>
    </xf>
    <xf numFmtId="9" fontId="26" fillId="0" borderId="1" xfId="0" applyNumberFormat="1" applyFont="1" applyBorder="1"/>
    <xf numFmtId="9" fontId="26" fillId="0" borderId="19" xfId="0" applyNumberFormat="1" applyFont="1" applyBorder="1" applyAlignment="1">
      <alignment horizontal="center" vertical="center" wrapText="1"/>
    </xf>
    <xf numFmtId="9" fontId="26" fillId="0" borderId="1" xfId="0" applyNumberFormat="1" applyFont="1" applyBorder="1" applyAlignment="1">
      <alignment horizontal="center" vertical="center" wrapText="1"/>
    </xf>
    <xf numFmtId="0" fontId="26" fillId="0" borderId="20" xfId="0" applyFont="1" applyBorder="1"/>
    <xf numFmtId="0" fontId="26" fillId="0" borderId="4" xfId="0" applyFont="1" applyBorder="1"/>
    <xf numFmtId="44" fontId="26" fillId="0" borderId="19" xfId="7" applyFont="1" applyBorder="1"/>
    <xf numFmtId="44" fontId="26" fillId="0" borderId="1" xfId="7" applyFont="1" applyBorder="1" applyAlignment="1">
      <alignment wrapText="1"/>
    </xf>
    <xf numFmtId="44" fontId="26" fillId="0" borderId="1" xfId="7" applyFont="1" applyFill="1" applyBorder="1"/>
    <xf numFmtId="8" fontId="26" fillId="0" borderId="1" xfId="0" applyNumberFormat="1" applyFont="1" applyBorder="1"/>
    <xf numFmtId="0" fontId="26" fillId="2" borderId="0" xfId="0" applyFont="1" applyFill="1"/>
    <xf numFmtId="0" fontId="6" fillId="0" borderId="1" xfId="0" applyFont="1" applyBorder="1" applyAlignment="1">
      <alignment horizontal="center" vertical="center" wrapText="1"/>
    </xf>
    <xf numFmtId="0" fontId="6" fillId="2" borderId="0" xfId="0" applyFont="1" applyFill="1" applyAlignment="1">
      <alignment horizontal="center" vertical="center" wrapText="1"/>
    </xf>
    <xf numFmtId="0" fontId="34" fillId="2" borderId="0" xfId="0" applyFont="1" applyFill="1"/>
    <xf numFmtId="0" fontId="26" fillId="2" borderId="1" xfId="0" applyFont="1" applyFill="1" applyBorder="1" applyAlignment="1">
      <alignment horizontal="center"/>
    </xf>
    <xf numFmtId="9" fontId="26" fillId="0" borderId="4" xfId="0" applyNumberFormat="1" applyFont="1" applyBorder="1" applyAlignment="1">
      <alignment horizontal="center"/>
    </xf>
    <xf numFmtId="9" fontId="26" fillId="2" borderId="0" xfId="0" applyNumberFormat="1" applyFont="1" applyFill="1" applyAlignment="1">
      <alignment horizontal="center" vertical="center"/>
    </xf>
    <xf numFmtId="9" fontId="26" fillId="0" borderId="4" xfId="0" applyNumberFormat="1" applyFont="1" applyBorder="1" applyAlignment="1">
      <alignment horizontal="center" vertical="center" wrapText="1"/>
    </xf>
    <xf numFmtId="0" fontId="6" fillId="7" borderId="1" xfId="0" applyFont="1" applyFill="1" applyBorder="1" applyAlignment="1">
      <alignment horizontal="center" vertical="center" wrapText="1"/>
    </xf>
    <xf numFmtId="0" fontId="9" fillId="2" borderId="0" xfId="0" applyFont="1" applyFill="1" applyAlignment="1">
      <alignment horizontal="center" vertical="center"/>
    </xf>
    <xf numFmtId="0" fontId="26" fillId="0" borderId="0" xfId="0" applyFont="1" applyAlignment="1">
      <alignment wrapText="1"/>
    </xf>
    <xf numFmtId="9" fontId="25" fillId="2" borderId="1" xfId="0" applyNumberFormat="1" applyFont="1" applyFill="1" applyBorder="1" applyAlignment="1">
      <alignment horizontal="center" vertical="center"/>
    </xf>
    <xf numFmtId="0" fontId="25" fillId="0" borderId="4" xfId="0" applyFont="1" applyBorder="1" applyAlignment="1">
      <alignment horizontal="center" vertical="center" wrapText="1"/>
    </xf>
    <xf numFmtId="164" fontId="1" fillId="0" borderId="21" xfId="0" applyNumberFormat="1" applyFont="1" applyBorder="1" applyAlignment="1">
      <alignment vertical="center"/>
    </xf>
    <xf numFmtId="0" fontId="27" fillId="0" borderId="1" xfId="0" applyFont="1" applyBorder="1" applyAlignment="1">
      <alignment horizontal="center" vertical="center"/>
    </xf>
    <xf numFmtId="9" fontId="27" fillId="0" borderId="1" xfId="0" applyNumberFormat="1" applyFont="1" applyBorder="1" applyAlignment="1">
      <alignment horizontal="center" vertical="center"/>
    </xf>
    <xf numFmtId="0" fontId="8" fillId="0" borderId="0" xfId="0" applyFont="1" applyAlignment="1">
      <alignment horizontal="center" vertical="center"/>
    </xf>
    <xf numFmtId="1" fontId="26" fillId="0" borderId="20" xfId="0" applyNumberFormat="1" applyFont="1" applyBorder="1" applyAlignment="1">
      <alignment horizontal="center" vertical="center" wrapText="1"/>
    </xf>
    <xf numFmtId="44" fontId="0" fillId="0" borderId="0" xfId="7" applyFont="1" applyAlignment="1">
      <alignment horizontal="center"/>
    </xf>
    <xf numFmtId="0" fontId="32" fillId="0" borderId="20" xfId="0" applyFont="1" applyBorder="1" applyAlignment="1">
      <alignment horizontal="center" vertical="center" wrapText="1"/>
    </xf>
    <xf numFmtId="0" fontId="26" fillId="0" borderId="1" xfId="0" applyFont="1" applyBorder="1" applyAlignment="1">
      <alignment horizontal="center" wrapText="1"/>
    </xf>
    <xf numFmtId="9" fontId="26" fillId="0" borderId="20" xfId="0" applyNumberFormat="1" applyFont="1" applyBorder="1" applyAlignment="1">
      <alignment horizontal="center" vertical="center" wrapText="1"/>
    </xf>
    <xf numFmtId="44" fontId="26" fillId="0" borderId="1" xfId="7" applyFont="1" applyFill="1" applyBorder="1" applyAlignment="1">
      <alignment wrapText="1"/>
    </xf>
    <xf numFmtId="0" fontId="35" fillId="0" borderId="22" xfId="0" applyFont="1" applyBorder="1" applyAlignment="1">
      <alignment horizontal="center" vertical="top" wrapText="1"/>
    </xf>
    <xf numFmtId="0" fontId="36" fillId="0" borderId="23" xfId="0" applyFont="1" applyBorder="1"/>
    <xf numFmtId="164" fontId="35" fillId="0" borderId="21" xfId="0" applyNumberFormat="1" applyFont="1" applyBorder="1" applyAlignment="1">
      <alignment vertical="center"/>
    </xf>
    <xf numFmtId="0" fontId="35" fillId="0" borderId="24" xfId="0" applyFont="1" applyBorder="1" applyAlignment="1">
      <alignment horizontal="center" vertical="top" wrapText="1"/>
    </xf>
    <xf numFmtId="0" fontId="36" fillId="0" borderId="25" xfId="0" applyFont="1" applyBorder="1" applyAlignment="1">
      <alignment horizontal="center" vertical="top" wrapText="1"/>
    </xf>
    <xf numFmtId="0" fontId="36" fillId="0" borderId="26" xfId="0" applyFont="1" applyBorder="1" applyAlignment="1">
      <alignment horizontal="center" vertical="top" wrapText="1"/>
    </xf>
    <xf numFmtId="0" fontId="36" fillId="0" borderId="27" xfId="0" applyFont="1" applyBorder="1" applyAlignment="1">
      <alignment horizontal="center" vertical="top" wrapText="1"/>
    </xf>
    <xf numFmtId="0" fontId="36" fillId="0" borderId="28" xfId="0" applyFont="1" applyBorder="1" applyAlignment="1">
      <alignment horizontal="center" vertical="top" wrapText="1"/>
    </xf>
    <xf numFmtId="0" fontId="36" fillId="0" borderId="29" xfId="0" applyFont="1" applyBorder="1" applyAlignment="1">
      <alignment horizontal="center" vertical="top" wrapText="1"/>
    </xf>
    <xf numFmtId="0" fontId="36" fillId="0" borderId="30" xfId="0" applyFont="1" applyBorder="1" applyAlignment="1">
      <alignment horizontal="center" vertical="top" wrapText="1"/>
    </xf>
    <xf numFmtId="0" fontId="35" fillId="0" borderId="31" xfId="0" applyFont="1" applyBorder="1" applyAlignment="1">
      <alignment horizontal="left" vertical="top" wrapText="1"/>
    </xf>
    <xf numFmtId="0" fontId="36" fillId="0" borderId="1" xfId="0" applyFont="1" applyBorder="1" applyAlignment="1">
      <alignment horizontal="center" vertical="top" wrapText="1"/>
    </xf>
    <xf numFmtId="164" fontId="36" fillId="0" borderId="21" xfId="0" applyNumberFormat="1" applyFont="1" applyBorder="1" applyAlignment="1">
      <alignment vertical="center"/>
    </xf>
    <xf numFmtId="0" fontId="35" fillId="0" borderId="1" xfId="0" applyFont="1" applyBorder="1" applyAlignment="1">
      <alignment horizontal="justify" vertical="top" wrapText="1"/>
    </xf>
    <xf numFmtId="0" fontId="0" fillId="0" borderId="1" xfId="0" applyBorder="1" applyAlignment="1">
      <alignment horizontal="justify" vertical="top" wrapText="1"/>
    </xf>
    <xf numFmtId="0" fontId="0" fillId="0" borderId="1" xfId="0" applyBorder="1" applyAlignment="1">
      <alignment horizontal="center" vertical="top" wrapText="1"/>
    </xf>
    <xf numFmtId="44" fontId="26" fillId="0" borderId="1" xfId="7" applyFont="1" applyFill="1" applyBorder="1" applyAlignment="1">
      <alignment horizontal="center"/>
    </xf>
    <xf numFmtId="0" fontId="26" fillId="0" borderId="1" xfId="0" applyFont="1" applyBorder="1" applyAlignment="1">
      <alignment horizontal="center" vertical="top" wrapText="1"/>
    </xf>
    <xf numFmtId="0" fontId="6" fillId="2" borderId="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6" fillId="0" borderId="20" xfId="0" applyFont="1" applyBorder="1" applyAlignment="1">
      <alignment horizontal="center"/>
    </xf>
    <xf numFmtId="0" fontId="26" fillId="0" borderId="19" xfId="0" applyFont="1" applyBorder="1" applyAlignment="1">
      <alignment wrapText="1"/>
    </xf>
    <xf numFmtId="164" fontId="1" fillId="0" borderId="1" xfId="0" applyNumberFormat="1" applyFont="1" applyBorder="1" applyAlignment="1">
      <alignment vertical="center"/>
    </xf>
    <xf numFmtId="0" fontId="25" fillId="8" borderId="4"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8" borderId="1" xfId="0" applyFont="1" applyFill="1" applyBorder="1" applyAlignment="1">
      <alignment horizontal="center" vertical="center"/>
    </xf>
    <xf numFmtId="0" fontId="26" fillId="8" borderId="1" xfId="0" applyFont="1" applyFill="1" applyBorder="1" applyAlignment="1">
      <alignment horizontal="center" vertical="center" wrapText="1"/>
    </xf>
    <xf numFmtId="9" fontId="26" fillId="8" borderId="1" xfId="0" applyNumberFormat="1" applyFont="1" applyFill="1" applyBorder="1" applyAlignment="1">
      <alignment horizontal="center" vertical="center"/>
    </xf>
    <xf numFmtId="0" fontId="26" fillId="8" borderId="1" xfId="0" applyFont="1" applyFill="1" applyBorder="1" applyAlignment="1">
      <alignment vertical="center" wrapText="1"/>
    </xf>
    <xf numFmtId="0" fontId="26" fillId="8" borderId="1" xfId="0" applyFont="1" applyFill="1" applyBorder="1" applyAlignment="1">
      <alignment vertical="center"/>
    </xf>
    <xf numFmtId="0" fontId="26" fillId="0" borderId="2" xfId="0" applyFont="1" applyBorder="1"/>
    <xf numFmtId="0" fontId="26" fillId="0" borderId="2" xfId="0" applyFont="1" applyBorder="1" applyAlignment="1">
      <alignment horizontal="center"/>
    </xf>
    <xf numFmtId="0" fontId="26" fillId="0" borderId="3" xfId="0" applyFont="1" applyBorder="1"/>
    <xf numFmtId="0" fontId="26" fillId="0" borderId="11" xfId="0" applyFont="1" applyBorder="1"/>
    <xf numFmtId="44" fontId="26" fillId="0" borderId="4" xfId="7" applyFont="1" applyBorder="1"/>
    <xf numFmtId="164" fontId="35" fillId="0" borderId="32" xfId="0" applyNumberFormat="1" applyFont="1" applyBorder="1" applyAlignment="1">
      <alignment vertical="center"/>
    </xf>
    <xf numFmtId="44" fontId="26" fillId="0" borderId="4" xfId="7" applyFont="1" applyFill="1" applyBorder="1"/>
    <xf numFmtId="164" fontId="1" fillId="0" borderId="32" xfId="0" applyNumberFormat="1" applyFont="1" applyBorder="1" applyAlignment="1">
      <alignment vertical="center"/>
    </xf>
    <xf numFmtId="164" fontId="36" fillId="0" borderId="32" xfId="0" applyNumberFormat="1" applyFont="1" applyBorder="1" applyAlignment="1">
      <alignment vertical="center"/>
    </xf>
    <xf numFmtId="44" fontId="26" fillId="0" borderId="4" xfId="7" applyFont="1" applyFill="1" applyBorder="1" applyAlignment="1">
      <alignment wrapText="1"/>
    </xf>
    <xf numFmtId="44" fontId="26" fillId="0" borderId="4" xfId="7" applyFont="1" applyFill="1" applyBorder="1" applyAlignment="1">
      <alignment horizontal="center"/>
    </xf>
    <xf numFmtId="44" fontId="26" fillId="0" borderId="15" xfId="7" applyFont="1" applyBorder="1"/>
    <xf numFmtId="44" fontId="26" fillId="0" borderId="4" xfId="7" applyFont="1" applyBorder="1" applyAlignment="1">
      <alignment wrapText="1"/>
    </xf>
    <xf numFmtId="164" fontId="1" fillId="0" borderId="33" xfId="0" applyNumberFormat="1" applyFont="1" applyBorder="1" applyAlignment="1">
      <alignment vertical="center"/>
    </xf>
    <xf numFmtId="8" fontId="26" fillId="0" borderId="4" xfId="0" applyNumberFormat="1" applyFont="1" applyBorder="1"/>
    <xf numFmtId="164" fontId="1" fillId="0" borderId="4" xfId="0" applyNumberFormat="1" applyFont="1" applyBorder="1" applyAlignment="1">
      <alignment vertical="center"/>
    </xf>
    <xf numFmtId="165" fontId="26" fillId="0" borderId="4" xfId="7" applyNumberFormat="1" applyFont="1" applyBorder="1" applyAlignment="1">
      <alignment horizontal="center" vertical="center"/>
    </xf>
    <xf numFmtId="44" fontId="26" fillId="0" borderId="2" xfId="7" applyFont="1" applyBorder="1"/>
    <xf numFmtId="164" fontId="35" fillId="0" borderId="34" xfId="0" applyNumberFormat="1" applyFont="1" applyBorder="1" applyAlignment="1">
      <alignment vertical="center"/>
    </xf>
    <xf numFmtId="44" fontId="26" fillId="0" borderId="2" xfId="7" applyFont="1" applyFill="1" applyBorder="1"/>
    <xf numFmtId="164" fontId="1" fillId="0" borderId="34" xfId="0" applyNumberFormat="1" applyFont="1" applyBorder="1" applyAlignment="1">
      <alignment vertical="center"/>
    </xf>
    <xf numFmtId="164" fontId="36" fillId="0" borderId="34" xfId="0" applyNumberFormat="1" applyFont="1" applyBorder="1" applyAlignment="1">
      <alignment vertical="center"/>
    </xf>
    <xf numFmtId="44" fontId="26" fillId="0" borderId="2" xfId="7" applyFont="1" applyFill="1" applyBorder="1" applyAlignment="1">
      <alignment wrapText="1"/>
    </xf>
    <xf numFmtId="44" fontId="26" fillId="0" borderId="2" xfId="7" applyFont="1" applyFill="1" applyBorder="1" applyAlignment="1">
      <alignment horizontal="center"/>
    </xf>
    <xf numFmtId="44" fontId="26" fillId="0" borderId="13" xfId="7" applyFont="1" applyBorder="1"/>
    <xf numFmtId="44" fontId="26" fillId="0" borderId="2" xfId="7" applyFont="1" applyBorder="1" applyAlignment="1">
      <alignment wrapText="1"/>
    </xf>
    <xf numFmtId="164" fontId="1" fillId="0" borderId="2" xfId="0" applyNumberFormat="1" applyFont="1" applyBorder="1" applyAlignment="1">
      <alignment vertical="center"/>
    </xf>
    <xf numFmtId="8" fontId="26" fillId="0" borderId="2" xfId="0" applyNumberFormat="1" applyFont="1" applyBorder="1"/>
    <xf numFmtId="165" fontId="26" fillId="0" borderId="2" xfId="7" applyNumberFormat="1" applyFont="1" applyBorder="1" applyAlignment="1">
      <alignment horizontal="center" vertical="center"/>
    </xf>
    <xf numFmtId="164" fontId="35" fillId="0" borderId="1" xfId="0" applyNumberFormat="1" applyFont="1" applyBorder="1" applyAlignment="1">
      <alignment vertical="center"/>
    </xf>
    <xf numFmtId="0" fontId="35" fillId="0" borderId="1" xfId="0" applyFont="1" applyBorder="1" applyAlignment="1">
      <alignment horizontal="center" vertical="top" wrapText="1"/>
    </xf>
    <xf numFmtId="9" fontId="26" fillId="0" borderId="1" xfId="0" applyNumberFormat="1" applyFont="1" applyBorder="1" applyAlignment="1">
      <alignment horizontal="center" vertical="top" wrapText="1"/>
    </xf>
    <xf numFmtId="9" fontId="26" fillId="2" borderId="1" xfId="0" applyNumberFormat="1" applyFont="1" applyFill="1" applyBorder="1" applyAlignment="1">
      <alignment horizontal="center" vertical="center" wrapText="1"/>
    </xf>
    <xf numFmtId="44" fontId="26" fillId="2" borderId="1" xfId="7" applyFont="1" applyFill="1" applyBorder="1"/>
    <xf numFmtId="0" fontId="26" fillId="2" borderId="2" xfId="0" applyFont="1" applyFill="1" applyBorder="1"/>
    <xf numFmtId="44" fontId="26" fillId="2" borderId="4" xfId="7" applyFont="1" applyFill="1" applyBorder="1"/>
    <xf numFmtId="44" fontId="26" fillId="2" borderId="2" xfId="7" applyFont="1" applyFill="1" applyBorder="1"/>
    <xf numFmtId="164" fontId="35" fillId="2" borderId="1" xfId="0" applyNumberFormat="1" applyFont="1" applyFill="1" applyBorder="1" applyAlignment="1">
      <alignment vertical="center"/>
    </xf>
    <xf numFmtId="0" fontId="26" fillId="2" borderId="1" xfId="0" applyFont="1" applyFill="1" applyBorder="1" applyAlignment="1">
      <alignment vertical="top" wrapText="1"/>
    </xf>
    <xf numFmtId="0" fontId="26" fillId="0" borderId="1" xfId="0" applyFont="1" applyBorder="1" applyAlignment="1">
      <alignment horizontal="center" vertical="center" wrapText="1"/>
    </xf>
    <xf numFmtId="0" fontId="6" fillId="9" borderId="1" xfId="0" applyFont="1" applyFill="1" applyBorder="1" applyAlignment="1">
      <alignment horizontal="center" vertical="center" wrapText="1"/>
    </xf>
    <xf numFmtId="0" fontId="26" fillId="10" borderId="1" xfId="0" applyFont="1" applyFill="1" applyBorder="1" applyAlignment="1">
      <alignment horizontal="center" vertical="center"/>
    </xf>
    <xf numFmtId="9" fontId="26" fillId="8" borderId="1" xfId="8" applyFont="1" applyFill="1" applyBorder="1" applyAlignment="1">
      <alignment horizontal="center" vertical="center"/>
    </xf>
    <xf numFmtId="0" fontId="26" fillId="2" borderId="0" xfId="0" applyFont="1" applyFill="1" applyBorder="1" applyAlignment="1">
      <alignment vertical="center" wrapText="1"/>
    </xf>
    <xf numFmtId="0" fontId="26" fillId="2" borderId="0" xfId="0" applyFont="1" applyFill="1" applyBorder="1" applyAlignment="1">
      <alignment wrapText="1"/>
    </xf>
    <xf numFmtId="9" fontId="26" fillId="2" borderId="0" xfId="0" applyNumberFormat="1" applyFont="1" applyFill="1" applyBorder="1" applyAlignment="1">
      <alignment horizontal="center" vertical="center"/>
    </xf>
    <xf numFmtId="9" fontId="26" fillId="8" borderId="0" xfId="8" applyFont="1" applyFill="1" applyBorder="1" applyAlignment="1">
      <alignment horizontal="center" vertical="center"/>
    </xf>
    <xf numFmtId="0" fontId="26" fillId="0" borderId="20"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 xfId="0" applyFont="1" applyBorder="1" applyAlignment="1">
      <alignment horizontal="center"/>
    </xf>
    <xf numFmtId="0" fontId="26" fillId="0" borderId="1" xfId="0" applyFont="1" applyBorder="1" applyAlignment="1">
      <alignment horizontal="center" wrapText="1"/>
    </xf>
    <xf numFmtId="0" fontId="26" fillId="0" borderId="20" xfId="0" applyFont="1" applyBorder="1" applyAlignment="1">
      <alignment horizontal="center"/>
    </xf>
    <xf numFmtId="0" fontId="26" fillId="2" borderId="20" xfId="0" applyFont="1" applyFill="1" applyBorder="1" applyAlignment="1">
      <alignment horizontal="center" vertical="center" wrapText="1"/>
    </xf>
    <xf numFmtId="10" fontId="26" fillId="8" borderId="1" xfId="8" applyNumberFormat="1" applyFont="1" applyFill="1" applyBorder="1" applyAlignment="1">
      <alignment horizontal="center" vertical="center"/>
    </xf>
    <xf numFmtId="0" fontId="26" fillId="10" borderId="4" xfId="0" applyFont="1" applyFill="1" applyBorder="1" applyAlignment="1">
      <alignment horizontal="center" vertical="center" wrapText="1"/>
    </xf>
    <xf numFmtId="44" fontId="26" fillId="0" borderId="20" xfId="7" applyFont="1" applyBorder="1" applyAlignment="1">
      <alignment horizontal="center" wrapText="1"/>
    </xf>
    <xf numFmtId="44" fontId="26" fillId="0" borderId="19" xfId="7" applyFont="1" applyBorder="1" applyAlignment="1">
      <alignment horizontal="center" wrapText="1"/>
    </xf>
    <xf numFmtId="9" fontId="26" fillId="0" borderId="1" xfId="8" applyFont="1" applyBorder="1" applyAlignment="1">
      <alignment horizontal="center" vertical="center"/>
    </xf>
    <xf numFmtId="9" fontId="37" fillId="0" borderId="1" xfId="8" applyFont="1" applyBorder="1" applyAlignment="1">
      <alignment horizontal="center" vertical="center"/>
    </xf>
    <xf numFmtId="0" fontId="35" fillId="0" borderId="35" xfId="0" applyFont="1" applyBorder="1" applyAlignment="1">
      <alignment horizontal="center" vertical="top" wrapText="1"/>
    </xf>
    <xf numFmtId="164" fontId="35" fillId="0" borderId="0" xfId="0" applyNumberFormat="1" applyFont="1" applyBorder="1" applyAlignment="1">
      <alignment vertical="center"/>
    </xf>
    <xf numFmtId="44" fontId="26" fillId="0" borderId="0" xfId="7" applyFont="1" applyBorder="1"/>
    <xf numFmtId="9" fontId="38" fillId="0" borderId="1" xfId="8" applyFont="1" applyBorder="1" applyAlignment="1">
      <alignment horizontal="center" vertical="center"/>
    </xf>
    <xf numFmtId="164" fontId="1" fillId="0" borderId="0" xfId="0" applyNumberFormat="1" applyFont="1" applyBorder="1" applyAlignment="1">
      <alignment vertical="center"/>
    </xf>
    <xf numFmtId="0" fontId="35" fillId="0" borderId="0" xfId="0" applyFont="1" applyBorder="1" applyAlignment="1">
      <alignment horizontal="center" vertical="top" wrapText="1"/>
    </xf>
    <xf numFmtId="0" fontId="26" fillId="0" borderId="0" xfId="0" applyFont="1" applyBorder="1" applyAlignment="1">
      <alignment horizontal="center" vertical="center" wrapText="1"/>
    </xf>
    <xf numFmtId="164" fontId="36" fillId="0" borderId="0" xfId="0" applyNumberFormat="1" applyFont="1" applyBorder="1" applyAlignment="1">
      <alignment vertical="center"/>
    </xf>
    <xf numFmtId="0" fontId="26" fillId="0" borderId="0" xfId="0" applyFont="1" applyBorder="1" applyAlignment="1">
      <alignment wrapText="1"/>
    </xf>
    <xf numFmtId="44" fontId="26" fillId="0" borderId="0" xfId="7" applyFont="1" applyBorder="1" applyAlignment="1">
      <alignment wrapText="1"/>
    </xf>
    <xf numFmtId="0" fontId="26" fillId="0" borderId="20" xfId="0" applyFont="1" applyBorder="1" applyAlignment="1">
      <alignment wrapText="1"/>
    </xf>
    <xf numFmtId="0" fontId="26" fillId="0" borderId="0" xfId="0" applyFont="1" applyBorder="1" applyAlignment="1">
      <alignment horizontal="center" wrapText="1"/>
    </xf>
    <xf numFmtId="0" fontId="26" fillId="0" borderId="0" xfId="0" applyFont="1" applyBorder="1"/>
    <xf numFmtId="0" fontId="26" fillId="0" borderId="0" xfId="0" applyFont="1" applyBorder="1" applyAlignment="1">
      <alignment horizontal="center"/>
    </xf>
    <xf numFmtId="0" fontId="0" fillId="0" borderId="0" xfId="0" applyBorder="1"/>
    <xf numFmtId="165" fontId="26" fillId="0" borderId="0" xfId="7" applyNumberFormat="1" applyFont="1" applyBorder="1" applyAlignment="1">
      <alignment horizontal="center"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xf>
    <xf numFmtId="0" fontId="26" fillId="0" borderId="1" xfId="0" applyFont="1" applyBorder="1" applyAlignment="1">
      <alignment horizontal="center" wrapText="1"/>
    </xf>
    <xf numFmtId="0" fontId="26" fillId="0" borderId="20" xfId="0" applyFont="1" applyBorder="1" applyAlignment="1">
      <alignment horizontal="center"/>
    </xf>
    <xf numFmtId="9" fontId="35" fillId="0" borderId="1" xfId="8" applyFont="1" applyBorder="1" applyAlignment="1">
      <alignment horizontal="center" vertical="center"/>
    </xf>
    <xf numFmtId="164" fontId="40" fillId="0" borderId="1" xfId="0" applyNumberFormat="1" applyFont="1" applyBorder="1" applyAlignment="1">
      <alignment vertical="center"/>
    </xf>
    <xf numFmtId="9" fontId="40" fillId="0" borderId="1" xfId="8" applyFont="1" applyBorder="1" applyAlignment="1">
      <alignment horizontal="center" vertical="center"/>
    </xf>
    <xf numFmtId="9" fontId="1" fillId="0" borderId="1" xfId="8" applyFont="1" applyBorder="1" applyAlignment="1">
      <alignment horizontal="center" vertical="center"/>
    </xf>
    <xf numFmtId="10" fontId="1" fillId="0" borderId="1" xfId="8" applyNumberFormat="1" applyFont="1" applyBorder="1" applyAlignment="1">
      <alignment horizontal="center" vertical="center"/>
    </xf>
    <xf numFmtId="10" fontId="35" fillId="0" borderId="1" xfId="8" applyNumberFormat="1" applyFont="1" applyBorder="1" applyAlignment="1">
      <alignment horizontal="center" vertical="center"/>
    </xf>
    <xf numFmtId="166" fontId="35" fillId="0" borderId="1" xfId="8" applyNumberFormat="1" applyFont="1" applyBorder="1" applyAlignment="1">
      <alignment horizontal="center" vertical="center"/>
    </xf>
    <xf numFmtId="9" fontId="26" fillId="0" borderId="1" xfId="8" applyFont="1" applyFill="1" applyBorder="1" applyAlignment="1">
      <alignment horizontal="center" vertical="center"/>
    </xf>
    <xf numFmtId="9" fontId="35" fillId="2" borderId="1" xfId="8" applyFont="1" applyFill="1" applyBorder="1" applyAlignment="1">
      <alignment horizontal="center" vertical="center"/>
    </xf>
    <xf numFmtId="164" fontId="41" fillId="0" borderId="1" xfId="0" applyNumberFormat="1" applyFont="1" applyBorder="1" applyAlignment="1">
      <alignment vertical="center"/>
    </xf>
    <xf numFmtId="9" fontId="41" fillId="0" borderId="1" xfId="8" applyFont="1" applyBorder="1" applyAlignment="1">
      <alignment horizontal="center" vertical="center"/>
    </xf>
    <xf numFmtId="10" fontId="41" fillId="0" borderId="1" xfId="8" applyNumberFormat="1" applyFont="1" applyBorder="1" applyAlignment="1">
      <alignment horizontal="center" vertical="center"/>
    </xf>
    <xf numFmtId="164" fontId="41" fillId="2" borderId="1" xfId="0" applyNumberFormat="1" applyFont="1" applyFill="1" applyBorder="1" applyAlignment="1">
      <alignment vertical="center"/>
    </xf>
    <xf numFmtId="9" fontId="41" fillId="2" borderId="1" xfId="8" applyFont="1" applyFill="1" applyBorder="1" applyAlignment="1">
      <alignment vertical="center"/>
    </xf>
    <xf numFmtId="9" fontId="41" fillId="2" borderId="1" xfId="8" applyFont="1" applyFill="1" applyBorder="1" applyAlignment="1">
      <alignment horizontal="center" vertical="center"/>
    </xf>
    <xf numFmtId="0" fontId="26" fillId="0" borderId="5" xfId="0" applyFont="1" applyBorder="1" applyAlignment="1">
      <alignment horizontal="center" vertical="center" wrapText="1"/>
    </xf>
    <xf numFmtId="164" fontId="44" fillId="0" borderId="1" xfId="0" applyNumberFormat="1" applyFont="1" applyBorder="1" applyAlignment="1">
      <alignment vertical="center"/>
    </xf>
    <xf numFmtId="9" fontId="44" fillId="0" borderId="1" xfId="8" applyFont="1" applyBorder="1" applyAlignment="1">
      <alignment horizontal="center" vertical="center"/>
    </xf>
    <xf numFmtId="164" fontId="41" fillId="0" borderId="0" xfId="0" applyNumberFormat="1" applyFont="1" applyBorder="1" applyAlignment="1">
      <alignment vertical="center"/>
    </xf>
    <xf numFmtId="2" fontId="41" fillId="0" borderId="0" xfId="8" applyNumberFormat="1" applyFont="1" applyBorder="1" applyAlignment="1">
      <alignment horizontal="center" vertical="center"/>
    </xf>
    <xf numFmtId="9" fontId="41" fillId="0" borderId="0" xfId="8" applyFont="1" applyBorder="1" applyAlignment="1">
      <alignment horizontal="center" vertical="center"/>
    </xf>
    <xf numFmtId="2" fontId="41" fillId="0" borderId="1" xfId="8" applyNumberFormat="1" applyFont="1" applyBorder="1" applyAlignment="1">
      <alignment horizontal="center" vertical="center"/>
    </xf>
    <xf numFmtId="9" fontId="41" fillId="0" borderId="1" xfId="8" applyFont="1" applyBorder="1" applyAlignment="1">
      <alignment vertical="center"/>
    </xf>
    <xf numFmtId="0" fontId="26" fillId="0" borderId="1" xfId="0" applyFont="1" applyBorder="1" applyAlignment="1">
      <alignment horizontal="center" vertical="center" wrapText="1"/>
    </xf>
    <xf numFmtId="0" fontId="26" fillId="11" borderId="4" xfId="0" applyFont="1" applyFill="1" applyBorder="1" applyAlignment="1">
      <alignment horizontal="center" vertical="center" wrapText="1"/>
    </xf>
    <xf numFmtId="9" fontId="26" fillId="0" borderId="4" xfId="0" applyNumberFormat="1" applyFont="1" applyBorder="1" applyAlignment="1">
      <alignment horizontal="center" vertical="center"/>
    </xf>
    <xf numFmtId="9" fontId="26" fillId="10" borderId="1" xfId="0" applyNumberFormat="1" applyFont="1" applyFill="1" applyBorder="1" applyAlignment="1">
      <alignment horizontal="center" vertical="center"/>
    </xf>
    <xf numFmtId="0" fontId="17"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4" fillId="0" borderId="0" xfId="0" applyFont="1" applyAlignment="1">
      <alignment horizontal="center" vertical="center" wrapText="1"/>
    </xf>
    <xf numFmtId="9" fontId="44" fillId="0" borderId="0" xfId="8" applyFont="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33" fillId="2" borderId="1" xfId="0" applyFont="1" applyFill="1" applyBorder="1" applyAlignment="1">
      <alignment horizontal="center" vertical="center"/>
    </xf>
    <xf numFmtId="0" fontId="24" fillId="2" borderId="1" xfId="0" applyFont="1" applyFill="1" applyBorder="1" applyAlignment="1">
      <alignment horizontal="center"/>
    </xf>
    <xf numFmtId="0" fontId="22" fillId="2" borderId="1" xfId="0" applyFont="1" applyFill="1" applyBorder="1" applyAlignment="1">
      <alignment horizontal="center" vertical="center" wrapText="1"/>
    </xf>
    <xf numFmtId="0" fontId="33" fillId="2" borderId="2"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164" fontId="35" fillId="0" borderId="2" xfId="0" applyNumberFormat="1" applyFont="1" applyBorder="1" applyAlignment="1">
      <alignment horizontal="center" vertical="center"/>
    </xf>
    <xf numFmtId="164" fontId="35" fillId="0" borderId="4" xfId="0" applyNumberFormat="1" applyFont="1" applyBorder="1" applyAlignment="1">
      <alignment horizontal="center" vertical="center"/>
    </xf>
    <xf numFmtId="164" fontId="43" fillId="0" borderId="2" xfId="0" applyNumberFormat="1" applyFont="1" applyBorder="1" applyAlignment="1">
      <alignment horizontal="center" vertical="center" wrapText="1"/>
    </xf>
    <xf numFmtId="164" fontId="43" fillId="0" borderId="4" xfId="0" applyNumberFormat="1" applyFont="1" applyBorder="1" applyAlignment="1">
      <alignment horizontal="center" vertical="center" wrapText="1"/>
    </xf>
    <xf numFmtId="164" fontId="0" fillId="0" borderId="2" xfId="0" applyNumberFormat="1" applyFont="1" applyBorder="1" applyAlignment="1">
      <alignment horizontal="center" vertical="center"/>
    </xf>
    <xf numFmtId="164" fontId="1" fillId="0" borderId="4" xfId="0" applyNumberFormat="1" applyFont="1" applyBorder="1" applyAlignment="1">
      <alignment horizontal="center" vertical="center"/>
    </xf>
    <xf numFmtId="164" fontId="42" fillId="0" borderId="2" xfId="0" applyNumberFormat="1" applyFont="1" applyBorder="1" applyAlignment="1">
      <alignment horizontal="center" vertical="center" wrapText="1"/>
    </xf>
    <xf numFmtId="164" fontId="42" fillId="0" borderId="4" xfId="0" applyNumberFormat="1" applyFont="1" applyBorder="1" applyAlignment="1">
      <alignment horizontal="center" vertical="center" wrapText="1"/>
    </xf>
    <xf numFmtId="164" fontId="41" fillId="0" borderId="5" xfId="0" applyNumberFormat="1" applyFont="1" applyBorder="1" applyAlignment="1">
      <alignment horizontal="center" vertical="center" wrapText="1"/>
    </xf>
    <xf numFmtId="44" fontId="26" fillId="0" borderId="2" xfId="7" applyFont="1" applyFill="1" applyBorder="1" applyAlignment="1">
      <alignment horizontal="center" vertical="center"/>
    </xf>
    <xf numFmtId="44" fontId="26" fillId="0" borderId="4" xfId="7" applyFont="1" applyFill="1" applyBorder="1" applyAlignment="1">
      <alignment horizontal="center" vertical="center"/>
    </xf>
    <xf numFmtId="44" fontId="26" fillId="2" borderId="2" xfId="7" applyFont="1" applyFill="1" applyBorder="1" applyAlignment="1">
      <alignment horizontal="center" vertical="center"/>
    </xf>
    <xf numFmtId="44" fontId="26" fillId="2" borderId="4" xfId="7" applyFont="1" applyFill="1" applyBorder="1" applyAlignment="1">
      <alignment horizontal="center" vertical="center"/>
    </xf>
    <xf numFmtId="44" fontId="26" fillId="0" borderId="20" xfId="7" applyFont="1" applyBorder="1" applyAlignment="1">
      <alignment horizontal="center" wrapText="1"/>
    </xf>
    <xf numFmtId="44" fontId="26" fillId="0" borderId="19" xfId="7" applyFont="1" applyBorder="1" applyAlignment="1">
      <alignment horizontal="center" wrapText="1"/>
    </xf>
    <xf numFmtId="44" fontId="39" fillId="2" borderId="2" xfId="7" applyFont="1" applyFill="1" applyBorder="1" applyAlignment="1">
      <alignment horizontal="center" vertical="center" wrapText="1"/>
    </xf>
    <xf numFmtId="44" fontId="39" fillId="2" borderId="4" xfId="7" applyFont="1" applyFill="1" applyBorder="1" applyAlignment="1">
      <alignment horizontal="center" vertical="center" wrapText="1"/>
    </xf>
    <xf numFmtId="0" fontId="26" fillId="0" borderId="20" xfId="0" applyFont="1" applyBorder="1" applyAlignment="1">
      <alignment horizontal="center" wrapText="1"/>
    </xf>
    <xf numFmtId="0" fontId="26" fillId="0" borderId="19" xfId="0" applyFont="1" applyBorder="1" applyAlignment="1">
      <alignment horizontal="center" wrapText="1"/>
    </xf>
    <xf numFmtId="0" fontId="26" fillId="2" borderId="20"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0" borderId="20" xfId="0" applyFont="1" applyBorder="1" applyAlignment="1">
      <alignment horizontal="center" vertical="center"/>
    </xf>
    <xf numFmtId="0" fontId="26" fillId="0" borderId="19" xfId="0" applyFont="1" applyBorder="1" applyAlignment="1">
      <alignment horizontal="center" vertical="center"/>
    </xf>
    <xf numFmtId="0" fontId="26" fillId="0" borderId="2" xfId="0" applyFont="1" applyBorder="1" applyAlignment="1">
      <alignment horizontal="center"/>
    </xf>
    <xf numFmtId="44" fontId="26" fillId="0" borderId="4" xfId="7" applyFont="1" applyBorder="1" applyAlignment="1">
      <alignment horizontal="center" wrapText="1"/>
    </xf>
    <xf numFmtId="44" fontId="26" fillId="0" borderId="2" xfId="7" applyFont="1" applyBorder="1" applyAlignment="1">
      <alignment horizontal="center" wrapText="1"/>
    </xf>
    <xf numFmtId="0" fontId="32" fillId="0" borderId="1" xfId="0" applyFont="1" applyBorder="1" applyAlignment="1">
      <alignment horizontal="center" vertical="center" wrapText="1"/>
    </xf>
    <xf numFmtId="1"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8" xfId="0" applyFont="1" applyBorder="1" applyAlignment="1">
      <alignment horizontal="center" vertical="center" wrapText="1"/>
    </xf>
    <xf numFmtId="1" fontId="26" fillId="0" borderId="20" xfId="0" applyNumberFormat="1" applyFont="1" applyBorder="1" applyAlignment="1">
      <alignment horizontal="center" vertical="center"/>
    </xf>
    <xf numFmtId="1" fontId="26" fillId="0" borderId="18" xfId="0" applyNumberFormat="1" applyFont="1" applyBorder="1" applyAlignment="1">
      <alignment horizontal="center" vertical="center"/>
    </xf>
    <xf numFmtId="1" fontId="26" fillId="0" borderId="19" xfId="0" applyNumberFormat="1" applyFont="1" applyBorder="1" applyAlignment="1">
      <alignment horizontal="center" vertical="center"/>
    </xf>
    <xf numFmtId="0" fontId="26" fillId="0" borderId="1" xfId="0" applyFont="1" applyBorder="1" applyAlignment="1">
      <alignment horizontal="center"/>
    </xf>
    <xf numFmtId="1" fontId="26" fillId="0" borderId="20" xfId="0" applyNumberFormat="1" applyFont="1" applyBorder="1" applyAlignment="1">
      <alignment horizontal="center" vertical="center" wrapText="1"/>
    </xf>
    <xf numFmtId="1" fontId="26" fillId="0" borderId="19" xfId="0" applyNumberFormat="1" applyFont="1" applyBorder="1" applyAlignment="1">
      <alignment horizontal="center" vertical="center" wrapText="1"/>
    </xf>
    <xf numFmtId="0" fontId="26" fillId="0" borderId="19" xfId="0" applyFont="1" applyBorder="1" applyAlignment="1">
      <alignment horizontal="center" vertical="center" wrapText="1"/>
    </xf>
    <xf numFmtId="0" fontId="32" fillId="2" borderId="1" xfId="0" applyFont="1" applyFill="1" applyBorder="1" applyAlignment="1">
      <alignment horizontal="center" wrapText="1"/>
    </xf>
    <xf numFmtId="0" fontId="26" fillId="0" borderId="1" xfId="0" applyFont="1" applyBorder="1" applyAlignment="1">
      <alignment horizontal="center" wrapText="1"/>
    </xf>
    <xf numFmtId="0" fontId="26" fillId="0" borderId="20" xfId="0" applyFont="1" applyBorder="1" applyAlignment="1">
      <alignment horizontal="center"/>
    </xf>
    <xf numFmtId="0" fontId="26" fillId="0" borderId="19" xfId="0" applyFont="1" applyBorder="1" applyAlignment="1">
      <alignment horizontal="center"/>
    </xf>
    <xf numFmtId="0" fontId="32" fillId="0" borderId="20"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19" xfId="0" applyFont="1" applyFill="1" applyBorder="1" applyAlignment="1">
      <alignment horizontal="center" vertical="center" wrapText="1"/>
    </xf>
    <xf numFmtId="1" fontId="26" fillId="0" borderId="18" xfId="0" applyNumberFormat="1" applyFont="1" applyBorder="1" applyAlignment="1">
      <alignment horizontal="center" vertical="center" wrapText="1"/>
    </xf>
    <xf numFmtId="44" fontId="26" fillId="0" borderId="1" xfId="7" applyFont="1" applyBorder="1" applyAlignment="1">
      <alignment horizontal="center" wrapText="1"/>
    </xf>
    <xf numFmtId="9" fontId="26" fillId="0" borderId="20" xfId="0" applyNumberFormat="1" applyFont="1" applyBorder="1" applyAlignment="1">
      <alignment horizontal="center" vertical="center" wrapText="1"/>
    </xf>
    <xf numFmtId="9" fontId="26" fillId="0" borderId="19" xfId="0" applyNumberFormat="1" applyFont="1" applyBorder="1" applyAlignment="1">
      <alignment horizontal="center" vertical="center" wrapText="1"/>
    </xf>
    <xf numFmtId="1" fontId="26" fillId="0" borderId="1"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9" fillId="0" borderId="4" xfId="0" applyFont="1" applyBorder="1" applyAlignment="1">
      <alignment horizontal="center" vertical="center" wrapText="1"/>
    </xf>
    <xf numFmtId="0" fontId="26" fillId="0" borderId="20" xfId="0" applyFont="1" applyBorder="1" applyAlignment="1">
      <alignment horizontal="center" vertical="top" wrapText="1"/>
    </xf>
    <xf numFmtId="0" fontId="26" fillId="0" borderId="18" xfId="0" applyFont="1" applyBorder="1" applyAlignment="1">
      <alignment horizontal="center" vertical="top" wrapText="1"/>
    </xf>
    <xf numFmtId="0" fontId="26" fillId="0" borderId="19" xfId="0" applyFont="1" applyBorder="1" applyAlignment="1">
      <alignment horizontal="center" vertical="top"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3" fillId="2" borderId="2"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33"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 xfId="0" applyFont="1" applyFill="1" applyBorder="1" applyAlignment="1">
      <alignment horizontal="center" vertical="center"/>
    </xf>
    <xf numFmtId="0" fontId="32" fillId="0" borderId="20" xfId="0" applyFont="1" applyBorder="1" applyAlignment="1">
      <alignment horizontal="center" wrapText="1"/>
    </xf>
    <xf numFmtId="0" fontId="32" fillId="0" borderId="19" xfId="0" applyFont="1" applyBorder="1" applyAlignment="1">
      <alignment horizontal="center" wrapText="1"/>
    </xf>
    <xf numFmtId="0" fontId="32" fillId="0" borderId="19" xfId="0" applyFont="1" applyBorder="1" applyAlignment="1">
      <alignment horizontal="center" vertical="center" wrapText="1"/>
    </xf>
    <xf numFmtId="0" fontId="32" fillId="2" borderId="20" xfId="0" applyFont="1" applyFill="1" applyBorder="1" applyAlignment="1">
      <alignment horizontal="center" vertical="center" wrapText="1"/>
    </xf>
    <xf numFmtId="0" fontId="32" fillId="2" borderId="19" xfId="0" applyFont="1" applyFill="1" applyBorder="1" applyAlignment="1">
      <alignment horizontal="center" vertical="center" wrapText="1"/>
    </xf>
    <xf numFmtId="1" fontId="32" fillId="0" borderId="1" xfId="0" applyNumberFormat="1" applyFont="1" applyBorder="1" applyAlignment="1">
      <alignment horizontal="center" vertical="center" wrapText="1"/>
    </xf>
    <xf numFmtId="0" fontId="32" fillId="2" borderId="18" xfId="0" applyFont="1" applyFill="1" applyBorder="1" applyAlignment="1">
      <alignment horizontal="center" vertical="center" wrapText="1"/>
    </xf>
    <xf numFmtId="0" fontId="43" fillId="0" borderId="0" xfId="0" applyFont="1" applyAlignment="1">
      <alignment horizontal="center" vertical="center" wrapText="1"/>
    </xf>
    <xf numFmtId="164" fontId="44" fillId="0" borderId="0" xfId="0" applyNumberFormat="1" applyFont="1" applyAlignment="1">
      <alignment horizontal="center" vertical="center"/>
    </xf>
    <xf numFmtId="0" fontId="44" fillId="0" borderId="0" xfId="0" applyFont="1" applyAlignment="1">
      <alignment horizontal="center" vertical="center"/>
    </xf>
    <xf numFmtId="4" fontId="44" fillId="0" borderId="0" xfId="0" applyNumberFormat="1" applyFont="1" applyAlignment="1">
      <alignment horizontal="center" vertical="center"/>
    </xf>
    <xf numFmtId="10" fontId="44" fillId="0" borderId="0" xfId="8" applyNumberFormat="1" applyFont="1" applyAlignment="1">
      <alignment horizontal="center" vertical="center"/>
    </xf>
    <xf numFmtId="0" fontId="26" fillId="2" borderId="13"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2" xfId="0" applyFont="1" applyFill="1" applyBorder="1" applyAlignment="1">
      <alignment horizontal="center" vertical="center" wrapText="1"/>
    </xf>
    <xf numFmtId="9" fontId="45" fillId="0" borderId="0" xfId="8" applyFont="1" applyAlignment="1">
      <alignment horizontal="center" vertic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6" fillId="0" borderId="0" xfId="0" applyFont="1" applyAlignment="1">
      <alignment horizontal="center" vertical="center"/>
    </xf>
    <xf numFmtId="0" fontId="26" fillId="7" borderId="4" xfId="0" applyFont="1" applyFill="1" applyBorder="1" applyAlignment="1">
      <alignment horizontal="center" vertical="center" wrapText="1"/>
    </xf>
    <xf numFmtId="0" fontId="26" fillId="7" borderId="1" xfId="0" applyFont="1" applyFill="1" applyBorder="1" applyAlignment="1">
      <alignment horizontal="center" vertical="center" wrapText="1"/>
    </xf>
  </cellXfs>
  <cellStyles count="9">
    <cellStyle name="BodyStyle" xfId="5"/>
    <cellStyle name="HeaderStyle" xfId="4"/>
    <cellStyle name="Millares 2" xfId="3"/>
    <cellStyle name="Moneda" xfId="7" builtinId="4"/>
    <cellStyle name="Moneda 2" xfId="2"/>
    <cellStyle name="Normal" xfId="0" builtinId="0"/>
    <cellStyle name="Normal 2" xfId="1"/>
    <cellStyle name="Numeric" xfId="6"/>
    <cellStyle name="Porcentaje" xfId="8"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operaciones.colombiacompra.gov.co/tienda-virtual-del-estado-colombiano/ordenes-compra/142635" TargetMode="External"/><Relationship Id="rId1" Type="http://schemas.openxmlformats.org/officeDocument/2006/relationships/hyperlink" Target="https://community.secop.gov.co/Public/Tendering/ContractNoticePhases/View?PPI=CO1.PPI.37867973&amp;isFromPublicArea=True&amp;isModal=False"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56" zoomScale="80" zoomScaleNormal="80" workbookViewId="0">
      <selection activeCell="B68" sqref="B68:H68"/>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75" style="10" customWidth="1"/>
    <col min="14" max="15" width="10.875" style="10"/>
    <col min="16" max="16" width="16.75" style="10" customWidth="1"/>
    <col min="17" max="17" width="20.375" style="10" customWidth="1"/>
    <col min="18" max="18" width="18.7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25" style="10" customWidth="1"/>
    <col min="27" max="27" width="28.75" style="10" customWidth="1"/>
    <col min="28" max="28" width="19.375" style="10" customWidth="1"/>
    <col min="29" max="29" width="21.125" style="10" customWidth="1"/>
    <col min="30" max="30" width="21.875" style="10" customWidth="1"/>
    <col min="31" max="31" width="25.375" style="10" customWidth="1"/>
    <col min="32" max="32" width="22.25" style="10" customWidth="1"/>
    <col min="33" max="33" width="29.75" style="10" customWidth="1"/>
    <col min="34" max="34" width="18.75" style="10" customWidth="1"/>
    <col min="35" max="35" width="18.25" style="10" customWidth="1"/>
    <col min="36" max="36" width="22.25" style="10" customWidth="1"/>
    <col min="37" max="16384" width="10.875" style="10"/>
  </cols>
  <sheetData>
    <row r="1" spans="1:50" ht="54.75" customHeight="1">
      <c r="A1" s="258" t="s">
        <v>160</v>
      </c>
      <c r="B1" s="258"/>
      <c r="C1" s="258"/>
      <c r="D1" s="258"/>
      <c r="E1" s="258"/>
      <c r="F1" s="258"/>
      <c r="G1" s="258"/>
      <c r="H1" s="258"/>
    </row>
    <row r="2" spans="1:50" ht="33" customHeight="1">
      <c r="A2" s="262" t="s">
        <v>179</v>
      </c>
      <c r="B2" s="262"/>
      <c r="C2" s="262"/>
      <c r="D2" s="262"/>
      <c r="E2" s="262"/>
      <c r="F2" s="262"/>
      <c r="G2" s="262"/>
      <c r="H2" s="262"/>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93</v>
      </c>
      <c r="B3" s="257" t="s">
        <v>106</v>
      </c>
      <c r="C3" s="257"/>
      <c r="D3" s="257"/>
      <c r="E3" s="257"/>
      <c r="F3" s="257"/>
      <c r="G3" s="257"/>
      <c r="H3" s="257"/>
    </row>
    <row r="4" spans="1:50" ht="48" customHeight="1">
      <c r="A4" s="14" t="s">
        <v>166</v>
      </c>
      <c r="B4" s="259" t="s">
        <v>185</v>
      </c>
      <c r="C4" s="260"/>
      <c r="D4" s="260"/>
      <c r="E4" s="260"/>
      <c r="F4" s="260"/>
      <c r="G4" s="260"/>
      <c r="H4" s="261"/>
    </row>
    <row r="5" spans="1:50" ht="31.5" customHeight="1">
      <c r="A5" s="14" t="s">
        <v>184</v>
      </c>
      <c r="B5" s="257" t="s">
        <v>107</v>
      </c>
      <c r="C5" s="257"/>
      <c r="D5" s="257"/>
      <c r="E5" s="257"/>
      <c r="F5" s="257"/>
      <c r="G5" s="257"/>
      <c r="H5" s="257"/>
    </row>
    <row r="6" spans="1:50" ht="40.5" customHeight="1">
      <c r="A6" s="14" t="s">
        <v>81</v>
      </c>
      <c r="B6" s="259" t="s">
        <v>108</v>
      </c>
      <c r="C6" s="260"/>
      <c r="D6" s="260"/>
      <c r="E6" s="260"/>
      <c r="F6" s="260"/>
      <c r="G6" s="260"/>
      <c r="H6" s="261"/>
    </row>
    <row r="7" spans="1:50" ht="41.1" customHeight="1">
      <c r="A7" s="14" t="s">
        <v>99</v>
      </c>
      <c r="B7" s="257" t="s">
        <v>109</v>
      </c>
      <c r="C7" s="257"/>
      <c r="D7" s="257"/>
      <c r="E7" s="257"/>
      <c r="F7" s="257"/>
      <c r="G7" s="257"/>
      <c r="H7" s="257"/>
    </row>
    <row r="8" spans="1:50" ht="48.95" customHeight="1">
      <c r="A8" s="14" t="s">
        <v>33</v>
      </c>
      <c r="B8" s="257" t="s">
        <v>193</v>
      </c>
      <c r="C8" s="257"/>
      <c r="D8" s="257"/>
      <c r="E8" s="257"/>
      <c r="F8" s="257"/>
      <c r="G8" s="257"/>
      <c r="H8" s="257"/>
    </row>
    <row r="9" spans="1:50" ht="48.95" customHeight="1">
      <c r="A9" s="14" t="s">
        <v>194</v>
      </c>
      <c r="B9" s="259" t="s">
        <v>195</v>
      </c>
      <c r="C9" s="260"/>
      <c r="D9" s="260"/>
      <c r="E9" s="260"/>
      <c r="F9" s="260"/>
      <c r="G9" s="260"/>
      <c r="H9" s="261"/>
    </row>
    <row r="10" spans="1:50" ht="30">
      <c r="A10" s="14" t="s">
        <v>34</v>
      </c>
      <c r="B10" s="257" t="s">
        <v>110</v>
      </c>
      <c r="C10" s="257"/>
      <c r="D10" s="257"/>
      <c r="E10" s="257"/>
      <c r="F10" s="257"/>
      <c r="G10" s="257"/>
      <c r="H10" s="257"/>
    </row>
    <row r="11" spans="1:50" ht="30">
      <c r="A11" s="14" t="s">
        <v>8</v>
      </c>
      <c r="B11" s="257" t="s">
        <v>111</v>
      </c>
      <c r="C11" s="257"/>
      <c r="D11" s="257"/>
      <c r="E11" s="257"/>
      <c r="F11" s="257"/>
      <c r="G11" s="257"/>
      <c r="H11" s="257"/>
    </row>
    <row r="12" spans="1:50" ht="33.950000000000003" customHeight="1">
      <c r="A12" s="14" t="s">
        <v>82</v>
      </c>
      <c r="B12" s="257" t="s">
        <v>112</v>
      </c>
      <c r="C12" s="257"/>
      <c r="D12" s="257"/>
      <c r="E12" s="257"/>
      <c r="F12" s="257"/>
      <c r="G12" s="257"/>
      <c r="H12" s="257"/>
    </row>
    <row r="13" spans="1:50" ht="30">
      <c r="A13" s="14" t="s">
        <v>29</v>
      </c>
      <c r="B13" s="257" t="s">
        <v>113</v>
      </c>
      <c r="C13" s="257"/>
      <c r="D13" s="257"/>
      <c r="E13" s="257"/>
      <c r="F13" s="257"/>
      <c r="G13" s="257"/>
      <c r="H13" s="257"/>
    </row>
    <row r="14" spans="1:50" ht="30">
      <c r="A14" s="14" t="s">
        <v>103</v>
      </c>
      <c r="B14" s="257" t="s">
        <v>114</v>
      </c>
      <c r="C14" s="257"/>
      <c r="D14" s="257"/>
      <c r="E14" s="257"/>
      <c r="F14" s="257"/>
      <c r="G14" s="257"/>
      <c r="H14" s="257"/>
    </row>
    <row r="15" spans="1:50" ht="44.1" customHeight="1">
      <c r="A15" s="14" t="s">
        <v>100</v>
      </c>
      <c r="B15" s="257" t="s">
        <v>115</v>
      </c>
      <c r="C15" s="257"/>
      <c r="D15" s="257"/>
      <c r="E15" s="257"/>
      <c r="F15" s="257"/>
      <c r="G15" s="257"/>
      <c r="H15" s="257"/>
    </row>
    <row r="16" spans="1:50" ht="60">
      <c r="A16" s="14" t="s">
        <v>9</v>
      </c>
      <c r="B16" s="257" t="s">
        <v>116</v>
      </c>
      <c r="C16" s="257"/>
      <c r="D16" s="257"/>
      <c r="E16" s="257"/>
      <c r="F16" s="257"/>
      <c r="G16" s="257"/>
      <c r="H16" s="257"/>
    </row>
    <row r="17" spans="1:8" ht="58.5" customHeight="1">
      <c r="A17" s="14" t="s">
        <v>30</v>
      </c>
      <c r="B17" s="257" t="s">
        <v>117</v>
      </c>
      <c r="C17" s="257"/>
      <c r="D17" s="257"/>
      <c r="E17" s="257"/>
      <c r="F17" s="257"/>
      <c r="G17" s="257"/>
      <c r="H17" s="257"/>
    </row>
    <row r="18" spans="1:8" ht="30">
      <c r="A18" s="14" t="s">
        <v>83</v>
      </c>
      <c r="B18" s="257" t="s">
        <v>118</v>
      </c>
      <c r="C18" s="257"/>
      <c r="D18" s="257"/>
      <c r="E18" s="257"/>
      <c r="F18" s="257"/>
      <c r="G18" s="257"/>
      <c r="H18" s="257"/>
    </row>
    <row r="19" spans="1:8" ht="30" customHeight="1">
      <c r="A19" s="264"/>
      <c r="B19" s="265"/>
      <c r="C19" s="265"/>
      <c r="D19" s="265"/>
      <c r="E19" s="265"/>
      <c r="F19" s="265"/>
      <c r="G19" s="265"/>
      <c r="H19" s="266"/>
    </row>
    <row r="20" spans="1:8" ht="37.5" customHeight="1">
      <c r="A20" s="262" t="s">
        <v>180</v>
      </c>
      <c r="B20" s="262"/>
      <c r="C20" s="262"/>
      <c r="D20" s="262"/>
      <c r="E20" s="262"/>
      <c r="F20" s="262"/>
      <c r="G20" s="262"/>
      <c r="H20" s="262"/>
    </row>
    <row r="21" spans="1:8" ht="117" customHeight="1">
      <c r="A21" s="267" t="s">
        <v>35</v>
      </c>
      <c r="B21" s="267"/>
      <c r="C21" s="267"/>
      <c r="D21" s="267"/>
      <c r="E21" s="267"/>
      <c r="F21" s="267"/>
      <c r="G21" s="267"/>
      <c r="H21" s="267"/>
    </row>
    <row r="22" spans="1:8" ht="117" customHeight="1">
      <c r="A22" s="14" t="s">
        <v>99</v>
      </c>
      <c r="B22" s="257" t="s">
        <v>109</v>
      </c>
      <c r="C22" s="257"/>
      <c r="D22" s="257"/>
      <c r="E22" s="257"/>
      <c r="F22" s="257"/>
      <c r="G22" s="257"/>
      <c r="H22" s="257"/>
    </row>
    <row r="23" spans="1:8" ht="167.1" customHeight="1">
      <c r="A23" s="14" t="s">
        <v>84</v>
      </c>
      <c r="B23" s="267" t="s">
        <v>119</v>
      </c>
      <c r="C23" s="267"/>
      <c r="D23" s="267"/>
      <c r="E23" s="267"/>
      <c r="F23" s="267"/>
      <c r="G23" s="267"/>
      <c r="H23" s="267"/>
    </row>
    <row r="24" spans="1:8" ht="69.75" customHeight="1">
      <c r="A24" s="14" t="s">
        <v>186</v>
      </c>
      <c r="B24" s="267" t="s">
        <v>120</v>
      </c>
      <c r="C24" s="267"/>
      <c r="D24" s="267"/>
      <c r="E24" s="267"/>
      <c r="F24" s="267"/>
      <c r="G24" s="267"/>
      <c r="H24" s="267"/>
    </row>
    <row r="25" spans="1:8" ht="60" customHeight="1">
      <c r="A25" s="14" t="s">
        <v>187</v>
      </c>
      <c r="B25" s="267" t="s">
        <v>122</v>
      </c>
      <c r="C25" s="267"/>
      <c r="D25" s="267"/>
      <c r="E25" s="267"/>
      <c r="F25" s="267"/>
      <c r="G25" s="267"/>
      <c r="H25" s="267"/>
    </row>
    <row r="26" spans="1:8" ht="24.75" customHeight="1">
      <c r="A26" s="15" t="s">
        <v>86</v>
      </c>
      <c r="B26" s="263" t="s">
        <v>121</v>
      </c>
      <c r="C26" s="263"/>
      <c r="D26" s="263"/>
      <c r="E26" s="263"/>
      <c r="F26" s="263"/>
      <c r="G26" s="263"/>
      <c r="H26" s="263"/>
    </row>
    <row r="27" spans="1:8" ht="26.25" customHeight="1">
      <c r="A27" s="15" t="s">
        <v>87</v>
      </c>
      <c r="B27" s="263" t="s">
        <v>101</v>
      </c>
      <c r="C27" s="263"/>
      <c r="D27" s="263"/>
      <c r="E27" s="263"/>
      <c r="F27" s="263"/>
      <c r="G27" s="263"/>
      <c r="H27" s="263"/>
    </row>
    <row r="28" spans="1:8" ht="53.25" customHeight="1">
      <c r="A28" s="14" t="s">
        <v>167</v>
      </c>
      <c r="B28" s="267" t="s">
        <v>173</v>
      </c>
      <c r="C28" s="267"/>
      <c r="D28" s="267"/>
      <c r="E28" s="267"/>
      <c r="F28" s="267"/>
      <c r="G28" s="267"/>
      <c r="H28" s="267"/>
    </row>
    <row r="29" spans="1:8" ht="45" customHeight="1">
      <c r="A29" s="14" t="s">
        <v>169</v>
      </c>
      <c r="B29" s="283" t="s">
        <v>174</v>
      </c>
      <c r="C29" s="284"/>
      <c r="D29" s="284"/>
      <c r="E29" s="284"/>
      <c r="F29" s="284"/>
      <c r="G29" s="284"/>
      <c r="H29" s="285"/>
    </row>
    <row r="30" spans="1:8" ht="45" customHeight="1">
      <c r="A30" s="14" t="s">
        <v>168</v>
      </c>
      <c r="B30" s="283" t="s">
        <v>175</v>
      </c>
      <c r="C30" s="284"/>
      <c r="D30" s="284"/>
      <c r="E30" s="284"/>
      <c r="F30" s="284"/>
      <c r="G30" s="284"/>
      <c r="H30" s="285"/>
    </row>
    <row r="31" spans="1:8" ht="45" customHeight="1">
      <c r="A31" s="14" t="s">
        <v>158</v>
      </c>
      <c r="B31" s="283" t="s">
        <v>176</v>
      </c>
      <c r="C31" s="284"/>
      <c r="D31" s="284"/>
      <c r="E31" s="284"/>
      <c r="F31" s="284"/>
      <c r="G31" s="284"/>
      <c r="H31" s="285"/>
    </row>
    <row r="32" spans="1:8" ht="33" customHeight="1">
      <c r="A32" s="15" t="s">
        <v>188</v>
      </c>
      <c r="B32" s="267" t="s">
        <v>123</v>
      </c>
      <c r="C32" s="267"/>
      <c r="D32" s="267"/>
      <c r="E32" s="267"/>
      <c r="F32" s="267"/>
      <c r="G32" s="267"/>
      <c r="H32" s="267"/>
    </row>
    <row r="33" spans="1:8" ht="39" customHeight="1">
      <c r="A33" s="14" t="s">
        <v>88</v>
      </c>
      <c r="B33" s="263" t="s">
        <v>177</v>
      </c>
      <c r="C33" s="263"/>
      <c r="D33" s="263"/>
      <c r="E33" s="263"/>
      <c r="F33" s="263"/>
      <c r="G33" s="263"/>
      <c r="H33" s="263"/>
    </row>
    <row r="34" spans="1:8" ht="39" customHeight="1">
      <c r="A34" s="262" t="s">
        <v>216</v>
      </c>
      <c r="B34" s="262"/>
      <c r="C34" s="262"/>
      <c r="D34" s="262"/>
      <c r="E34" s="262"/>
      <c r="F34" s="262"/>
      <c r="G34" s="262"/>
      <c r="H34" s="262"/>
    </row>
    <row r="35" spans="1:8" ht="79.5" customHeight="1">
      <c r="A35" s="259" t="s">
        <v>217</v>
      </c>
      <c r="B35" s="260"/>
      <c r="C35" s="260"/>
      <c r="D35" s="260"/>
      <c r="E35" s="260"/>
      <c r="F35" s="260"/>
      <c r="G35" s="260"/>
      <c r="H35" s="261"/>
    </row>
    <row r="36" spans="1:8" ht="33" customHeight="1">
      <c r="A36" s="14" t="s">
        <v>26</v>
      </c>
      <c r="B36" s="267" t="s">
        <v>146</v>
      </c>
      <c r="C36" s="267"/>
      <c r="D36" s="267"/>
      <c r="E36" s="267"/>
      <c r="F36" s="267"/>
      <c r="G36" s="267"/>
      <c r="H36" s="267"/>
    </row>
    <row r="37" spans="1:8" ht="33" customHeight="1">
      <c r="A37" s="14" t="s">
        <v>27</v>
      </c>
      <c r="B37" s="267" t="s">
        <v>147</v>
      </c>
      <c r="C37" s="267"/>
      <c r="D37" s="267"/>
      <c r="E37" s="267"/>
      <c r="F37" s="267"/>
      <c r="G37" s="267"/>
      <c r="H37" s="267"/>
    </row>
    <row r="38" spans="1:8" ht="33" customHeight="1">
      <c r="A38" s="21"/>
      <c r="B38" s="22"/>
      <c r="C38" s="22"/>
      <c r="D38" s="22"/>
      <c r="E38" s="22"/>
      <c r="F38" s="22"/>
      <c r="G38" s="22"/>
      <c r="H38" s="23"/>
    </row>
    <row r="39" spans="1:8" ht="34.5" customHeight="1">
      <c r="A39" s="262" t="s">
        <v>181</v>
      </c>
      <c r="B39" s="262"/>
      <c r="C39" s="262"/>
      <c r="D39" s="262"/>
      <c r="E39" s="262"/>
      <c r="F39" s="262"/>
      <c r="G39" s="262"/>
      <c r="H39" s="262"/>
    </row>
    <row r="40" spans="1:8" ht="34.5" customHeight="1">
      <c r="A40" s="14" t="s">
        <v>10</v>
      </c>
      <c r="B40" s="267" t="s">
        <v>124</v>
      </c>
      <c r="C40" s="267"/>
      <c r="D40" s="267"/>
      <c r="E40" s="267"/>
      <c r="F40" s="267"/>
      <c r="G40" s="267"/>
      <c r="H40" s="267"/>
    </row>
    <row r="41" spans="1:8" ht="29.25" customHeight="1">
      <c r="A41" s="14" t="s">
        <v>11</v>
      </c>
      <c r="B41" s="267" t="s">
        <v>125</v>
      </c>
      <c r="C41" s="267"/>
      <c r="D41" s="267"/>
      <c r="E41" s="267"/>
      <c r="F41" s="267"/>
      <c r="G41" s="267"/>
      <c r="H41" s="267"/>
    </row>
    <row r="42" spans="1:8" ht="42" customHeight="1">
      <c r="A42" s="14" t="s">
        <v>148</v>
      </c>
      <c r="B42" s="267" t="s">
        <v>197</v>
      </c>
      <c r="C42" s="267"/>
      <c r="D42" s="267"/>
      <c r="E42" s="267"/>
      <c r="F42" s="267"/>
      <c r="G42" s="267"/>
      <c r="H42" s="267"/>
    </row>
    <row r="43" spans="1:8" ht="42" customHeight="1">
      <c r="A43" s="14" t="s">
        <v>199</v>
      </c>
      <c r="B43" s="283" t="s">
        <v>200</v>
      </c>
      <c r="C43" s="284"/>
      <c r="D43" s="284"/>
      <c r="E43" s="284"/>
      <c r="F43" s="284"/>
      <c r="G43" s="284"/>
      <c r="H43" s="285"/>
    </row>
    <row r="44" spans="1:8" ht="42" customHeight="1">
      <c r="A44" s="14" t="s">
        <v>149</v>
      </c>
      <c r="B44" s="283" t="s">
        <v>201</v>
      </c>
      <c r="C44" s="284"/>
      <c r="D44" s="284"/>
      <c r="E44" s="284"/>
      <c r="F44" s="284"/>
      <c r="G44" s="284"/>
      <c r="H44" s="285"/>
    </row>
    <row r="45" spans="1:8" ht="42" customHeight="1">
      <c r="A45" s="14" t="s">
        <v>202</v>
      </c>
      <c r="B45" s="283" t="s">
        <v>204</v>
      </c>
      <c r="C45" s="284"/>
      <c r="D45" s="284"/>
      <c r="E45" s="284"/>
      <c r="F45" s="284"/>
      <c r="G45" s="284"/>
      <c r="H45" s="285"/>
    </row>
    <row r="46" spans="1:8" ht="86.1" customHeight="1">
      <c r="A46" s="16" t="s">
        <v>206</v>
      </c>
      <c r="B46" s="268" t="s">
        <v>126</v>
      </c>
      <c r="C46" s="268"/>
      <c r="D46" s="268"/>
      <c r="E46" s="268"/>
      <c r="F46" s="268"/>
      <c r="G46" s="268"/>
      <c r="H46" s="268"/>
    </row>
    <row r="47" spans="1:8" ht="39.75" customHeight="1">
      <c r="A47" s="16" t="s">
        <v>211</v>
      </c>
      <c r="B47" s="270" t="s">
        <v>218</v>
      </c>
      <c r="C47" s="271"/>
      <c r="D47" s="271"/>
      <c r="E47" s="271"/>
      <c r="F47" s="271"/>
      <c r="G47" s="271"/>
      <c r="H47" s="272"/>
    </row>
    <row r="48" spans="1:8" ht="31.5" customHeight="1">
      <c r="A48" s="16" t="s">
        <v>12</v>
      </c>
      <c r="B48" s="268" t="s">
        <v>205</v>
      </c>
      <c r="C48" s="268"/>
      <c r="D48" s="268"/>
      <c r="E48" s="268"/>
      <c r="F48" s="268"/>
      <c r="G48" s="268"/>
      <c r="H48" s="268"/>
    </row>
    <row r="49" spans="1:8" ht="30">
      <c r="A49" s="16" t="s">
        <v>207</v>
      </c>
      <c r="B49" s="268" t="s">
        <v>127</v>
      </c>
      <c r="C49" s="268"/>
      <c r="D49" s="268"/>
      <c r="E49" s="268"/>
      <c r="F49" s="268"/>
      <c r="G49" s="268"/>
      <c r="H49" s="268"/>
    </row>
    <row r="50" spans="1:8" ht="43.5" customHeight="1">
      <c r="A50" s="16" t="s">
        <v>14</v>
      </c>
      <c r="B50" s="268" t="s">
        <v>128</v>
      </c>
      <c r="C50" s="268"/>
      <c r="D50" s="268"/>
      <c r="E50" s="268"/>
      <c r="F50" s="268"/>
      <c r="G50" s="268"/>
      <c r="H50" s="268"/>
    </row>
    <row r="51" spans="1:8" ht="40.5" customHeight="1">
      <c r="A51" s="16" t="s">
        <v>15</v>
      </c>
      <c r="B51" s="268" t="s">
        <v>129</v>
      </c>
      <c r="C51" s="268"/>
      <c r="D51" s="268"/>
      <c r="E51" s="268"/>
      <c r="F51" s="268"/>
      <c r="G51" s="268"/>
      <c r="H51" s="268"/>
    </row>
    <row r="52" spans="1:8" ht="75.75" customHeight="1">
      <c r="A52" s="17" t="s">
        <v>16</v>
      </c>
      <c r="B52" s="269" t="s">
        <v>130</v>
      </c>
      <c r="C52" s="269"/>
      <c r="D52" s="269"/>
      <c r="E52" s="269"/>
      <c r="F52" s="269"/>
      <c r="G52" s="269"/>
      <c r="H52" s="269"/>
    </row>
    <row r="53" spans="1:8" ht="41.25" customHeight="1">
      <c r="A53" s="17" t="s">
        <v>17</v>
      </c>
      <c r="B53" s="269" t="s">
        <v>131</v>
      </c>
      <c r="C53" s="269"/>
      <c r="D53" s="269"/>
      <c r="E53" s="269"/>
      <c r="F53" s="269"/>
      <c r="G53" s="269"/>
      <c r="H53" s="269"/>
    </row>
    <row r="54" spans="1:8" ht="47.45" customHeight="1">
      <c r="A54" s="17" t="s">
        <v>165</v>
      </c>
      <c r="B54" s="269" t="s">
        <v>132</v>
      </c>
      <c r="C54" s="269"/>
      <c r="D54" s="269"/>
      <c r="E54" s="269"/>
      <c r="F54" s="269"/>
      <c r="G54" s="269"/>
      <c r="H54" s="269"/>
    </row>
    <row r="55" spans="1:8" ht="57.6" customHeight="1">
      <c r="A55" s="17" t="s">
        <v>36</v>
      </c>
      <c r="B55" s="269" t="s">
        <v>133</v>
      </c>
      <c r="C55" s="269"/>
      <c r="D55" s="269"/>
      <c r="E55" s="269"/>
      <c r="F55" s="269"/>
      <c r="G55" s="269"/>
      <c r="H55" s="269"/>
    </row>
    <row r="56" spans="1:8" ht="31.5" customHeight="1">
      <c r="A56" s="17" t="s">
        <v>104</v>
      </c>
      <c r="B56" s="269" t="s">
        <v>134</v>
      </c>
      <c r="C56" s="269"/>
      <c r="D56" s="269"/>
      <c r="E56" s="269"/>
      <c r="F56" s="269"/>
      <c r="G56" s="269"/>
      <c r="H56" s="269"/>
    </row>
    <row r="57" spans="1:8" ht="70.5" customHeight="1">
      <c r="A57" s="17" t="s">
        <v>105</v>
      </c>
      <c r="B57" s="269" t="s">
        <v>135</v>
      </c>
      <c r="C57" s="269"/>
      <c r="D57" s="269"/>
      <c r="E57" s="269"/>
      <c r="F57" s="269"/>
      <c r="G57" s="269"/>
      <c r="H57" s="269"/>
    </row>
    <row r="58" spans="1:8" ht="33.75" customHeight="1">
      <c r="A58" s="275"/>
      <c r="B58" s="275"/>
      <c r="C58" s="275"/>
      <c r="D58" s="275"/>
      <c r="E58" s="275"/>
      <c r="F58" s="275"/>
      <c r="G58" s="275"/>
      <c r="H58" s="276"/>
    </row>
    <row r="59" spans="1:8" ht="32.25" customHeight="1">
      <c r="A59" s="278" t="s">
        <v>183</v>
      </c>
      <c r="B59" s="278"/>
      <c r="C59" s="278"/>
      <c r="D59" s="278"/>
      <c r="E59" s="278"/>
      <c r="F59" s="278"/>
      <c r="G59" s="278"/>
      <c r="H59" s="278"/>
    </row>
    <row r="60" spans="1:8" ht="34.5" customHeight="1">
      <c r="A60" s="14" t="s">
        <v>22</v>
      </c>
      <c r="B60" s="273" t="s">
        <v>141</v>
      </c>
      <c r="C60" s="273"/>
      <c r="D60" s="273"/>
      <c r="E60" s="273"/>
      <c r="F60" s="273"/>
      <c r="G60" s="273"/>
      <c r="H60" s="273"/>
    </row>
    <row r="61" spans="1:8" ht="60" customHeight="1">
      <c r="A61" s="14" t="s">
        <v>32</v>
      </c>
      <c r="B61" s="282" t="s">
        <v>142</v>
      </c>
      <c r="C61" s="282"/>
      <c r="D61" s="282"/>
      <c r="E61" s="282"/>
      <c r="F61" s="282"/>
      <c r="G61" s="282"/>
      <c r="H61" s="282"/>
    </row>
    <row r="62" spans="1:8" ht="41.25" customHeight="1">
      <c r="A62" s="14" t="s">
        <v>208</v>
      </c>
      <c r="B62" s="279" t="s">
        <v>209</v>
      </c>
      <c r="C62" s="280"/>
      <c r="D62" s="280"/>
      <c r="E62" s="280"/>
      <c r="F62" s="280"/>
      <c r="G62" s="280"/>
      <c r="H62" s="281"/>
    </row>
    <row r="63" spans="1:8" ht="42" customHeight="1">
      <c r="A63" s="14" t="s">
        <v>23</v>
      </c>
      <c r="B63" s="267" t="s">
        <v>143</v>
      </c>
      <c r="C63" s="267"/>
      <c r="D63" s="267"/>
      <c r="E63" s="267"/>
      <c r="F63" s="267"/>
      <c r="G63" s="267"/>
      <c r="H63" s="267"/>
    </row>
    <row r="64" spans="1:8" ht="31.5" customHeight="1">
      <c r="A64" s="14" t="s">
        <v>24</v>
      </c>
      <c r="B64" s="273" t="s">
        <v>144</v>
      </c>
      <c r="C64" s="273"/>
      <c r="D64" s="273"/>
      <c r="E64" s="273"/>
      <c r="F64" s="273"/>
      <c r="G64" s="273"/>
      <c r="H64" s="273"/>
    </row>
    <row r="65" spans="1:8" ht="45.75" customHeight="1">
      <c r="A65" s="14" t="s">
        <v>25</v>
      </c>
      <c r="B65" s="273" t="s">
        <v>145</v>
      </c>
      <c r="C65" s="273"/>
      <c r="D65" s="273"/>
      <c r="E65" s="273"/>
      <c r="F65" s="273"/>
      <c r="G65" s="273"/>
      <c r="H65" s="273"/>
    </row>
    <row r="66" spans="1:8" ht="30.75" customHeight="1">
      <c r="A66" s="277"/>
      <c r="B66" s="277"/>
      <c r="C66" s="277"/>
      <c r="D66" s="277"/>
      <c r="E66" s="277"/>
      <c r="F66" s="277"/>
      <c r="G66" s="277"/>
      <c r="H66" s="277"/>
    </row>
    <row r="67" spans="1:8" ht="34.5" customHeight="1">
      <c r="A67" s="278" t="s">
        <v>182</v>
      </c>
      <c r="B67" s="278"/>
      <c r="C67" s="278"/>
      <c r="D67" s="278"/>
      <c r="E67" s="278"/>
      <c r="F67" s="278"/>
      <c r="G67" s="278"/>
      <c r="H67" s="278"/>
    </row>
    <row r="68" spans="1:8" ht="39.75" customHeight="1">
      <c r="A68" s="17" t="s">
        <v>19</v>
      </c>
      <c r="B68" s="273" t="s">
        <v>136</v>
      </c>
      <c r="C68" s="273"/>
      <c r="D68" s="273"/>
      <c r="E68" s="273"/>
      <c r="F68" s="273"/>
      <c r="G68" s="273"/>
      <c r="H68" s="273"/>
    </row>
    <row r="69" spans="1:8" ht="39.75" customHeight="1">
      <c r="A69" s="17" t="s">
        <v>13</v>
      </c>
      <c r="B69" s="273" t="s">
        <v>137</v>
      </c>
      <c r="C69" s="273"/>
      <c r="D69" s="273"/>
      <c r="E69" s="273"/>
      <c r="F69" s="273"/>
      <c r="G69" s="273"/>
      <c r="H69" s="273"/>
    </row>
    <row r="70" spans="1:8" ht="42" customHeight="1">
      <c r="A70" s="17" t="s">
        <v>18</v>
      </c>
      <c r="B70" s="269" t="s">
        <v>138</v>
      </c>
      <c r="C70" s="269"/>
      <c r="D70" s="269"/>
      <c r="E70" s="269"/>
      <c r="F70" s="269"/>
      <c r="G70" s="269"/>
      <c r="H70" s="269"/>
    </row>
    <row r="71" spans="1:8" ht="33.75" customHeight="1">
      <c r="A71" s="17" t="s">
        <v>20</v>
      </c>
      <c r="B71" s="273" t="s">
        <v>139</v>
      </c>
      <c r="C71" s="273"/>
      <c r="D71" s="273"/>
      <c r="E71" s="273"/>
      <c r="F71" s="273"/>
      <c r="G71" s="273"/>
      <c r="H71" s="273"/>
    </row>
    <row r="72" spans="1:8" ht="33" customHeight="1">
      <c r="A72" s="17" t="s">
        <v>21</v>
      </c>
      <c r="B72" s="273" t="s">
        <v>140</v>
      </c>
      <c r="C72" s="273"/>
      <c r="D72" s="273"/>
      <c r="E72" s="273"/>
      <c r="F72" s="273"/>
      <c r="G72" s="273"/>
      <c r="H72" s="273"/>
    </row>
    <row r="73" spans="1:8" ht="33.75" customHeight="1">
      <c r="A73" s="274"/>
      <c r="B73" s="274"/>
      <c r="C73" s="274"/>
      <c r="D73" s="274"/>
      <c r="E73" s="274"/>
      <c r="F73" s="274"/>
      <c r="G73" s="274"/>
      <c r="H73" s="274"/>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1"/>
  <sheetViews>
    <sheetView tabSelected="1" topLeftCell="K85" zoomScale="90" zoomScaleNormal="90" workbookViewId="0">
      <selection activeCell="V86" sqref="V86"/>
    </sheetView>
  </sheetViews>
  <sheetFormatPr baseColWidth="10" defaultColWidth="11.375" defaultRowHeight="18"/>
  <cols>
    <col min="1" max="2" width="26.375" style="1" customWidth="1"/>
    <col min="3" max="4" width="22.375" style="1" customWidth="1"/>
    <col min="5" max="5" width="23.125" style="1" customWidth="1"/>
    <col min="6" max="6" width="23.75" style="1" customWidth="1"/>
    <col min="7" max="7" width="23.75" style="20" customWidth="1"/>
    <col min="8" max="8" width="27.125" style="1" customWidth="1"/>
    <col min="9" max="9" width="27.75" style="1" customWidth="1"/>
    <col min="10" max="10" width="31.125" style="1" customWidth="1"/>
    <col min="11" max="11" width="35.125" style="4" customWidth="1"/>
    <col min="12" max="12" width="14" style="4" customWidth="1"/>
    <col min="13" max="13" width="26.875" style="4" hidden="1" customWidth="1"/>
    <col min="14" max="14" width="32.625" style="59" hidden="1" customWidth="1"/>
    <col min="15" max="15" width="14.125" style="5" customWidth="1"/>
    <col min="16" max="16" width="19.125" style="102" customWidth="1"/>
    <col min="17" max="17" width="13.5" style="109" customWidth="1"/>
    <col min="18" max="19" width="12.875" customWidth="1"/>
    <col min="20" max="20" width="13.125" customWidth="1"/>
    <col min="21" max="21" width="13.875" customWidth="1"/>
    <col min="22" max="22" width="12" customWidth="1"/>
    <col min="23" max="23" width="30.25" style="1" customWidth="1"/>
    <col min="24" max="24" width="32.25" style="1" customWidth="1"/>
    <col min="25" max="25" width="27.375" style="1" customWidth="1"/>
    <col min="26" max="26" width="0" style="1" hidden="1" customWidth="1"/>
    <col min="27" max="16384" width="11.375" style="1"/>
  </cols>
  <sheetData>
    <row r="1" spans="1:26" ht="21" customHeight="1">
      <c r="A1" s="299"/>
      <c r="B1" s="299"/>
      <c r="C1" s="300" t="s">
        <v>1</v>
      </c>
      <c r="D1" s="300"/>
      <c r="E1" s="300"/>
      <c r="F1" s="300"/>
      <c r="G1" s="300"/>
      <c r="H1" s="300"/>
      <c r="I1" s="300"/>
      <c r="J1" s="300"/>
      <c r="K1" s="300"/>
      <c r="L1" s="300"/>
      <c r="M1" s="300"/>
      <c r="N1" s="300"/>
      <c r="O1" s="300"/>
      <c r="P1" s="300"/>
      <c r="Q1" s="300"/>
      <c r="R1" s="300"/>
      <c r="S1" s="300"/>
      <c r="T1" s="300"/>
      <c r="U1" s="300"/>
      <c r="V1" s="300"/>
      <c r="W1" s="300"/>
      <c r="X1" s="81" t="s">
        <v>220</v>
      </c>
      <c r="Y1" s="93"/>
      <c r="Z1" s="93"/>
    </row>
    <row r="2" spans="1:26" ht="21" customHeight="1">
      <c r="A2" s="299"/>
      <c r="B2" s="299"/>
      <c r="C2" s="300" t="s">
        <v>2</v>
      </c>
      <c r="D2" s="300"/>
      <c r="E2" s="300"/>
      <c r="F2" s="300"/>
      <c r="G2" s="300"/>
      <c r="H2" s="300"/>
      <c r="I2" s="300"/>
      <c r="J2" s="300"/>
      <c r="K2" s="300"/>
      <c r="L2" s="300"/>
      <c r="M2" s="300"/>
      <c r="N2" s="300"/>
      <c r="O2" s="300"/>
      <c r="P2" s="300"/>
      <c r="Q2" s="300"/>
      <c r="R2" s="300"/>
      <c r="S2" s="300"/>
      <c r="T2" s="300"/>
      <c r="U2" s="300"/>
      <c r="V2" s="300"/>
      <c r="W2" s="300"/>
      <c r="X2" s="81" t="s">
        <v>3</v>
      </c>
      <c r="Y2" s="93"/>
      <c r="Z2" s="93"/>
    </row>
    <row r="3" spans="1:26" ht="21" customHeight="1">
      <c r="A3" s="299"/>
      <c r="B3" s="299"/>
      <c r="C3" s="300" t="s">
        <v>4</v>
      </c>
      <c r="D3" s="300"/>
      <c r="E3" s="300"/>
      <c r="F3" s="300"/>
      <c r="G3" s="300"/>
      <c r="H3" s="300"/>
      <c r="I3" s="300"/>
      <c r="J3" s="300"/>
      <c r="K3" s="300"/>
      <c r="L3" s="300"/>
      <c r="M3" s="300"/>
      <c r="N3" s="300"/>
      <c r="O3" s="300"/>
      <c r="P3" s="300"/>
      <c r="Q3" s="300"/>
      <c r="R3" s="300"/>
      <c r="S3" s="300"/>
      <c r="T3" s="300"/>
      <c r="U3" s="300"/>
      <c r="V3" s="300"/>
      <c r="W3" s="300"/>
      <c r="X3" s="81" t="s">
        <v>219</v>
      </c>
      <c r="Y3" s="93"/>
      <c r="Z3" s="93"/>
    </row>
    <row r="4" spans="1:26" ht="21" customHeight="1">
      <c r="A4" s="299"/>
      <c r="B4" s="299"/>
      <c r="C4" s="300" t="s">
        <v>159</v>
      </c>
      <c r="D4" s="300"/>
      <c r="E4" s="300"/>
      <c r="F4" s="300"/>
      <c r="G4" s="300"/>
      <c r="H4" s="300"/>
      <c r="I4" s="300"/>
      <c r="J4" s="300"/>
      <c r="K4" s="300"/>
      <c r="L4" s="300"/>
      <c r="M4" s="300"/>
      <c r="N4" s="300"/>
      <c r="O4" s="300"/>
      <c r="P4" s="300"/>
      <c r="Q4" s="300"/>
      <c r="R4" s="300"/>
      <c r="S4" s="300"/>
      <c r="T4" s="300"/>
      <c r="U4" s="300"/>
      <c r="V4" s="300"/>
      <c r="W4" s="300"/>
      <c r="X4" s="81" t="s">
        <v>222</v>
      </c>
      <c r="Y4" s="93"/>
      <c r="Z4" s="93"/>
    </row>
    <row r="5" spans="1:26" ht="26.25" customHeight="1">
      <c r="A5" s="298" t="s">
        <v>171</v>
      </c>
      <c r="B5" s="298"/>
      <c r="C5" s="301" t="s">
        <v>227</v>
      </c>
      <c r="D5" s="302"/>
      <c r="E5" s="302"/>
      <c r="F5" s="302"/>
      <c r="G5" s="302"/>
      <c r="H5" s="302"/>
      <c r="I5" s="302"/>
      <c r="J5" s="302"/>
      <c r="K5" s="302"/>
      <c r="L5" s="302"/>
      <c r="M5" s="302"/>
      <c r="N5" s="302"/>
      <c r="O5" s="302"/>
      <c r="P5" s="302"/>
      <c r="Q5" s="302"/>
      <c r="R5" s="302"/>
      <c r="S5" s="302"/>
      <c r="T5" s="302"/>
      <c r="U5" s="302"/>
      <c r="V5" s="302"/>
      <c r="W5" s="302"/>
      <c r="X5" s="303"/>
      <c r="Y5" s="93"/>
      <c r="Z5" s="93"/>
    </row>
    <row r="6" spans="1:26" ht="39" customHeight="1">
      <c r="A6" s="288" t="s">
        <v>161</v>
      </c>
      <c r="B6" s="289"/>
      <c r="C6" s="289"/>
      <c r="D6" s="289"/>
      <c r="E6" s="289"/>
      <c r="F6" s="289"/>
      <c r="G6" s="289"/>
      <c r="H6" s="289"/>
      <c r="I6" s="289"/>
      <c r="J6" s="289"/>
      <c r="K6" s="289"/>
      <c r="L6" s="289"/>
      <c r="M6" s="289"/>
      <c r="N6" s="289"/>
      <c r="O6" s="289"/>
      <c r="P6" s="289"/>
      <c r="Q6" s="289"/>
      <c r="R6" s="289"/>
      <c r="S6" s="289"/>
      <c r="T6" s="289"/>
      <c r="U6" s="289"/>
      <c r="V6" s="289"/>
      <c r="W6" s="289"/>
      <c r="X6" s="290"/>
      <c r="Y6" s="93"/>
      <c r="Z6" s="93"/>
    </row>
    <row r="7" spans="1:26" s="3" customFormat="1" ht="78.75" customHeight="1">
      <c r="A7" s="19" t="s">
        <v>93</v>
      </c>
      <c r="B7" s="19" t="s">
        <v>166</v>
      </c>
      <c r="C7" s="19" t="s">
        <v>157</v>
      </c>
      <c r="D7" s="19" t="s">
        <v>28</v>
      </c>
      <c r="E7" s="19" t="s">
        <v>102</v>
      </c>
      <c r="F7" s="19" t="s">
        <v>7</v>
      </c>
      <c r="G7" s="19" t="s">
        <v>194</v>
      </c>
      <c r="H7" s="19" t="s">
        <v>34</v>
      </c>
      <c r="I7" s="19" t="s">
        <v>8</v>
      </c>
      <c r="J7" s="19" t="s">
        <v>156</v>
      </c>
      <c r="K7" s="19" t="s">
        <v>98</v>
      </c>
      <c r="L7" s="19" t="s">
        <v>97</v>
      </c>
      <c r="M7" s="19" t="s">
        <v>178</v>
      </c>
      <c r="N7" s="94" t="s">
        <v>9</v>
      </c>
      <c r="O7" s="19" t="s">
        <v>30</v>
      </c>
      <c r="P7" s="19" t="s">
        <v>31</v>
      </c>
      <c r="Q7" s="94" t="s">
        <v>789</v>
      </c>
      <c r="R7" s="101" t="s">
        <v>163</v>
      </c>
      <c r="S7" s="101" t="s">
        <v>978</v>
      </c>
      <c r="T7" s="186" t="s">
        <v>1022</v>
      </c>
      <c r="U7" s="186" t="s">
        <v>1023</v>
      </c>
      <c r="V7" s="186" t="s">
        <v>1024</v>
      </c>
      <c r="W7" s="19" t="s">
        <v>164</v>
      </c>
      <c r="X7" s="19" t="s">
        <v>162</v>
      </c>
      <c r="Y7" s="95"/>
      <c r="Z7" s="96"/>
    </row>
    <row r="8" spans="1:26" ht="228">
      <c r="A8" s="44" t="s">
        <v>390</v>
      </c>
      <c r="B8" s="44" t="s">
        <v>392</v>
      </c>
      <c r="C8" s="44" t="s">
        <v>228</v>
      </c>
      <c r="D8" s="44" t="s">
        <v>229</v>
      </c>
      <c r="E8" s="44" t="s">
        <v>232</v>
      </c>
      <c r="F8" s="44" t="s">
        <v>245</v>
      </c>
      <c r="G8" s="44" t="s">
        <v>393</v>
      </c>
      <c r="H8" s="44" t="s">
        <v>254</v>
      </c>
      <c r="I8" s="44" t="s">
        <v>360</v>
      </c>
      <c r="J8" s="44" t="s">
        <v>361</v>
      </c>
      <c r="K8" s="44" t="s">
        <v>307</v>
      </c>
      <c r="L8" s="60">
        <v>0.3</v>
      </c>
      <c r="M8" s="50" t="s">
        <v>190</v>
      </c>
      <c r="N8" s="47" t="s">
        <v>402</v>
      </c>
      <c r="O8" s="61">
        <v>4</v>
      </c>
      <c r="P8" s="47">
        <v>1</v>
      </c>
      <c r="Q8" s="61">
        <v>1</v>
      </c>
      <c r="R8" s="145">
        <v>1</v>
      </c>
      <c r="S8" s="145">
        <v>1</v>
      </c>
      <c r="T8" s="188">
        <f>S8/R8</f>
        <v>1</v>
      </c>
      <c r="U8" s="188">
        <f>(S8+Q8)/O8</f>
        <v>0.5</v>
      </c>
      <c r="V8" s="188">
        <f>(T8)*L8</f>
        <v>0.3</v>
      </c>
      <c r="W8" s="55">
        <v>1</v>
      </c>
      <c r="X8" s="55">
        <v>1</v>
      </c>
      <c r="Y8" s="93"/>
      <c r="Z8" s="93"/>
    </row>
    <row r="9" spans="1:26" ht="228">
      <c r="A9" s="44" t="s">
        <v>390</v>
      </c>
      <c r="B9" s="44" t="s">
        <v>392</v>
      </c>
      <c r="C9" s="44" t="s">
        <v>228</v>
      </c>
      <c r="D9" s="44" t="s">
        <v>229</v>
      </c>
      <c r="E9" s="44" t="s">
        <v>233</v>
      </c>
      <c r="F9" s="44" t="s">
        <v>245</v>
      </c>
      <c r="G9" s="44" t="s">
        <v>393</v>
      </c>
      <c r="H9" s="44" t="s">
        <v>255</v>
      </c>
      <c r="I9" s="44" t="s">
        <v>360</v>
      </c>
      <c r="J9" s="44" t="s">
        <v>361</v>
      </c>
      <c r="K9" s="44" t="s">
        <v>308</v>
      </c>
      <c r="L9" s="60">
        <v>0.5</v>
      </c>
      <c r="M9" s="97" t="s">
        <v>190</v>
      </c>
      <c r="N9" s="47" t="s">
        <v>402</v>
      </c>
      <c r="O9" s="61">
        <v>5</v>
      </c>
      <c r="P9" s="47">
        <v>5</v>
      </c>
      <c r="Q9" s="61">
        <v>5</v>
      </c>
      <c r="R9" s="145">
        <v>5</v>
      </c>
      <c r="S9" s="145">
        <v>0</v>
      </c>
      <c r="T9" s="188">
        <f t="shared" ref="T9:T83" si="0">S9/R9</f>
        <v>0</v>
      </c>
      <c r="U9" s="188">
        <f t="shared" ref="U9:U82" si="1">(S9+Q9)/(O9)</f>
        <v>1</v>
      </c>
      <c r="V9" s="188">
        <f t="shared" ref="V9:V82" si="2">(S9/R9)*L9</f>
        <v>0</v>
      </c>
      <c r="W9" s="55">
        <v>5</v>
      </c>
      <c r="X9" s="55">
        <v>5</v>
      </c>
      <c r="Y9" s="93"/>
      <c r="Z9" s="93" t="s">
        <v>189</v>
      </c>
    </row>
    <row r="10" spans="1:26" ht="228">
      <c r="A10" s="44" t="s">
        <v>390</v>
      </c>
      <c r="B10" s="44" t="s">
        <v>392</v>
      </c>
      <c r="C10" s="44" t="s">
        <v>228</v>
      </c>
      <c r="D10" s="44" t="s">
        <v>229</v>
      </c>
      <c r="E10" s="44" t="s">
        <v>234</v>
      </c>
      <c r="F10" s="44" t="s">
        <v>245</v>
      </c>
      <c r="G10" s="44" t="s">
        <v>393</v>
      </c>
      <c r="H10" s="44" t="s">
        <v>256</v>
      </c>
      <c r="I10" s="44" t="s">
        <v>360</v>
      </c>
      <c r="J10" s="44" t="s">
        <v>361</v>
      </c>
      <c r="K10" s="44" t="s">
        <v>309</v>
      </c>
      <c r="L10" s="60">
        <v>0.2</v>
      </c>
      <c r="M10" s="50" t="s">
        <v>190</v>
      </c>
      <c r="N10" s="47" t="s">
        <v>404</v>
      </c>
      <c r="O10" s="61">
        <v>1</v>
      </c>
      <c r="P10" s="47">
        <v>0</v>
      </c>
      <c r="Q10" s="61">
        <v>0</v>
      </c>
      <c r="R10" s="139"/>
      <c r="S10" s="140"/>
      <c r="T10" s="188"/>
      <c r="U10" s="188">
        <v>0</v>
      </c>
      <c r="V10" s="188"/>
      <c r="W10" s="55">
        <v>0</v>
      </c>
      <c r="X10" s="55">
        <v>0</v>
      </c>
      <c r="Y10" s="93"/>
      <c r="Z10" s="93" t="s">
        <v>190</v>
      </c>
    </row>
    <row r="11" spans="1:26" ht="51.75" customHeight="1">
      <c r="A11" s="185"/>
      <c r="B11" s="185"/>
      <c r="C11" s="185"/>
      <c r="D11" s="185"/>
      <c r="E11" s="185"/>
      <c r="F11" s="291" t="s">
        <v>1025</v>
      </c>
      <c r="G11" s="292"/>
      <c r="H11" s="292"/>
      <c r="I11" s="292"/>
      <c r="J11" s="292"/>
      <c r="K11" s="292"/>
      <c r="L11" s="292"/>
      <c r="M11" s="292"/>
      <c r="N11" s="292"/>
      <c r="O11" s="292"/>
      <c r="P11" s="292"/>
      <c r="Q11" s="292"/>
      <c r="R11" s="292"/>
      <c r="S11" s="293"/>
      <c r="T11" s="188">
        <f>SUM(T8:T10)/2</f>
        <v>0.5</v>
      </c>
      <c r="U11" s="188">
        <f>SUM(U8:U10)/3</f>
        <v>0.5</v>
      </c>
      <c r="V11" s="188">
        <f>SUM(V8:V10)</f>
        <v>0.3</v>
      </c>
      <c r="W11" s="55"/>
      <c r="X11" s="55"/>
      <c r="Y11" s="93"/>
      <c r="Z11" s="93"/>
    </row>
    <row r="12" spans="1:26" ht="228">
      <c r="A12" s="44" t="s">
        <v>390</v>
      </c>
      <c r="B12" s="44" t="s">
        <v>392</v>
      </c>
      <c r="C12" s="44" t="s">
        <v>228</v>
      </c>
      <c r="D12" s="44" t="s">
        <v>229</v>
      </c>
      <c r="E12" s="44" t="s">
        <v>235</v>
      </c>
      <c r="F12" s="44" t="s">
        <v>246</v>
      </c>
      <c r="G12" s="44" t="s">
        <v>394</v>
      </c>
      <c r="H12" s="44" t="s">
        <v>257</v>
      </c>
      <c r="I12" s="44" t="s">
        <v>360</v>
      </c>
      <c r="J12" s="44" t="s">
        <v>362</v>
      </c>
      <c r="K12" s="44" t="s">
        <v>310</v>
      </c>
      <c r="L12" s="60">
        <v>0.35</v>
      </c>
      <c r="M12" s="50" t="s">
        <v>189</v>
      </c>
      <c r="N12" s="47" t="s">
        <v>403</v>
      </c>
      <c r="O12" s="61">
        <v>1</v>
      </c>
      <c r="P12" s="47">
        <v>0</v>
      </c>
      <c r="Q12" s="61">
        <v>0</v>
      </c>
      <c r="R12" s="140"/>
      <c r="S12" s="140"/>
      <c r="T12" s="188"/>
      <c r="U12" s="188">
        <v>0</v>
      </c>
      <c r="V12" s="188">
        <f>0</f>
        <v>0</v>
      </c>
      <c r="W12" s="55">
        <v>1</v>
      </c>
      <c r="X12" s="55">
        <v>1</v>
      </c>
      <c r="Y12" s="93"/>
      <c r="Z12" s="93"/>
    </row>
    <row r="13" spans="1:26" ht="228">
      <c r="A13" s="44" t="s">
        <v>390</v>
      </c>
      <c r="B13" s="44" t="s">
        <v>392</v>
      </c>
      <c r="C13" s="44" t="s">
        <v>228</v>
      </c>
      <c r="D13" s="44" t="s">
        <v>229</v>
      </c>
      <c r="E13" s="44" t="s">
        <v>236</v>
      </c>
      <c r="F13" s="44" t="s">
        <v>246</v>
      </c>
      <c r="G13" s="44" t="s">
        <v>394</v>
      </c>
      <c r="H13" s="44" t="s">
        <v>258</v>
      </c>
      <c r="I13" s="44" t="s">
        <v>360</v>
      </c>
      <c r="J13" s="44" t="s">
        <v>363</v>
      </c>
      <c r="K13" s="44" t="s">
        <v>311</v>
      </c>
      <c r="L13" s="60">
        <v>0.35</v>
      </c>
      <c r="M13" s="50" t="s">
        <v>189</v>
      </c>
      <c r="N13" s="47" t="s">
        <v>403</v>
      </c>
      <c r="O13" s="61">
        <v>1</v>
      </c>
      <c r="P13" s="47">
        <v>1</v>
      </c>
      <c r="Q13" s="61">
        <v>1</v>
      </c>
      <c r="R13" s="140"/>
      <c r="S13" s="140"/>
      <c r="T13" s="188"/>
      <c r="U13" s="188">
        <f t="shared" si="1"/>
        <v>1</v>
      </c>
      <c r="V13" s="188">
        <f>0</f>
        <v>0</v>
      </c>
      <c r="W13" s="55">
        <v>0</v>
      </c>
      <c r="X13" s="55">
        <v>0</v>
      </c>
      <c r="Y13" s="93"/>
      <c r="Z13" s="93"/>
    </row>
    <row r="14" spans="1:26" ht="228">
      <c r="A14" s="44" t="s">
        <v>390</v>
      </c>
      <c r="B14" s="44" t="s">
        <v>392</v>
      </c>
      <c r="C14" s="44" t="s">
        <v>228</v>
      </c>
      <c r="D14" s="44" t="s">
        <v>229</v>
      </c>
      <c r="E14" s="44" t="s">
        <v>235</v>
      </c>
      <c r="F14" s="44" t="s">
        <v>246</v>
      </c>
      <c r="G14" s="44" t="s">
        <v>394</v>
      </c>
      <c r="H14" s="44" t="s">
        <v>259</v>
      </c>
      <c r="I14" s="44" t="s">
        <v>360</v>
      </c>
      <c r="J14" s="44" t="s">
        <v>364</v>
      </c>
      <c r="K14" s="44" t="s">
        <v>312</v>
      </c>
      <c r="L14" s="60">
        <v>0.3</v>
      </c>
      <c r="M14" s="50" t="s">
        <v>189</v>
      </c>
      <c r="N14" s="47" t="s">
        <v>402</v>
      </c>
      <c r="O14" s="61">
        <v>2</v>
      </c>
      <c r="P14" s="47">
        <v>2</v>
      </c>
      <c r="Q14" s="254">
        <v>2</v>
      </c>
      <c r="R14" s="202">
        <v>2</v>
      </c>
      <c r="S14" s="140">
        <v>0</v>
      </c>
      <c r="T14" s="188">
        <f t="shared" si="0"/>
        <v>0</v>
      </c>
      <c r="U14" s="188">
        <f t="shared" si="1"/>
        <v>1</v>
      </c>
      <c r="V14" s="188">
        <f t="shared" si="2"/>
        <v>0</v>
      </c>
      <c r="W14" s="55">
        <v>0</v>
      </c>
      <c r="X14" s="55">
        <v>0</v>
      </c>
      <c r="Y14" s="93"/>
      <c r="Z14" s="93"/>
    </row>
    <row r="15" spans="1:26" ht="48" customHeight="1">
      <c r="A15" s="185"/>
      <c r="B15" s="185"/>
      <c r="C15" s="185"/>
      <c r="D15" s="185"/>
      <c r="E15" s="185"/>
      <c r="F15" s="291" t="s">
        <v>1026</v>
      </c>
      <c r="G15" s="292"/>
      <c r="H15" s="292"/>
      <c r="I15" s="292"/>
      <c r="J15" s="292"/>
      <c r="K15" s="292"/>
      <c r="L15" s="292"/>
      <c r="M15" s="292"/>
      <c r="N15" s="292"/>
      <c r="O15" s="292"/>
      <c r="P15" s="292"/>
      <c r="Q15" s="292"/>
      <c r="R15" s="292"/>
      <c r="S15" s="293"/>
      <c r="T15" s="188">
        <f>T14</f>
        <v>0</v>
      </c>
      <c r="U15" s="188">
        <f>SUM(U12:U14)/3</f>
        <v>0.66666666666666663</v>
      </c>
      <c r="V15" s="188">
        <f>SUM(V12:V14)</f>
        <v>0</v>
      </c>
      <c r="W15" s="55"/>
      <c r="X15" s="55"/>
      <c r="Y15" s="93"/>
      <c r="Z15" s="93"/>
    </row>
    <row r="16" spans="1:26" ht="228">
      <c r="A16" s="44" t="s">
        <v>390</v>
      </c>
      <c r="B16" s="44" t="s">
        <v>392</v>
      </c>
      <c r="C16" s="44" t="s">
        <v>228</v>
      </c>
      <c r="D16" s="44" t="s">
        <v>230</v>
      </c>
      <c r="E16" s="44" t="s">
        <v>237</v>
      </c>
      <c r="F16" s="44" t="s">
        <v>247</v>
      </c>
      <c r="G16" s="44" t="s">
        <v>395</v>
      </c>
      <c r="H16" s="44" t="s">
        <v>260</v>
      </c>
      <c r="I16" s="44" t="s">
        <v>360</v>
      </c>
      <c r="J16" s="44" t="s">
        <v>365</v>
      </c>
      <c r="K16" s="44" t="s">
        <v>313</v>
      </c>
      <c r="L16" s="60">
        <v>0.5</v>
      </c>
      <c r="M16" s="50" t="s">
        <v>189</v>
      </c>
      <c r="N16" s="47" t="s">
        <v>402</v>
      </c>
      <c r="O16" s="61">
        <v>1</v>
      </c>
      <c r="P16" s="47">
        <v>1</v>
      </c>
      <c r="Q16" s="61">
        <v>1</v>
      </c>
      <c r="R16" s="140">
        <v>1</v>
      </c>
      <c r="S16" s="140">
        <v>0</v>
      </c>
      <c r="T16" s="188">
        <f t="shared" si="0"/>
        <v>0</v>
      </c>
      <c r="U16" s="188">
        <f t="shared" si="1"/>
        <v>1</v>
      </c>
      <c r="V16" s="188">
        <f t="shared" si="2"/>
        <v>0</v>
      </c>
      <c r="W16" s="55">
        <v>1</v>
      </c>
      <c r="X16" s="55">
        <v>1</v>
      </c>
      <c r="Y16" s="93"/>
      <c r="Z16" s="93"/>
    </row>
    <row r="17" spans="1:26" ht="228">
      <c r="A17" s="44" t="s">
        <v>390</v>
      </c>
      <c r="B17" s="44" t="s">
        <v>392</v>
      </c>
      <c r="C17" s="44" t="s">
        <v>228</v>
      </c>
      <c r="D17" s="44" t="s">
        <v>230</v>
      </c>
      <c r="E17" s="44" t="s">
        <v>237</v>
      </c>
      <c r="F17" s="44" t="s">
        <v>247</v>
      </c>
      <c r="G17" s="44" t="s">
        <v>395</v>
      </c>
      <c r="H17" s="44" t="s">
        <v>261</v>
      </c>
      <c r="I17" s="44" t="s">
        <v>360</v>
      </c>
      <c r="J17" s="44">
        <v>0</v>
      </c>
      <c r="K17" s="44" t="s">
        <v>314</v>
      </c>
      <c r="L17" s="60">
        <v>0.25</v>
      </c>
      <c r="M17" s="50" t="s">
        <v>190</v>
      </c>
      <c r="N17" s="47" t="s">
        <v>402</v>
      </c>
      <c r="O17" s="61">
        <v>20</v>
      </c>
      <c r="P17" s="47">
        <v>3</v>
      </c>
      <c r="Q17" s="61">
        <v>5</v>
      </c>
      <c r="R17" s="140">
        <v>4</v>
      </c>
      <c r="S17" s="140">
        <v>0</v>
      </c>
      <c r="T17" s="188">
        <f t="shared" si="0"/>
        <v>0</v>
      </c>
      <c r="U17" s="188">
        <f t="shared" si="1"/>
        <v>0.25</v>
      </c>
      <c r="V17" s="188">
        <f t="shared" si="2"/>
        <v>0</v>
      </c>
      <c r="W17" s="55">
        <v>6</v>
      </c>
      <c r="X17" s="55">
        <v>5</v>
      </c>
      <c r="Y17" s="93"/>
      <c r="Z17" s="93"/>
    </row>
    <row r="18" spans="1:26" ht="228">
      <c r="A18" s="44" t="s">
        <v>390</v>
      </c>
      <c r="B18" s="44" t="s">
        <v>392</v>
      </c>
      <c r="C18" s="44" t="s">
        <v>228</v>
      </c>
      <c r="D18" s="44" t="s">
        <v>230</v>
      </c>
      <c r="E18" s="44" t="s">
        <v>237</v>
      </c>
      <c r="F18" s="44" t="s">
        <v>247</v>
      </c>
      <c r="G18" s="44" t="s">
        <v>395</v>
      </c>
      <c r="H18" s="44" t="s">
        <v>262</v>
      </c>
      <c r="I18" s="44" t="s">
        <v>360</v>
      </c>
      <c r="J18" s="44">
        <v>0</v>
      </c>
      <c r="K18" s="44" t="s">
        <v>315</v>
      </c>
      <c r="L18" s="60">
        <v>0.25</v>
      </c>
      <c r="M18" s="50" t="s">
        <v>190</v>
      </c>
      <c r="N18" s="47" t="s">
        <v>402</v>
      </c>
      <c r="O18" s="61">
        <v>12</v>
      </c>
      <c r="P18" s="47">
        <v>1</v>
      </c>
      <c r="Q18" s="61">
        <v>1</v>
      </c>
      <c r="R18" s="140">
        <v>4</v>
      </c>
      <c r="S18" s="140">
        <v>0</v>
      </c>
      <c r="T18" s="188">
        <f t="shared" si="0"/>
        <v>0</v>
      </c>
      <c r="U18" s="188">
        <f t="shared" si="1"/>
        <v>8.3333333333333329E-2</v>
      </c>
      <c r="V18" s="188">
        <f t="shared" si="2"/>
        <v>0</v>
      </c>
      <c r="W18" s="55">
        <v>4</v>
      </c>
      <c r="X18" s="55">
        <v>3</v>
      </c>
      <c r="Y18" s="93"/>
      <c r="Z18" s="93"/>
    </row>
    <row r="19" spans="1:26" ht="63.75" customHeight="1">
      <c r="A19" s="185"/>
      <c r="B19" s="185"/>
      <c r="C19" s="185"/>
      <c r="D19" s="185"/>
      <c r="E19" s="185"/>
      <c r="F19" s="291" t="s">
        <v>1027</v>
      </c>
      <c r="G19" s="292"/>
      <c r="H19" s="292"/>
      <c r="I19" s="292"/>
      <c r="J19" s="292"/>
      <c r="K19" s="292"/>
      <c r="L19" s="292"/>
      <c r="M19" s="292"/>
      <c r="N19" s="292"/>
      <c r="O19" s="292"/>
      <c r="P19" s="292"/>
      <c r="Q19" s="292"/>
      <c r="R19" s="293"/>
      <c r="S19" s="140"/>
      <c r="T19" s="188">
        <f>SUM(T16:T18)/3</f>
        <v>0</v>
      </c>
      <c r="U19" s="188">
        <f>SUM(U16:U18)/3</f>
        <v>0.44444444444444442</v>
      </c>
      <c r="V19" s="188">
        <f>SUM(V16:V18)</f>
        <v>0</v>
      </c>
      <c r="W19" s="55"/>
      <c r="X19" s="55"/>
      <c r="Y19" s="93"/>
      <c r="Z19" s="93"/>
    </row>
    <row r="20" spans="1:26" ht="228">
      <c r="A20" s="44" t="s">
        <v>390</v>
      </c>
      <c r="B20" s="44" t="s">
        <v>392</v>
      </c>
      <c r="C20" s="44" t="s">
        <v>228</v>
      </c>
      <c r="D20" s="44" t="s">
        <v>230</v>
      </c>
      <c r="E20" s="44" t="s">
        <v>238</v>
      </c>
      <c r="F20" s="44" t="s">
        <v>248</v>
      </c>
      <c r="G20" s="44" t="s">
        <v>396</v>
      </c>
      <c r="H20" s="44" t="s">
        <v>263</v>
      </c>
      <c r="I20" s="44" t="s">
        <v>360</v>
      </c>
      <c r="J20" s="44" t="s">
        <v>366</v>
      </c>
      <c r="K20" s="44" t="s">
        <v>316</v>
      </c>
      <c r="L20" s="104">
        <v>0.25</v>
      </c>
      <c r="M20" s="50" t="s">
        <v>189</v>
      </c>
      <c r="N20" s="47" t="s">
        <v>402</v>
      </c>
      <c r="O20" s="61">
        <v>2</v>
      </c>
      <c r="P20" s="47">
        <v>1</v>
      </c>
      <c r="Q20" s="61">
        <v>0</v>
      </c>
      <c r="R20" s="139">
        <v>2</v>
      </c>
      <c r="S20" s="140">
        <v>0</v>
      </c>
      <c r="T20" s="188">
        <f t="shared" si="0"/>
        <v>0</v>
      </c>
      <c r="U20" s="188">
        <f t="shared" si="1"/>
        <v>0</v>
      </c>
      <c r="V20" s="188">
        <f t="shared" si="2"/>
        <v>0</v>
      </c>
      <c r="W20" s="55">
        <v>0</v>
      </c>
      <c r="X20" s="55">
        <v>0</v>
      </c>
      <c r="Y20" s="93"/>
      <c r="Z20" s="93"/>
    </row>
    <row r="21" spans="1:26" ht="228">
      <c r="A21" s="44" t="s">
        <v>390</v>
      </c>
      <c r="B21" s="44" t="s">
        <v>392</v>
      </c>
      <c r="C21" s="44" t="s">
        <v>228</v>
      </c>
      <c r="D21" s="44" t="s">
        <v>230</v>
      </c>
      <c r="E21" s="44" t="s">
        <v>239</v>
      </c>
      <c r="F21" s="44" t="s">
        <v>248</v>
      </c>
      <c r="G21" s="44" t="s">
        <v>396</v>
      </c>
      <c r="H21" s="44" t="s">
        <v>264</v>
      </c>
      <c r="I21" s="44" t="s">
        <v>360</v>
      </c>
      <c r="J21" s="44" t="s">
        <v>264</v>
      </c>
      <c r="K21" s="44" t="s">
        <v>317</v>
      </c>
      <c r="L21" s="104">
        <v>0.1</v>
      </c>
      <c r="M21" s="50" t="s">
        <v>190</v>
      </c>
      <c r="N21" s="47" t="s">
        <v>402</v>
      </c>
      <c r="O21" s="61">
        <v>1</v>
      </c>
      <c r="P21" s="47">
        <v>0</v>
      </c>
      <c r="Q21" s="61">
        <v>0</v>
      </c>
      <c r="R21" s="139">
        <v>1</v>
      </c>
      <c r="S21" s="140">
        <v>0</v>
      </c>
      <c r="T21" s="188">
        <f t="shared" si="0"/>
        <v>0</v>
      </c>
      <c r="U21" s="188">
        <f t="shared" si="1"/>
        <v>0</v>
      </c>
      <c r="V21" s="188">
        <f t="shared" si="2"/>
        <v>0</v>
      </c>
      <c r="W21" s="55">
        <v>0</v>
      </c>
      <c r="X21" s="55">
        <v>0</v>
      </c>
      <c r="Y21" s="93"/>
      <c r="Z21" s="93"/>
    </row>
    <row r="22" spans="1:26" ht="228">
      <c r="A22" s="44" t="s">
        <v>390</v>
      </c>
      <c r="B22" s="44" t="s">
        <v>392</v>
      </c>
      <c r="C22" s="44" t="s">
        <v>228</v>
      </c>
      <c r="D22" s="44" t="s">
        <v>230</v>
      </c>
      <c r="E22" s="79" t="s">
        <v>240</v>
      </c>
      <c r="F22" s="44" t="s">
        <v>248</v>
      </c>
      <c r="G22" s="44" t="s">
        <v>396</v>
      </c>
      <c r="H22" s="44" t="s">
        <v>265</v>
      </c>
      <c r="I22" s="44" t="s">
        <v>360</v>
      </c>
      <c r="J22" s="44">
        <v>0</v>
      </c>
      <c r="K22" s="44" t="s">
        <v>318</v>
      </c>
      <c r="L22" s="104">
        <v>0.1</v>
      </c>
      <c r="M22" s="50" t="s">
        <v>190</v>
      </c>
      <c r="N22" s="47" t="s">
        <v>402</v>
      </c>
      <c r="O22" s="61">
        <v>1200</v>
      </c>
      <c r="P22" s="47">
        <v>200</v>
      </c>
      <c r="Q22" s="61">
        <v>0</v>
      </c>
      <c r="R22" s="141">
        <v>550</v>
      </c>
      <c r="S22" s="141">
        <v>194</v>
      </c>
      <c r="T22" s="188">
        <f t="shared" si="0"/>
        <v>0.35272727272727272</v>
      </c>
      <c r="U22" s="188">
        <f t="shared" si="1"/>
        <v>0.16166666666666665</v>
      </c>
      <c r="V22" s="188">
        <f t="shared" si="2"/>
        <v>3.5272727272727275E-2</v>
      </c>
      <c r="W22" s="55">
        <v>350</v>
      </c>
      <c r="X22" s="55">
        <v>300</v>
      </c>
      <c r="Y22" s="93"/>
      <c r="Z22" s="93"/>
    </row>
    <row r="23" spans="1:26" ht="228">
      <c r="A23" s="44" t="s">
        <v>390</v>
      </c>
      <c r="B23" s="44" t="s">
        <v>392</v>
      </c>
      <c r="C23" s="44" t="s">
        <v>228</v>
      </c>
      <c r="D23" s="44" t="s">
        <v>230</v>
      </c>
      <c r="E23" s="44" t="s">
        <v>238</v>
      </c>
      <c r="F23" s="44" t="s">
        <v>248</v>
      </c>
      <c r="G23" s="44" t="s">
        <v>396</v>
      </c>
      <c r="H23" s="44" t="s">
        <v>266</v>
      </c>
      <c r="I23" s="44" t="s">
        <v>360</v>
      </c>
      <c r="J23" s="44" t="s">
        <v>266</v>
      </c>
      <c r="K23" s="44" t="s">
        <v>319</v>
      </c>
      <c r="L23" s="104">
        <v>0.1</v>
      </c>
      <c r="M23" s="50" t="s">
        <v>190</v>
      </c>
      <c r="N23" s="47" t="s">
        <v>402</v>
      </c>
      <c r="O23" s="61">
        <v>2</v>
      </c>
      <c r="P23" s="47">
        <v>0</v>
      </c>
      <c r="Q23" s="61">
        <v>0</v>
      </c>
      <c r="R23" s="140">
        <v>1</v>
      </c>
      <c r="S23" s="140">
        <v>0</v>
      </c>
      <c r="T23" s="188">
        <f t="shared" si="0"/>
        <v>0</v>
      </c>
      <c r="U23" s="188">
        <f t="shared" si="1"/>
        <v>0</v>
      </c>
      <c r="V23" s="188">
        <f t="shared" si="2"/>
        <v>0</v>
      </c>
      <c r="W23" s="55">
        <v>1</v>
      </c>
      <c r="X23" s="55">
        <v>0</v>
      </c>
      <c r="Y23" s="93"/>
      <c r="Z23" s="93"/>
    </row>
    <row r="24" spans="1:26" ht="228">
      <c r="A24" s="44" t="s">
        <v>390</v>
      </c>
      <c r="B24" s="44" t="s">
        <v>392</v>
      </c>
      <c r="C24" s="44" t="s">
        <v>228</v>
      </c>
      <c r="D24" s="44" t="s">
        <v>230</v>
      </c>
      <c r="E24" s="79" t="s">
        <v>240</v>
      </c>
      <c r="F24" s="44" t="s">
        <v>248</v>
      </c>
      <c r="G24" s="44" t="s">
        <v>396</v>
      </c>
      <c r="H24" s="44" t="s">
        <v>267</v>
      </c>
      <c r="I24" s="44" t="s">
        <v>360</v>
      </c>
      <c r="J24" s="44" t="s">
        <v>367</v>
      </c>
      <c r="K24" s="44" t="s">
        <v>320</v>
      </c>
      <c r="L24" s="104">
        <v>0.25</v>
      </c>
      <c r="M24" s="50" t="s">
        <v>189</v>
      </c>
      <c r="N24" s="47" t="s">
        <v>402</v>
      </c>
      <c r="O24" s="61">
        <v>2</v>
      </c>
      <c r="P24" s="47">
        <v>0</v>
      </c>
      <c r="Q24" s="61">
        <v>0</v>
      </c>
      <c r="R24" s="140"/>
      <c r="S24" s="140"/>
      <c r="T24" s="188"/>
      <c r="U24" s="188">
        <f t="shared" si="1"/>
        <v>0</v>
      </c>
      <c r="V24" s="188">
        <f>0</f>
        <v>0</v>
      </c>
      <c r="W24" s="55">
        <v>1</v>
      </c>
      <c r="X24" s="55">
        <v>1</v>
      </c>
      <c r="Y24" s="93"/>
      <c r="Z24" s="93"/>
    </row>
    <row r="25" spans="1:26" ht="228">
      <c r="A25" s="44" t="s">
        <v>390</v>
      </c>
      <c r="B25" s="44" t="s">
        <v>392</v>
      </c>
      <c r="C25" s="44" t="s">
        <v>228</v>
      </c>
      <c r="D25" s="44" t="s">
        <v>230</v>
      </c>
      <c r="E25" s="44" t="s">
        <v>238</v>
      </c>
      <c r="F25" s="44" t="s">
        <v>248</v>
      </c>
      <c r="G25" s="44" t="s">
        <v>396</v>
      </c>
      <c r="H25" s="44" t="s">
        <v>268</v>
      </c>
      <c r="I25" s="44" t="s">
        <v>360</v>
      </c>
      <c r="J25" s="44" t="s">
        <v>368</v>
      </c>
      <c r="K25" s="44" t="s">
        <v>321</v>
      </c>
      <c r="L25" s="104">
        <v>0.1</v>
      </c>
      <c r="M25" s="50" t="s">
        <v>190</v>
      </c>
      <c r="N25" s="47" t="s">
        <v>402</v>
      </c>
      <c r="O25" s="61">
        <v>5</v>
      </c>
      <c r="P25" s="47">
        <v>0</v>
      </c>
      <c r="Q25" s="61">
        <v>0</v>
      </c>
      <c r="R25" s="141">
        <v>3</v>
      </c>
      <c r="S25" s="141">
        <v>0</v>
      </c>
      <c r="T25" s="188">
        <f t="shared" si="0"/>
        <v>0</v>
      </c>
      <c r="U25" s="188">
        <f t="shared" si="1"/>
        <v>0</v>
      </c>
      <c r="V25" s="188">
        <f t="shared" si="2"/>
        <v>0</v>
      </c>
      <c r="W25" s="55">
        <v>1</v>
      </c>
      <c r="X25" s="55">
        <v>1</v>
      </c>
      <c r="Y25" s="93"/>
      <c r="Z25" s="93"/>
    </row>
    <row r="26" spans="1:26" ht="255" customHeight="1">
      <c r="A26" s="44" t="s">
        <v>390</v>
      </c>
      <c r="B26" s="44" t="s">
        <v>392</v>
      </c>
      <c r="C26" s="44" t="s">
        <v>228</v>
      </c>
      <c r="D26" s="44" t="s">
        <v>230</v>
      </c>
      <c r="E26" s="44" t="s">
        <v>237</v>
      </c>
      <c r="F26" s="44" t="s">
        <v>248</v>
      </c>
      <c r="G26" s="44" t="s">
        <v>396</v>
      </c>
      <c r="H26" s="44" t="s">
        <v>269</v>
      </c>
      <c r="I26" s="44" t="s">
        <v>360</v>
      </c>
      <c r="J26" s="44" t="s">
        <v>369</v>
      </c>
      <c r="K26" s="44" t="s">
        <v>322</v>
      </c>
      <c r="L26" s="104">
        <v>0.1</v>
      </c>
      <c r="M26" s="50" t="s">
        <v>189</v>
      </c>
      <c r="N26" s="47" t="s">
        <v>402</v>
      </c>
      <c r="O26" s="105">
        <f>33*4</f>
        <v>132</v>
      </c>
      <c r="P26" s="47">
        <v>33</v>
      </c>
      <c r="Q26" s="61">
        <v>33</v>
      </c>
      <c r="R26" s="141">
        <v>33</v>
      </c>
      <c r="S26" s="141">
        <v>33</v>
      </c>
      <c r="T26" s="188">
        <f>25%</f>
        <v>0.25</v>
      </c>
      <c r="U26" s="201">
        <f>31.25%</f>
        <v>0.3125</v>
      </c>
      <c r="V26" s="188">
        <f>(T26)*L26</f>
        <v>2.5000000000000001E-2</v>
      </c>
      <c r="W26" s="55">
        <v>33</v>
      </c>
      <c r="X26" s="55">
        <v>33</v>
      </c>
      <c r="Y26" s="93"/>
      <c r="Z26" s="93"/>
    </row>
    <row r="27" spans="1:26" ht="63" customHeight="1">
      <c r="A27" s="185"/>
      <c r="B27" s="185"/>
      <c r="C27" s="185"/>
      <c r="D27" s="185"/>
      <c r="E27" s="185"/>
      <c r="F27" s="291" t="s">
        <v>1027</v>
      </c>
      <c r="G27" s="292"/>
      <c r="H27" s="292"/>
      <c r="I27" s="292"/>
      <c r="J27" s="292"/>
      <c r="K27" s="292"/>
      <c r="L27" s="292"/>
      <c r="M27" s="292"/>
      <c r="N27" s="292"/>
      <c r="O27" s="292"/>
      <c r="P27" s="292"/>
      <c r="Q27" s="292"/>
      <c r="R27" s="292"/>
      <c r="S27" s="293"/>
      <c r="T27" s="188">
        <f>SUM(T20:T26)/6</f>
        <v>0.10045454545454546</v>
      </c>
      <c r="U27" s="188">
        <f>SUM(U20:U26)/7</f>
        <v>6.7738095238095236E-2</v>
      </c>
      <c r="V27" s="188">
        <f>SUM(V20:V26)</f>
        <v>6.0272727272727276E-2</v>
      </c>
      <c r="W27" s="55"/>
      <c r="X27" s="55"/>
      <c r="Y27" s="93"/>
      <c r="Z27" s="93"/>
    </row>
    <row r="28" spans="1:26" ht="228">
      <c r="A28" s="44" t="s">
        <v>390</v>
      </c>
      <c r="B28" s="44" t="s">
        <v>392</v>
      </c>
      <c r="C28" s="44" t="s">
        <v>228</v>
      </c>
      <c r="D28" s="44" t="s">
        <v>230</v>
      </c>
      <c r="E28" s="44" t="s">
        <v>238</v>
      </c>
      <c r="F28" s="44" t="s">
        <v>249</v>
      </c>
      <c r="G28" s="44" t="s">
        <v>397</v>
      </c>
      <c r="H28" s="44" t="s">
        <v>270</v>
      </c>
      <c r="I28" s="44" t="s">
        <v>360</v>
      </c>
      <c r="J28" s="44">
        <v>0</v>
      </c>
      <c r="K28" s="44" t="s">
        <v>323</v>
      </c>
      <c r="L28" s="104">
        <v>0.25</v>
      </c>
      <c r="M28" s="50" t="s">
        <v>190</v>
      </c>
      <c r="N28" s="47" t="s">
        <v>402</v>
      </c>
      <c r="O28" s="61">
        <v>2500</v>
      </c>
      <c r="P28" s="47">
        <v>0</v>
      </c>
      <c r="Q28" s="61">
        <v>0</v>
      </c>
      <c r="R28" s="141">
        <v>835</v>
      </c>
      <c r="S28" s="141">
        <v>0</v>
      </c>
      <c r="T28" s="188">
        <f t="shared" si="0"/>
        <v>0</v>
      </c>
      <c r="U28" s="188">
        <f t="shared" si="1"/>
        <v>0</v>
      </c>
      <c r="V28" s="188">
        <f t="shared" si="2"/>
        <v>0</v>
      </c>
      <c r="W28" s="55">
        <v>835</v>
      </c>
      <c r="X28" s="55">
        <v>830</v>
      </c>
      <c r="Y28" s="93">
        <f>2500-2490</f>
        <v>10</v>
      </c>
      <c r="Z28" s="93"/>
    </row>
    <row r="29" spans="1:26" ht="228">
      <c r="A29" s="44" t="s">
        <v>390</v>
      </c>
      <c r="B29" s="44" t="s">
        <v>392</v>
      </c>
      <c r="C29" s="44" t="s">
        <v>228</v>
      </c>
      <c r="D29" s="44" t="s">
        <v>230</v>
      </c>
      <c r="E29" s="44" t="s">
        <v>238</v>
      </c>
      <c r="F29" s="44" t="s">
        <v>249</v>
      </c>
      <c r="G29" s="44" t="s">
        <v>397</v>
      </c>
      <c r="H29" s="44" t="s">
        <v>271</v>
      </c>
      <c r="I29" s="44" t="s">
        <v>360</v>
      </c>
      <c r="J29" s="44">
        <v>0</v>
      </c>
      <c r="K29" s="44" t="s">
        <v>324</v>
      </c>
      <c r="L29" s="104">
        <v>0.25</v>
      </c>
      <c r="M29" s="50" t="s">
        <v>190</v>
      </c>
      <c r="N29" s="47" t="s">
        <v>402</v>
      </c>
      <c r="O29" s="61">
        <v>4</v>
      </c>
      <c r="P29" s="47">
        <v>0</v>
      </c>
      <c r="Q29" s="61">
        <v>0</v>
      </c>
      <c r="R29" s="141">
        <v>2</v>
      </c>
      <c r="S29" s="141">
        <v>0</v>
      </c>
      <c r="T29" s="188">
        <f t="shared" si="0"/>
        <v>0</v>
      </c>
      <c r="U29" s="188">
        <f t="shared" si="1"/>
        <v>0</v>
      </c>
      <c r="V29" s="188">
        <f t="shared" si="2"/>
        <v>0</v>
      </c>
      <c r="W29" s="55">
        <v>1</v>
      </c>
      <c r="X29" s="55">
        <v>1</v>
      </c>
      <c r="Y29" s="93"/>
      <c r="Z29" s="93"/>
    </row>
    <row r="30" spans="1:26" ht="228">
      <c r="A30" s="44" t="s">
        <v>390</v>
      </c>
      <c r="B30" s="44" t="s">
        <v>392</v>
      </c>
      <c r="C30" s="44" t="s">
        <v>228</v>
      </c>
      <c r="D30" s="44" t="s">
        <v>230</v>
      </c>
      <c r="E30" s="44" t="s">
        <v>238</v>
      </c>
      <c r="F30" s="44" t="s">
        <v>249</v>
      </c>
      <c r="G30" s="44" t="s">
        <v>397</v>
      </c>
      <c r="H30" s="44" t="s">
        <v>272</v>
      </c>
      <c r="I30" s="44" t="s">
        <v>360</v>
      </c>
      <c r="J30" s="44">
        <v>0</v>
      </c>
      <c r="K30" s="44" t="s">
        <v>325</v>
      </c>
      <c r="L30" s="104">
        <v>0.25</v>
      </c>
      <c r="M30" s="50" t="s">
        <v>190</v>
      </c>
      <c r="N30" s="47" t="s">
        <v>402</v>
      </c>
      <c r="O30" s="61">
        <v>2500</v>
      </c>
      <c r="P30" s="47">
        <v>625</v>
      </c>
      <c r="Q30" s="61">
        <v>685</v>
      </c>
      <c r="R30" s="141">
        <v>565</v>
      </c>
      <c r="S30" s="141">
        <v>200</v>
      </c>
      <c r="T30" s="188">
        <f t="shared" si="0"/>
        <v>0.35398230088495575</v>
      </c>
      <c r="U30" s="188">
        <f t="shared" si="1"/>
        <v>0.35399999999999998</v>
      </c>
      <c r="V30" s="188">
        <f t="shared" si="2"/>
        <v>8.8495575221238937E-2</v>
      </c>
      <c r="W30" s="55">
        <v>625</v>
      </c>
      <c r="X30" s="55">
        <v>625</v>
      </c>
      <c r="Y30" s="93"/>
      <c r="Z30" s="93"/>
    </row>
    <row r="31" spans="1:26" ht="228">
      <c r="A31" s="44" t="s">
        <v>390</v>
      </c>
      <c r="B31" s="44" t="s">
        <v>392</v>
      </c>
      <c r="C31" s="44" t="s">
        <v>228</v>
      </c>
      <c r="D31" s="44" t="s">
        <v>230</v>
      </c>
      <c r="E31" s="44" t="s">
        <v>238</v>
      </c>
      <c r="F31" s="44" t="s">
        <v>249</v>
      </c>
      <c r="G31" s="44" t="s">
        <v>397</v>
      </c>
      <c r="H31" s="44" t="s">
        <v>273</v>
      </c>
      <c r="I31" s="44" t="s">
        <v>360</v>
      </c>
      <c r="J31" s="44">
        <v>0</v>
      </c>
      <c r="K31" s="44" t="s">
        <v>326</v>
      </c>
      <c r="L31" s="104">
        <v>0.25</v>
      </c>
      <c r="M31" s="50" t="s">
        <v>190</v>
      </c>
      <c r="N31" s="47" t="s">
        <v>402</v>
      </c>
      <c r="O31" s="61">
        <v>4</v>
      </c>
      <c r="P31" s="47">
        <v>1</v>
      </c>
      <c r="Q31" s="61">
        <v>1</v>
      </c>
      <c r="R31" s="141">
        <v>1</v>
      </c>
      <c r="S31" s="141">
        <v>0</v>
      </c>
      <c r="T31" s="188">
        <f t="shared" si="0"/>
        <v>0</v>
      </c>
      <c r="U31" s="188">
        <f t="shared" si="1"/>
        <v>0.25</v>
      </c>
      <c r="V31" s="188">
        <f t="shared" si="2"/>
        <v>0</v>
      </c>
      <c r="W31" s="55">
        <v>1</v>
      </c>
      <c r="X31" s="55">
        <v>1</v>
      </c>
      <c r="Y31" s="93"/>
      <c r="Z31" s="93"/>
    </row>
    <row r="32" spans="1:26" ht="63" customHeight="1">
      <c r="A32" s="185"/>
      <c r="B32" s="185"/>
      <c r="C32" s="185"/>
      <c r="D32" s="185"/>
      <c r="E32" s="185"/>
      <c r="F32" s="291" t="s">
        <v>1027</v>
      </c>
      <c r="G32" s="292"/>
      <c r="H32" s="292"/>
      <c r="I32" s="292"/>
      <c r="J32" s="292"/>
      <c r="K32" s="292"/>
      <c r="L32" s="292"/>
      <c r="M32" s="292"/>
      <c r="N32" s="292"/>
      <c r="O32" s="292"/>
      <c r="P32" s="292"/>
      <c r="Q32" s="292"/>
      <c r="R32" s="292"/>
      <c r="S32" s="293"/>
      <c r="T32" s="188">
        <f>SUM(T28:T31)/4</f>
        <v>8.8495575221238937E-2</v>
      </c>
      <c r="U32" s="188">
        <f>SUM(U28:U31)/4</f>
        <v>0.151</v>
      </c>
      <c r="V32" s="188">
        <f>SUM(V28:V31)</f>
        <v>8.8495575221238937E-2</v>
      </c>
      <c r="W32" s="55"/>
      <c r="X32" s="55"/>
      <c r="Y32" s="93"/>
      <c r="Z32" s="93"/>
    </row>
    <row r="33" spans="1:26" ht="228">
      <c r="A33" s="44" t="s">
        <v>391</v>
      </c>
      <c r="B33" s="44" t="s">
        <v>392</v>
      </c>
      <c r="C33" s="44" t="s">
        <v>228</v>
      </c>
      <c r="D33" s="44" t="s">
        <v>230</v>
      </c>
      <c r="E33" s="44" t="s">
        <v>241</v>
      </c>
      <c r="F33" s="44" t="s">
        <v>250</v>
      </c>
      <c r="G33" s="44" t="s">
        <v>398</v>
      </c>
      <c r="H33" s="44" t="s">
        <v>274</v>
      </c>
      <c r="I33" s="44" t="s">
        <v>360</v>
      </c>
      <c r="J33" s="44" t="s">
        <v>370</v>
      </c>
      <c r="K33" s="44" t="s">
        <v>327</v>
      </c>
      <c r="L33" s="60">
        <v>0.1</v>
      </c>
      <c r="M33" s="50" t="s">
        <v>190</v>
      </c>
      <c r="N33" s="47" t="s">
        <v>402</v>
      </c>
      <c r="O33" s="61">
        <v>1000</v>
      </c>
      <c r="P33" s="47">
        <v>0</v>
      </c>
      <c r="Q33" s="61">
        <v>0</v>
      </c>
      <c r="R33" s="142"/>
      <c r="S33" s="142"/>
      <c r="T33" s="188"/>
      <c r="U33" s="188">
        <f t="shared" si="1"/>
        <v>0</v>
      </c>
      <c r="V33" s="188">
        <f>0</f>
        <v>0</v>
      </c>
      <c r="W33" s="55">
        <v>350</v>
      </c>
      <c r="X33" s="55">
        <v>300</v>
      </c>
      <c r="Y33" s="93"/>
      <c r="Z33" s="93"/>
    </row>
    <row r="34" spans="1:26" ht="228">
      <c r="A34" s="44" t="s">
        <v>391</v>
      </c>
      <c r="B34" s="44" t="s">
        <v>392</v>
      </c>
      <c r="C34" s="44" t="s">
        <v>228</v>
      </c>
      <c r="D34" s="44" t="s">
        <v>230</v>
      </c>
      <c r="E34" s="44" t="s">
        <v>241</v>
      </c>
      <c r="F34" s="44" t="s">
        <v>250</v>
      </c>
      <c r="G34" s="44" t="s">
        <v>398</v>
      </c>
      <c r="H34" s="44" t="s">
        <v>275</v>
      </c>
      <c r="I34" s="44" t="s">
        <v>360</v>
      </c>
      <c r="J34" s="44" t="s">
        <v>371</v>
      </c>
      <c r="K34" s="44" t="s">
        <v>328</v>
      </c>
      <c r="L34" s="60">
        <v>0.1</v>
      </c>
      <c r="M34" s="50" t="s">
        <v>190</v>
      </c>
      <c r="N34" s="47" t="s">
        <v>402</v>
      </c>
      <c r="O34" s="61">
        <v>1000</v>
      </c>
      <c r="P34" s="47">
        <v>250</v>
      </c>
      <c r="Q34" s="61">
        <v>71</v>
      </c>
      <c r="R34" s="141">
        <v>429</v>
      </c>
      <c r="S34" s="141">
        <v>50</v>
      </c>
      <c r="T34" s="188">
        <f t="shared" si="0"/>
        <v>0.11655011655011654</v>
      </c>
      <c r="U34" s="188">
        <f t="shared" si="1"/>
        <v>0.121</v>
      </c>
      <c r="V34" s="188">
        <f t="shared" si="2"/>
        <v>1.1655011655011656E-2</v>
      </c>
      <c r="W34" s="55">
        <v>250</v>
      </c>
      <c r="X34" s="55">
        <v>250</v>
      </c>
      <c r="Y34" s="93"/>
      <c r="Z34" s="93"/>
    </row>
    <row r="35" spans="1:26" ht="228">
      <c r="A35" s="44" t="s">
        <v>391</v>
      </c>
      <c r="B35" s="44" t="s">
        <v>392</v>
      </c>
      <c r="C35" s="44" t="s">
        <v>228</v>
      </c>
      <c r="D35" s="44" t="s">
        <v>230</v>
      </c>
      <c r="E35" s="44" t="s">
        <v>242</v>
      </c>
      <c r="F35" s="44" t="s">
        <v>250</v>
      </c>
      <c r="G35" s="44" t="s">
        <v>398</v>
      </c>
      <c r="H35" s="44" t="s">
        <v>276</v>
      </c>
      <c r="I35" s="44" t="s">
        <v>360</v>
      </c>
      <c r="J35" s="44" t="s">
        <v>372</v>
      </c>
      <c r="K35" s="44" t="s">
        <v>329</v>
      </c>
      <c r="L35" s="60">
        <v>0.1</v>
      </c>
      <c r="M35" s="50" t="s">
        <v>190</v>
      </c>
      <c r="N35" s="47" t="s">
        <v>402</v>
      </c>
      <c r="O35" s="98">
        <v>1</v>
      </c>
      <c r="P35" s="45">
        <v>1</v>
      </c>
      <c r="Q35" s="61">
        <v>26</v>
      </c>
      <c r="R35" s="143">
        <v>1</v>
      </c>
      <c r="S35" s="141">
        <v>16</v>
      </c>
      <c r="T35" s="188">
        <f>25%</f>
        <v>0.25</v>
      </c>
      <c r="U35" s="201">
        <f>31.25%</f>
        <v>0.3125</v>
      </c>
      <c r="V35" s="188">
        <f>(T35)*L35</f>
        <v>2.5000000000000001E-2</v>
      </c>
      <c r="W35" s="84">
        <v>1</v>
      </c>
      <c r="X35" s="84">
        <v>1</v>
      </c>
      <c r="Y35" s="93"/>
      <c r="Z35" s="93"/>
    </row>
    <row r="36" spans="1:26" ht="228">
      <c r="A36" s="44" t="s">
        <v>391</v>
      </c>
      <c r="B36" s="44" t="s">
        <v>392</v>
      </c>
      <c r="C36" s="44" t="s">
        <v>228</v>
      </c>
      <c r="D36" s="44" t="s">
        <v>230</v>
      </c>
      <c r="E36" s="44" t="s">
        <v>242</v>
      </c>
      <c r="F36" s="44" t="s">
        <v>250</v>
      </c>
      <c r="G36" s="44" t="s">
        <v>398</v>
      </c>
      <c r="H36" s="44" t="s">
        <v>277</v>
      </c>
      <c r="I36" s="44" t="s">
        <v>360</v>
      </c>
      <c r="J36" s="44" t="s">
        <v>373</v>
      </c>
      <c r="K36" s="44" t="s">
        <v>330</v>
      </c>
      <c r="L36" s="60">
        <v>0.1</v>
      </c>
      <c r="M36" s="50" t="s">
        <v>190</v>
      </c>
      <c r="N36" s="47" t="s">
        <v>402</v>
      </c>
      <c r="O36" s="255">
        <v>1</v>
      </c>
      <c r="P36" s="45">
        <v>1</v>
      </c>
      <c r="Q36" s="61">
        <v>59</v>
      </c>
      <c r="R36" s="143">
        <v>1</v>
      </c>
      <c r="S36" s="256">
        <v>0</v>
      </c>
      <c r="T36" s="188">
        <f>25%</f>
        <v>0.25</v>
      </c>
      <c r="U36" s="201">
        <f>31.25%</f>
        <v>0.3125</v>
      </c>
      <c r="V36" s="188">
        <f>(T36)*L36</f>
        <v>2.5000000000000001E-2</v>
      </c>
      <c r="W36" s="84">
        <v>1</v>
      </c>
      <c r="X36" s="84">
        <v>1</v>
      </c>
      <c r="Y36" s="93"/>
      <c r="Z36" s="93"/>
    </row>
    <row r="37" spans="1:26" ht="228">
      <c r="A37" s="44" t="s">
        <v>391</v>
      </c>
      <c r="B37" s="44" t="s">
        <v>392</v>
      </c>
      <c r="C37" s="44" t="s">
        <v>228</v>
      </c>
      <c r="D37" s="44" t="s">
        <v>230</v>
      </c>
      <c r="E37" s="44" t="s">
        <v>241</v>
      </c>
      <c r="F37" s="44" t="s">
        <v>250</v>
      </c>
      <c r="G37" s="44" t="s">
        <v>398</v>
      </c>
      <c r="H37" s="44" t="s">
        <v>278</v>
      </c>
      <c r="I37" s="44" t="s">
        <v>360</v>
      </c>
      <c r="J37" s="44" t="s">
        <v>374</v>
      </c>
      <c r="K37" s="44" t="s">
        <v>331</v>
      </c>
      <c r="L37" s="99">
        <v>0.05</v>
      </c>
      <c r="M37" s="50" t="s">
        <v>190</v>
      </c>
      <c r="N37" s="47" t="s">
        <v>402</v>
      </c>
      <c r="O37" s="61">
        <v>22</v>
      </c>
      <c r="P37" s="47">
        <v>22</v>
      </c>
      <c r="Q37" s="61">
        <v>22</v>
      </c>
      <c r="R37" s="141">
        <v>22</v>
      </c>
      <c r="S37" s="141">
        <v>0</v>
      </c>
      <c r="T37" s="188">
        <f>25%</f>
        <v>0.25</v>
      </c>
      <c r="U37" s="201">
        <f>31.25%</f>
        <v>0.3125</v>
      </c>
      <c r="V37" s="188">
        <f t="shared" si="2"/>
        <v>0</v>
      </c>
      <c r="W37" s="55">
        <v>22</v>
      </c>
      <c r="X37" s="55">
        <v>22</v>
      </c>
      <c r="Y37" s="93"/>
      <c r="Z37" s="93"/>
    </row>
    <row r="38" spans="1:26" ht="228">
      <c r="A38" s="44" t="s">
        <v>391</v>
      </c>
      <c r="B38" s="44" t="s">
        <v>392</v>
      </c>
      <c r="C38" s="44" t="s">
        <v>228</v>
      </c>
      <c r="D38" s="44" t="s">
        <v>230</v>
      </c>
      <c r="E38" s="44" t="s">
        <v>241</v>
      </c>
      <c r="F38" s="44" t="s">
        <v>250</v>
      </c>
      <c r="G38" s="44" t="s">
        <v>398</v>
      </c>
      <c r="H38" s="44" t="s">
        <v>279</v>
      </c>
      <c r="I38" s="44" t="s">
        <v>360</v>
      </c>
      <c r="J38" s="44">
        <v>0</v>
      </c>
      <c r="K38" s="44" t="s">
        <v>332</v>
      </c>
      <c r="L38" s="60">
        <v>0.02</v>
      </c>
      <c r="M38" s="50" t="s">
        <v>189</v>
      </c>
      <c r="N38" s="47" t="s">
        <v>402</v>
      </c>
      <c r="O38" s="61">
        <v>1</v>
      </c>
      <c r="P38" s="47">
        <v>0</v>
      </c>
      <c r="Q38" s="61">
        <v>0</v>
      </c>
      <c r="R38" s="144"/>
      <c r="S38" s="144"/>
      <c r="T38" s="188"/>
      <c r="U38" s="188">
        <f t="shared" si="1"/>
        <v>0</v>
      </c>
      <c r="V38" s="188">
        <f>0%</f>
        <v>0</v>
      </c>
      <c r="W38" s="55">
        <v>1</v>
      </c>
      <c r="X38" s="55">
        <v>0</v>
      </c>
      <c r="Y38" s="93"/>
      <c r="Z38" s="93"/>
    </row>
    <row r="39" spans="1:26" ht="228">
      <c r="A39" s="44" t="s">
        <v>391</v>
      </c>
      <c r="B39" s="44" t="s">
        <v>392</v>
      </c>
      <c r="C39" s="44" t="s">
        <v>228</v>
      </c>
      <c r="D39" s="44" t="s">
        <v>230</v>
      </c>
      <c r="E39" s="44" t="s">
        <v>241</v>
      </c>
      <c r="F39" s="44" t="s">
        <v>250</v>
      </c>
      <c r="G39" s="44" t="s">
        <v>398</v>
      </c>
      <c r="H39" s="44" t="s">
        <v>280</v>
      </c>
      <c r="I39" s="44" t="s">
        <v>360</v>
      </c>
      <c r="J39" s="44">
        <v>0</v>
      </c>
      <c r="K39" s="44" t="s">
        <v>333</v>
      </c>
      <c r="L39" s="60">
        <v>0.02</v>
      </c>
      <c r="M39" s="50" t="s">
        <v>189</v>
      </c>
      <c r="N39" s="47" t="s">
        <v>402</v>
      </c>
      <c r="O39" s="61">
        <v>1</v>
      </c>
      <c r="P39" s="47">
        <v>0</v>
      </c>
      <c r="Q39" s="61">
        <v>0</v>
      </c>
      <c r="R39" s="144"/>
      <c r="S39" s="144"/>
      <c r="T39" s="188"/>
      <c r="U39" s="188">
        <f t="shared" si="1"/>
        <v>0</v>
      </c>
      <c r="V39" s="188">
        <f>0%</f>
        <v>0</v>
      </c>
      <c r="W39" s="55">
        <v>1</v>
      </c>
      <c r="X39" s="55">
        <v>0</v>
      </c>
      <c r="Y39" s="93"/>
      <c r="Z39" s="93"/>
    </row>
    <row r="40" spans="1:26" ht="228">
      <c r="A40" s="44" t="s">
        <v>391</v>
      </c>
      <c r="B40" s="44" t="s">
        <v>392</v>
      </c>
      <c r="C40" s="44" t="s">
        <v>228</v>
      </c>
      <c r="D40" s="44" t="s">
        <v>230</v>
      </c>
      <c r="E40" s="44" t="s">
        <v>241</v>
      </c>
      <c r="F40" s="44" t="s">
        <v>250</v>
      </c>
      <c r="G40" s="44" t="s">
        <v>398</v>
      </c>
      <c r="H40" s="44" t="s">
        <v>281</v>
      </c>
      <c r="I40" s="44" t="s">
        <v>360</v>
      </c>
      <c r="J40" s="44" t="s">
        <v>375</v>
      </c>
      <c r="K40" s="44" t="s">
        <v>334</v>
      </c>
      <c r="L40" s="60">
        <v>0.05</v>
      </c>
      <c r="M40" s="50" t="s">
        <v>190</v>
      </c>
      <c r="N40" s="47" t="s">
        <v>402</v>
      </c>
      <c r="O40" s="61">
        <v>1</v>
      </c>
      <c r="P40" s="47">
        <v>0</v>
      </c>
      <c r="Q40" s="61">
        <v>0</v>
      </c>
      <c r="R40" s="142"/>
      <c r="S40" s="144"/>
      <c r="T40" s="188"/>
      <c r="U40" s="188">
        <f t="shared" si="1"/>
        <v>0</v>
      </c>
      <c r="V40" s="188">
        <f>0%</f>
        <v>0</v>
      </c>
      <c r="W40" s="55">
        <v>1</v>
      </c>
      <c r="X40" s="55">
        <v>1</v>
      </c>
      <c r="Y40" s="93"/>
      <c r="Z40" s="93"/>
    </row>
    <row r="41" spans="1:26" ht="228">
      <c r="A41" s="44" t="s">
        <v>391</v>
      </c>
      <c r="B41" s="44" t="s">
        <v>392</v>
      </c>
      <c r="C41" s="44" t="s">
        <v>228</v>
      </c>
      <c r="D41" s="44" t="s">
        <v>230</v>
      </c>
      <c r="E41" s="44" t="s">
        <v>241</v>
      </c>
      <c r="F41" s="44" t="s">
        <v>250</v>
      </c>
      <c r="G41" s="44" t="s">
        <v>398</v>
      </c>
      <c r="H41" s="44" t="s">
        <v>282</v>
      </c>
      <c r="I41" s="44" t="s">
        <v>360</v>
      </c>
      <c r="J41" s="44" t="s">
        <v>376</v>
      </c>
      <c r="K41" s="44" t="s">
        <v>335</v>
      </c>
      <c r="L41" s="60">
        <v>0.02</v>
      </c>
      <c r="M41" s="50" t="s">
        <v>190</v>
      </c>
      <c r="N41" s="47" t="s">
        <v>402</v>
      </c>
      <c r="O41" s="61">
        <v>1</v>
      </c>
      <c r="P41" s="253" t="s">
        <v>1043</v>
      </c>
      <c r="Q41" s="61">
        <v>1</v>
      </c>
      <c r="R41" s="187">
        <v>1</v>
      </c>
      <c r="S41" s="141">
        <v>0</v>
      </c>
      <c r="T41" s="188">
        <f t="shared" si="0"/>
        <v>0</v>
      </c>
      <c r="U41" s="188">
        <f t="shared" si="1"/>
        <v>1</v>
      </c>
      <c r="V41" s="188">
        <f t="shared" si="2"/>
        <v>0</v>
      </c>
      <c r="W41" s="55" t="s">
        <v>783</v>
      </c>
      <c r="X41" s="55" t="s">
        <v>783</v>
      </c>
      <c r="Y41" s="93"/>
      <c r="Z41" s="93"/>
    </row>
    <row r="42" spans="1:26" ht="228">
      <c r="A42" s="44" t="s">
        <v>391</v>
      </c>
      <c r="B42" s="44" t="s">
        <v>392</v>
      </c>
      <c r="C42" s="44" t="s">
        <v>228</v>
      </c>
      <c r="D42" s="44" t="s">
        <v>230</v>
      </c>
      <c r="E42" s="44" t="s">
        <v>241</v>
      </c>
      <c r="F42" s="44" t="s">
        <v>250</v>
      </c>
      <c r="G42" s="44" t="s">
        <v>398</v>
      </c>
      <c r="H42" s="44" t="s">
        <v>283</v>
      </c>
      <c r="I42" s="44" t="s">
        <v>360</v>
      </c>
      <c r="J42" s="44" t="s">
        <v>377</v>
      </c>
      <c r="K42" s="44" t="s">
        <v>336</v>
      </c>
      <c r="L42" s="60">
        <v>0.02</v>
      </c>
      <c r="M42" s="50" t="s">
        <v>190</v>
      </c>
      <c r="N42" s="47" t="s">
        <v>402</v>
      </c>
      <c r="O42" s="61">
        <v>1</v>
      </c>
      <c r="P42" s="47" t="s">
        <v>782</v>
      </c>
      <c r="Q42" s="61">
        <v>1</v>
      </c>
      <c r="R42" s="187">
        <v>1</v>
      </c>
      <c r="S42" s="187">
        <v>1</v>
      </c>
      <c r="T42" s="188">
        <f>25%</f>
        <v>0.25</v>
      </c>
      <c r="U42" s="188">
        <f>31.25%</f>
        <v>0.3125</v>
      </c>
      <c r="V42" s="188">
        <f>(T42)*L42</f>
        <v>5.0000000000000001E-3</v>
      </c>
      <c r="W42" s="55" t="s">
        <v>783</v>
      </c>
      <c r="X42" s="55" t="s">
        <v>783</v>
      </c>
      <c r="Y42" s="93"/>
      <c r="Z42" s="93"/>
    </row>
    <row r="43" spans="1:26" ht="228">
      <c r="A43" s="44" t="s">
        <v>391</v>
      </c>
      <c r="B43" s="44" t="s">
        <v>392</v>
      </c>
      <c r="C43" s="44" t="s">
        <v>228</v>
      </c>
      <c r="D43" s="44" t="s">
        <v>230</v>
      </c>
      <c r="E43" s="44" t="s">
        <v>241</v>
      </c>
      <c r="F43" s="44" t="s">
        <v>250</v>
      </c>
      <c r="G43" s="44" t="s">
        <v>398</v>
      </c>
      <c r="H43" s="44" t="s">
        <v>284</v>
      </c>
      <c r="I43" s="44" t="s">
        <v>360</v>
      </c>
      <c r="J43" s="44" t="s">
        <v>378</v>
      </c>
      <c r="K43" s="44" t="s">
        <v>337</v>
      </c>
      <c r="L43" s="60">
        <v>0.02</v>
      </c>
      <c r="M43" s="50" t="s">
        <v>190</v>
      </c>
      <c r="N43" s="47" t="s">
        <v>402</v>
      </c>
      <c r="O43" s="61">
        <v>1</v>
      </c>
      <c r="P43" s="47" t="s">
        <v>782</v>
      </c>
      <c r="Q43" s="202">
        <v>1</v>
      </c>
      <c r="R43" s="187">
        <v>1</v>
      </c>
      <c r="S43" s="141">
        <v>0</v>
      </c>
      <c r="T43" s="188">
        <f t="shared" si="0"/>
        <v>0</v>
      </c>
      <c r="U43" s="188">
        <f t="shared" si="1"/>
        <v>1</v>
      </c>
      <c r="V43" s="188">
        <f t="shared" si="2"/>
        <v>0</v>
      </c>
      <c r="W43" s="55" t="s">
        <v>783</v>
      </c>
      <c r="X43" s="55" t="s">
        <v>783</v>
      </c>
      <c r="Y43" s="93"/>
      <c r="Z43" s="93"/>
    </row>
    <row r="44" spans="1:26" ht="228">
      <c r="A44" s="44" t="s">
        <v>391</v>
      </c>
      <c r="B44" s="44" t="s">
        <v>392</v>
      </c>
      <c r="C44" s="44" t="s">
        <v>228</v>
      </c>
      <c r="D44" s="44" t="s">
        <v>230</v>
      </c>
      <c r="E44" s="44" t="s">
        <v>241</v>
      </c>
      <c r="F44" s="44" t="s">
        <v>250</v>
      </c>
      <c r="G44" s="44" t="s">
        <v>398</v>
      </c>
      <c r="H44" s="44" t="s">
        <v>285</v>
      </c>
      <c r="I44" s="44" t="s">
        <v>360</v>
      </c>
      <c r="J44" s="44" t="s">
        <v>379</v>
      </c>
      <c r="K44" s="44" t="s">
        <v>338</v>
      </c>
      <c r="L44" s="60">
        <v>0.02</v>
      </c>
      <c r="M44" s="50" t="s">
        <v>190</v>
      </c>
      <c r="N44" s="47" t="s">
        <v>402</v>
      </c>
      <c r="O44" s="61">
        <v>1</v>
      </c>
      <c r="P44" s="47">
        <v>1</v>
      </c>
      <c r="Q44" s="61">
        <v>1</v>
      </c>
      <c r="R44" s="142"/>
      <c r="S44" s="142"/>
      <c r="T44" s="188"/>
      <c r="U44" s="188">
        <f t="shared" si="1"/>
        <v>1</v>
      </c>
      <c r="V44" s="188"/>
      <c r="W44" s="55">
        <v>1</v>
      </c>
      <c r="X44" s="55">
        <v>1</v>
      </c>
      <c r="Y44" s="93"/>
      <c r="Z44" s="93"/>
    </row>
    <row r="45" spans="1:26" ht="228">
      <c r="A45" s="44" t="s">
        <v>391</v>
      </c>
      <c r="B45" s="44" t="s">
        <v>392</v>
      </c>
      <c r="C45" s="44" t="s">
        <v>228</v>
      </c>
      <c r="D45" s="44" t="s">
        <v>230</v>
      </c>
      <c r="E45" s="44" t="s">
        <v>241</v>
      </c>
      <c r="F45" s="44" t="s">
        <v>250</v>
      </c>
      <c r="G45" s="44" t="s">
        <v>398</v>
      </c>
      <c r="H45" s="44" t="s">
        <v>286</v>
      </c>
      <c r="I45" s="44" t="s">
        <v>360</v>
      </c>
      <c r="J45" s="44" t="s">
        <v>380</v>
      </c>
      <c r="K45" s="44" t="s">
        <v>339</v>
      </c>
      <c r="L45" s="60">
        <v>0.02</v>
      </c>
      <c r="M45" s="50" t="s">
        <v>190</v>
      </c>
      <c r="N45" s="47" t="s">
        <v>402</v>
      </c>
      <c r="O45" s="61">
        <v>1</v>
      </c>
      <c r="P45" s="47">
        <v>1</v>
      </c>
      <c r="Q45" s="254">
        <v>1</v>
      </c>
      <c r="R45" s="187">
        <v>1</v>
      </c>
      <c r="S45" s="141">
        <v>0</v>
      </c>
      <c r="T45" s="188">
        <f t="shared" si="0"/>
        <v>0</v>
      </c>
      <c r="U45" s="188">
        <f t="shared" si="1"/>
        <v>1</v>
      </c>
      <c r="V45" s="188">
        <f t="shared" si="2"/>
        <v>0</v>
      </c>
      <c r="W45" s="55">
        <v>1</v>
      </c>
      <c r="X45" s="55">
        <v>1</v>
      </c>
      <c r="Y45" s="93"/>
      <c r="Z45" s="93"/>
    </row>
    <row r="46" spans="1:26" ht="228">
      <c r="A46" s="44" t="s">
        <v>391</v>
      </c>
      <c r="B46" s="44" t="s">
        <v>392</v>
      </c>
      <c r="C46" s="44" t="s">
        <v>228</v>
      </c>
      <c r="D46" s="44" t="s">
        <v>230</v>
      </c>
      <c r="E46" s="44" t="s">
        <v>241</v>
      </c>
      <c r="F46" s="44" t="s">
        <v>250</v>
      </c>
      <c r="G46" s="44" t="s">
        <v>398</v>
      </c>
      <c r="H46" s="44" t="s">
        <v>287</v>
      </c>
      <c r="I46" s="44" t="s">
        <v>360</v>
      </c>
      <c r="J46" s="44" t="s">
        <v>381</v>
      </c>
      <c r="K46" s="44" t="s">
        <v>340</v>
      </c>
      <c r="L46" s="60">
        <v>0.08</v>
      </c>
      <c r="M46" s="50" t="s">
        <v>190</v>
      </c>
      <c r="N46" s="47" t="s">
        <v>402</v>
      </c>
      <c r="O46" s="61">
        <v>8</v>
      </c>
      <c r="P46" s="47">
        <v>2</v>
      </c>
      <c r="Q46" s="61">
        <v>2</v>
      </c>
      <c r="R46" s="142"/>
      <c r="S46" s="142"/>
      <c r="T46" s="188"/>
      <c r="U46" s="188">
        <f t="shared" si="1"/>
        <v>0.25</v>
      </c>
      <c r="V46" s="188"/>
      <c r="W46" s="55">
        <v>2</v>
      </c>
      <c r="X46" s="55">
        <v>2</v>
      </c>
      <c r="Y46" s="93"/>
      <c r="Z46" s="93"/>
    </row>
    <row r="47" spans="1:26" ht="228">
      <c r="A47" s="44" t="s">
        <v>391</v>
      </c>
      <c r="B47" s="44" t="s">
        <v>392</v>
      </c>
      <c r="C47" s="44" t="s">
        <v>228</v>
      </c>
      <c r="D47" s="44" t="s">
        <v>230</v>
      </c>
      <c r="E47" s="44" t="s">
        <v>241</v>
      </c>
      <c r="F47" s="44" t="s">
        <v>250</v>
      </c>
      <c r="G47" s="44" t="s">
        <v>398</v>
      </c>
      <c r="H47" s="44" t="s">
        <v>288</v>
      </c>
      <c r="I47" s="44" t="s">
        <v>360</v>
      </c>
      <c r="J47" s="44">
        <v>0</v>
      </c>
      <c r="K47" s="44" t="s">
        <v>341</v>
      </c>
      <c r="L47" s="60">
        <v>0.05</v>
      </c>
      <c r="M47" s="50" t="s">
        <v>190</v>
      </c>
      <c r="N47" s="47" t="s">
        <v>402</v>
      </c>
      <c r="O47" s="61">
        <v>4</v>
      </c>
      <c r="P47" s="47">
        <v>0</v>
      </c>
      <c r="Q47" s="61">
        <v>0</v>
      </c>
      <c r="R47" s="142"/>
      <c r="S47" s="142"/>
      <c r="T47" s="188"/>
      <c r="U47" s="188">
        <f t="shared" si="1"/>
        <v>0</v>
      </c>
      <c r="V47" s="188"/>
      <c r="W47" s="55">
        <v>1</v>
      </c>
      <c r="X47" s="55">
        <v>1</v>
      </c>
      <c r="Y47" s="93"/>
      <c r="Z47" s="93"/>
    </row>
    <row r="48" spans="1:26" ht="228">
      <c r="A48" s="44" t="s">
        <v>391</v>
      </c>
      <c r="B48" s="44" t="s">
        <v>392</v>
      </c>
      <c r="C48" s="44" t="s">
        <v>228</v>
      </c>
      <c r="D48" s="44" t="s">
        <v>230</v>
      </c>
      <c r="E48" s="44" t="s">
        <v>241</v>
      </c>
      <c r="F48" s="44" t="s">
        <v>250</v>
      </c>
      <c r="G48" s="44" t="s">
        <v>398</v>
      </c>
      <c r="H48" s="44" t="s">
        <v>289</v>
      </c>
      <c r="I48" s="44" t="s">
        <v>360</v>
      </c>
      <c r="J48" s="44">
        <v>0</v>
      </c>
      <c r="K48" s="44" t="s">
        <v>342</v>
      </c>
      <c r="L48" s="60">
        <v>0.05</v>
      </c>
      <c r="M48" s="50" t="s">
        <v>190</v>
      </c>
      <c r="N48" s="47" t="s">
        <v>402</v>
      </c>
      <c r="O48" s="61">
        <v>8</v>
      </c>
      <c r="P48" s="47">
        <v>2</v>
      </c>
      <c r="Q48" s="61">
        <v>2</v>
      </c>
      <c r="R48" s="142">
        <v>2</v>
      </c>
      <c r="S48" s="142">
        <v>0</v>
      </c>
      <c r="T48" s="188">
        <f t="shared" si="0"/>
        <v>0</v>
      </c>
      <c r="U48" s="188">
        <f t="shared" si="1"/>
        <v>0.25</v>
      </c>
      <c r="V48" s="188">
        <f t="shared" si="2"/>
        <v>0</v>
      </c>
      <c r="W48" s="55">
        <v>2</v>
      </c>
      <c r="X48" s="55">
        <v>2</v>
      </c>
      <c r="Y48" s="93"/>
      <c r="Z48" s="93"/>
    </row>
    <row r="49" spans="1:26" ht="228">
      <c r="A49" s="44" t="s">
        <v>391</v>
      </c>
      <c r="B49" s="44" t="s">
        <v>392</v>
      </c>
      <c r="C49" s="44" t="s">
        <v>228</v>
      </c>
      <c r="D49" s="44" t="s">
        <v>230</v>
      </c>
      <c r="E49" s="44" t="s">
        <v>241</v>
      </c>
      <c r="F49" s="44" t="s">
        <v>250</v>
      </c>
      <c r="G49" s="44" t="s">
        <v>398</v>
      </c>
      <c r="H49" s="44" t="s">
        <v>290</v>
      </c>
      <c r="I49" s="44" t="s">
        <v>360</v>
      </c>
      <c r="J49" s="79" t="s">
        <v>382</v>
      </c>
      <c r="K49" s="44" t="s">
        <v>343</v>
      </c>
      <c r="L49" s="60">
        <v>0.02</v>
      </c>
      <c r="M49" s="50" t="s">
        <v>190</v>
      </c>
      <c r="N49" s="47" t="s">
        <v>402</v>
      </c>
      <c r="O49" s="435">
        <v>2</v>
      </c>
      <c r="P49" s="47">
        <v>0</v>
      </c>
      <c r="Q49" s="61">
        <v>0</v>
      </c>
      <c r="R49" s="141">
        <v>1</v>
      </c>
      <c r="S49" s="141">
        <v>0</v>
      </c>
      <c r="T49" s="188">
        <f t="shared" si="0"/>
        <v>0</v>
      </c>
      <c r="U49" s="188">
        <f t="shared" si="1"/>
        <v>0</v>
      </c>
      <c r="V49" s="188">
        <f t="shared" si="2"/>
        <v>0</v>
      </c>
      <c r="W49" s="55">
        <v>1</v>
      </c>
      <c r="X49" s="55">
        <v>0</v>
      </c>
      <c r="Y49" s="93"/>
      <c r="Z49" s="93"/>
    </row>
    <row r="50" spans="1:26" ht="228">
      <c r="A50" s="44" t="s">
        <v>391</v>
      </c>
      <c r="B50" s="44" t="s">
        <v>392</v>
      </c>
      <c r="C50" s="44" t="s">
        <v>228</v>
      </c>
      <c r="D50" s="44" t="s">
        <v>230</v>
      </c>
      <c r="E50" s="44" t="s">
        <v>241</v>
      </c>
      <c r="F50" s="44" t="s">
        <v>250</v>
      </c>
      <c r="G50" s="44" t="s">
        <v>398</v>
      </c>
      <c r="H50" s="44" t="s">
        <v>291</v>
      </c>
      <c r="I50" s="44" t="s">
        <v>360</v>
      </c>
      <c r="J50" s="44" t="s">
        <v>361</v>
      </c>
      <c r="K50" s="44" t="s">
        <v>344</v>
      </c>
      <c r="L50" s="60">
        <v>0.08</v>
      </c>
      <c r="M50" s="50" t="s">
        <v>189</v>
      </c>
      <c r="N50" s="47" t="s">
        <v>402</v>
      </c>
      <c r="O50" s="61">
        <v>1</v>
      </c>
      <c r="P50" s="47">
        <v>0</v>
      </c>
      <c r="Q50" s="61">
        <v>0</v>
      </c>
      <c r="R50" s="142"/>
      <c r="S50" s="142"/>
      <c r="T50" s="188"/>
      <c r="U50" s="188">
        <f t="shared" si="1"/>
        <v>0</v>
      </c>
      <c r="V50" s="188"/>
      <c r="W50" s="55">
        <v>1</v>
      </c>
      <c r="X50" s="55">
        <v>1</v>
      </c>
      <c r="Y50" s="93"/>
      <c r="Z50" s="93"/>
    </row>
    <row r="51" spans="1:26" ht="228">
      <c r="A51" s="44" t="s">
        <v>391</v>
      </c>
      <c r="B51" s="44" t="s">
        <v>392</v>
      </c>
      <c r="C51" s="44" t="s">
        <v>228</v>
      </c>
      <c r="D51" s="44" t="s">
        <v>230</v>
      </c>
      <c r="E51" s="44" t="s">
        <v>241</v>
      </c>
      <c r="F51" s="44" t="s">
        <v>250</v>
      </c>
      <c r="G51" s="44" t="s">
        <v>398</v>
      </c>
      <c r="H51" s="44" t="s">
        <v>292</v>
      </c>
      <c r="I51" s="44" t="s">
        <v>360</v>
      </c>
      <c r="J51" s="44" t="s">
        <v>361</v>
      </c>
      <c r="K51" s="44" t="s">
        <v>345</v>
      </c>
      <c r="L51" s="60">
        <v>0.08</v>
      </c>
      <c r="M51" s="50" t="s">
        <v>190</v>
      </c>
      <c r="N51" s="47" t="s">
        <v>402</v>
      </c>
      <c r="O51" s="61">
        <v>1</v>
      </c>
      <c r="P51" s="47">
        <v>0</v>
      </c>
      <c r="Q51" s="61">
        <v>0</v>
      </c>
      <c r="R51" s="142"/>
      <c r="S51" s="142"/>
      <c r="T51" s="188"/>
      <c r="U51" s="188">
        <f t="shared" si="1"/>
        <v>0</v>
      </c>
      <c r="V51" s="188"/>
      <c r="W51" s="55">
        <v>1</v>
      </c>
      <c r="X51" s="55">
        <v>1</v>
      </c>
      <c r="Y51" s="93"/>
      <c r="Z51" s="93"/>
    </row>
    <row r="52" spans="1:26" ht="63.75" customHeight="1">
      <c r="A52" s="185"/>
      <c r="B52" s="185"/>
      <c r="C52" s="185"/>
      <c r="D52" s="185"/>
      <c r="E52" s="185"/>
      <c r="F52" s="291" t="s">
        <v>1027</v>
      </c>
      <c r="G52" s="292"/>
      <c r="H52" s="292"/>
      <c r="I52" s="292"/>
      <c r="J52" s="292"/>
      <c r="K52" s="292"/>
      <c r="L52" s="292"/>
      <c r="M52" s="292"/>
      <c r="N52" s="292"/>
      <c r="O52" s="292"/>
      <c r="P52" s="292"/>
      <c r="Q52" s="292"/>
      <c r="R52" s="292"/>
      <c r="S52" s="293"/>
      <c r="T52" s="188">
        <f>SUM(T33:T51)/10</f>
        <v>0.11165501165501165</v>
      </c>
      <c r="U52" s="188">
        <f>SUM(U33:U51)/19</f>
        <v>0.309</v>
      </c>
      <c r="V52" s="188">
        <f>SUM(V33:V51)</f>
        <v>6.6655011655011656E-2</v>
      </c>
      <c r="W52" s="55"/>
      <c r="X52" s="55"/>
      <c r="Y52" s="93"/>
      <c r="Z52" s="93"/>
    </row>
    <row r="53" spans="1:26" ht="228">
      <c r="A53" s="44" t="s">
        <v>243</v>
      </c>
      <c r="B53" s="44" t="s">
        <v>392</v>
      </c>
      <c r="C53" s="44" t="s">
        <v>228</v>
      </c>
      <c r="D53" s="44" t="s">
        <v>230</v>
      </c>
      <c r="E53" s="44" t="s">
        <v>243</v>
      </c>
      <c r="F53" s="44" t="s">
        <v>251</v>
      </c>
      <c r="G53" s="44" t="s">
        <v>399</v>
      </c>
      <c r="H53" s="44" t="s">
        <v>293</v>
      </c>
      <c r="I53" s="44" t="s">
        <v>360</v>
      </c>
      <c r="J53" s="44">
        <v>0</v>
      </c>
      <c r="K53" s="44" t="s">
        <v>346</v>
      </c>
      <c r="L53" s="60">
        <v>0.11</v>
      </c>
      <c r="M53" s="50" t="s">
        <v>190</v>
      </c>
      <c r="N53" s="47" t="s">
        <v>402</v>
      </c>
      <c r="O53" s="61">
        <v>8</v>
      </c>
      <c r="P53" s="47">
        <v>0</v>
      </c>
      <c r="Q53" s="61">
        <v>0</v>
      </c>
      <c r="R53" s="141">
        <v>3</v>
      </c>
      <c r="S53" s="141">
        <v>0</v>
      </c>
      <c r="T53" s="188">
        <f t="shared" si="0"/>
        <v>0</v>
      </c>
      <c r="U53" s="188">
        <f t="shared" si="1"/>
        <v>0</v>
      </c>
      <c r="V53" s="188">
        <f t="shared" si="2"/>
        <v>0</v>
      </c>
      <c r="W53" s="55">
        <v>3</v>
      </c>
      <c r="X53" s="55">
        <v>2</v>
      </c>
      <c r="Y53" s="93"/>
      <c r="Z53" s="93"/>
    </row>
    <row r="54" spans="1:26" ht="228">
      <c r="A54" s="44" t="s">
        <v>243</v>
      </c>
      <c r="B54" s="44" t="s">
        <v>392</v>
      </c>
      <c r="C54" s="44" t="s">
        <v>228</v>
      </c>
      <c r="D54" s="44" t="s">
        <v>230</v>
      </c>
      <c r="E54" s="44" t="s">
        <v>243</v>
      </c>
      <c r="F54" s="44" t="s">
        <v>251</v>
      </c>
      <c r="G54" s="44" t="s">
        <v>399</v>
      </c>
      <c r="H54" s="44" t="s">
        <v>294</v>
      </c>
      <c r="I54" s="44" t="s">
        <v>360</v>
      </c>
      <c r="J54" s="51" t="s">
        <v>383</v>
      </c>
      <c r="K54" s="44" t="s">
        <v>347</v>
      </c>
      <c r="L54" s="60">
        <v>0.11</v>
      </c>
      <c r="M54" s="50" t="s">
        <v>190</v>
      </c>
      <c r="N54" s="47" t="s">
        <v>402</v>
      </c>
      <c r="O54" s="255">
        <v>1</v>
      </c>
      <c r="P54" s="45">
        <v>1</v>
      </c>
      <c r="Q54" s="61">
        <v>50</v>
      </c>
      <c r="R54" s="143">
        <v>1</v>
      </c>
      <c r="S54" s="141">
        <v>23</v>
      </c>
      <c r="T54" s="188">
        <f>25%</f>
        <v>0.25</v>
      </c>
      <c r="U54" s="201">
        <f>31.25%</f>
        <v>0.3125</v>
      </c>
      <c r="V54" s="188">
        <f>(T54)*L54</f>
        <v>2.75E-2</v>
      </c>
      <c r="W54" s="84">
        <v>1</v>
      </c>
      <c r="X54" s="84">
        <v>1</v>
      </c>
      <c r="Y54" s="93"/>
      <c r="Z54" s="93"/>
    </row>
    <row r="55" spans="1:26" ht="228">
      <c r="A55" s="44" t="s">
        <v>243</v>
      </c>
      <c r="B55" s="44" t="s">
        <v>392</v>
      </c>
      <c r="C55" s="44" t="s">
        <v>228</v>
      </c>
      <c r="D55" s="44" t="s">
        <v>230</v>
      </c>
      <c r="E55" s="44" t="s">
        <v>243</v>
      </c>
      <c r="F55" s="44" t="s">
        <v>251</v>
      </c>
      <c r="G55" s="44" t="s">
        <v>399</v>
      </c>
      <c r="H55" s="44" t="s">
        <v>295</v>
      </c>
      <c r="I55" s="44" t="s">
        <v>360</v>
      </c>
      <c r="J55" s="44">
        <v>0</v>
      </c>
      <c r="K55" s="44" t="s">
        <v>348</v>
      </c>
      <c r="L55" s="60">
        <v>0.11</v>
      </c>
      <c r="M55" s="50" t="s">
        <v>190</v>
      </c>
      <c r="N55" s="47" t="s">
        <v>402</v>
      </c>
      <c r="O55" s="61">
        <v>9</v>
      </c>
      <c r="P55" s="47">
        <v>0</v>
      </c>
      <c r="Q55" s="61">
        <v>0</v>
      </c>
      <c r="R55" s="142"/>
      <c r="S55" s="142"/>
      <c r="T55" s="188"/>
      <c r="U55" s="188">
        <f t="shared" si="1"/>
        <v>0</v>
      </c>
      <c r="V55" s="188"/>
      <c r="W55" s="55">
        <v>3</v>
      </c>
      <c r="X55" s="55">
        <v>3</v>
      </c>
      <c r="Y55" s="93"/>
      <c r="Z55" s="93"/>
    </row>
    <row r="56" spans="1:26" ht="228">
      <c r="A56" s="44" t="s">
        <v>390</v>
      </c>
      <c r="B56" s="44" t="s">
        <v>392</v>
      </c>
      <c r="C56" s="44" t="s">
        <v>228</v>
      </c>
      <c r="D56" s="44" t="s">
        <v>230</v>
      </c>
      <c r="E56" s="44" t="s">
        <v>240</v>
      </c>
      <c r="F56" s="44" t="s">
        <v>251</v>
      </c>
      <c r="G56" s="44" t="s">
        <v>399</v>
      </c>
      <c r="H56" s="44" t="s">
        <v>296</v>
      </c>
      <c r="I56" s="44" t="s">
        <v>360</v>
      </c>
      <c r="J56" s="44">
        <v>0</v>
      </c>
      <c r="K56" s="44" t="s">
        <v>349</v>
      </c>
      <c r="L56" s="60">
        <v>0.12</v>
      </c>
      <c r="M56" s="50" t="s">
        <v>189</v>
      </c>
      <c r="N56" s="47" t="s">
        <v>402</v>
      </c>
      <c r="O56" s="61">
        <v>1</v>
      </c>
      <c r="P56" s="47">
        <v>0</v>
      </c>
      <c r="Q56" s="61">
        <v>0</v>
      </c>
      <c r="R56" s="141">
        <v>1</v>
      </c>
      <c r="S56" s="141">
        <v>0</v>
      </c>
      <c r="T56" s="188">
        <f t="shared" si="0"/>
        <v>0</v>
      </c>
      <c r="U56" s="188">
        <f t="shared" si="1"/>
        <v>0</v>
      </c>
      <c r="V56" s="188">
        <f t="shared" si="2"/>
        <v>0</v>
      </c>
      <c r="W56" s="55">
        <v>1</v>
      </c>
      <c r="X56" s="55">
        <v>1</v>
      </c>
      <c r="Y56" s="93"/>
      <c r="Z56" s="93"/>
    </row>
    <row r="57" spans="1:26" ht="228">
      <c r="A57" s="44" t="s">
        <v>390</v>
      </c>
      <c r="B57" s="44" t="s">
        <v>392</v>
      </c>
      <c r="C57" s="44" t="s">
        <v>228</v>
      </c>
      <c r="D57" s="44" t="s">
        <v>230</v>
      </c>
      <c r="E57" s="44" t="s">
        <v>240</v>
      </c>
      <c r="F57" s="44" t="s">
        <v>251</v>
      </c>
      <c r="G57" s="44" t="s">
        <v>399</v>
      </c>
      <c r="H57" s="44" t="s">
        <v>297</v>
      </c>
      <c r="I57" s="44" t="s">
        <v>360</v>
      </c>
      <c r="J57" s="44" t="s">
        <v>361</v>
      </c>
      <c r="K57" s="44" t="s">
        <v>350</v>
      </c>
      <c r="L57" s="60">
        <v>0.11</v>
      </c>
      <c r="M57" s="50" t="s">
        <v>190</v>
      </c>
      <c r="N57" s="47" t="s">
        <v>402</v>
      </c>
      <c r="O57" s="61">
        <v>4</v>
      </c>
      <c r="P57" s="47">
        <v>1</v>
      </c>
      <c r="Q57" s="61">
        <v>1</v>
      </c>
      <c r="R57" s="141">
        <v>1</v>
      </c>
      <c r="S57" s="141">
        <v>0</v>
      </c>
      <c r="T57" s="188">
        <f t="shared" si="0"/>
        <v>0</v>
      </c>
      <c r="U57" s="188">
        <f t="shared" si="1"/>
        <v>0.25</v>
      </c>
      <c r="V57" s="188">
        <f t="shared" si="2"/>
        <v>0</v>
      </c>
      <c r="W57" s="55">
        <v>1</v>
      </c>
      <c r="X57" s="55">
        <v>1</v>
      </c>
      <c r="Y57" s="93"/>
      <c r="Z57" s="93"/>
    </row>
    <row r="58" spans="1:26" ht="228">
      <c r="A58" s="44" t="s">
        <v>243</v>
      </c>
      <c r="B58" s="44" t="s">
        <v>392</v>
      </c>
      <c r="C58" s="44" t="s">
        <v>228</v>
      </c>
      <c r="D58" s="44" t="s">
        <v>230</v>
      </c>
      <c r="E58" s="44" t="s">
        <v>243</v>
      </c>
      <c r="F58" s="44" t="s">
        <v>251</v>
      </c>
      <c r="G58" s="44" t="s">
        <v>399</v>
      </c>
      <c r="H58" s="44" t="s">
        <v>298</v>
      </c>
      <c r="I58" s="44" t="s">
        <v>360</v>
      </c>
      <c r="J58" s="44" t="s">
        <v>384</v>
      </c>
      <c r="K58" s="44" t="s">
        <v>351</v>
      </c>
      <c r="L58" s="60">
        <v>0.11</v>
      </c>
      <c r="M58" s="50" t="s">
        <v>190</v>
      </c>
      <c r="N58" s="47" t="s">
        <v>402</v>
      </c>
      <c r="O58" s="61">
        <v>1</v>
      </c>
      <c r="P58" s="47">
        <v>1</v>
      </c>
      <c r="Q58" s="61">
        <v>1</v>
      </c>
      <c r="R58" s="141">
        <v>1</v>
      </c>
      <c r="S58" s="141">
        <v>0</v>
      </c>
      <c r="T58" s="188">
        <f t="shared" si="0"/>
        <v>0</v>
      </c>
      <c r="U58" s="188">
        <f t="shared" si="1"/>
        <v>1</v>
      </c>
      <c r="V58" s="188">
        <f t="shared" si="2"/>
        <v>0</v>
      </c>
      <c r="W58" s="55">
        <v>1</v>
      </c>
      <c r="X58" s="55">
        <v>1</v>
      </c>
      <c r="Y58" s="93"/>
      <c r="Z58" s="93"/>
    </row>
    <row r="59" spans="1:26" ht="228">
      <c r="A59" s="44" t="s">
        <v>390</v>
      </c>
      <c r="B59" s="44" t="s">
        <v>392</v>
      </c>
      <c r="C59" s="44" t="s">
        <v>228</v>
      </c>
      <c r="D59" s="44" t="s">
        <v>230</v>
      </c>
      <c r="E59" s="44" t="s">
        <v>240</v>
      </c>
      <c r="F59" s="44" t="s">
        <v>251</v>
      </c>
      <c r="G59" s="44" t="s">
        <v>399</v>
      </c>
      <c r="H59" s="44" t="s">
        <v>299</v>
      </c>
      <c r="I59" s="44" t="s">
        <v>360</v>
      </c>
      <c r="J59" s="44" t="s">
        <v>385</v>
      </c>
      <c r="K59" s="44" t="s">
        <v>352</v>
      </c>
      <c r="L59" s="60">
        <v>0.11</v>
      </c>
      <c r="M59" s="50" t="s">
        <v>190</v>
      </c>
      <c r="N59" s="47" t="s">
        <v>402</v>
      </c>
      <c r="O59" s="100">
        <v>1</v>
      </c>
      <c r="P59" s="45">
        <v>1</v>
      </c>
      <c r="Q59" s="61">
        <v>19</v>
      </c>
      <c r="R59" s="143">
        <v>1</v>
      </c>
      <c r="S59" s="143">
        <v>1</v>
      </c>
      <c r="T59" s="188">
        <f>25%</f>
        <v>0.25</v>
      </c>
      <c r="U59" s="188">
        <f>31.25%</f>
        <v>0.3125</v>
      </c>
      <c r="V59" s="188">
        <f>(T59)*L59</f>
        <v>2.75E-2</v>
      </c>
      <c r="W59" s="84">
        <v>1</v>
      </c>
      <c r="X59" s="84">
        <v>1</v>
      </c>
      <c r="Y59" s="93"/>
      <c r="Z59" s="93"/>
    </row>
    <row r="60" spans="1:26" ht="228">
      <c r="A60" s="44" t="s">
        <v>243</v>
      </c>
      <c r="B60" s="44" t="s">
        <v>392</v>
      </c>
      <c r="C60" s="44" t="s">
        <v>228</v>
      </c>
      <c r="D60" s="44" t="s">
        <v>230</v>
      </c>
      <c r="E60" s="44" t="s">
        <v>243</v>
      </c>
      <c r="F60" s="44" t="s">
        <v>251</v>
      </c>
      <c r="G60" s="44" t="s">
        <v>399</v>
      </c>
      <c r="H60" s="44" t="s">
        <v>300</v>
      </c>
      <c r="I60" s="44" t="s">
        <v>360</v>
      </c>
      <c r="J60" s="44">
        <v>0</v>
      </c>
      <c r="K60" s="44" t="s">
        <v>353</v>
      </c>
      <c r="L60" s="60">
        <v>0.11</v>
      </c>
      <c r="M60" s="50" t="s">
        <v>190</v>
      </c>
      <c r="N60" s="47" t="s">
        <v>402</v>
      </c>
      <c r="O60" s="61">
        <v>86</v>
      </c>
      <c r="P60" s="47">
        <v>0</v>
      </c>
      <c r="Q60" s="61">
        <v>0</v>
      </c>
      <c r="R60" s="141">
        <v>30</v>
      </c>
      <c r="S60" s="141">
        <v>0</v>
      </c>
      <c r="T60" s="188">
        <f t="shared" si="0"/>
        <v>0</v>
      </c>
      <c r="U60" s="188">
        <f t="shared" si="1"/>
        <v>0</v>
      </c>
      <c r="V60" s="188">
        <f t="shared" si="2"/>
        <v>0</v>
      </c>
      <c r="W60" s="55">
        <v>28</v>
      </c>
      <c r="X60" s="55">
        <v>28</v>
      </c>
      <c r="Y60" s="93"/>
      <c r="Z60" s="93"/>
    </row>
    <row r="61" spans="1:26" ht="228">
      <c r="A61" s="44" t="s">
        <v>243</v>
      </c>
      <c r="B61" s="44" t="s">
        <v>392</v>
      </c>
      <c r="C61" s="44" t="s">
        <v>228</v>
      </c>
      <c r="D61" s="44" t="s">
        <v>230</v>
      </c>
      <c r="E61" s="44" t="s">
        <v>243</v>
      </c>
      <c r="F61" s="44" t="s">
        <v>251</v>
      </c>
      <c r="G61" s="44" t="s">
        <v>399</v>
      </c>
      <c r="H61" s="44" t="s">
        <v>301</v>
      </c>
      <c r="I61" s="44" t="s">
        <v>360</v>
      </c>
      <c r="J61" s="44">
        <v>0</v>
      </c>
      <c r="K61" s="44" t="s">
        <v>354</v>
      </c>
      <c r="L61" s="60">
        <v>0.11</v>
      </c>
      <c r="M61" s="50" t="s">
        <v>190</v>
      </c>
      <c r="N61" s="47" t="s">
        <v>402</v>
      </c>
      <c r="O61" s="61">
        <v>1</v>
      </c>
      <c r="P61" s="47">
        <v>1</v>
      </c>
      <c r="Q61" s="61">
        <v>1</v>
      </c>
      <c r="R61" s="141">
        <v>1</v>
      </c>
      <c r="S61" s="141">
        <v>1</v>
      </c>
      <c r="T61" s="188">
        <f>25%</f>
        <v>0.25</v>
      </c>
      <c r="U61" s="188">
        <f>100%</f>
        <v>1</v>
      </c>
      <c r="V61" s="188">
        <f>(T61)*L61</f>
        <v>2.75E-2</v>
      </c>
      <c r="W61" s="55">
        <v>1</v>
      </c>
      <c r="X61" s="55">
        <v>1</v>
      </c>
      <c r="Y61" s="93"/>
      <c r="Z61" s="93"/>
    </row>
    <row r="62" spans="1:26" ht="54.75" customHeight="1">
      <c r="A62" s="185"/>
      <c r="B62" s="185"/>
      <c r="C62" s="185"/>
      <c r="D62" s="185"/>
      <c r="E62" s="185"/>
      <c r="F62" s="291" t="s">
        <v>1027</v>
      </c>
      <c r="G62" s="292"/>
      <c r="H62" s="292"/>
      <c r="I62" s="292"/>
      <c r="J62" s="292"/>
      <c r="K62" s="292"/>
      <c r="L62" s="292"/>
      <c r="M62" s="292"/>
      <c r="N62" s="292"/>
      <c r="O62" s="292"/>
      <c r="P62" s="292"/>
      <c r="Q62" s="292"/>
      <c r="R62" s="292"/>
      <c r="S62" s="293"/>
      <c r="T62" s="188">
        <f>SUM(T53:T61)/8</f>
        <v>9.375E-2</v>
      </c>
      <c r="U62" s="188">
        <f>SUM(U53:U61)/9</f>
        <v>0.31944444444444442</v>
      </c>
      <c r="V62" s="188">
        <f>SUM(V53:V61)</f>
        <v>8.2500000000000004E-2</v>
      </c>
      <c r="W62" s="55"/>
      <c r="X62" s="55"/>
      <c r="Y62" s="93"/>
      <c r="Z62" s="93"/>
    </row>
    <row r="63" spans="1:26" ht="228">
      <c r="A63" s="44" t="s">
        <v>243</v>
      </c>
      <c r="B63" s="44" t="s">
        <v>392</v>
      </c>
      <c r="C63" s="44" t="s">
        <v>228</v>
      </c>
      <c r="D63" s="44" t="s">
        <v>230</v>
      </c>
      <c r="E63" s="44" t="s">
        <v>243</v>
      </c>
      <c r="F63" s="44" t="s">
        <v>252</v>
      </c>
      <c r="G63" s="44" t="s">
        <v>400</v>
      </c>
      <c r="H63" s="44" t="s">
        <v>302</v>
      </c>
      <c r="I63" s="44" t="s">
        <v>360</v>
      </c>
      <c r="J63" s="44" t="s">
        <v>386</v>
      </c>
      <c r="K63" s="44" t="s">
        <v>355</v>
      </c>
      <c r="L63" s="60">
        <v>0.5</v>
      </c>
      <c r="M63" s="50" t="s">
        <v>189</v>
      </c>
      <c r="N63" s="47" t="s">
        <v>402</v>
      </c>
      <c r="O63" s="61">
        <v>1</v>
      </c>
      <c r="P63" s="47">
        <v>0</v>
      </c>
      <c r="Q63" s="61">
        <v>0</v>
      </c>
      <c r="R63" s="142"/>
      <c r="S63" s="142"/>
      <c r="T63" s="188"/>
      <c r="U63" s="188">
        <f t="shared" si="1"/>
        <v>0</v>
      </c>
      <c r="V63" s="188"/>
      <c r="W63" s="55">
        <v>0</v>
      </c>
      <c r="X63" s="55">
        <v>1</v>
      </c>
      <c r="Y63" s="93"/>
      <c r="Z63" s="93"/>
    </row>
    <row r="64" spans="1:26" ht="228">
      <c r="A64" s="44" t="s">
        <v>243</v>
      </c>
      <c r="B64" s="44" t="s">
        <v>392</v>
      </c>
      <c r="C64" s="44" t="s">
        <v>228</v>
      </c>
      <c r="D64" s="44" t="s">
        <v>230</v>
      </c>
      <c r="E64" s="44" t="s">
        <v>243</v>
      </c>
      <c r="F64" s="44" t="s">
        <v>252</v>
      </c>
      <c r="G64" s="44" t="s">
        <v>400</v>
      </c>
      <c r="H64" s="44" t="s">
        <v>303</v>
      </c>
      <c r="I64" s="44" t="s">
        <v>360</v>
      </c>
      <c r="J64" s="44" t="s">
        <v>361</v>
      </c>
      <c r="K64" s="44" t="s">
        <v>356</v>
      </c>
      <c r="L64" s="60">
        <v>0.25</v>
      </c>
      <c r="M64" s="50" t="s">
        <v>190</v>
      </c>
      <c r="N64" s="47" t="s">
        <v>402</v>
      </c>
      <c r="O64" s="61">
        <v>150</v>
      </c>
      <c r="P64" s="44">
        <v>150</v>
      </c>
      <c r="Q64" s="436">
        <v>150</v>
      </c>
      <c r="R64" s="142">
        <v>150</v>
      </c>
      <c r="S64" s="437">
        <v>150</v>
      </c>
      <c r="T64" s="188">
        <f>25%</f>
        <v>0.25</v>
      </c>
      <c r="U64" s="188">
        <v>1</v>
      </c>
      <c r="V64" s="188">
        <f>(T64)*L64</f>
        <v>6.25E-2</v>
      </c>
      <c r="W64" s="44">
        <v>150</v>
      </c>
      <c r="X64" s="44">
        <v>150</v>
      </c>
      <c r="Y64" s="93"/>
      <c r="Z64" s="93"/>
    </row>
    <row r="65" spans="1:26" ht="228">
      <c r="A65" s="44" t="s">
        <v>243</v>
      </c>
      <c r="B65" s="44" t="s">
        <v>392</v>
      </c>
      <c r="C65" s="44" t="s">
        <v>228</v>
      </c>
      <c r="D65" s="44" t="s">
        <v>230</v>
      </c>
      <c r="E65" s="44" t="s">
        <v>243</v>
      </c>
      <c r="F65" s="44" t="s">
        <v>252</v>
      </c>
      <c r="G65" s="44" t="s">
        <v>400</v>
      </c>
      <c r="H65" s="44" t="s">
        <v>304</v>
      </c>
      <c r="I65" s="44" t="s">
        <v>360</v>
      </c>
      <c r="J65" s="44" t="s">
        <v>387</v>
      </c>
      <c r="K65" s="44" t="s">
        <v>357</v>
      </c>
      <c r="L65" s="60">
        <v>0.25</v>
      </c>
      <c r="M65" s="50" t="s">
        <v>190</v>
      </c>
      <c r="N65" s="47" t="s">
        <v>402</v>
      </c>
      <c r="O65" s="61">
        <v>1</v>
      </c>
      <c r="P65" s="47">
        <v>1</v>
      </c>
      <c r="Q65" s="61">
        <v>1</v>
      </c>
      <c r="R65" s="141">
        <v>1</v>
      </c>
      <c r="S65" s="141">
        <v>0</v>
      </c>
      <c r="T65" s="188">
        <f t="shared" si="0"/>
        <v>0</v>
      </c>
      <c r="U65" s="188">
        <f t="shared" si="1"/>
        <v>1</v>
      </c>
      <c r="V65" s="188">
        <f t="shared" si="2"/>
        <v>0</v>
      </c>
      <c r="W65" s="55">
        <v>1</v>
      </c>
      <c r="X65" s="55">
        <v>1</v>
      </c>
      <c r="Y65" s="93"/>
      <c r="Z65" s="93"/>
    </row>
    <row r="66" spans="1:26" ht="65.25" customHeight="1">
      <c r="A66" s="185"/>
      <c r="B66" s="185"/>
      <c r="C66" s="185"/>
      <c r="D66" s="185"/>
      <c r="E66" s="185"/>
      <c r="F66" s="291" t="s">
        <v>1027</v>
      </c>
      <c r="G66" s="292"/>
      <c r="H66" s="292"/>
      <c r="I66" s="292"/>
      <c r="J66" s="292"/>
      <c r="K66" s="292"/>
      <c r="L66" s="292"/>
      <c r="M66" s="292"/>
      <c r="N66" s="292"/>
      <c r="O66" s="292"/>
      <c r="P66" s="292"/>
      <c r="Q66" s="292"/>
      <c r="R66" s="292"/>
      <c r="S66" s="293"/>
      <c r="T66" s="188">
        <f>SUM(T63:T65)/2</f>
        <v>0.125</v>
      </c>
      <c r="U66" s="188">
        <f>SUM(U63:U65)/3</f>
        <v>0.66666666666666663</v>
      </c>
      <c r="V66" s="188">
        <f>SUM(V63:V65)</f>
        <v>6.25E-2</v>
      </c>
      <c r="W66" s="55"/>
      <c r="X66" s="55"/>
      <c r="Y66" s="93"/>
      <c r="Z66" s="93"/>
    </row>
    <row r="67" spans="1:26" ht="228">
      <c r="A67" s="44" t="s">
        <v>390</v>
      </c>
      <c r="B67" s="44" t="s">
        <v>392</v>
      </c>
      <c r="C67" s="44" t="s">
        <v>228</v>
      </c>
      <c r="D67" s="44" t="s">
        <v>231</v>
      </c>
      <c r="E67" s="44" t="s">
        <v>244</v>
      </c>
      <c r="F67" s="44" t="s">
        <v>253</v>
      </c>
      <c r="G67" s="44" t="s">
        <v>401</v>
      </c>
      <c r="H67" s="44" t="s">
        <v>305</v>
      </c>
      <c r="I67" s="44" t="s">
        <v>360</v>
      </c>
      <c r="J67" s="44" t="s">
        <v>388</v>
      </c>
      <c r="K67" s="44" t="s">
        <v>358</v>
      </c>
      <c r="L67" s="60">
        <v>0.5</v>
      </c>
      <c r="M67" s="50" t="s">
        <v>190</v>
      </c>
      <c r="N67" s="47" t="s">
        <v>402</v>
      </c>
      <c r="O67" s="61">
        <v>1</v>
      </c>
      <c r="P67" s="47">
        <v>0</v>
      </c>
      <c r="Q67" s="61">
        <v>0</v>
      </c>
      <c r="R67" s="141">
        <v>1</v>
      </c>
      <c r="S67" s="141">
        <v>1</v>
      </c>
      <c r="T67" s="188">
        <f>25%</f>
        <v>0.25</v>
      </c>
      <c r="U67" s="188">
        <f>31.25%</f>
        <v>0.3125</v>
      </c>
      <c r="V67" s="188">
        <f>(T67)*L67</f>
        <v>0.125</v>
      </c>
      <c r="W67" s="55">
        <v>1</v>
      </c>
      <c r="X67" s="55">
        <v>1</v>
      </c>
      <c r="Y67" s="93"/>
      <c r="Z67" s="93"/>
    </row>
    <row r="68" spans="1:26" ht="252.75" customHeight="1">
      <c r="A68" s="44" t="s">
        <v>390</v>
      </c>
      <c r="B68" s="44" t="s">
        <v>392</v>
      </c>
      <c r="C68" s="44" t="s">
        <v>228</v>
      </c>
      <c r="D68" s="44" t="s">
        <v>231</v>
      </c>
      <c r="E68" s="44" t="s">
        <v>244</v>
      </c>
      <c r="F68" s="44" t="s">
        <v>253</v>
      </c>
      <c r="G68" s="44" t="s">
        <v>401</v>
      </c>
      <c r="H68" s="44" t="s">
        <v>306</v>
      </c>
      <c r="I68" s="44" t="s">
        <v>360</v>
      </c>
      <c r="J68" s="44" t="s">
        <v>389</v>
      </c>
      <c r="K68" s="44" t="s">
        <v>359</v>
      </c>
      <c r="L68" s="60">
        <v>0.5</v>
      </c>
      <c r="M68" s="50" t="s">
        <v>190</v>
      </c>
      <c r="N68" s="47" t="s">
        <v>402</v>
      </c>
      <c r="O68" s="61">
        <v>8</v>
      </c>
      <c r="P68" s="47">
        <v>2</v>
      </c>
      <c r="Q68" s="61">
        <v>4</v>
      </c>
      <c r="R68" s="141">
        <v>2</v>
      </c>
      <c r="S68" s="141">
        <v>0</v>
      </c>
      <c r="T68" s="188">
        <f t="shared" si="0"/>
        <v>0</v>
      </c>
      <c r="U68" s="188">
        <f t="shared" si="1"/>
        <v>0.5</v>
      </c>
      <c r="V68" s="188">
        <f t="shared" si="2"/>
        <v>0</v>
      </c>
      <c r="W68" s="55">
        <v>2</v>
      </c>
      <c r="X68" s="55">
        <v>2</v>
      </c>
      <c r="Y68" s="93"/>
      <c r="Z68" s="93"/>
    </row>
    <row r="69" spans="1:26" ht="80.25" customHeight="1">
      <c r="A69" s="185"/>
      <c r="B69" s="185"/>
      <c r="C69" s="185"/>
      <c r="D69" s="185"/>
      <c r="E69" s="185"/>
      <c r="F69" s="291" t="s">
        <v>1027</v>
      </c>
      <c r="G69" s="292"/>
      <c r="H69" s="292"/>
      <c r="I69" s="292"/>
      <c r="J69" s="292"/>
      <c r="K69" s="292"/>
      <c r="L69" s="292"/>
      <c r="M69" s="292"/>
      <c r="N69" s="292"/>
      <c r="O69" s="292"/>
      <c r="P69" s="292"/>
      <c r="Q69" s="292"/>
      <c r="R69" s="292"/>
      <c r="S69" s="293"/>
      <c r="T69" s="188">
        <f>SUM(T67:T68)/2</f>
        <v>0.125</v>
      </c>
      <c r="U69" s="188">
        <f>SUM(U67:U68)/2</f>
        <v>0.40625</v>
      </c>
      <c r="V69" s="188">
        <f>SUM(V67:V68)</f>
        <v>0.125</v>
      </c>
      <c r="W69" s="55"/>
      <c r="X69" s="55"/>
      <c r="Y69" s="93"/>
      <c r="Z69" s="93"/>
    </row>
    <row r="70" spans="1:26" ht="286.5" customHeight="1">
      <c r="A70" s="62" t="s">
        <v>676</v>
      </c>
      <c r="B70" s="63" t="s">
        <v>677</v>
      </c>
      <c r="C70" s="62" t="s">
        <v>678</v>
      </c>
      <c r="D70" s="62" t="s">
        <v>679</v>
      </c>
      <c r="E70" s="62" t="s">
        <v>651</v>
      </c>
      <c r="F70" s="52" t="s">
        <v>652</v>
      </c>
      <c r="G70" s="47" t="s">
        <v>653</v>
      </c>
      <c r="H70" s="53" t="s">
        <v>680</v>
      </c>
      <c r="I70" s="53" t="s">
        <v>681</v>
      </c>
      <c r="J70" s="53" t="s">
        <v>682</v>
      </c>
      <c r="K70" s="53" t="s">
        <v>977</v>
      </c>
      <c r="L70" s="60">
        <v>0.2</v>
      </c>
      <c r="M70" s="50" t="s">
        <v>190</v>
      </c>
      <c r="N70" s="47" t="s">
        <v>402</v>
      </c>
      <c r="O70" s="64">
        <v>60</v>
      </c>
      <c r="P70" s="50">
        <v>0</v>
      </c>
      <c r="Q70" s="61">
        <v>0</v>
      </c>
      <c r="R70" s="141">
        <v>20</v>
      </c>
      <c r="S70" s="141">
        <v>4</v>
      </c>
      <c r="T70" s="188">
        <f t="shared" si="0"/>
        <v>0.2</v>
      </c>
      <c r="U70" s="188">
        <f t="shared" si="1"/>
        <v>6.6666666666666666E-2</v>
      </c>
      <c r="V70" s="188">
        <f t="shared" si="2"/>
        <v>4.0000000000000008E-2</v>
      </c>
      <c r="W70" s="50">
        <v>20</v>
      </c>
      <c r="X70" s="50">
        <v>20</v>
      </c>
      <c r="Y70" s="93"/>
      <c r="Z70" s="93"/>
    </row>
    <row r="71" spans="1:26" ht="228">
      <c r="A71" s="62" t="s">
        <v>676</v>
      </c>
      <c r="B71" s="63" t="s">
        <v>677</v>
      </c>
      <c r="C71" s="62" t="s">
        <v>678</v>
      </c>
      <c r="D71" s="62" t="s">
        <v>679</v>
      </c>
      <c r="E71" s="62" t="s">
        <v>651</v>
      </c>
      <c r="F71" s="52" t="s">
        <v>652</v>
      </c>
      <c r="G71" s="47" t="s">
        <v>653</v>
      </c>
      <c r="H71" s="62" t="s">
        <v>683</v>
      </c>
      <c r="I71" s="53" t="s">
        <v>684</v>
      </c>
      <c r="J71" s="62" t="s">
        <v>685</v>
      </c>
      <c r="K71" s="53" t="s">
        <v>686</v>
      </c>
      <c r="L71" s="60">
        <v>0.2</v>
      </c>
      <c r="M71" s="65" t="s">
        <v>190</v>
      </c>
      <c r="N71" s="47" t="s">
        <v>402</v>
      </c>
      <c r="O71" s="64">
        <v>500</v>
      </c>
      <c r="P71" s="50">
        <v>50</v>
      </c>
      <c r="Q71" s="107">
        <v>50</v>
      </c>
      <c r="R71" s="141">
        <v>150</v>
      </c>
      <c r="S71" s="141">
        <v>25</v>
      </c>
      <c r="T71" s="188">
        <f t="shared" si="0"/>
        <v>0.16666666666666666</v>
      </c>
      <c r="U71" s="188">
        <f t="shared" si="1"/>
        <v>0.15</v>
      </c>
      <c r="V71" s="188">
        <f t="shared" si="2"/>
        <v>3.3333333333333333E-2</v>
      </c>
      <c r="W71" s="50">
        <v>150</v>
      </c>
      <c r="X71" s="50">
        <v>150</v>
      </c>
      <c r="Y71" s="93"/>
      <c r="Z71" s="93"/>
    </row>
    <row r="72" spans="1:26" ht="228">
      <c r="A72" s="62" t="s">
        <v>676</v>
      </c>
      <c r="B72" s="63" t="s">
        <v>677</v>
      </c>
      <c r="C72" s="62" t="s">
        <v>678</v>
      </c>
      <c r="D72" s="62" t="s">
        <v>679</v>
      </c>
      <c r="E72" s="62" t="s">
        <v>651</v>
      </c>
      <c r="F72" s="52" t="s">
        <v>652</v>
      </c>
      <c r="G72" s="47" t="s">
        <v>653</v>
      </c>
      <c r="H72" s="62" t="s">
        <v>687</v>
      </c>
      <c r="I72" s="50" t="s">
        <v>688</v>
      </c>
      <c r="J72" s="62" t="s">
        <v>689</v>
      </c>
      <c r="K72" s="53" t="s">
        <v>660</v>
      </c>
      <c r="L72" s="60">
        <v>0.1</v>
      </c>
      <c r="M72" s="50" t="s">
        <v>190</v>
      </c>
      <c r="N72" s="47" t="s">
        <v>402</v>
      </c>
      <c r="O72" s="64">
        <v>1</v>
      </c>
      <c r="P72" s="60">
        <v>0.25</v>
      </c>
      <c r="Q72" s="107">
        <v>1</v>
      </c>
      <c r="R72" s="143">
        <v>0.25</v>
      </c>
      <c r="S72" s="143">
        <v>0</v>
      </c>
      <c r="T72" s="188">
        <f t="shared" si="0"/>
        <v>0</v>
      </c>
      <c r="U72" s="188">
        <f t="shared" si="1"/>
        <v>1</v>
      </c>
      <c r="V72" s="188">
        <f t="shared" si="2"/>
        <v>0</v>
      </c>
      <c r="W72" s="60">
        <v>0.25</v>
      </c>
      <c r="X72" s="60">
        <v>0.25</v>
      </c>
      <c r="Y72" s="93"/>
      <c r="Z72" s="93"/>
    </row>
    <row r="73" spans="1:26" ht="228">
      <c r="A73" s="62" t="s">
        <v>676</v>
      </c>
      <c r="B73" s="63" t="s">
        <v>677</v>
      </c>
      <c r="C73" s="62" t="s">
        <v>678</v>
      </c>
      <c r="D73" s="62" t="s">
        <v>679</v>
      </c>
      <c r="E73" s="62" t="s">
        <v>651</v>
      </c>
      <c r="F73" s="52" t="s">
        <v>652</v>
      </c>
      <c r="G73" s="47" t="s">
        <v>653</v>
      </c>
      <c r="H73" s="62" t="s">
        <v>690</v>
      </c>
      <c r="I73" s="50" t="s">
        <v>681</v>
      </c>
      <c r="J73" s="62" t="s">
        <v>689</v>
      </c>
      <c r="K73" s="53" t="s">
        <v>662</v>
      </c>
      <c r="L73" s="60">
        <v>0.1</v>
      </c>
      <c r="M73" s="50" t="s">
        <v>190</v>
      </c>
      <c r="N73" s="47" t="s">
        <v>402</v>
      </c>
      <c r="O73" s="64">
        <v>1</v>
      </c>
      <c r="P73" s="64">
        <v>0</v>
      </c>
      <c r="Q73" s="61">
        <v>0</v>
      </c>
      <c r="R73" s="142"/>
      <c r="S73" s="142"/>
      <c r="T73" s="188"/>
      <c r="U73" s="188">
        <f t="shared" si="1"/>
        <v>0</v>
      </c>
      <c r="V73" s="188"/>
      <c r="W73" s="64">
        <v>1</v>
      </c>
      <c r="X73" s="64">
        <v>1</v>
      </c>
      <c r="Y73" s="93"/>
      <c r="Z73" s="93"/>
    </row>
    <row r="74" spans="1:26" ht="228">
      <c r="A74" s="62" t="s">
        <v>676</v>
      </c>
      <c r="B74" s="63" t="s">
        <v>677</v>
      </c>
      <c r="C74" s="62" t="s">
        <v>678</v>
      </c>
      <c r="D74" s="62" t="s">
        <v>679</v>
      </c>
      <c r="E74" s="62" t="s">
        <v>651</v>
      </c>
      <c r="F74" s="52" t="s">
        <v>652</v>
      </c>
      <c r="G74" s="47" t="s">
        <v>653</v>
      </c>
      <c r="H74" s="62" t="s">
        <v>691</v>
      </c>
      <c r="I74" s="50" t="s">
        <v>681</v>
      </c>
      <c r="J74" s="62" t="s">
        <v>689</v>
      </c>
      <c r="K74" s="53" t="s">
        <v>663</v>
      </c>
      <c r="L74" s="60">
        <v>0.1</v>
      </c>
      <c r="M74" s="50" t="s">
        <v>190</v>
      </c>
      <c r="N74" s="47" t="s">
        <v>402</v>
      </c>
      <c r="O74" s="64">
        <v>1</v>
      </c>
      <c r="P74" s="50">
        <v>0</v>
      </c>
      <c r="Q74" s="61">
        <v>0</v>
      </c>
      <c r="R74" s="142"/>
      <c r="S74" s="142"/>
      <c r="T74" s="188"/>
      <c r="U74" s="188">
        <f t="shared" si="1"/>
        <v>0</v>
      </c>
      <c r="V74" s="188"/>
      <c r="W74" s="50">
        <v>1</v>
      </c>
      <c r="X74" s="50">
        <v>1</v>
      </c>
      <c r="Y74" s="93"/>
      <c r="Z74" s="93"/>
    </row>
    <row r="75" spans="1:26" ht="228">
      <c r="A75" s="62" t="s">
        <v>676</v>
      </c>
      <c r="B75" s="63" t="s">
        <v>677</v>
      </c>
      <c r="C75" s="62" t="s">
        <v>678</v>
      </c>
      <c r="D75" s="62" t="s">
        <v>679</v>
      </c>
      <c r="E75" s="62" t="s">
        <v>651</v>
      </c>
      <c r="F75" s="52" t="s">
        <v>652</v>
      </c>
      <c r="G75" s="47" t="s">
        <v>653</v>
      </c>
      <c r="H75" s="53" t="s">
        <v>692</v>
      </c>
      <c r="I75" s="50" t="s">
        <v>681</v>
      </c>
      <c r="J75" s="53" t="s">
        <v>693</v>
      </c>
      <c r="K75" s="53" t="s">
        <v>694</v>
      </c>
      <c r="L75" s="60">
        <v>0.12</v>
      </c>
      <c r="M75" s="50" t="s">
        <v>190</v>
      </c>
      <c r="N75" s="47" t="s">
        <v>402</v>
      </c>
      <c r="O75" s="64">
        <v>4</v>
      </c>
      <c r="P75" s="50">
        <v>1</v>
      </c>
      <c r="Q75" s="107">
        <v>0</v>
      </c>
      <c r="R75" s="142"/>
      <c r="S75" s="142"/>
      <c r="T75" s="188"/>
      <c r="U75" s="188">
        <f t="shared" si="1"/>
        <v>0</v>
      </c>
      <c r="V75" s="188"/>
      <c r="W75" s="50">
        <v>1</v>
      </c>
      <c r="X75" s="50">
        <v>1</v>
      </c>
      <c r="Y75" s="93"/>
      <c r="Z75" s="93"/>
    </row>
    <row r="76" spans="1:26" ht="228">
      <c r="A76" s="62" t="s">
        <v>676</v>
      </c>
      <c r="B76" s="63" t="s">
        <v>677</v>
      </c>
      <c r="C76" s="62" t="s">
        <v>678</v>
      </c>
      <c r="D76" s="62" t="s">
        <v>679</v>
      </c>
      <c r="E76" s="62" t="s">
        <v>651</v>
      </c>
      <c r="F76" s="52" t="s">
        <v>652</v>
      </c>
      <c r="G76" s="47" t="s">
        <v>653</v>
      </c>
      <c r="H76" s="53" t="s">
        <v>695</v>
      </c>
      <c r="I76" s="50" t="s">
        <v>681</v>
      </c>
      <c r="J76" s="62" t="s">
        <v>689</v>
      </c>
      <c r="K76" s="53" t="s">
        <v>696</v>
      </c>
      <c r="L76" s="60">
        <v>0.12</v>
      </c>
      <c r="M76" s="50" t="s">
        <v>190</v>
      </c>
      <c r="N76" s="47" t="s">
        <v>402</v>
      </c>
      <c r="O76" s="64">
        <v>6</v>
      </c>
      <c r="P76" s="50">
        <v>0</v>
      </c>
      <c r="Q76" s="61">
        <v>0</v>
      </c>
      <c r="R76" s="142"/>
      <c r="S76" s="142"/>
      <c r="T76" s="188"/>
      <c r="U76" s="188">
        <f t="shared" si="1"/>
        <v>0</v>
      </c>
      <c r="V76" s="188"/>
      <c r="W76" s="50">
        <v>2</v>
      </c>
      <c r="X76" s="50">
        <v>2</v>
      </c>
      <c r="Y76" s="93"/>
      <c r="Z76" s="93"/>
    </row>
    <row r="77" spans="1:26" ht="228">
      <c r="A77" s="62" t="s">
        <v>676</v>
      </c>
      <c r="B77" s="63" t="s">
        <v>677</v>
      </c>
      <c r="C77" s="62" t="s">
        <v>678</v>
      </c>
      <c r="D77" s="62" t="s">
        <v>679</v>
      </c>
      <c r="E77" s="62" t="s">
        <v>651</v>
      </c>
      <c r="F77" s="52" t="s">
        <v>652</v>
      </c>
      <c r="G77" s="47" t="s">
        <v>653</v>
      </c>
      <c r="H77" s="53" t="s">
        <v>697</v>
      </c>
      <c r="I77" s="50" t="s">
        <v>681</v>
      </c>
      <c r="J77" s="53" t="s">
        <v>698</v>
      </c>
      <c r="K77" s="53" t="s">
        <v>664</v>
      </c>
      <c r="L77" s="60">
        <v>0.06</v>
      </c>
      <c r="M77" s="50" t="s">
        <v>190</v>
      </c>
      <c r="N77" s="47" t="s">
        <v>402</v>
      </c>
      <c r="O77" s="64">
        <v>1</v>
      </c>
      <c r="P77" s="60">
        <v>0.2</v>
      </c>
      <c r="Q77" s="108">
        <v>0.2</v>
      </c>
      <c r="R77" s="143">
        <v>0.25</v>
      </c>
      <c r="S77" s="143">
        <v>0</v>
      </c>
      <c r="T77" s="188">
        <f>S77/R77</f>
        <v>0</v>
      </c>
      <c r="U77" s="188">
        <f t="shared" si="1"/>
        <v>0.2</v>
      </c>
      <c r="V77" s="188">
        <f t="shared" si="2"/>
        <v>0</v>
      </c>
      <c r="W77" s="60">
        <v>0.35</v>
      </c>
      <c r="X77" s="60">
        <v>0.2</v>
      </c>
      <c r="Y77" s="93"/>
      <c r="Z77" s="93"/>
    </row>
    <row r="78" spans="1:26" ht="50.25" customHeight="1">
      <c r="A78" s="62"/>
      <c r="B78" s="63"/>
      <c r="C78" s="62"/>
      <c r="D78" s="62"/>
      <c r="E78" s="62"/>
      <c r="F78" s="294" t="s">
        <v>1027</v>
      </c>
      <c r="G78" s="295"/>
      <c r="H78" s="295"/>
      <c r="I78" s="295"/>
      <c r="J78" s="295"/>
      <c r="K78" s="295"/>
      <c r="L78" s="295"/>
      <c r="M78" s="295"/>
      <c r="N78" s="295"/>
      <c r="O78" s="295"/>
      <c r="P78" s="295"/>
      <c r="Q78" s="295"/>
      <c r="R78" s="296"/>
      <c r="S78" s="143"/>
      <c r="T78" s="188">
        <f>SUM(T70:T77)/4</f>
        <v>9.1666666666666674E-2</v>
      </c>
      <c r="U78" s="188">
        <f>SUM(U70:U77)/8</f>
        <v>0.17708333333333334</v>
      </c>
      <c r="V78" s="188">
        <f>SUM(V70:V77)</f>
        <v>7.3333333333333334E-2</v>
      </c>
      <c r="W78" s="60"/>
      <c r="X78" s="60"/>
      <c r="Y78" s="93"/>
      <c r="Z78" s="93"/>
    </row>
    <row r="79" spans="1:26" ht="253.5" customHeight="1">
      <c r="A79" s="62" t="s">
        <v>676</v>
      </c>
      <c r="B79" s="63" t="s">
        <v>677</v>
      </c>
      <c r="C79" s="62" t="s">
        <v>678</v>
      </c>
      <c r="D79" s="62" t="s">
        <v>699</v>
      </c>
      <c r="E79" s="62" t="s">
        <v>665</v>
      </c>
      <c r="F79" s="52" t="s">
        <v>666</v>
      </c>
      <c r="G79" s="43" t="s">
        <v>667</v>
      </c>
      <c r="H79" s="53" t="s">
        <v>700</v>
      </c>
      <c r="I79" s="50" t="s">
        <v>681</v>
      </c>
      <c r="J79" s="62" t="s">
        <v>689</v>
      </c>
      <c r="K79" s="53" t="s">
        <v>701</v>
      </c>
      <c r="L79" s="60">
        <v>0.2</v>
      </c>
      <c r="M79" s="50" t="s">
        <v>190</v>
      </c>
      <c r="N79" s="47" t="s">
        <v>402</v>
      </c>
      <c r="O79" s="64">
        <v>5</v>
      </c>
      <c r="P79" s="50">
        <v>0</v>
      </c>
      <c r="Q79" s="61"/>
      <c r="R79" s="142"/>
      <c r="S79" s="142"/>
      <c r="T79" s="188"/>
      <c r="U79" s="188">
        <f t="shared" si="1"/>
        <v>0</v>
      </c>
      <c r="V79" s="188"/>
      <c r="W79" s="50">
        <v>2</v>
      </c>
      <c r="X79" s="50">
        <v>1</v>
      </c>
      <c r="Y79" s="93"/>
      <c r="Z79" s="93"/>
    </row>
    <row r="80" spans="1:26" ht="228">
      <c r="A80" s="62" t="s">
        <v>676</v>
      </c>
      <c r="B80" s="63" t="s">
        <v>677</v>
      </c>
      <c r="C80" s="62" t="s">
        <v>678</v>
      </c>
      <c r="D80" s="62" t="s">
        <v>699</v>
      </c>
      <c r="E80" s="62" t="s">
        <v>665</v>
      </c>
      <c r="F80" s="52" t="s">
        <v>666</v>
      </c>
      <c r="G80" s="43" t="s">
        <v>667</v>
      </c>
      <c r="H80" s="53" t="s">
        <v>702</v>
      </c>
      <c r="I80" s="50" t="s">
        <v>681</v>
      </c>
      <c r="J80" s="62" t="s">
        <v>703</v>
      </c>
      <c r="K80" s="53" t="s">
        <v>668</v>
      </c>
      <c r="L80" s="60">
        <v>0.3</v>
      </c>
      <c r="M80" s="50" t="s">
        <v>189</v>
      </c>
      <c r="N80" s="47" t="s">
        <v>402</v>
      </c>
      <c r="O80" s="64">
        <v>1</v>
      </c>
      <c r="P80" s="60">
        <v>0.5</v>
      </c>
      <c r="Q80" s="107">
        <v>0</v>
      </c>
      <c r="R80" s="143">
        <v>0.5</v>
      </c>
      <c r="S80" s="143">
        <v>0</v>
      </c>
      <c r="T80" s="188">
        <f t="shared" si="0"/>
        <v>0</v>
      </c>
      <c r="U80" s="188">
        <f t="shared" si="1"/>
        <v>0</v>
      </c>
      <c r="V80" s="188">
        <f t="shared" si="2"/>
        <v>0</v>
      </c>
      <c r="W80" s="50">
        <v>0</v>
      </c>
      <c r="X80" s="50">
        <v>0</v>
      </c>
      <c r="Y80" s="93"/>
      <c r="Z80" s="93"/>
    </row>
    <row r="81" spans="1:26" ht="228">
      <c r="A81" s="62" t="s">
        <v>676</v>
      </c>
      <c r="B81" s="63" t="s">
        <v>677</v>
      </c>
      <c r="C81" s="62" t="s">
        <v>678</v>
      </c>
      <c r="D81" s="62" t="s">
        <v>699</v>
      </c>
      <c r="E81" s="62" t="s">
        <v>665</v>
      </c>
      <c r="F81" s="52" t="s">
        <v>666</v>
      </c>
      <c r="G81" s="43" t="s">
        <v>667</v>
      </c>
      <c r="H81" s="62" t="s">
        <v>704</v>
      </c>
      <c r="I81" s="50" t="s">
        <v>681</v>
      </c>
      <c r="J81" s="62" t="s">
        <v>705</v>
      </c>
      <c r="K81" s="53" t="s">
        <v>704</v>
      </c>
      <c r="L81" s="60">
        <v>0.15</v>
      </c>
      <c r="M81" s="50" t="s">
        <v>190</v>
      </c>
      <c r="N81" s="47" t="s">
        <v>402</v>
      </c>
      <c r="O81" s="64">
        <v>6</v>
      </c>
      <c r="P81" s="50">
        <v>1</v>
      </c>
      <c r="Q81" s="107">
        <v>1</v>
      </c>
      <c r="R81" s="141">
        <v>2</v>
      </c>
      <c r="S81" s="141">
        <v>0</v>
      </c>
      <c r="T81" s="188">
        <f t="shared" si="0"/>
        <v>0</v>
      </c>
      <c r="U81" s="188">
        <f t="shared" si="1"/>
        <v>0.16666666666666666</v>
      </c>
      <c r="V81" s="188">
        <f t="shared" si="2"/>
        <v>0</v>
      </c>
      <c r="W81" s="50">
        <v>2</v>
      </c>
      <c r="X81" s="50">
        <v>1</v>
      </c>
      <c r="Y81" s="93"/>
      <c r="Z81" s="93"/>
    </row>
    <row r="82" spans="1:26" ht="228">
      <c r="A82" s="62" t="s">
        <v>676</v>
      </c>
      <c r="B82" s="63" t="s">
        <v>677</v>
      </c>
      <c r="C82" s="62" t="s">
        <v>678</v>
      </c>
      <c r="D82" s="62" t="s">
        <v>699</v>
      </c>
      <c r="E82" s="62" t="s">
        <v>665</v>
      </c>
      <c r="F82" s="52" t="s">
        <v>666</v>
      </c>
      <c r="G82" s="43" t="s">
        <v>667</v>
      </c>
      <c r="H82" s="53" t="s">
        <v>706</v>
      </c>
      <c r="I82" s="50" t="s">
        <v>681</v>
      </c>
      <c r="J82" s="63" t="s">
        <v>707</v>
      </c>
      <c r="K82" s="53" t="s">
        <v>708</v>
      </c>
      <c r="L82" s="60">
        <v>0.1</v>
      </c>
      <c r="M82" s="50" t="s">
        <v>190</v>
      </c>
      <c r="N82" s="47" t="s">
        <v>721</v>
      </c>
      <c r="O82" s="64">
        <v>5</v>
      </c>
      <c r="P82" s="50">
        <v>0</v>
      </c>
      <c r="Q82" s="61">
        <v>0</v>
      </c>
      <c r="R82" s="141">
        <v>2</v>
      </c>
      <c r="S82" s="141">
        <v>0</v>
      </c>
      <c r="T82" s="188">
        <f t="shared" si="0"/>
        <v>0</v>
      </c>
      <c r="U82" s="188">
        <f t="shared" si="1"/>
        <v>0</v>
      </c>
      <c r="V82" s="188">
        <f t="shared" si="2"/>
        <v>0</v>
      </c>
      <c r="W82" s="50">
        <v>2</v>
      </c>
      <c r="X82" s="50">
        <v>1</v>
      </c>
      <c r="Y82" s="93"/>
      <c r="Z82" s="93"/>
    </row>
    <row r="83" spans="1:26" ht="228">
      <c r="A83" s="62" t="s">
        <v>676</v>
      </c>
      <c r="B83" s="63" t="s">
        <v>677</v>
      </c>
      <c r="C83" s="62" t="s">
        <v>678</v>
      </c>
      <c r="D83" s="62" t="s">
        <v>699</v>
      </c>
      <c r="E83" s="62" t="s">
        <v>665</v>
      </c>
      <c r="F83" s="52" t="s">
        <v>666</v>
      </c>
      <c r="G83" s="43" t="s">
        <v>667</v>
      </c>
      <c r="H83" s="53" t="s">
        <v>709</v>
      </c>
      <c r="I83" s="53" t="s">
        <v>681</v>
      </c>
      <c r="J83" s="62" t="s">
        <v>689</v>
      </c>
      <c r="K83" s="62" t="s">
        <v>710</v>
      </c>
      <c r="L83" s="60">
        <v>0.15</v>
      </c>
      <c r="M83" s="50" t="s">
        <v>189</v>
      </c>
      <c r="N83" s="47" t="s">
        <v>402</v>
      </c>
      <c r="O83" s="64">
        <v>6</v>
      </c>
      <c r="P83" s="50">
        <v>0</v>
      </c>
      <c r="Q83" s="61">
        <v>0</v>
      </c>
      <c r="R83" s="141">
        <v>2</v>
      </c>
      <c r="S83" s="141">
        <v>0</v>
      </c>
      <c r="T83" s="188">
        <f t="shared" si="0"/>
        <v>0</v>
      </c>
      <c r="U83" s="188">
        <f t="shared" ref="U83:U85" si="3">(S83+Q83)/(O83)</f>
        <v>0</v>
      </c>
      <c r="V83" s="188">
        <f t="shared" ref="V83:V85" si="4">(S83/R83)*L83</f>
        <v>0</v>
      </c>
      <c r="W83" s="50">
        <v>2</v>
      </c>
      <c r="X83" s="50">
        <v>2</v>
      </c>
      <c r="Y83" s="93"/>
      <c r="Z83" s="93"/>
    </row>
    <row r="84" spans="1:26" ht="228">
      <c r="A84" s="62" t="s">
        <v>676</v>
      </c>
      <c r="B84" s="63" t="s">
        <v>677</v>
      </c>
      <c r="C84" s="62" t="s">
        <v>678</v>
      </c>
      <c r="D84" s="62" t="s">
        <v>699</v>
      </c>
      <c r="E84" s="62" t="s">
        <v>665</v>
      </c>
      <c r="F84" s="52" t="s">
        <v>666</v>
      </c>
      <c r="G84" s="43" t="s">
        <v>667</v>
      </c>
      <c r="H84" s="66" t="s">
        <v>711</v>
      </c>
      <c r="I84" s="50" t="s">
        <v>681</v>
      </c>
      <c r="J84" s="63" t="s">
        <v>712</v>
      </c>
      <c r="K84" s="53" t="s">
        <v>713</v>
      </c>
      <c r="L84" s="60">
        <v>0.05</v>
      </c>
      <c r="M84" s="50" t="s">
        <v>190</v>
      </c>
      <c r="N84" s="47" t="s">
        <v>402</v>
      </c>
      <c r="O84" s="64">
        <v>1</v>
      </c>
      <c r="P84" s="50">
        <v>0</v>
      </c>
      <c r="Q84" s="61">
        <v>0</v>
      </c>
      <c r="R84" s="142"/>
      <c r="S84" s="142"/>
      <c r="T84" s="188"/>
      <c r="U84" s="188">
        <v>0</v>
      </c>
      <c r="V84" s="188"/>
      <c r="W84" s="50">
        <v>1</v>
      </c>
      <c r="X84" s="50">
        <v>1</v>
      </c>
      <c r="Y84" s="93"/>
      <c r="Z84" s="93"/>
    </row>
    <row r="85" spans="1:26" ht="228">
      <c r="A85" s="62" t="s">
        <v>676</v>
      </c>
      <c r="B85" s="63" t="s">
        <v>677</v>
      </c>
      <c r="C85" s="62" t="s">
        <v>678</v>
      </c>
      <c r="D85" s="62" t="s">
        <v>699</v>
      </c>
      <c r="E85" s="62" t="s">
        <v>665</v>
      </c>
      <c r="F85" s="52" t="s">
        <v>666</v>
      </c>
      <c r="G85" s="43" t="s">
        <v>667</v>
      </c>
      <c r="H85" s="53" t="s">
        <v>714</v>
      </c>
      <c r="I85" s="50" t="s">
        <v>681</v>
      </c>
      <c r="J85" s="62" t="s">
        <v>689</v>
      </c>
      <c r="K85" s="53" t="s">
        <v>715</v>
      </c>
      <c r="L85" s="60">
        <v>0.05</v>
      </c>
      <c r="M85" s="50" t="s">
        <v>190</v>
      </c>
      <c r="N85" s="47" t="s">
        <v>402</v>
      </c>
      <c r="O85" s="64">
        <v>6</v>
      </c>
      <c r="P85" s="60">
        <v>0.25</v>
      </c>
      <c r="Q85" s="108">
        <v>0.25</v>
      </c>
      <c r="R85" s="143">
        <v>0.25</v>
      </c>
      <c r="S85" s="143">
        <v>0</v>
      </c>
      <c r="T85" s="188">
        <f t="shared" ref="T85" si="5">S85/R85</f>
        <v>0</v>
      </c>
      <c r="U85" s="188">
        <f>25%</f>
        <v>0.25</v>
      </c>
      <c r="V85" s="188">
        <f t="shared" si="4"/>
        <v>0</v>
      </c>
      <c r="W85" s="60">
        <v>0.25</v>
      </c>
      <c r="X85" s="60">
        <v>0.25</v>
      </c>
      <c r="Y85" s="93"/>
      <c r="Z85" s="93"/>
    </row>
    <row r="86" spans="1:26" ht="59.25" customHeight="1">
      <c r="A86" s="189"/>
      <c r="B86" s="190"/>
      <c r="C86" s="189"/>
      <c r="D86" s="189"/>
      <c r="E86" s="189"/>
      <c r="F86" s="297" t="s">
        <v>1027</v>
      </c>
      <c r="G86" s="297"/>
      <c r="H86" s="297"/>
      <c r="I86" s="297"/>
      <c r="J86" s="297"/>
      <c r="K86" s="297"/>
      <c r="L86" s="297"/>
      <c r="M86" s="297"/>
      <c r="N86" s="297"/>
      <c r="O86" s="297"/>
      <c r="P86" s="297"/>
      <c r="Q86" s="297"/>
      <c r="R86" s="297"/>
      <c r="S86" s="297"/>
      <c r="T86" s="192">
        <f>SUM(T79:T85)/5</f>
        <v>0</v>
      </c>
      <c r="U86" s="192">
        <f>SUM(U79:U85)/7</f>
        <v>5.9523809523809521E-2</v>
      </c>
      <c r="V86" s="192">
        <f>SUM(V79:V85)</f>
        <v>0</v>
      </c>
      <c r="W86" s="191"/>
      <c r="X86" s="191"/>
      <c r="Y86" s="93"/>
      <c r="Z86" s="93"/>
    </row>
    <row r="90" spans="1:26">
      <c r="R90" s="286" t="s">
        <v>1042</v>
      </c>
      <c r="S90" s="286"/>
      <c r="T90" s="287">
        <f>(T86+T78+T69+T66+T62+T52+T32+T27+T19+T15+T11)/11</f>
        <v>0.11236561809067845</v>
      </c>
      <c r="U90" s="287">
        <f>(U86+U78+U69+U66+U62+U52+U32+U27+U19+U15+U11)/11</f>
        <v>0.34252886002885991</v>
      </c>
      <c r="V90" s="287">
        <f>(V86+V78+V69+V66+V62+V52+V32+V27+V19+V15+V11)/11</f>
        <v>7.8068786134755555E-2</v>
      </c>
    </row>
    <row r="91" spans="1:26">
      <c r="R91" s="286"/>
      <c r="S91" s="286"/>
      <c r="T91" s="287"/>
      <c r="U91" s="287"/>
      <c r="V91" s="287"/>
    </row>
    <row r="92" spans="1:26">
      <c r="R92" s="286"/>
      <c r="S92" s="286"/>
      <c r="T92" s="287"/>
      <c r="U92" s="287"/>
      <c r="V92" s="287"/>
    </row>
    <row r="93" spans="1:26">
      <c r="R93" s="286"/>
      <c r="S93" s="286"/>
      <c r="T93" s="287"/>
      <c r="U93" s="287"/>
      <c r="V93" s="287"/>
    </row>
    <row r="94" spans="1:26">
      <c r="R94" s="286"/>
      <c r="S94" s="286"/>
      <c r="T94" s="287"/>
      <c r="U94" s="287"/>
      <c r="V94" s="287"/>
    </row>
    <row r="95" spans="1:26">
      <c r="R95" s="286"/>
      <c r="S95" s="286"/>
      <c r="T95" s="287"/>
      <c r="U95" s="287"/>
      <c r="V95" s="287"/>
    </row>
    <row r="96" spans="1:26">
      <c r="R96" s="286"/>
      <c r="S96" s="286"/>
      <c r="T96" s="287"/>
      <c r="U96" s="287"/>
      <c r="V96" s="287"/>
    </row>
    <row r="97" spans="18:22">
      <c r="R97" s="286"/>
      <c r="S97" s="286"/>
      <c r="T97" s="287"/>
      <c r="U97" s="287"/>
      <c r="V97" s="287"/>
    </row>
    <row r="98" spans="18:22">
      <c r="R98" s="286"/>
      <c r="S98" s="286"/>
      <c r="T98" s="287"/>
      <c r="U98" s="287"/>
      <c r="V98" s="287"/>
    </row>
    <row r="99" spans="18:22">
      <c r="R99" s="286"/>
      <c r="S99" s="286"/>
      <c r="T99" s="287"/>
      <c r="U99" s="287"/>
      <c r="V99" s="287"/>
    </row>
    <row r="100" spans="18:22">
      <c r="R100" s="286"/>
      <c r="S100" s="286"/>
      <c r="T100" s="287"/>
      <c r="U100" s="287"/>
      <c r="V100" s="287"/>
    </row>
    <row r="101" spans="18:22">
      <c r="T101" s="287"/>
      <c r="U101" s="287"/>
      <c r="V101" s="287"/>
    </row>
  </sheetData>
  <mergeCells count="23">
    <mergeCell ref="A5:B5"/>
    <mergeCell ref="A1:B4"/>
    <mergeCell ref="C1:W1"/>
    <mergeCell ref="C2:W2"/>
    <mergeCell ref="C3:W3"/>
    <mergeCell ref="C4:W4"/>
    <mergeCell ref="C5:X5"/>
    <mergeCell ref="R90:S100"/>
    <mergeCell ref="U90:U101"/>
    <mergeCell ref="V90:V101"/>
    <mergeCell ref="T90:T101"/>
    <mergeCell ref="A6:X6"/>
    <mergeCell ref="F11:S11"/>
    <mergeCell ref="F15:S15"/>
    <mergeCell ref="F19:R19"/>
    <mergeCell ref="F27:S27"/>
    <mergeCell ref="F32:S32"/>
    <mergeCell ref="F78:R78"/>
    <mergeCell ref="F86:S86"/>
    <mergeCell ref="F52:S52"/>
    <mergeCell ref="F62:S62"/>
    <mergeCell ref="F66:S66"/>
    <mergeCell ref="F69:S69"/>
  </mergeCells>
  <dataValidations count="1">
    <dataValidation type="list" allowBlank="1" showInputMessage="1" showErrorMessage="1" sqref="M8:M10 M87:M301 M79:M85 M70:M77 M67:M68 M63:M65 M53:M61 M33:M51 M28:M31 M20:M26 M16:M18 M12:M14">
      <formula1>$Z$9:$Z$10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opLeftCell="A16" zoomScaleNormal="100" workbookViewId="0">
      <selection activeCell="L20" sqref="L20"/>
    </sheetView>
  </sheetViews>
  <sheetFormatPr baseColWidth="10" defaultRowHeight="14.25"/>
  <cols>
    <col min="1" max="1" width="20.875" customWidth="1"/>
    <col min="2" max="2" width="30.75" customWidth="1"/>
    <col min="3" max="3" width="33.75" customWidth="1"/>
    <col min="4" max="4" width="32" customWidth="1"/>
    <col min="5" max="6" width="28.625" customWidth="1"/>
    <col min="7" max="7" width="33.25" bestFit="1" customWidth="1"/>
    <col min="8" max="8" width="33.25" customWidth="1"/>
    <col min="9" max="9" width="34" bestFit="1" customWidth="1"/>
    <col min="10" max="10" width="30.25" customWidth="1"/>
    <col min="11" max="11" width="23.75" customWidth="1"/>
    <col min="12" max="12" width="27.125" customWidth="1"/>
    <col min="13" max="13" width="39.25" bestFit="1" customWidth="1"/>
    <col min="14" max="14" width="54.75" bestFit="1" customWidth="1"/>
    <col min="17" max="17" width="0" hidden="1" customWidth="1"/>
  </cols>
  <sheetData>
    <row r="1" spans="1:19" s="1" customFormat="1" ht="22.5" customHeight="1">
      <c r="A1" s="316"/>
      <c r="B1" s="317"/>
      <c r="C1" s="322" t="s">
        <v>1</v>
      </c>
      <c r="D1" s="323"/>
      <c r="E1" s="323"/>
      <c r="F1" s="323"/>
      <c r="G1" s="323"/>
      <c r="H1" s="323"/>
      <c r="I1" s="323"/>
      <c r="J1" s="323"/>
      <c r="K1" s="323"/>
      <c r="L1" s="323"/>
      <c r="M1" s="324"/>
      <c r="N1" s="27" t="s">
        <v>220</v>
      </c>
    </row>
    <row r="2" spans="1:19" s="1" customFormat="1" ht="22.5" customHeight="1">
      <c r="A2" s="318"/>
      <c r="B2" s="319"/>
      <c r="C2" s="322" t="s">
        <v>2</v>
      </c>
      <c r="D2" s="323"/>
      <c r="E2" s="323"/>
      <c r="F2" s="323"/>
      <c r="G2" s="323"/>
      <c r="H2" s="323"/>
      <c r="I2" s="323"/>
      <c r="J2" s="323"/>
      <c r="K2" s="323"/>
      <c r="L2" s="323"/>
      <c r="M2" s="324"/>
      <c r="N2" s="27" t="s">
        <v>3</v>
      </c>
    </row>
    <row r="3" spans="1:19" s="1" customFormat="1" ht="22.5" customHeight="1">
      <c r="A3" s="318"/>
      <c r="B3" s="319"/>
      <c r="C3" s="322" t="s">
        <v>4</v>
      </c>
      <c r="D3" s="323"/>
      <c r="E3" s="323"/>
      <c r="F3" s="323"/>
      <c r="G3" s="323"/>
      <c r="H3" s="323"/>
      <c r="I3" s="323"/>
      <c r="J3" s="323"/>
      <c r="K3" s="323"/>
      <c r="L3" s="323"/>
      <c r="M3" s="324"/>
      <c r="N3" s="27" t="s">
        <v>219</v>
      </c>
    </row>
    <row r="4" spans="1:19" s="1" customFormat="1" ht="22.5" customHeight="1">
      <c r="A4" s="320"/>
      <c r="B4" s="321"/>
      <c r="C4" s="322" t="s">
        <v>159</v>
      </c>
      <c r="D4" s="323"/>
      <c r="E4" s="323"/>
      <c r="F4" s="323"/>
      <c r="G4" s="323"/>
      <c r="H4" s="323"/>
      <c r="I4" s="323"/>
      <c r="J4" s="323"/>
      <c r="K4" s="323"/>
      <c r="L4" s="323"/>
      <c r="M4" s="324"/>
      <c r="N4" s="27" t="s">
        <v>221</v>
      </c>
    </row>
    <row r="5" spans="1:19" s="1" customFormat="1" ht="26.25" customHeight="1">
      <c r="A5" s="314" t="s">
        <v>5</v>
      </c>
      <c r="B5" s="315"/>
      <c r="C5" s="325" t="s">
        <v>227</v>
      </c>
      <c r="D5" s="326"/>
      <c r="E5" s="326"/>
      <c r="F5" s="326"/>
      <c r="G5" s="326"/>
      <c r="H5" s="326"/>
      <c r="I5" s="326"/>
      <c r="J5" s="326"/>
      <c r="K5" s="326"/>
      <c r="L5" s="326"/>
      <c r="M5" s="326"/>
      <c r="N5" s="326"/>
      <c r="O5" s="326"/>
      <c r="P5" s="326"/>
      <c r="Q5" s="326"/>
      <c r="R5" s="326"/>
      <c r="S5" s="327"/>
    </row>
    <row r="6" spans="1:19" s="1" customFormat="1" ht="15" customHeight="1">
      <c r="A6" s="310" t="s">
        <v>155</v>
      </c>
      <c r="B6" s="310"/>
      <c r="C6" s="310"/>
      <c r="D6" s="310"/>
      <c r="E6" s="310"/>
      <c r="F6" s="310"/>
      <c r="G6" s="310"/>
      <c r="H6" s="310"/>
      <c r="I6" s="310"/>
      <c r="J6" s="310"/>
      <c r="K6" s="310"/>
      <c r="L6" s="311"/>
      <c r="M6" s="306" t="s">
        <v>95</v>
      </c>
      <c r="N6" s="307"/>
    </row>
    <row r="7" spans="1:19" s="1" customFormat="1">
      <c r="A7" s="312"/>
      <c r="B7" s="312"/>
      <c r="C7" s="312"/>
      <c r="D7" s="312"/>
      <c r="E7" s="312"/>
      <c r="F7" s="312"/>
      <c r="G7" s="312"/>
      <c r="H7" s="312"/>
      <c r="I7" s="312"/>
      <c r="J7" s="312"/>
      <c r="K7" s="312"/>
      <c r="L7" s="313"/>
      <c r="M7" s="308"/>
      <c r="N7" s="309"/>
    </row>
    <row r="8" spans="1:19" s="20" customFormat="1" ht="66.75" customHeight="1">
      <c r="A8" s="2" t="s">
        <v>99</v>
      </c>
      <c r="B8" s="2" t="s">
        <v>191</v>
      </c>
      <c r="C8" s="2" t="s">
        <v>172</v>
      </c>
      <c r="D8" s="2" t="s">
        <v>85</v>
      </c>
      <c r="E8" s="2" t="s">
        <v>86</v>
      </c>
      <c r="F8" s="2" t="s">
        <v>87</v>
      </c>
      <c r="G8" s="2" t="s">
        <v>167</v>
      </c>
      <c r="H8" s="2" t="s">
        <v>169</v>
      </c>
      <c r="I8" s="2" t="s">
        <v>168</v>
      </c>
      <c r="J8" s="2" t="s">
        <v>158</v>
      </c>
      <c r="K8" s="2" t="s">
        <v>96</v>
      </c>
      <c r="L8" s="2" t="s">
        <v>88</v>
      </c>
      <c r="M8" s="2" t="s">
        <v>26</v>
      </c>
      <c r="N8" s="2" t="s">
        <v>27</v>
      </c>
    </row>
    <row r="9" spans="1:19" ht="128.25">
      <c r="A9" s="37" t="s">
        <v>232</v>
      </c>
      <c r="B9" s="67" t="s">
        <v>726</v>
      </c>
      <c r="C9" s="67" t="s">
        <v>727</v>
      </c>
      <c r="D9" s="67" t="s">
        <v>728</v>
      </c>
      <c r="E9" s="68" t="s">
        <v>729</v>
      </c>
      <c r="F9" s="69" t="s">
        <v>730</v>
      </c>
      <c r="G9" s="67" t="s">
        <v>731</v>
      </c>
      <c r="H9" s="69" t="s">
        <v>732</v>
      </c>
      <c r="I9" s="48" t="s">
        <v>733</v>
      </c>
      <c r="J9" s="37" t="s">
        <v>734</v>
      </c>
      <c r="K9" s="39" t="s">
        <v>91</v>
      </c>
      <c r="L9" s="49" t="s">
        <v>774</v>
      </c>
      <c r="M9" s="49" t="s">
        <v>735</v>
      </c>
      <c r="N9" s="49" t="s">
        <v>736</v>
      </c>
    </row>
    <row r="10" spans="1:19" ht="74.25" customHeight="1">
      <c r="A10" s="37" t="s">
        <v>233</v>
      </c>
      <c r="B10" s="67" t="s">
        <v>726</v>
      </c>
      <c r="C10" s="67" t="s">
        <v>727</v>
      </c>
      <c r="D10" s="67" t="s">
        <v>728</v>
      </c>
      <c r="E10" s="68" t="s">
        <v>729</v>
      </c>
      <c r="F10" s="69" t="s">
        <v>730</v>
      </c>
      <c r="G10" s="67" t="s">
        <v>731</v>
      </c>
      <c r="H10" s="69" t="s">
        <v>732</v>
      </c>
      <c r="I10" s="48" t="s">
        <v>733</v>
      </c>
      <c r="J10" s="37" t="s">
        <v>734</v>
      </c>
      <c r="K10" s="39" t="s">
        <v>91</v>
      </c>
      <c r="L10" s="49" t="s">
        <v>774</v>
      </c>
      <c r="M10" s="49" t="s">
        <v>735</v>
      </c>
      <c r="N10" s="49" t="s">
        <v>736</v>
      </c>
      <c r="Q10" t="s">
        <v>89</v>
      </c>
    </row>
    <row r="11" spans="1:19" ht="43.5" customHeight="1">
      <c r="A11" s="37" t="s">
        <v>234</v>
      </c>
      <c r="B11" s="67" t="s">
        <v>726</v>
      </c>
      <c r="C11" s="67" t="s">
        <v>727</v>
      </c>
      <c r="D11" s="67" t="s">
        <v>728</v>
      </c>
      <c r="E11" s="68" t="s">
        <v>729</v>
      </c>
      <c r="F11" s="69" t="s">
        <v>730</v>
      </c>
      <c r="G11" s="67" t="s">
        <v>731</v>
      </c>
      <c r="H11" s="69" t="s">
        <v>732</v>
      </c>
      <c r="I11" s="48" t="s">
        <v>733</v>
      </c>
      <c r="J11" s="37" t="s">
        <v>734</v>
      </c>
      <c r="K11" s="39" t="s">
        <v>91</v>
      </c>
      <c r="L11" s="49" t="s">
        <v>774</v>
      </c>
      <c r="M11" s="49" t="s">
        <v>735</v>
      </c>
      <c r="N11" s="49" t="s">
        <v>736</v>
      </c>
      <c r="Q11" t="s">
        <v>90</v>
      </c>
    </row>
    <row r="12" spans="1:19" ht="242.25">
      <c r="A12" s="37" t="s">
        <v>235</v>
      </c>
      <c r="B12" s="70" t="s">
        <v>737</v>
      </c>
      <c r="C12" s="67" t="s">
        <v>738</v>
      </c>
      <c r="D12" s="68" t="s">
        <v>739</v>
      </c>
      <c r="E12" s="68" t="s">
        <v>740</v>
      </c>
      <c r="F12" s="69" t="s">
        <v>741</v>
      </c>
      <c r="G12" s="67" t="s">
        <v>742</v>
      </c>
      <c r="H12" s="67" t="s">
        <v>743</v>
      </c>
      <c r="I12" s="48" t="s">
        <v>733</v>
      </c>
      <c r="J12" s="37" t="s">
        <v>734</v>
      </c>
      <c r="K12" s="39" t="s">
        <v>91</v>
      </c>
      <c r="L12" s="49" t="s">
        <v>774</v>
      </c>
      <c r="M12" s="49" t="s">
        <v>744</v>
      </c>
      <c r="N12" s="41" t="s">
        <v>745</v>
      </c>
      <c r="Q12" t="s">
        <v>91</v>
      </c>
    </row>
    <row r="13" spans="1:19" ht="242.25">
      <c r="A13" s="37" t="s">
        <v>236</v>
      </c>
      <c r="B13" s="70" t="s">
        <v>737</v>
      </c>
      <c r="C13" s="67" t="s">
        <v>738</v>
      </c>
      <c r="D13" s="68" t="s">
        <v>739</v>
      </c>
      <c r="E13" s="68" t="s">
        <v>740</v>
      </c>
      <c r="F13" s="69" t="s">
        <v>741</v>
      </c>
      <c r="G13" s="67" t="s">
        <v>742</v>
      </c>
      <c r="H13" s="67" t="s">
        <v>743</v>
      </c>
      <c r="I13" s="48" t="s">
        <v>733</v>
      </c>
      <c r="J13" s="37" t="s">
        <v>734</v>
      </c>
      <c r="K13" s="39" t="s">
        <v>91</v>
      </c>
      <c r="L13" s="49" t="s">
        <v>774</v>
      </c>
      <c r="M13" s="49" t="s">
        <v>744</v>
      </c>
      <c r="N13" s="41" t="s">
        <v>745</v>
      </c>
      <c r="Q13" t="s">
        <v>92</v>
      </c>
    </row>
    <row r="14" spans="1:19" ht="213.75">
      <c r="A14" s="37" t="s">
        <v>237</v>
      </c>
      <c r="B14" s="70" t="s">
        <v>737</v>
      </c>
      <c r="C14" s="67" t="s">
        <v>738</v>
      </c>
      <c r="D14" s="71" t="s">
        <v>746</v>
      </c>
      <c r="E14" s="68" t="s">
        <v>747</v>
      </c>
      <c r="F14" s="72" t="s">
        <v>748</v>
      </c>
      <c r="G14" s="67" t="s">
        <v>749</v>
      </c>
      <c r="H14" s="67" t="s">
        <v>749</v>
      </c>
      <c r="I14" s="48" t="s">
        <v>733</v>
      </c>
      <c r="J14" s="37" t="s">
        <v>734</v>
      </c>
      <c r="K14" s="39" t="s">
        <v>91</v>
      </c>
      <c r="L14" s="49" t="s">
        <v>774</v>
      </c>
      <c r="M14" s="49" t="s">
        <v>750</v>
      </c>
      <c r="N14" s="73" t="s">
        <v>751</v>
      </c>
    </row>
    <row r="15" spans="1:19" ht="213.75">
      <c r="A15" s="37" t="s">
        <v>238</v>
      </c>
      <c r="B15" s="70" t="s">
        <v>737</v>
      </c>
      <c r="C15" s="67" t="s">
        <v>738</v>
      </c>
      <c r="D15" s="71" t="s">
        <v>746</v>
      </c>
      <c r="E15" s="68" t="s">
        <v>747</v>
      </c>
      <c r="F15" s="72" t="s">
        <v>748</v>
      </c>
      <c r="G15" s="67" t="s">
        <v>749</v>
      </c>
      <c r="H15" s="67" t="s">
        <v>749</v>
      </c>
      <c r="I15" s="48" t="s">
        <v>733</v>
      </c>
      <c r="J15" s="37" t="s">
        <v>734</v>
      </c>
      <c r="K15" s="39" t="s">
        <v>91</v>
      </c>
      <c r="L15" s="49" t="s">
        <v>774</v>
      </c>
      <c r="M15" s="49" t="s">
        <v>750</v>
      </c>
      <c r="N15" s="73" t="s">
        <v>751</v>
      </c>
    </row>
    <row r="16" spans="1:19" ht="213.75">
      <c r="A16" s="37" t="s">
        <v>239</v>
      </c>
      <c r="B16" s="70" t="s">
        <v>737</v>
      </c>
      <c r="C16" s="67" t="s">
        <v>738</v>
      </c>
      <c r="D16" s="71" t="s">
        <v>746</v>
      </c>
      <c r="E16" s="68" t="s">
        <v>747</v>
      </c>
      <c r="F16" s="72" t="s">
        <v>748</v>
      </c>
      <c r="G16" s="67" t="s">
        <v>749</v>
      </c>
      <c r="H16" s="67" t="s">
        <v>749</v>
      </c>
      <c r="I16" s="48" t="s">
        <v>733</v>
      </c>
      <c r="J16" s="37" t="s">
        <v>734</v>
      </c>
      <c r="K16" s="39" t="s">
        <v>91</v>
      </c>
      <c r="L16" s="49" t="s">
        <v>774</v>
      </c>
      <c r="M16" s="49" t="s">
        <v>750</v>
      </c>
      <c r="N16" s="73" t="s">
        <v>751</v>
      </c>
    </row>
    <row r="17" spans="1:14" ht="213.75">
      <c r="A17" s="38" t="s">
        <v>240</v>
      </c>
      <c r="B17" s="70" t="s">
        <v>737</v>
      </c>
      <c r="C17" s="67" t="s">
        <v>738</v>
      </c>
      <c r="D17" s="71" t="s">
        <v>746</v>
      </c>
      <c r="E17" s="68" t="s">
        <v>747</v>
      </c>
      <c r="F17" s="72" t="s">
        <v>748</v>
      </c>
      <c r="G17" s="67" t="s">
        <v>749</v>
      </c>
      <c r="H17" s="67" t="s">
        <v>749</v>
      </c>
      <c r="I17" s="48" t="s">
        <v>733</v>
      </c>
      <c r="J17" s="37" t="s">
        <v>734</v>
      </c>
      <c r="K17" s="39" t="s">
        <v>91</v>
      </c>
      <c r="L17" s="49" t="s">
        <v>774</v>
      </c>
      <c r="M17" s="49" t="s">
        <v>750</v>
      </c>
      <c r="N17" s="73" t="s">
        <v>751</v>
      </c>
    </row>
    <row r="18" spans="1:14" ht="242.25">
      <c r="A18" s="37" t="s">
        <v>241</v>
      </c>
      <c r="B18" s="70" t="s">
        <v>737</v>
      </c>
      <c r="C18" s="67" t="s">
        <v>738</v>
      </c>
      <c r="D18" s="68" t="s">
        <v>752</v>
      </c>
      <c r="E18" s="68" t="s">
        <v>753</v>
      </c>
      <c r="F18" s="69" t="s">
        <v>754</v>
      </c>
      <c r="G18" s="67" t="s">
        <v>755</v>
      </c>
      <c r="H18" s="67" t="s">
        <v>756</v>
      </c>
      <c r="I18" s="48" t="s">
        <v>733</v>
      </c>
      <c r="J18" s="37" t="s">
        <v>734</v>
      </c>
      <c r="K18" s="39" t="s">
        <v>91</v>
      </c>
      <c r="L18" s="49" t="s">
        <v>774</v>
      </c>
      <c r="M18" s="49" t="s">
        <v>757</v>
      </c>
      <c r="N18" s="41" t="s">
        <v>758</v>
      </c>
    </row>
    <row r="19" spans="1:14" ht="242.25">
      <c r="A19" s="37" t="s">
        <v>242</v>
      </c>
      <c r="B19" s="70" t="s">
        <v>737</v>
      </c>
      <c r="C19" s="67" t="s">
        <v>738</v>
      </c>
      <c r="D19" s="68" t="s">
        <v>752</v>
      </c>
      <c r="E19" s="68" t="s">
        <v>753</v>
      </c>
      <c r="F19" s="69" t="s">
        <v>754</v>
      </c>
      <c r="G19" s="67" t="s">
        <v>755</v>
      </c>
      <c r="H19" s="67" t="s">
        <v>756</v>
      </c>
      <c r="I19" s="48" t="s">
        <v>733</v>
      </c>
      <c r="J19" s="37" t="s">
        <v>734</v>
      </c>
      <c r="K19" s="39" t="s">
        <v>91</v>
      </c>
      <c r="L19" s="49" t="s">
        <v>774</v>
      </c>
      <c r="M19" s="49" t="s">
        <v>757</v>
      </c>
      <c r="N19" s="41" t="s">
        <v>758</v>
      </c>
    </row>
    <row r="20" spans="1:14" ht="185.25">
      <c r="A20" s="37" t="s">
        <v>244</v>
      </c>
      <c r="B20" s="70" t="s">
        <v>737</v>
      </c>
      <c r="C20" s="67" t="s">
        <v>738</v>
      </c>
      <c r="D20" s="68" t="s">
        <v>752</v>
      </c>
      <c r="E20" s="68" t="s">
        <v>759</v>
      </c>
      <c r="F20" s="69" t="s">
        <v>760</v>
      </c>
      <c r="G20" s="67" t="s">
        <v>761</v>
      </c>
      <c r="H20" s="67" t="s">
        <v>762</v>
      </c>
      <c r="I20" s="48" t="s">
        <v>733</v>
      </c>
      <c r="J20" s="37" t="s">
        <v>734</v>
      </c>
      <c r="K20" s="39" t="s">
        <v>91</v>
      </c>
      <c r="L20" s="49" t="s">
        <v>774</v>
      </c>
      <c r="M20" s="49" t="s">
        <v>763</v>
      </c>
      <c r="N20" s="41" t="s">
        <v>764</v>
      </c>
    </row>
    <row r="21" spans="1:14" ht="313.5">
      <c r="A21" s="40" t="s">
        <v>651</v>
      </c>
      <c r="B21" s="49" t="s">
        <v>765</v>
      </c>
      <c r="C21" s="49" t="s">
        <v>766</v>
      </c>
      <c r="D21" s="304" t="s">
        <v>767</v>
      </c>
      <c r="E21" s="49" t="s">
        <v>768</v>
      </c>
      <c r="F21" s="49" t="s">
        <v>769</v>
      </c>
      <c r="G21" s="54" t="s">
        <v>770</v>
      </c>
      <c r="H21" s="54" t="s">
        <v>771</v>
      </c>
      <c r="I21" s="48" t="s">
        <v>772</v>
      </c>
      <c r="J21" s="54" t="s">
        <v>773</v>
      </c>
      <c r="K21" s="48" t="s">
        <v>91</v>
      </c>
      <c r="L21" s="49" t="s">
        <v>774</v>
      </c>
      <c r="M21" s="49" t="s">
        <v>775</v>
      </c>
      <c r="N21" s="74" t="s">
        <v>776</v>
      </c>
    </row>
    <row r="22" spans="1:14" ht="313.5">
      <c r="A22" s="40" t="s">
        <v>665</v>
      </c>
      <c r="B22" s="49" t="s">
        <v>765</v>
      </c>
      <c r="C22" s="49" t="s">
        <v>766</v>
      </c>
      <c r="D22" s="305"/>
      <c r="E22" s="75" t="s">
        <v>768</v>
      </c>
      <c r="F22" s="49" t="s">
        <v>769</v>
      </c>
      <c r="G22" s="54" t="s">
        <v>777</v>
      </c>
      <c r="H22" s="54" t="s">
        <v>771</v>
      </c>
      <c r="I22" s="48" t="s">
        <v>772</v>
      </c>
      <c r="J22" s="54" t="s">
        <v>773</v>
      </c>
      <c r="K22" s="48" t="s">
        <v>91</v>
      </c>
      <c r="L22" s="75" t="s">
        <v>778</v>
      </c>
      <c r="M22" s="75" t="s">
        <v>779</v>
      </c>
      <c r="N22" s="37" t="s">
        <v>776</v>
      </c>
    </row>
  </sheetData>
  <mergeCells count="10">
    <mergeCell ref="D21:D22"/>
    <mergeCell ref="M6:N7"/>
    <mergeCell ref="A6:L7"/>
    <mergeCell ref="A5:B5"/>
    <mergeCell ref="A1:B4"/>
    <mergeCell ref="C1:M1"/>
    <mergeCell ref="C2:M2"/>
    <mergeCell ref="C3:M3"/>
    <mergeCell ref="C4:M4"/>
    <mergeCell ref="C5:S5"/>
  </mergeCells>
  <dataValidations count="1">
    <dataValidation type="list" allowBlank="1" showInputMessage="1" showErrorMessage="1" sqref="K9:K72">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135"/>
  <sheetViews>
    <sheetView topLeftCell="A117" zoomScale="71" zoomScaleNormal="71" workbookViewId="0">
      <selection activeCell="Q121" sqref="Q121:Q134"/>
    </sheetView>
  </sheetViews>
  <sheetFormatPr baseColWidth="10" defaultRowHeight="14.25"/>
  <cols>
    <col min="1" max="1" width="23.375" customWidth="1"/>
    <col min="2" max="2" width="23.25" customWidth="1"/>
    <col min="3" max="3" width="23.25" hidden="1" customWidth="1"/>
    <col min="4" max="4" width="26.125" hidden="1" customWidth="1"/>
    <col min="5" max="5" width="29.625" customWidth="1"/>
    <col min="6" max="6" width="32.625" hidden="1" customWidth="1"/>
    <col min="7" max="7" width="41.125" hidden="1" customWidth="1"/>
    <col min="8" max="8" width="47" hidden="1" customWidth="1"/>
    <col min="9" max="11" width="31.875" hidden="1" customWidth="1"/>
    <col min="12" max="13" width="45.125" hidden="1" customWidth="1"/>
    <col min="14" max="14" width="19.375" hidden="1" customWidth="1"/>
    <col min="15" max="16" width="24.375" hidden="1" customWidth="1"/>
    <col min="17" max="17" width="24.375" customWidth="1"/>
    <col min="18" max="18" width="21.125" hidden="1" customWidth="1"/>
    <col min="19" max="19" width="21.625" hidden="1" customWidth="1"/>
    <col min="20" max="20" width="20.875" hidden="1" customWidth="1"/>
    <col min="21" max="22" width="35.875" hidden="1" customWidth="1"/>
    <col min="23" max="23" width="31.625" hidden="1" customWidth="1"/>
    <col min="24" max="24" width="32.875" hidden="1" customWidth="1"/>
    <col min="25" max="25" width="29" hidden="1" customWidth="1"/>
    <col min="26" max="26" width="61.875" hidden="1" customWidth="1"/>
    <col min="27" max="27" width="31.25" hidden="1" customWidth="1"/>
    <col min="28" max="29" width="46.25" hidden="1" customWidth="1"/>
    <col min="30" max="30" width="29.375" hidden="1" customWidth="1"/>
    <col min="31" max="31" width="27.25" hidden="1" customWidth="1"/>
    <col min="32" max="32" width="33.25" hidden="1" customWidth="1"/>
    <col min="33" max="33" width="33.25" style="24" hidden="1" customWidth="1"/>
    <col min="34" max="34" width="31.625" hidden="1" customWidth="1"/>
    <col min="35" max="35" width="30.875" hidden="1" customWidth="1"/>
    <col min="36" max="36" width="16.625" customWidth="1"/>
    <col min="37" max="37" width="15.75" customWidth="1"/>
    <col min="38" max="38" width="23" customWidth="1"/>
    <col min="39" max="39" width="21.625" customWidth="1"/>
    <col min="40" max="40" width="18.875" customWidth="1"/>
    <col min="41" max="41" width="10.25" customWidth="1"/>
    <col min="42" max="42" width="9.25" customWidth="1"/>
    <col min="43" max="43" width="26.625" bestFit="1" customWidth="1"/>
    <col min="44" max="44" width="41" bestFit="1" customWidth="1"/>
    <col min="46" max="46" width="23.75" customWidth="1"/>
    <col min="52" max="52" width="56.875" hidden="1" customWidth="1"/>
  </cols>
  <sheetData>
    <row r="1" spans="1:52" s="1" customFormat="1" ht="23.25" customHeight="1">
      <c r="A1" s="300" t="s">
        <v>0</v>
      </c>
      <c r="B1" s="300"/>
      <c r="C1" s="392" t="s">
        <v>1</v>
      </c>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4"/>
      <c r="AR1" s="81" t="s">
        <v>220</v>
      </c>
    </row>
    <row r="2" spans="1:52" s="1" customFormat="1" ht="23.25" customHeight="1">
      <c r="A2" s="300"/>
      <c r="B2" s="300"/>
      <c r="C2" s="392" t="s">
        <v>2</v>
      </c>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4"/>
      <c r="AR2" s="81" t="s">
        <v>3</v>
      </c>
    </row>
    <row r="3" spans="1:52" s="1" customFormat="1" ht="23.25" customHeight="1">
      <c r="A3" s="300"/>
      <c r="B3" s="300"/>
      <c r="C3" s="392" t="s">
        <v>4</v>
      </c>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4"/>
      <c r="AR3" s="81" t="s">
        <v>219</v>
      </c>
    </row>
    <row r="4" spans="1:52" s="1" customFormat="1" ht="23.25" customHeight="1">
      <c r="A4" s="300"/>
      <c r="B4" s="300"/>
      <c r="C4" s="392" t="s">
        <v>159</v>
      </c>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4"/>
      <c r="AR4" s="81" t="s">
        <v>223</v>
      </c>
    </row>
    <row r="5" spans="1:52" s="1" customFormat="1" ht="26.25" customHeight="1">
      <c r="A5" s="402" t="s">
        <v>5</v>
      </c>
      <c r="B5" s="402"/>
      <c r="C5" s="395" t="s">
        <v>227</v>
      </c>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7"/>
    </row>
    <row r="6" spans="1:52" ht="15" customHeight="1">
      <c r="A6" s="398" t="s">
        <v>170</v>
      </c>
      <c r="B6" s="398"/>
      <c r="C6" s="398"/>
      <c r="D6" s="398"/>
      <c r="E6" s="398"/>
      <c r="F6" s="398"/>
      <c r="G6" s="398"/>
      <c r="H6" s="398"/>
      <c r="I6" s="398"/>
      <c r="J6" s="398"/>
      <c r="K6" s="398"/>
      <c r="L6" s="398"/>
      <c r="M6" s="398"/>
      <c r="N6" s="398"/>
      <c r="O6" s="398"/>
      <c r="P6" s="398"/>
      <c r="Q6" s="398"/>
      <c r="R6" s="398"/>
      <c r="S6" s="398"/>
      <c r="T6" s="398"/>
      <c r="U6" s="398"/>
      <c r="V6" s="398"/>
      <c r="W6" s="398"/>
      <c r="X6" s="398"/>
      <c r="Y6" s="398"/>
      <c r="Z6" s="399"/>
      <c r="AA6" s="403" t="s">
        <v>94</v>
      </c>
      <c r="AB6" s="404"/>
      <c r="AC6" s="404"/>
      <c r="AD6" s="404"/>
      <c r="AE6" s="404"/>
      <c r="AF6" s="404"/>
      <c r="AG6" s="134"/>
      <c r="AH6" s="407" t="s">
        <v>6</v>
      </c>
      <c r="AI6" s="407"/>
      <c r="AJ6" s="407"/>
      <c r="AK6" s="407"/>
      <c r="AL6" s="407"/>
      <c r="AM6" s="407"/>
      <c r="AN6" s="407"/>
      <c r="AO6" s="407"/>
      <c r="AP6" s="407"/>
      <c r="AQ6" s="407"/>
      <c r="AR6" s="407"/>
    </row>
    <row r="7" spans="1:52" ht="15" customHeight="1">
      <c r="A7" s="400"/>
      <c r="B7" s="400"/>
      <c r="C7" s="400"/>
      <c r="D7" s="400"/>
      <c r="E7" s="400"/>
      <c r="F7" s="400"/>
      <c r="G7" s="400"/>
      <c r="H7" s="400"/>
      <c r="I7" s="400"/>
      <c r="J7" s="400"/>
      <c r="K7" s="400"/>
      <c r="L7" s="400"/>
      <c r="M7" s="400"/>
      <c r="N7" s="400"/>
      <c r="O7" s="400"/>
      <c r="P7" s="400"/>
      <c r="Q7" s="400"/>
      <c r="R7" s="400"/>
      <c r="S7" s="400"/>
      <c r="T7" s="400"/>
      <c r="U7" s="400"/>
      <c r="V7" s="400"/>
      <c r="W7" s="400"/>
      <c r="X7" s="400"/>
      <c r="Y7" s="400"/>
      <c r="Z7" s="401"/>
      <c r="AA7" s="405"/>
      <c r="AB7" s="406"/>
      <c r="AC7" s="406"/>
      <c r="AD7" s="406"/>
      <c r="AE7" s="406"/>
      <c r="AF7" s="406"/>
      <c r="AG7" s="135"/>
      <c r="AH7" s="407"/>
      <c r="AI7" s="407"/>
      <c r="AJ7" s="407"/>
      <c r="AK7" s="407"/>
      <c r="AL7" s="407"/>
      <c r="AM7" s="407"/>
      <c r="AN7" s="407"/>
      <c r="AO7" s="407"/>
      <c r="AP7" s="407"/>
      <c r="AQ7" s="407"/>
      <c r="AR7" s="407"/>
    </row>
    <row r="8" spans="1:52" s="24" customFormat="1" ht="74.25" customHeight="1">
      <c r="A8" s="19" t="s">
        <v>99</v>
      </c>
      <c r="B8" s="19" t="s">
        <v>7</v>
      </c>
      <c r="C8" s="19" t="s">
        <v>194</v>
      </c>
      <c r="D8" s="19" t="s">
        <v>150</v>
      </c>
      <c r="E8" s="19" t="s">
        <v>10</v>
      </c>
      <c r="F8" s="19" t="s">
        <v>11</v>
      </c>
      <c r="G8" s="19" t="s">
        <v>148</v>
      </c>
      <c r="H8" s="19" t="s">
        <v>198</v>
      </c>
      <c r="I8" s="19" t="s">
        <v>149</v>
      </c>
      <c r="J8" s="101" t="s">
        <v>979</v>
      </c>
      <c r="K8" s="19" t="s">
        <v>203</v>
      </c>
      <c r="L8" s="19" t="s">
        <v>192</v>
      </c>
      <c r="M8" s="19" t="s">
        <v>211</v>
      </c>
      <c r="N8" s="19" t="s">
        <v>12</v>
      </c>
      <c r="O8" s="19" t="s">
        <v>196</v>
      </c>
      <c r="P8" s="101" t="s">
        <v>980</v>
      </c>
      <c r="Q8" s="186" t="s">
        <v>1028</v>
      </c>
      <c r="R8" s="19" t="s">
        <v>151</v>
      </c>
      <c r="S8" s="19" t="s">
        <v>152</v>
      </c>
      <c r="T8" s="19" t="s">
        <v>16</v>
      </c>
      <c r="U8" s="19" t="s">
        <v>17</v>
      </c>
      <c r="V8" s="101" t="s">
        <v>981</v>
      </c>
      <c r="W8" s="19" t="s">
        <v>165</v>
      </c>
      <c r="X8" s="19" t="s">
        <v>36</v>
      </c>
      <c r="Y8" s="19" t="s">
        <v>104</v>
      </c>
      <c r="Z8" s="19" t="s">
        <v>105</v>
      </c>
      <c r="AA8" s="19" t="s">
        <v>22</v>
      </c>
      <c r="AB8" s="19" t="s">
        <v>154</v>
      </c>
      <c r="AC8" s="19" t="s">
        <v>208</v>
      </c>
      <c r="AD8" s="19" t="s">
        <v>23</v>
      </c>
      <c r="AE8" s="19" t="s">
        <v>24</v>
      </c>
      <c r="AF8" s="19" t="s">
        <v>25</v>
      </c>
      <c r="AG8" s="101" t="s">
        <v>982</v>
      </c>
      <c r="AH8" s="19" t="s">
        <v>19</v>
      </c>
      <c r="AI8" s="19" t="s">
        <v>153</v>
      </c>
      <c r="AJ8" s="101" t="s">
        <v>983</v>
      </c>
      <c r="AK8" s="101" t="s">
        <v>984</v>
      </c>
      <c r="AL8" s="186" t="s">
        <v>1031</v>
      </c>
      <c r="AM8" s="186" t="s">
        <v>1033</v>
      </c>
      <c r="AN8" s="186" t="s">
        <v>1032</v>
      </c>
      <c r="AO8" s="186" t="s">
        <v>1034</v>
      </c>
      <c r="AP8" s="186" t="s">
        <v>1035</v>
      </c>
      <c r="AQ8" s="19" t="s">
        <v>18</v>
      </c>
      <c r="AR8" s="19" t="s">
        <v>20</v>
      </c>
      <c r="AT8" s="111"/>
    </row>
    <row r="9" spans="1:52" ht="105" customHeight="1">
      <c r="A9" s="44" t="s">
        <v>232</v>
      </c>
      <c r="B9" s="44" t="s">
        <v>245</v>
      </c>
      <c r="C9" s="44" t="s">
        <v>393</v>
      </c>
      <c r="D9" s="44" t="s">
        <v>307</v>
      </c>
      <c r="E9" s="112" t="s">
        <v>409</v>
      </c>
      <c r="F9" s="110">
        <v>2024130010171</v>
      </c>
      <c r="G9" s="78" t="s">
        <v>406</v>
      </c>
      <c r="H9" s="44" t="s">
        <v>407</v>
      </c>
      <c r="I9" s="44" t="s">
        <v>408</v>
      </c>
      <c r="J9" s="44" t="s">
        <v>436</v>
      </c>
      <c r="K9" s="46">
        <v>1</v>
      </c>
      <c r="L9" s="44" t="s">
        <v>793</v>
      </c>
      <c r="M9" s="55" t="s">
        <v>213</v>
      </c>
      <c r="N9" s="44" t="s">
        <v>436</v>
      </c>
      <c r="O9" s="56">
        <v>1</v>
      </c>
      <c r="P9" s="56">
        <v>1</v>
      </c>
      <c r="Q9" s="206">
        <f>P9/O9</f>
        <v>1</v>
      </c>
      <c r="R9" s="55" t="s">
        <v>790</v>
      </c>
      <c r="S9" s="44" t="s">
        <v>792</v>
      </c>
      <c r="T9" s="44">
        <v>360</v>
      </c>
      <c r="U9" s="44" t="s">
        <v>957</v>
      </c>
      <c r="V9" s="44" t="s">
        <v>985</v>
      </c>
      <c r="W9" s="44" t="s">
        <v>470</v>
      </c>
      <c r="X9" s="44" t="s">
        <v>411</v>
      </c>
      <c r="Y9" s="44" t="s">
        <v>410</v>
      </c>
      <c r="Z9" s="44" t="s">
        <v>412</v>
      </c>
      <c r="AA9" s="56" t="s">
        <v>413</v>
      </c>
      <c r="AB9" s="51" t="s">
        <v>414</v>
      </c>
      <c r="AC9" s="82">
        <v>700000000</v>
      </c>
      <c r="AD9" s="55" t="s">
        <v>77</v>
      </c>
      <c r="AE9" s="55" t="s">
        <v>54</v>
      </c>
      <c r="AF9" s="146" t="s">
        <v>794</v>
      </c>
      <c r="AG9" s="176" t="s">
        <v>991</v>
      </c>
      <c r="AH9" s="150">
        <v>700000000</v>
      </c>
      <c r="AI9" s="163">
        <v>700000000</v>
      </c>
      <c r="AJ9" s="82">
        <v>316000000</v>
      </c>
      <c r="AK9" s="82">
        <v>18800000</v>
      </c>
      <c r="AL9" s="82">
        <v>700000000</v>
      </c>
      <c r="AM9" s="82">
        <v>316000000</v>
      </c>
      <c r="AN9" s="82">
        <v>18800000</v>
      </c>
      <c r="AO9" s="205">
        <f>AM9/AL9</f>
        <v>0.4514285714285714</v>
      </c>
      <c r="AP9" s="205">
        <f>AN9/AL9</f>
        <v>2.6857142857142857E-2</v>
      </c>
      <c r="AQ9" s="55" t="s">
        <v>415</v>
      </c>
      <c r="AR9" s="55" t="s">
        <v>416</v>
      </c>
      <c r="AT9" s="76"/>
      <c r="AZ9" t="s">
        <v>212</v>
      </c>
    </row>
    <row r="10" spans="1:52" s="42" customFormat="1" ht="117" customHeight="1">
      <c r="A10" s="44" t="s">
        <v>233</v>
      </c>
      <c r="B10" s="44" t="s">
        <v>245</v>
      </c>
      <c r="C10" s="44" t="s">
        <v>393</v>
      </c>
      <c r="D10" s="44" t="s">
        <v>308</v>
      </c>
      <c r="E10" s="357" t="s">
        <v>477</v>
      </c>
      <c r="F10" s="365">
        <v>2024130010222</v>
      </c>
      <c r="G10" s="44" t="s">
        <v>471</v>
      </c>
      <c r="H10" s="44" t="s">
        <v>472</v>
      </c>
      <c r="I10" s="44" t="s">
        <v>473</v>
      </c>
      <c r="J10" s="44">
        <v>0</v>
      </c>
      <c r="K10" s="46">
        <v>0.2</v>
      </c>
      <c r="L10" s="44" t="s">
        <v>900</v>
      </c>
      <c r="M10" s="55" t="s">
        <v>213</v>
      </c>
      <c r="N10" s="44" t="s">
        <v>475</v>
      </c>
      <c r="O10" s="56">
        <v>1</v>
      </c>
      <c r="P10" s="44">
        <v>0</v>
      </c>
      <c r="Q10" s="205">
        <f t="shared" ref="Q10:Q95" si="0">P10/O10</f>
        <v>0</v>
      </c>
      <c r="R10" s="55" t="s">
        <v>795</v>
      </c>
      <c r="S10" s="44" t="s">
        <v>792</v>
      </c>
      <c r="T10" s="44">
        <v>330</v>
      </c>
      <c r="U10" s="44" t="s">
        <v>907</v>
      </c>
      <c r="V10" s="44">
        <v>0</v>
      </c>
      <c r="W10" s="44" t="s">
        <v>470</v>
      </c>
      <c r="X10" s="44" t="s">
        <v>411</v>
      </c>
      <c r="Y10" s="44" t="s">
        <v>908</v>
      </c>
      <c r="Z10" s="44" t="s">
        <v>909</v>
      </c>
      <c r="AA10" s="56" t="s">
        <v>413</v>
      </c>
      <c r="AB10" s="119" t="s">
        <v>900</v>
      </c>
      <c r="AC10" s="118">
        <v>1600000000</v>
      </c>
      <c r="AD10" s="55" t="s">
        <v>55</v>
      </c>
      <c r="AE10" s="55" t="s">
        <v>54</v>
      </c>
      <c r="AF10" s="146" t="s">
        <v>910</v>
      </c>
      <c r="AG10" s="44">
        <v>0</v>
      </c>
      <c r="AH10" s="151">
        <v>1600000000</v>
      </c>
      <c r="AI10" s="164">
        <v>1600000000</v>
      </c>
      <c r="AJ10" s="175">
        <v>0</v>
      </c>
      <c r="AK10" s="175">
        <v>0</v>
      </c>
      <c r="AL10" s="175">
        <v>4545865852.5</v>
      </c>
      <c r="AM10" s="175">
        <v>0</v>
      </c>
      <c r="AN10" s="175">
        <v>0</v>
      </c>
      <c r="AO10" s="230">
        <f>AM10/AL10</f>
        <v>0</v>
      </c>
      <c r="AP10" s="230">
        <f>AN10/AL10</f>
        <v>0</v>
      </c>
      <c r="AQ10" s="55" t="s">
        <v>476</v>
      </c>
      <c r="AR10" s="55" t="s">
        <v>474</v>
      </c>
    </row>
    <row r="11" spans="1:52" s="42" customFormat="1" ht="117" customHeight="1">
      <c r="A11" s="44" t="s">
        <v>233</v>
      </c>
      <c r="B11" s="44" t="s">
        <v>245</v>
      </c>
      <c r="C11" s="44" t="s">
        <v>393</v>
      </c>
      <c r="D11" s="44" t="s">
        <v>308</v>
      </c>
      <c r="E11" s="358"/>
      <c r="F11" s="375"/>
      <c r="G11" s="44" t="s">
        <v>471</v>
      </c>
      <c r="H11" s="44" t="s">
        <v>472</v>
      </c>
      <c r="I11" s="44" t="s">
        <v>473</v>
      </c>
      <c r="J11" s="44">
        <v>0</v>
      </c>
      <c r="K11" s="46">
        <v>0.16</v>
      </c>
      <c r="L11" s="44" t="s">
        <v>901</v>
      </c>
      <c r="M11" s="55" t="s">
        <v>213</v>
      </c>
      <c r="N11" s="44" t="s">
        <v>906</v>
      </c>
      <c r="O11" s="56">
        <v>1</v>
      </c>
      <c r="P11" s="44">
        <v>0</v>
      </c>
      <c r="Q11" s="205">
        <f t="shared" si="0"/>
        <v>0</v>
      </c>
      <c r="R11" s="55" t="s">
        <v>795</v>
      </c>
      <c r="S11" s="44" t="s">
        <v>792</v>
      </c>
      <c r="T11" s="44">
        <v>330</v>
      </c>
      <c r="U11" s="44" t="s">
        <v>907</v>
      </c>
      <c r="V11" s="44">
        <v>0</v>
      </c>
      <c r="W11" s="44" t="s">
        <v>470</v>
      </c>
      <c r="X11" s="44" t="s">
        <v>411</v>
      </c>
      <c r="Y11" s="44" t="s">
        <v>908</v>
      </c>
      <c r="Z11" s="44" t="s">
        <v>909</v>
      </c>
      <c r="AA11" s="56" t="s">
        <v>413</v>
      </c>
      <c r="AB11" s="119" t="s">
        <v>915</v>
      </c>
      <c r="AC11" s="118">
        <v>160870426</v>
      </c>
      <c r="AD11" s="55" t="s">
        <v>65</v>
      </c>
      <c r="AE11" s="55" t="s">
        <v>54</v>
      </c>
      <c r="AF11" s="146" t="s">
        <v>910</v>
      </c>
      <c r="AG11" s="44">
        <v>0</v>
      </c>
      <c r="AH11" s="151">
        <v>160870426</v>
      </c>
      <c r="AI11" s="164">
        <v>160870426</v>
      </c>
      <c r="AJ11" s="175">
        <v>0</v>
      </c>
      <c r="AK11" s="175">
        <v>0</v>
      </c>
      <c r="AL11" s="175"/>
      <c r="AM11" s="175"/>
      <c r="AN11" s="175"/>
      <c r="AO11" s="175"/>
      <c r="AP11" s="175"/>
      <c r="AQ11" s="55" t="s">
        <v>476</v>
      </c>
      <c r="AR11" s="55" t="s">
        <v>474</v>
      </c>
    </row>
    <row r="12" spans="1:52" s="42" customFormat="1" ht="117" customHeight="1">
      <c r="A12" s="44" t="s">
        <v>233</v>
      </c>
      <c r="B12" s="44" t="s">
        <v>245</v>
      </c>
      <c r="C12" s="44" t="s">
        <v>393</v>
      </c>
      <c r="D12" s="44" t="s">
        <v>308</v>
      </c>
      <c r="E12" s="358"/>
      <c r="F12" s="375"/>
      <c r="G12" s="44" t="s">
        <v>471</v>
      </c>
      <c r="H12" s="44" t="s">
        <v>472</v>
      </c>
      <c r="I12" s="44" t="s">
        <v>473</v>
      </c>
      <c r="J12" s="44">
        <v>0</v>
      </c>
      <c r="K12" s="46">
        <v>0.16</v>
      </c>
      <c r="L12" s="44" t="s">
        <v>902</v>
      </c>
      <c r="M12" s="55" t="s">
        <v>213</v>
      </c>
      <c r="N12" s="44" t="s">
        <v>906</v>
      </c>
      <c r="O12" s="56">
        <v>1</v>
      </c>
      <c r="P12" s="44">
        <v>0</v>
      </c>
      <c r="Q12" s="205">
        <f t="shared" si="0"/>
        <v>0</v>
      </c>
      <c r="R12" s="55" t="s">
        <v>795</v>
      </c>
      <c r="S12" s="44" t="s">
        <v>792</v>
      </c>
      <c r="T12" s="44">
        <v>330</v>
      </c>
      <c r="U12" s="44" t="s">
        <v>907</v>
      </c>
      <c r="V12" s="44">
        <v>0</v>
      </c>
      <c r="W12" s="44" t="s">
        <v>470</v>
      </c>
      <c r="X12" s="44" t="s">
        <v>411</v>
      </c>
      <c r="Y12" s="44" t="s">
        <v>908</v>
      </c>
      <c r="Z12" s="44" t="s">
        <v>909</v>
      </c>
      <c r="AA12" s="56" t="s">
        <v>413</v>
      </c>
      <c r="AB12" s="119" t="s">
        <v>911</v>
      </c>
      <c r="AC12" s="118">
        <v>637000000</v>
      </c>
      <c r="AD12" s="55" t="s">
        <v>65</v>
      </c>
      <c r="AE12" s="55" t="s">
        <v>54</v>
      </c>
      <c r="AF12" s="146" t="s">
        <v>910</v>
      </c>
      <c r="AG12" s="44">
        <v>0</v>
      </c>
      <c r="AH12" s="151">
        <v>637000000</v>
      </c>
      <c r="AI12" s="164">
        <v>637000000</v>
      </c>
      <c r="AJ12" s="175">
        <v>0</v>
      </c>
      <c r="AK12" s="175">
        <v>0</v>
      </c>
      <c r="AL12" s="175"/>
      <c r="AM12" s="175"/>
      <c r="AN12" s="175"/>
      <c r="AO12" s="175"/>
      <c r="AP12" s="175"/>
      <c r="AQ12" s="55" t="s">
        <v>476</v>
      </c>
      <c r="AR12" s="55" t="s">
        <v>474</v>
      </c>
    </row>
    <row r="13" spans="1:52" s="42" customFormat="1" ht="117" customHeight="1">
      <c r="A13" s="44" t="s">
        <v>233</v>
      </c>
      <c r="B13" s="44" t="s">
        <v>245</v>
      </c>
      <c r="C13" s="44" t="s">
        <v>393</v>
      </c>
      <c r="D13" s="44" t="s">
        <v>308</v>
      </c>
      <c r="E13" s="358"/>
      <c r="F13" s="375"/>
      <c r="G13" s="44" t="s">
        <v>471</v>
      </c>
      <c r="H13" s="44" t="s">
        <v>472</v>
      </c>
      <c r="I13" s="44" t="s">
        <v>473</v>
      </c>
      <c r="J13" s="44">
        <v>0</v>
      </c>
      <c r="K13" s="46">
        <v>0.16</v>
      </c>
      <c r="L13" s="44" t="s">
        <v>903</v>
      </c>
      <c r="M13" s="55" t="s">
        <v>213</v>
      </c>
      <c r="N13" s="44" t="s">
        <v>906</v>
      </c>
      <c r="O13" s="56">
        <v>1</v>
      </c>
      <c r="P13" s="44">
        <v>0</v>
      </c>
      <c r="Q13" s="205">
        <f t="shared" si="0"/>
        <v>0</v>
      </c>
      <c r="R13" s="55" t="s">
        <v>795</v>
      </c>
      <c r="S13" s="44" t="s">
        <v>792</v>
      </c>
      <c r="T13" s="44">
        <v>330</v>
      </c>
      <c r="U13" s="44" t="s">
        <v>907</v>
      </c>
      <c r="V13" s="44">
        <v>0</v>
      </c>
      <c r="W13" s="44" t="s">
        <v>470</v>
      </c>
      <c r="X13" s="44" t="s">
        <v>411</v>
      </c>
      <c r="Y13" s="44" t="s">
        <v>908</v>
      </c>
      <c r="Z13" s="44" t="s">
        <v>909</v>
      </c>
      <c r="AA13" s="56" t="s">
        <v>413</v>
      </c>
      <c r="AB13" s="119" t="s">
        <v>912</v>
      </c>
      <c r="AC13" s="118">
        <v>99000000</v>
      </c>
      <c r="AD13" s="55" t="s">
        <v>68</v>
      </c>
      <c r="AE13" s="55" t="s">
        <v>54</v>
      </c>
      <c r="AF13" s="146" t="s">
        <v>910</v>
      </c>
      <c r="AG13" s="44">
        <v>0</v>
      </c>
      <c r="AH13" s="151">
        <v>99000000</v>
      </c>
      <c r="AI13" s="164">
        <v>99000000</v>
      </c>
      <c r="AJ13" s="175">
        <v>0</v>
      </c>
      <c r="AK13" s="175">
        <v>0</v>
      </c>
      <c r="AL13" s="175"/>
      <c r="AM13" s="175"/>
      <c r="AN13" s="175"/>
      <c r="AO13" s="175"/>
      <c r="AP13" s="175"/>
      <c r="AQ13" s="55" t="s">
        <v>476</v>
      </c>
      <c r="AR13" s="55" t="s">
        <v>474</v>
      </c>
    </row>
    <row r="14" spans="1:52" s="42" customFormat="1" ht="117" customHeight="1">
      <c r="A14" s="44" t="s">
        <v>233</v>
      </c>
      <c r="B14" s="44" t="s">
        <v>245</v>
      </c>
      <c r="C14" s="44" t="s">
        <v>393</v>
      </c>
      <c r="D14" s="44" t="s">
        <v>308</v>
      </c>
      <c r="E14" s="358"/>
      <c r="F14" s="375"/>
      <c r="G14" s="44" t="s">
        <v>471</v>
      </c>
      <c r="H14" s="44" t="s">
        <v>472</v>
      </c>
      <c r="I14" s="44" t="s">
        <v>473</v>
      </c>
      <c r="J14" s="44">
        <v>0</v>
      </c>
      <c r="K14" s="46">
        <v>0.16</v>
      </c>
      <c r="L14" s="44" t="s">
        <v>904</v>
      </c>
      <c r="M14" s="55" t="s">
        <v>213</v>
      </c>
      <c r="N14" s="44" t="s">
        <v>906</v>
      </c>
      <c r="O14" s="56">
        <v>1</v>
      </c>
      <c r="P14" s="44">
        <v>0</v>
      </c>
      <c r="Q14" s="205">
        <f t="shared" si="0"/>
        <v>0</v>
      </c>
      <c r="R14" s="55" t="s">
        <v>795</v>
      </c>
      <c r="S14" s="44" t="s">
        <v>792</v>
      </c>
      <c r="T14" s="44">
        <v>330</v>
      </c>
      <c r="U14" s="44" t="s">
        <v>907</v>
      </c>
      <c r="V14" s="44">
        <v>0</v>
      </c>
      <c r="W14" s="44" t="s">
        <v>470</v>
      </c>
      <c r="X14" s="44" t="s">
        <v>411</v>
      </c>
      <c r="Y14" s="44" t="s">
        <v>908</v>
      </c>
      <c r="Z14" s="44" t="s">
        <v>909</v>
      </c>
      <c r="AA14" s="56" t="s">
        <v>413</v>
      </c>
      <c r="AB14" s="119" t="s">
        <v>913</v>
      </c>
      <c r="AC14" s="118">
        <v>255000000</v>
      </c>
      <c r="AD14" s="55" t="s">
        <v>65</v>
      </c>
      <c r="AE14" s="55" t="s">
        <v>54</v>
      </c>
      <c r="AF14" s="146" t="s">
        <v>910</v>
      </c>
      <c r="AG14" s="44">
        <v>0</v>
      </c>
      <c r="AH14" s="151">
        <v>255000000</v>
      </c>
      <c r="AI14" s="164">
        <v>255000000</v>
      </c>
      <c r="AJ14" s="175">
        <v>0</v>
      </c>
      <c r="AK14" s="175">
        <v>0</v>
      </c>
      <c r="AL14" s="175"/>
      <c r="AM14" s="175"/>
      <c r="AN14" s="175"/>
      <c r="AO14" s="175"/>
      <c r="AP14" s="175"/>
      <c r="AQ14" s="55" t="s">
        <v>476</v>
      </c>
      <c r="AR14" s="55" t="s">
        <v>474</v>
      </c>
    </row>
    <row r="15" spans="1:52" s="42" customFormat="1" ht="117" customHeight="1">
      <c r="A15" s="44" t="s">
        <v>233</v>
      </c>
      <c r="B15" s="44" t="s">
        <v>245</v>
      </c>
      <c r="C15" s="44" t="s">
        <v>393</v>
      </c>
      <c r="D15" s="44" t="s">
        <v>308</v>
      </c>
      <c r="E15" s="410"/>
      <c r="F15" s="366"/>
      <c r="G15" s="44" t="s">
        <v>471</v>
      </c>
      <c r="H15" s="44" t="s">
        <v>472</v>
      </c>
      <c r="I15" s="44" t="s">
        <v>473</v>
      </c>
      <c r="J15" s="44">
        <v>0</v>
      </c>
      <c r="K15" s="46">
        <v>0.16</v>
      </c>
      <c r="L15" s="44" t="s">
        <v>905</v>
      </c>
      <c r="M15" s="55" t="s">
        <v>213</v>
      </c>
      <c r="N15" s="44" t="s">
        <v>906</v>
      </c>
      <c r="O15" s="56">
        <v>1</v>
      </c>
      <c r="P15" s="44">
        <v>0</v>
      </c>
      <c r="Q15" s="205">
        <f t="shared" si="0"/>
        <v>0</v>
      </c>
      <c r="R15" s="55" t="s">
        <v>795</v>
      </c>
      <c r="S15" s="44" t="s">
        <v>792</v>
      </c>
      <c r="T15" s="44">
        <v>330</v>
      </c>
      <c r="U15" s="44" t="s">
        <v>907</v>
      </c>
      <c r="V15" s="44">
        <v>0</v>
      </c>
      <c r="W15" s="44" t="s">
        <v>470</v>
      </c>
      <c r="X15" s="44" t="s">
        <v>411</v>
      </c>
      <c r="Y15" s="44" t="s">
        <v>908</v>
      </c>
      <c r="Z15" s="44" t="s">
        <v>909</v>
      </c>
      <c r="AA15" s="56" t="s">
        <v>413</v>
      </c>
      <c r="AB15" s="116" t="s">
        <v>914</v>
      </c>
      <c r="AC15" s="118">
        <v>70000000</v>
      </c>
      <c r="AD15" s="55" t="s">
        <v>68</v>
      </c>
      <c r="AE15" s="55" t="s">
        <v>54</v>
      </c>
      <c r="AF15" s="146" t="s">
        <v>910</v>
      </c>
      <c r="AG15" s="44">
        <v>0</v>
      </c>
      <c r="AH15" s="151">
        <v>70000000</v>
      </c>
      <c r="AI15" s="164">
        <v>70000000</v>
      </c>
      <c r="AJ15" s="175">
        <v>0</v>
      </c>
      <c r="AK15" s="175">
        <v>0</v>
      </c>
      <c r="AL15" s="175"/>
      <c r="AM15" s="175"/>
      <c r="AN15" s="175"/>
      <c r="AO15" s="175"/>
      <c r="AP15" s="175"/>
      <c r="AQ15" s="55" t="s">
        <v>476</v>
      </c>
      <c r="AR15" s="55" t="s">
        <v>474</v>
      </c>
    </row>
    <row r="16" spans="1:52" s="42" customFormat="1" ht="117" customHeight="1">
      <c r="A16" s="195"/>
      <c r="B16" s="385" t="s">
        <v>1029</v>
      </c>
      <c r="C16" s="386"/>
      <c r="D16" s="386"/>
      <c r="E16" s="386"/>
      <c r="F16" s="386"/>
      <c r="G16" s="386"/>
      <c r="H16" s="386"/>
      <c r="I16" s="386"/>
      <c r="J16" s="386"/>
      <c r="K16" s="386"/>
      <c r="L16" s="386"/>
      <c r="M16" s="386"/>
      <c r="N16" s="386"/>
      <c r="O16" s="386"/>
      <c r="P16" s="387"/>
      <c r="Q16" s="210">
        <f>SUM(Q10:Q15)/6</f>
        <v>0</v>
      </c>
      <c r="R16" s="55"/>
      <c r="S16" s="195"/>
      <c r="T16" s="195"/>
      <c r="U16" s="195"/>
      <c r="V16" s="195"/>
      <c r="W16" s="195"/>
      <c r="X16" s="195"/>
      <c r="Y16" s="195"/>
      <c r="Z16" s="195"/>
      <c r="AA16" s="197"/>
      <c r="AB16" s="207"/>
      <c r="AC16" s="208"/>
      <c r="AD16" s="55"/>
      <c r="AE16" s="55"/>
      <c r="AF16" s="146"/>
      <c r="AG16" s="195"/>
      <c r="AH16" s="208"/>
      <c r="AI16" s="208"/>
      <c r="AJ16" s="328" t="s">
        <v>1036</v>
      </c>
      <c r="AK16" s="329"/>
      <c r="AL16" s="175">
        <v>4545865852.5</v>
      </c>
      <c r="AM16" s="175">
        <v>0</v>
      </c>
      <c r="AN16" s="175">
        <v>0</v>
      </c>
      <c r="AO16" s="175">
        <v>0</v>
      </c>
      <c r="AP16" s="175">
        <v>0</v>
      </c>
      <c r="AQ16" s="55"/>
      <c r="AR16" s="55"/>
    </row>
    <row r="17" spans="1:44" s="42" customFormat="1" ht="88.5" customHeight="1">
      <c r="A17" s="44" t="s">
        <v>233</v>
      </c>
      <c r="B17" s="44" t="s">
        <v>245</v>
      </c>
      <c r="C17" s="44" t="s">
        <v>393</v>
      </c>
      <c r="D17" s="44" t="s">
        <v>308</v>
      </c>
      <c r="E17" s="357" t="s">
        <v>492</v>
      </c>
      <c r="F17" s="365" t="s">
        <v>478</v>
      </c>
      <c r="G17" s="44" t="s">
        <v>479</v>
      </c>
      <c r="H17" s="44" t="s">
        <v>480</v>
      </c>
      <c r="I17" s="44" t="s">
        <v>473</v>
      </c>
      <c r="J17" s="44">
        <v>0</v>
      </c>
      <c r="K17" s="46">
        <v>0.25</v>
      </c>
      <c r="L17" s="44" t="s">
        <v>916</v>
      </c>
      <c r="M17" s="55" t="s">
        <v>213</v>
      </c>
      <c r="N17" s="44" t="s">
        <v>484</v>
      </c>
      <c r="O17" s="56">
        <v>1</v>
      </c>
      <c r="P17" s="44">
        <v>0</v>
      </c>
      <c r="Q17" s="205">
        <f t="shared" si="0"/>
        <v>0</v>
      </c>
      <c r="R17" s="55" t="s">
        <v>795</v>
      </c>
      <c r="S17" s="44" t="s">
        <v>792</v>
      </c>
      <c r="T17" s="44">
        <v>330</v>
      </c>
      <c r="U17" s="44" t="s">
        <v>957</v>
      </c>
      <c r="V17" s="44">
        <v>0</v>
      </c>
      <c r="W17" s="44" t="s">
        <v>470</v>
      </c>
      <c r="X17" s="44" t="s">
        <v>411</v>
      </c>
      <c r="Y17" s="44" t="s">
        <v>481</v>
      </c>
      <c r="Z17" s="44" t="s">
        <v>482</v>
      </c>
      <c r="AA17" s="56" t="s">
        <v>413</v>
      </c>
      <c r="AB17" s="120" t="s">
        <v>921</v>
      </c>
      <c r="AC17" s="91">
        <v>1800000000</v>
      </c>
      <c r="AD17" s="55" t="s">
        <v>55</v>
      </c>
      <c r="AE17" s="55" t="s">
        <v>54</v>
      </c>
      <c r="AF17" s="146" t="s">
        <v>910</v>
      </c>
      <c r="AG17" s="44">
        <v>0</v>
      </c>
      <c r="AH17" s="152">
        <v>1800000000</v>
      </c>
      <c r="AI17" s="165">
        <v>1800000000</v>
      </c>
      <c r="AJ17" s="175">
        <v>0</v>
      </c>
      <c r="AK17" s="175">
        <v>0</v>
      </c>
      <c r="AL17" s="175"/>
      <c r="AM17" s="175"/>
      <c r="AN17" s="175"/>
      <c r="AO17" s="175"/>
      <c r="AP17" s="175"/>
      <c r="AQ17" s="55" t="s">
        <v>476</v>
      </c>
      <c r="AR17" s="55" t="s">
        <v>483</v>
      </c>
    </row>
    <row r="18" spans="1:44" s="42" customFormat="1" ht="88.5" customHeight="1">
      <c r="A18" s="44" t="s">
        <v>233</v>
      </c>
      <c r="B18" s="44" t="s">
        <v>245</v>
      </c>
      <c r="C18" s="44" t="s">
        <v>393</v>
      </c>
      <c r="D18" s="44" t="s">
        <v>308</v>
      </c>
      <c r="E18" s="358"/>
      <c r="F18" s="375"/>
      <c r="G18" s="44" t="s">
        <v>479</v>
      </c>
      <c r="H18" s="44" t="s">
        <v>480</v>
      </c>
      <c r="I18" s="44" t="s">
        <v>473</v>
      </c>
      <c r="J18" s="44">
        <v>0</v>
      </c>
      <c r="K18" s="46">
        <v>0.25</v>
      </c>
      <c r="L18" s="44" t="s">
        <v>917</v>
      </c>
      <c r="M18" s="117" t="s">
        <v>213</v>
      </c>
      <c r="N18" s="44" t="s">
        <v>484</v>
      </c>
      <c r="O18" s="56">
        <v>1</v>
      </c>
      <c r="P18" s="44">
        <v>0</v>
      </c>
      <c r="Q18" s="205">
        <f t="shared" si="0"/>
        <v>0</v>
      </c>
      <c r="R18" s="55" t="s">
        <v>795</v>
      </c>
      <c r="S18" s="44" t="s">
        <v>792</v>
      </c>
      <c r="T18" s="44">
        <v>330</v>
      </c>
      <c r="U18" s="44" t="s">
        <v>957</v>
      </c>
      <c r="V18" s="44">
        <v>0</v>
      </c>
      <c r="W18" s="44" t="s">
        <v>470</v>
      </c>
      <c r="X18" s="44" t="s">
        <v>411</v>
      </c>
      <c r="Y18" s="44" t="s">
        <v>481</v>
      </c>
      <c r="Z18" s="44" t="s">
        <v>482</v>
      </c>
      <c r="AA18" s="56" t="s">
        <v>413</v>
      </c>
      <c r="AB18" s="121" t="s">
        <v>917</v>
      </c>
      <c r="AC18" s="82">
        <v>100000000</v>
      </c>
      <c r="AD18" s="51" t="s">
        <v>243</v>
      </c>
      <c r="AE18" s="55" t="s">
        <v>54</v>
      </c>
      <c r="AF18" s="146" t="s">
        <v>910</v>
      </c>
      <c r="AG18" s="44">
        <v>0</v>
      </c>
      <c r="AH18" s="150">
        <v>100000000</v>
      </c>
      <c r="AI18" s="163">
        <v>100000000</v>
      </c>
      <c r="AJ18" s="175">
        <v>0</v>
      </c>
      <c r="AK18" s="175">
        <v>0</v>
      </c>
      <c r="AL18" s="175">
        <v>6047542191.7700005</v>
      </c>
      <c r="AM18" s="175">
        <v>0</v>
      </c>
      <c r="AN18" s="175">
        <v>0</v>
      </c>
      <c r="AO18" s="230">
        <f>AM18/AL18</f>
        <v>0</v>
      </c>
      <c r="AP18" s="230">
        <f>AN18/AL18</f>
        <v>0</v>
      </c>
      <c r="AQ18" s="55" t="s">
        <v>476</v>
      </c>
      <c r="AR18" s="55" t="s">
        <v>483</v>
      </c>
    </row>
    <row r="19" spans="1:44" s="42" customFormat="1" ht="88.5" customHeight="1">
      <c r="A19" s="44" t="s">
        <v>233</v>
      </c>
      <c r="B19" s="44" t="s">
        <v>245</v>
      </c>
      <c r="C19" s="44" t="s">
        <v>393</v>
      </c>
      <c r="D19" s="44" t="s">
        <v>308</v>
      </c>
      <c r="E19" s="358"/>
      <c r="F19" s="375"/>
      <c r="G19" s="44" t="s">
        <v>479</v>
      </c>
      <c r="H19" s="44" t="s">
        <v>480</v>
      </c>
      <c r="I19" s="44" t="s">
        <v>473</v>
      </c>
      <c r="J19" s="44">
        <v>0</v>
      </c>
      <c r="K19" s="46">
        <v>0.25</v>
      </c>
      <c r="L19" s="44" t="s">
        <v>918</v>
      </c>
      <c r="M19" s="117" t="s">
        <v>213</v>
      </c>
      <c r="N19" s="44" t="s">
        <v>484</v>
      </c>
      <c r="O19" s="56">
        <v>1</v>
      </c>
      <c r="P19" s="44">
        <v>0</v>
      </c>
      <c r="Q19" s="205">
        <f t="shared" si="0"/>
        <v>0</v>
      </c>
      <c r="R19" s="55" t="s">
        <v>795</v>
      </c>
      <c r="S19" s="44" t="s">
        <v>792</v>
      </c>
      <c r="T19" s="44">
        <v>330</v>
      </c>
      <c r="U19" s="44" t="s">
        <v>920</v>
      </c>
      <c r="V19" s="44">
        <v>0</v>
      </c>
      <c r="W19" s="44" t="s">
        <v>470</v>
      </c>
      <c r="X19" s="44" t="s">
        <v>411</v>
      </c>
      <c r="Y19" s="44" t="s">
        <v>481</v>
      </c>
      <c r="Z19" s="44" t="s">
        <v>482</v>
      </c>
      <c r="AA19" s="56" t="s">
        <v>413</v>
      </c>
      <c r="AB19" s="121" t="s">
        <v>922</v>
      </c>
      <c r="AC19" s="82">
        <v>2000000000</v>
      </c>
      <c r="AD19" s="55" t="s">
        <v>77</v>
      </c>
      <c r="AE19" s="55" t="s">
        <v>54</v>
      </c>
      <c r="AF19" s="146" t="s">
        <v>910</v>
      </c>
      <c r="AG19" s="44">
        <v>0</v>
      </c>
      <c r="AH19" s="150">
        <v>2000000000</v>
      </c>
      <c r="AI19" s="163">
        <v>2000000000</v>
      </c>
      <c r="AJ19" s="175">
        <v>0</v>
      </c>
      <c r="AK19" s="175">
        <v>0</v>
      </c>
      <c r="AL19" s="175"/>
      <c r="AM19" s="175"/>
      <c r="AN19" s="175"/>
      <c r="AO19" s="175"/>
      <c r="AP19" s="175"/>
      <c r="AQ19" s="55" t="s">
        <v>476</v>
      </c>
      <c r="AR19" s="55" t="s">
        <v>483</v>
      </c>
    </row>
    <row r="20" spans="1:44" s="42" customFormat="1" ht="88.5" customHeight="1">
      <c r="A20" s="44" t="s">
        <v>233</v>
      </c>
      <c r="B20" s="44" t="s">
        <v>245</v>
      </c>
      <c r="C20" s="44" t="s">
        <v>393</v>
      </c>
      <c r="D20" s="44" t="s">
        <v>308</v>
      </c>
      <c r="E20" s="410"/>
      <c r="F20" s="366"/>
      <c r="G20" s="44" t="s">
        <v>479</v>
      </c>
      <c r="H20" s="44" t="s">
        <v>480</v>
      </c>
      <c r="I20" s="44" t="s">
        <v>473</v>
      </c>
      <c r="J20" s="44">
        <v>0</v>
      </c>
      <c r="K20" s="46">
        <v>0.25</v>
      </c>
      <c r="L20" s="44" t="s">
        <v>919</v>
      </c>
      <c r="M20" s="117" t="s">
        <v>213</v>
      </c>
      <c r="N20" s="44" t="s">
        <v>484</v>
      </c>
      <c r="O20" s="56">
        <v>1</v>
      </c>
      <c r="P20" s="44">
        <v>0</v>
      </c>
      <c r="Q20" s="205">
        <f t="shared" si="0"/>
        <v>0</v>
      </c>
      <c r="R20" s="55" t="s">
        <v>795</v>
      </c>
      <c r="S20" s="44" t="s">
        <v>792</v>
      </c>
      <c r="T20" s="44">
        <v>330</v>
      </c>
      <c r="U20" s="44" t="s">
        <v>957</v>
      </c>
      <c r="V20" s="44">
        <v>0</v>
      </c>
      <c r="W20" s="44" t="s">
        <v>470</v>
      </c>
      <c r="X20" s="44" t="s">
        <v>411</v>
      </c>
      <c r="Y20" s="44" t="s">
        <v>481</v>
      </c>
      <c r="Z20" s="44" t="s">
        <v>482</v>
      </c>
      <c r="AA20" s="56" t="s">
        <v>413</v>
      </c>
      <c r="AB20" s="122" t="s">
        <v>923</v>
      </c>
      <c r="AC20" s="82">
        <v>100000000</v>
      </c>
      <c r="AD20" s="55" t="s">
        <v>68</v>
      </c>
      <c r="AE20" s="55" t="s">
        <v>54</v>
      </c>
      <c r="AF20" s="146" t="s">
        <v>910</v>
      </c>
      <c r="AG20" s="44">
        <v>0</v>
      </c>
      <c r="AH20" s="150">
        <v>100000000</v>
      </c>
      <c r="AI20" s="163">
        <v>100000000</v>
      </c>
      <c r="AJ20" s="175">
        <v>0</v>
      </c>
      <c r="AK20" s="175">
        <v>0</v>
      </c>
      <c r="AL20" s="175"/>
      <c r="AM20" s="175"/>
      <c r="AN20" s="175"/>
      <c r="AO20" s="175"/>
      <c r="AP20" s="175"/>
      <c r="AQ20" s="55" t="s">
        <v>476</v>
      </c>
      <c r="AR20" s="55" t="s">
        <v>483</v>
      </c>
    </row>
    <row r="21" spans="1:44" s="42" customFormat="1" ht="88.5" customHeight="1">
      <c r="A21" s="193"/>
      <c r="B21" s="382" t="s">
        <v>1029</v>
      </c>
      <c r="C21" s="383"/>
      <c r="D21" s="383"/>
      <c r="E21" s="383"/>
      <c r="F21" s="383"/>
      <c r="G21" s="383"/>
      <c r="H21" s="383"/>
      <c r="I21" s="383"/>
      <c r="J21" s="383"/>
      <c r="K21" s="383"/>
      <c r="L21" s="383"/>
      <c r="M21" s="383"/>
      <c r="N21" s="383"/>
      <c r="O21" s="383"/>
      <c r="P21" s="384"/>
      <c r="Q21" s="210">
        <f>SUM(Q17:Q20)/4</f>
        <v>0</v>
      </c>
      <c r="R21" s="55"/>
      <c r="S21" s="195"/>
      <c r="T21" s="195"/>
      <c r="U21" s="195"/>
      <c r="V21" s="195"/>
      <c r="W21" s="195"/>
      <c r="X21" s="195"/>
      <c r="Y21" s="195"/>
      <c r="Z21" s="195"/>
      <c r="AA21" s="197"/>
      <c r="AB21" s="120"/>
      <c r="AC21" s="209"/>
      <c r="AD21" s="55"/>
      <c r="AE21" s="55"/>
      <c r="AF21" s="146"/>
      <c r="AG21" s="195"/>
      <c r="AH21" s="209"/>
      <c r="AI21" s="209"/>
      <c r="AJ21" s="328" t="s">
        <v>1036</v>
      </c>
      <c r="AK21" s="329"/>
      <c r="AL21" s="175">
        <v>6047542191.7700005</v>
      </c>
      <c r="AM21" s="175">
        <v>0</v>
      </c>
      <c r="AN21" s="175">
        <v>0</v>
      </c>
      <c r="AO21" s="230">
        <v>0</v>
      </c>
      <c r="AP21" s="230">
        <v>0</v>
      </c>
      <c r="AQ21" s="55"/>
      <c r="AR21" s="55"/>
    </row>
    <row r="22" spans="1:44" s="42" customFormat="1" ht="105" customHeight="1">
      <c r="A22" s="78" t="s">
        <v>233</v>
      </c>
      <c r="B22" s="78" t="s">
        <v>245</v>
      </c>
      <c r="C22" s="78" t="s">
        <v>393</v>
      </c>
      <c r="D22" s="78" t="s">
        <v>308</v>
      </c>
      <c r="E22" s="408" t="s">
        <v>493</v>
      </c>
      <c r="F22" s="365">
        <v>2024130010219</v>
      </c>
      <c r="G22" s="44" t="s">
        <v>486</v>
      </c>
      <c r="H22" s="44" t="s">
        <v>487</v>
      </c>
      <c r="I22" s="44" t="s">
        <v>488</v>
      </c>
      <c r="J22" s="44">
        <v>0</v>
      </c>
      <c r="K22" s="46">
        <v>0.5</v>
      </c>
      <c r="L22" s="44" t="s">
        <v>924</v>
      </c>
      <c r="M22" s="44" t="s">
        <v>212</v>
      </c>
      <c r="N22" s="44" t="s">
        <v>494</v>
      </c>
      <c r="O22" s="56">
        <v>1</v>
      </c>
      <c r="P22" s="44">
        <v>0</v>
      </c>
      <c r="Q22" s="205">
        <f t="shared" si="0"/>
        <v>0</v>
      </c>
      <c r="R22" s="55" t="s">
        <v>795</v>
      </c>
      <c r="S22" s="44" t="s">
        <v>927</v>
      </c>
      <c r="T22" s="44">
        <v>150</v>
      </c>
      <c r="U22" s="44" t="s">
        <v>957</v>
      </c>
      <c r="V22" s="44">
        <v>0</v>
      </c>
      <c r="W22" s="44" t="s">
        <v>470</v>
      </c>
      <c r="X22" s="44" t="s">
        <v>411</v>
      </c>
      <c r="Y22" s="44" t="s">
        <v>489</v>
      </c>
      <c r="Z22" s="44" t="s">
        <v>490</v>
      </c>
      <c r="AA22" s="56" t="s">
        <v>413</v>
      </c>
      <c r="AB22" s="120" t="s">
        <v>929</v>
      </c>
      <c r="AC22" s="106">
        <v>2413655754.5799999</v>
      </c>
      <c r="AD22" s="55" t="s">
        <v>57</v>
      </c>
      <c r="AE22" s="55" t="s">
        <v>54</v>
      </c>
      <c r="AF22" s="146" t="s">
        <v>910</v>
      </c>
      <c r="AG22" s="44">
        <v>0</v>
      </c>
      <c r="AH22" s="153">
        <v>2413655754.5799999</v>
      </c>
      <c r="AI22" s="166">
        <v>2413655754.5799999</v>
      </c>
      <c r="AJ22" s="175">
        <v>0</v>
      </c>
      <c r="AK22" s="175">
        <v>0</v>
      </c>
      <c r="AL22" s="175">
        <v>2543737692.4899998</v>
      </c>
      <c r="AM22" s="175">
        <v>0</v>
      </c>
      <c r="AN22" s="175">
        <v>0</v>
      </c>
      <c r="AO22" s="230">
        <f>AM22/AL22</f>
        <v>0</v>
      </c>
      <c r="AP22" s="230">
        <f>AN22/AL22</f>
        <v>0</v>
      </c>
      <c r="AQ22" s="55" t="s">
        <v>476</v>
      </c>
      <c r="AR22" s="55" t="s">
        <v>491</v>
      </c>
    </row>
    <row r="23" spans="1:44" s="42" customFormat="1" ht="85.5">
      <c r="A23" s="78" t="s">
        <v>233</v>
      </c>
      <c r="B23" s="78" t="s">
        <v>245</v>
      </c>
      <c r="C23" s="78" t="s">
        <v>393</v>
      </c>
      <c r="D23" s="78" t="s">
        <v>308</v>
      </c>
      <c r="E23" s="409"/>
      <c r="F23" s="366"/>
      <c r="G23" s="44" t="s">
        <v>486</v>
      </c>
      <c r="H23" s="44" t="s">
        <v>487</v>
      </c>
      <c r="I23" s="44" t="s">
        <v>488</v>
      </c>
      <c r="J23" s="44">
        <v>0</v>
      </c>
      <c r="K23" s="46">
        <v>0.5</v>
      </c>
      <c r="L23" s="44" t="s">
        <v>925</v>
      </c>
      <c r="M23" s="44" t="s">
        <v>212</v>
      </c>
      <c r="N23" s="44" t="s">
        <v>926</v>
      </c>
      <c r="O23" s="56">
        <v>1</v>
      </c>
      <c r="P23" s="44">
        <v>0</v>
      </c>
      <c r="Q23" s="205">
        <f t="shared" si="0"/>
        <v>0</v>
      </c>
      <c r="R23" s="55" t="s">
        <v>795</v>
      </c>
      <c r="S23" s="44" t="s">
        <v>928</v>
      </c>
      <c r="T23" s="44">
        <v>150</v>
      </c>
      <c r="U23" s="44" t="s">
        <v>957</v>
      </c>
      <c r="V23" s="44">
        <v>0</v>
      </c>
      <c r="W23" s="44" t="s">
        <v>470</v>
      </c>
      <c r="X23" s="44" t="s">
        <v>411</v>
      </c>
      <c r="Y23" s="44" t="s">
        <v>489</v>
      </c>
      <c r="Z23" s="44" t="s">
        <v>490</v>
      </c>
      <c r="AA23" s="56" t="s">
        <v>413</v>
      </c>
      <c r="AB23" s="124" t="s">
        <v>930</v>
      </c>
      <c r="AC23" s="106">
        <v>108214670.92</v>
      </c>
      <c r="AD23" s="55" t="s">
        <v>68</v>
      </c>
      <c r="AE23" s="55" t="s">
        <v>54</v>
      </c>
      <c r="AF23" s="146" t="s">
        <v>910</v>
      </c>
      <c r="AG23" s="44">
        <v>0</v>
      </c>
      <c r="AH23" s="153">
        <v>108214670.92</v>
      </c>
      <c r="AI23" s="166">
        <v>108214670.92</v>
      </c>
      <c r="AJ23" s="175">
        <v>0</v>
      </c>
      <c r="AK23" s="175">
        <v>0</v>
      </c>
      <c r="AL23" s="175"/>
      <c r="AM23" s="175"/>
      <c r="AN23" s="175"/>
      <c r="AO23" s="175"/>
      <c r="AP23" s="175"/>
      <c r="AQ23" s="55" t="s">
        <v>476</v>
      </c>
      <c r="AR23" s="55" t="s">
        <v>491</v>
      </c>
    </row>
    <row r="24" spans="1:44" s="42" customFormat="1" ht="51" customHeight="1">
      <c r="A24" s="193"/>
      <c r="B24" s="291" t="s">
        <v>1029</v>
      </c>
      <c r="C24" s="292"/>
      <c r="D24" s="292"/>
      <c r="E24" s="292"/>
      <c r="F24" s="292"/>
      <c r="G24" s="292"/>
      <c r="H24" s="292"/>
      <c r="I24" s="292"/>
      <c r="J24" s="292"/>
      <c r="K24" s="292"/>
      <c r="L24" s="292"/>
      <c r="M24" s="292"/>
      <c r="N24" s="292"/>
      <c r="O24" s="292"/>
      <c r="P24" s="293"/>
      <c r="Q24" s="210">
        <f>SUM(Q22:Q23)/2</f>
        <v>0</v>
      </c>
      <c r="R24" s="55"/>
      <c r="S24" s="195"/>
      <c r="T24" s="195"/>
      <c r="U24" s="195"/>
      <c r="V24" s="195"/>
      <c r="W24" s="195"/>
      <c r="X24" s="195"/>
      <c r="Y24" s="195"/>
      <c r="Z24" s="195"/>
      <c r="AA24" s="197"/>
      <c r="AB24" s="124"/>
      <c r="AC24" s="211"/>
      <c r="AD24" s="55"/>
      <c r="AE24" s="55"/>
      <c r="AF24" s="146"/>
      <c r="AG24" s="195"/>
      <c r="AH24" s="211"/>
      <c r="AI24" s="211"/>
      <c r="AJ24" s="328" t="s">
        <v>1036</v>
      </c>
      <c r="AK24" s="329"/>
      <c r="AL24" s="175">
        <v>2543737692.4899998</v>
      </c>
      <c r="AM24" s="175">
        <v>0</v>
      </c>
      <c r="AN24" s="175">
        <v>0</v>
      </c>
      <c r="AO24" s="230">
        <v>0</v>
      </c>
      <c r="AP24" s="230">
        <v>0</v>
      </c>
      <c r="AQ24" s="55"/>
      <c r="AR24" s="55"/>
    </row>
    <row r="25" spans="1:44" s="42" customFormat="1" ht="180">
      <c r="A25" s="78" t="s">
        <v>233</v>
      </c>
      <c r="B25" s="78" t="s">
        <v>245</v>
      </c>
      <c r="C25" s="78" t="s">
        <v>393</v>
      </c>
      <c r="D25" s="78" t="s">
        <v>308</v>
      </c>
      <c r="E25" s="77" t="s">
        <v>502</v>
      </c>
      <c r="F25" s="43">
        <v>2024130010218</v>
      </c>
      <c r="G25" s="44" t="s">
        <v>495</v>
      </c>
      <c r="H25" s="44" t="s">
        <v>496</v>
      </c>
      <c r="I25" s="44" t="s">
        <v>473</v>
      </c>
      <c r="J25" s="44">
        <v>0</v>
      </c>
      <c r="K25" s="86">
        <v>1</v>
      </c>
      <c r="L25" s="44" t="s">
        <v>931</v>
      </c>
      <c r="M25" s="55" t="s">
        <v>213</v>
      </c>
      <c r="N25" s="44" t="s">
        <v>503</v>
      </c>
      <c r="O25" s="56">
        <v>1</v>
      </c>
      <c r="P25" s="44">
        <v>0</v>
      </c>
      <c r="Q25" s="206">
        <f t="shared" si="0"/>
        <v>0</v>
      </c>
      <c r="R25" s="55" t="s">
        <v>795</v>
      </c>
      <c r="S25" s="44" t="s">
        <v>928</v>
      </c>
      <c r="T25" s="44">
        <v>150</v>
      </c>
      <c r="U25" s="44" t="s">
        <v>957</v>
      </c>
      <c r="V25" s="44">
        <v>0</v>
      </c>
      <c r="W25" s="44" t="s">
        <v>470</v>
      </c>
      <c r="X25" s="44" t="s">
        <v>411</v>
      </c>
      <c r="Y25" s="44" t="s">
        <v>497</v>
      </c>
      <c r="Z25" s="44" t="s">
        <v>498</v>
      </c>
      <c r="AA25" s="56" t="s">
        <v>413</v>
      </c>
      <c r="AB25" s="124" t="s">
        <v>932</v>
      </c>
      <c r="AC25" s="82">
        <v>1300000000</v>
      </c>
      <c r="AD25" s="55" t="s">
        <v>68</v>
      </c>
      <c r="AE25" s="55" t="s">
        <v>54</v>
      </c>
      <c r="AF25" s="146" t="s">
        <v>910</v>
      </c>
      <c r="AG25" s="44">
        <v>0</v>
      </c>
      <c r="AH25" s="150">
        <v>1300000000</v>
      </c>
      <c r="AI25" s="163">
        <v>1300000000</v>
      </c>
      <c r="AJ25" s="175">
        <v>0</v>
      </c>
      <c r="AK25" s="175">
        <v>0</v>
      </c>
      <c r="AL25" s="231">
        <v>1511865326</v>
      </c>
      <c r="AM25" s="231">
        <v>0</v>
      </c>
      <c r="AN25" s="231">
        <v>0</v>
      </c>
      <c r="AO25" s="232">
        <f>AM25/AL25</f>
        <v>0</v>
      </c>
      <c r="AP25" s="232">
        <f>AN25/AL25</f>
        <v>0</v>
      </c>
      <c r="AQ25" s="55" t="s">
        <v>476</v>
      </c>
      <c r="AR25" s="55" t="s">
        <v>499</v>
      </c>
    </row>
    <row r="26" spans="1:44" s="42" customFormat="1" ht="168.75" customHeight="1">
      <c r="A26" s="78" t="s">
        <v>233</v>
      </c>
      <c r="B26" s="78" t="s">
        <v>245</v>
      </c>
      <c r="C26" s="78" t="s">
        <v>393</v>
      </c>
      <c r="D26" s="78" t="s">
        <v>308</v>
      </c>
      <c r="E26" s="357" t="s">
        <v>504</v>
      </c>
      <c r="F26" s="365">
        <v>2024130010217</v>
      </c>
      <c r="G26" s="44" t="s">
        <v>500</v>
      </c>
      <c r="H26" s="44" t="s">
        <v>933</v>
      </c>
      <c r="I26" s="44" t="s">
        <v>473</v>
      </c>
      <c r="J26" s="44">
        <v>0</v>
      </c>
      <c r="K26" s="86">
        <v>0.25</v>
      </c>
      <c r="L26" s="44" t="s">
        <v>934</v>
      </c>
      <c r="M26" s="55" t="s">
        <v>213</v>
      </c>
      <c r="N26" s="44" t="s">
        <v>505</v>
      </c>
      <c r="O26" s="56">
        <v>1</v>
      </c>
      <c r="P26" s="44">
        <v>0</v>
      </c>
      <c r="Q26" s="205">
        <f t="shared" si="0"/>
        <v>0</v>
      </c>
      <c r="R26" s="55" t="s">
        <v>795</v>
      </c>
      <c r="S26" s="44" t="s">
        <v>792</v>
      </c>
      <c r="T26" s="44">
        <v>330</v>
      </c>
      <c r="U26" s="44" t="s">
        <v>957</v>
      </c>
      <c r="V26" s="44">
        <v>0</v>
      </c>
      <c r="W26" s="44" t="s">
        <v>470</v>
      </c>
      <c r="X26" s="44" t="s">
        <v>411</v>
      </c>
      <c r="Y26" s="44" t="s">
        <v>497</v>
      </c>
      <c r="Z26" s="44" t="s">
        <v>938</v>
      </c>
      <c r="AA26" s="56" t="s">
        <v>413</v>
      </c>
      <c r="AB26" s="126" t="s">
        <v>939</v>
      </c>
      <c r="AC26" s="118">
        <v>70000000</v>
      </c>
      <c r="AD26" s="55" t="s">
        <v>68</v>
      </c>
      <c r="AE26" s="55" t="s">
        <v>54</v>
      </c>
      <c r="AF26" s="146" t="s">
        <v>910</v>
      </c>
      <c r="AG26" s="44">
        <v>0</v>
      </c>
      <c r="AH26" s="151">
        <v>70000000</v>
      </c>
      <c r="AI26" s="164">
        <v>70000000</v>
      </c>
      <c r="AJ26" s="175">
        <v>0</v>
      </c>
      <c r="AK26" s="175">
        <v>0</v>
      </c>
      <c r="AL26" s="175">
        <v>1577505749.04</v>
      </c>
      <c r="AM26" s="175">
        <v>0</v>
      </c>
      <c r="AN26" s="175">
        <v>0</v>
      </c>
      <c r="AO26" s="230">
        <f>AM26/AL26</f>
        <v>0</v>
      </c>
      <c r="AP26" s="230">
        <f>AN26/AL26</f>
        <v>0</v>
      </c>
      <c r="AQ26" s="55" t="s">
        <v>476</v>
      </c>
      <c r="AR26" s="55" t="s">
        <v>501</v>
      </c>
    </row>
    <row r="27" spans="1:44" s="42" customFormat="1" ht="168.75" customHeight="1">
      <c r="A27" s="78" t="s">
        <v>233</v>
      </c>
      <c r="B27" s="78" t="s">
        <v>245</v>
      </c>
      <c r="C27" s="78" t="s">
        <v>393</v>
      </c>
      <c r="D27" s="78" t="s">
        <v>308</v>
      </c>
      <c r="E27" s="358"/>
      <c r="F27" s="375"/>
      <c r="G27" s="44" t="s">
        <v>500</v>
      </c>
      <c r="H27" s="44" t="s">
        <v>933</v>
      </c>
      <c r="I27" s="44" t="s">
        <v>473</v>
      </c>
      <c r="J27" s="44">
        <v>0</v>
      </c>
      <c r="K27" s="86">
        <v>0.25</v>
      </c>
      <c r="L27" s="44" t="s">
        <v>935</v>
      </c>
      <c r="M27" s="55" t="s">
        <v>213</v>
      </c>
      <c r="N27" s="44" t="s">
        <v>505</v>
      </c>
      <c r="O27" s="56">
        <v>1</v>
      </c>
      <c r="P27" s="44">
        <v>0</v>
      </c>
      <c r="Q27" s="205">
        <f t="shared" si="0"/>
        <v>0</v>
      </c>
      <c r="R27" s="55" t="s">
        <v>795</v>
      </c>
      <c r="S27" s="44" t="s">
        <v>792</v>
      </c>
      <c r="T27" s="44">
        <v>330</v>
      </c>
      <c r="U27" s="44" t="s">
        <v>957</v>
      </c>
      <c r="V27" s="44">
        <v>0</v>
      </c>
      <c r="W27" s="44" t="s">
        <v>470</v>
      </c>
      <c r="X27" s="44" t="s">
        <v>411</v>
      </c>
      <c r="Y27" s="44" t="s">
        <v>497</v>
      </c>
      <c r="Z27" s="44" t="s">
        <v>938</v>
      </c>
      <c r="AA27" s="56" t="s">
        <v>413</v>
      </c>
      <c r="AB27" s="119" t="s">
        <v>940</v>
      </c>
      <c r="AC27" s="118">
        <v>400000000</v>
      </c>
      <c r="AD27" s="55" t="s">
        <v>65</v>
      </c>
      <c r="AE27" s="55" t="s">
        <v>54</v>
      </c>
      <c r="AF27" s="146" t="s">
        <v>910</v>
      </c>
      <c r="AG27" s="44">
        <v>0</v>
      </c>
      <c r="AH27" s="151">
        <v>400000000</v>
      </c>
      <c r="AI27" s="164">
        <v>400000000</v>
      </c>
      <c r="AJ27" s="175">
        <v>0</v>
      </c>
      <c r="AK27" s="175">
        <v>0</v>
      </c>
      <c r="AL27" s="175"/>
      <c r="AM27" s="175"/>
      <c r="AN27" s="175"/>
      <c r="AO27" s="175"/>
      <c r="AP27" s="175"/>
      <c r="AQ27" s="55" t="s">
        <v>476</v>
      </c>
      <c r="AR27" s="55" t="s">
        <v>501</v>
      </c>
    </row>
    <row r="28" spans="1:44" s="42" customFormat="1" ht="168.75" customHeight="1">
      <c r="A28" s="78" t="s">
        <v>233</v>
      </c>
      <c r="B28" s="78" t="s">
        <v>245</v>
      </c>
      <c r="C28" s="78" t="s">
        <v>393</v>
      </c>
      <c r="D28" s="78" t="s">
        <v>308</v>
      </c>
      <c r="E28" s="358"/>
      <c r="F28" s="375"/>
      <c r="G28" s="44" t="s">
        <v>500</v>
      </c>
      <c r="H28" s="44" t="s">
        <v>933</v>
      </c>
      <c r="I28" s="44" t="s">
        <v>473</v>
      </c>
      <c r="J28" s="44">
        <v>0</v>
      </c>
      <c r="K28" s="86">
        <v>0.25</v>
      </c>
      <c r="L28" s="44" t="s">
        <v>936</v>
      </c>
      <c r="M28" s="55" t="s">
        <v>213</v>
      </c>
      <c r="N28" s="44" t="s">
        <v>505</v>
      </c>
      <c r="O28" s="56">
        <v>1</v>
      </c>
      <c r="P28" s="44">
        <v>0</v>
      </c>
      <c r="Q28" s="205">
        <f t="shared" si="0"/>
        <v>0</v>
      </c>
      <c r="R28" s="55" t="s">
        <v>795</v>
      </c>
      <c r="S28" s="44" t="s">
        <v>792</v>
      </c>
      <c r="T28" s="44">
        <v>330</v>
      </c>
      <c r="U28" s="44" t="s">
        <v>957</v>
      </c>
      <c r="V28" s="44">
        <v>0</v>
      </c>
      <c r="W28" s="44" t="s">
        <v>470</v>
      </c>
      <c r="X28" s="44" t="s">
        <v>411</v>
      </c>
      <c r="Y28" s="44" t="s">
        <v>497</v>
      </c>
      <c r="Z28" s="44" t="s">
        <v>938</v>
      </c>
      <c r="AA28" s="56" t="s">
        <v>413</v>
      </c>
      <c r="AB28" s="119" t="s">
        <v>941</v>
      </c>
      <c r="AC28" s="118">
        <v>500000000</v>
      </c>
      <c r="AD28" s="55" t="s">
        <v>65</v>
      </c>
      <c r="AE28" s="55" t="s">
        <v>54</v>
      </c>
      <c r="AF28" s="146" t="s">
        <v>910</v>
      </c>
      <c r="AG28" s="44">
        <v>0</v>
      </c>
      <c r="AH28" s="151">
        <v>500000000</v>
      </c>
      <c r="AI28" s="164">
        <v>500000000</v>
      </c>
      <c r="AJ28" s="175">
        <v>0</v>
      </c>
      <c r="AK28" s="175">
        <v>0</v>
      </c>
      <c r="AL28" s="175"/>
      <c r="AM28" s="175"/>
      <c r="AN28" s="175"/>
      <c r="AO28" s="175"/>
      <c r="AP28" s="175"/>
      <c r="AQ28" s="55" t="s">
        <v>476</v>
      </c>
      <c r="AR28" s="55" t="s">
        <v>501</v>
      </c>
    </row>
    <row r="29" spans="1:44" s="42" customFormat="1" ht="168.75" customHeight="1">
      <c r="A29" s="78" t="s">
        <v>233</v>
      </c>
      <c r="B29" s="78" t="s">
        <v>245</v>
      </c>
      <c r="C29" s="78" t="s">
        <v>393</v>
      </c>
      <c r="D29" s="78" t="s">
        <v>308</v>
      </c>
      <c r="E29" s="410"/>
      <c r="F29" s="366"/>
      <c r="G29" s="44" t="s">
        <v>500</v>
      </c>
      <c r="H29" s="44" t="s">
        <v>933</v>
      </c>
      <c r="I29" s="44" t="s">
        <v>473</v>
      </c>
      <c r="J29" s="44">
        <v>0</v>
      </c>
      <c r="K29" s="86">
        <v>0.25</v>
      </c>
      <c r="L29" s="44" t="s">
        <v>937</v>
      </c>
      <c r="M29" s="55" t="s">
        <v>213</v>
      </c>
      <c r="N29" s="44" t="s">
        <v>505</v>
      </c>
      <c r="O29" s="56">
        <v>1</v>
      </c>
      <c r="P29" s="44">
        <v>0</v>
      </c>
      <c r="Q29" s="205">
        <f t="shared" si="0"/>
        <v>0</v>
      </c>
      <c r="R29" s="55" t="s">
        <v>795</v>
      </c>
      <c r="S29" s="44" t="s">
        <v>792</v>
      </c>
      <c r="T29" s="44">
        <v>330</v>
      </c>
      <c r="U29" s="44" t="s">
        <v>957</v>
      </c>
      <c r="V29" s="44">
        <v>0</v>
      </c>
      <c r="W29" s="44" t="s">
        <v>470</v>
      </c>
      <c r="X29" s="44" t="s">
        <v>411</v>
      </c>
      <c r="Y29" s="44" t="s">
        <v>497</v>
      </c>
      <c r="Z29" s="44" t="s">
        <v>938</v>
      </c>
      <c r="AA29" s="56" t="s">
        <v>413</v>
      </c>
      <c r="AB29" s="116" t="s">
        <v>942</v>
      </c>
      <c r="AC29" s="118">
        <v>30000000</v>
      </c>
      <c r="AD29" s="55" t="s">
        <v>68</v>
      </c>
      <c r="AE29" s="55" t="s">
        <v>54</v>
      </c>
      <c r="AF29" s="146" t="s">
        <v>910</v>
      </c>
      <c r="AG29" s="44">
        <v>0</v>
      </c>
      <c r="AH29" s="151">
        <v>30000000</v>
      </c>
      <c r="AI29" s="164">
        <v>30000000</v>
      </c>
      <c r="AJ29" s="175">
        <v>0</v>
      </c>
      <c r="AK29" s="175">
        <v>0</v>
      </c>
      <c r="AL29" s="175"/>
      <c r="AM29" s="175"/>
      <c r="AN29" s="175"/>
      <c r="AO29" s="175"/>
      <c r="AP29" s="175"/>
      <c r="AQ29" s="55" t="s">
        <v>476</v>
      </c>
      <c r="AR29" s="55" t="s">
        <v>501</v>
      </c>
    </row>
    <row r="30" spans="1:44" s="42" customFormat="1" ht="91.5" customHeight="1">
      <c r="A30" s="193"/>
      <c r="B30" s="291" t="s">
        <v>1029</v>
      </c>
      <c r="C30" s="292"/>
      <c r="D30" s="292"/>
      <c r="E30" s="292"/>
      <c r="F30" s="292"/>
      <c r="G30" s="292"/>
      <c r="H30" s="292"/>
      <c r="I30" s="292"/>
      <c r="J30" s="292"/>
      <c r="K30" s="292"/>
      <c r="L30" s="292"/>
      <c r="M30" s="292"/>
      <c r="N30" s="292"/>
      <c r="O30" s="292"/>
      <c r="P30" s="293"/>
      <c r="Q30" s="210">
        <f>SUM(Q26:Q29)/4</f>
        <v>0</v>
      </c>
      <c r="R30" s="55"/>
      <c r="S30" s="195"/>
      <c r="T30" s="195"/>
      <c r="U30" s="195"/>
      <c r="V30" s="195"/>
      <c r="W30" s="195"/>
      <c r="X30" s="195"/>
      <c r="Y30" s="195"/>
      <c r="Z30" s="195"/>
      <c r="AA30" s="197"/>
      <c r="AB30" s="212"/>
      <c r="AC30" s="118"/>
      <c r="AD30" s="55"/>
      <c r="AE30" s="55"/>
      <c r="AF30" s="146"/>
      <c r="AG30" s="195"/>
      <c r="AH30" s="151"/>
      <c r="AI30" s="164"/>
      <c r="AJ30" s="328" t="s">
        <v>1036</v>
      </c>
      <c r="AK30" s="329"/>
      <c r="AL30" s="175">
        <v>1577505749.04</v>
      </c>
      <c r="AM30" s="175">
        <v>0</v>
      </c>
      <c r="AN30" s="175">
        <v>0</v>
      </c>
      <c r="AO30" s="230">
        <v>0</v>
      </c>
      <c r="AP30" s="230">
        <v>0</v>
      </c>
      <c r="AQ30" s="55"/>
      <c r="AR30" s="55"/>
    </row>
    <row r="31" spans="1:44" s="42" customFormat="1" ht="66.75" customHeight="1">
      <c r="A31" s="359" t="s">
        <v>233</v>
      </c>
      <c r="B31" s="359" t="s">
        <v>245</v>
      </c>
      <c r="C31" s="359" t="s">
        <v>393</v>
      </c>
      <c r="D31" s="359" t="s">
        <v>308</v>
      </c>
      <c r="E31" s="357" t="s">
        <v>516</v>
      </c>
      <c r="F31" s="359" t="s">
        <v>506</v>
      </c>
      <c r="G31" s="359" t="s">
        <v>507</v>
      </c>
      <c r="H31" s="359" t="s">
        <v>508</v>
      </c>
      <c r="I31" s="359" t="s">
        <v>473</v>
      </c>
      <c r="J31" s="44" t="s">
        <v>517</v>
      </c>
      <c r="K31" s="86">
        <v>0.33329999999999999</v>
      </c>
      <c r="L31" s="44" t="s">
        <v>509</v>
      </c>
      <c r="M31" s="55" t="s">
        <v>213</v>
      </c>
      <c r="N31" s="44" t="s">
        <v>517</v>
      </c>
      <c r="O31" s="56">
        <v>5</v>
      </c>
      <c r="P31" s="56">
        <v>9</v>
      </c>
      <c r="Q31" s="205">
        <f>100%</f>
        <v>1</v>
      </c>
      <c r="R31" s="55" t="s">
        <v>790</v>
      </c>
      <c r="S31" s="44" t="s">
        <v>792</v>
      </c>
      <c r="T31" s="44">
        <v>360</v>
      </c>
      <c r="U31" s="44" t="s">
        <v>518</v>
      </c>
      <c r="V31" s="44" t="s">
        <v>518</v>
      </c>
      <c r="W31" s="44" t="s">
        <v>470</v>
      </c>
      <c r="X31" s="44" t="s">
        <v>411</v>
      </c>
      <c r="Y31" s="44" t="s">
        <v>510</v>
      </c>
      <c r="Z31" s="44" t="s">
        <v>511</v>
      </c>
      <c r="AA31" s="56" t="s">
        <v>413</v>
      </c>
      <c r="AB31" s="51" t="s">
        <v>512</v>
      </c>
      <c r="AC31" s="106">
        <v>215156113</v>
      </c>
      <c r="AD31" s="55" t="s">
        <v>77</v>
      </c>
      <c r="AE31" s="55" t="s">
        <v>54</v>
      </c>
      <c r="AF31" s="146" t="s">
        <v>794</v>
      </c>
      <c r="AG31" s="113" t="s">
        <v>990</v>
      </c>
      <c r="AH31" s="153">
        <v>215156113</v>
      </c>
      <c r="AI31" s="166">
        <v>215156113</v>
      </c>
      <c r="AJ31" s="138">
        <v>211000000</v>
      </c>
      <c r="AK31" s="138">
        <v>8500000</v>
      </c>
      <c r="AL31" s="138">
        <v>14611313152.01</v>
      </c>
      <c r="AM31" s="138">
        <v>211000000</v>
      </c>
      <c r="AN31" s="138">
        <v>8500000</v>
      </c>
      <c r="AO31" s="233">
        <f>AM31/AL31</f>
        <v>1.444086495203026E-2</v>
      </c>
      <c r="AP31" s="234">
        <f>AN31/AL31</f>
        <v>5.8174100517657443E-4</v>
      </c>
      <c r="AQ31" s="55" t="s">
        <v>476</v>
      </c>
      <c r="AR31" s="55" t="s">
        <v>513</v>
      </c>
    </row>
    <row r="32" spans="1:44" s="42" customFormat="1" ht="59.25" customHeight="1">
      <c r="A32" s="360"/>
      <c r="B32" s="360"/>
      <c r="C32" s="360"/>
      <c r="D32" s="360"/>
      <c r="E32" s="358"/>
      <c r="F32" s="360"/>
      <c r="G32" s="360"/>
      <c r="H32" s="360"/>
      <c r="I32" s="360"/>
      <c r="J32" s="44">
        <v>0</v>
      </c>
      <c r="K32" s="86">
        <v>0.33329999999999999</v>
      </c>
      <c r="L32" s="44" t="s">
        <v>514</v>
      </c>
      <c r="M32" s="55" t="s">
        <v>213</v>
      </c>
      <c r="N32" s="44" t="s">
        <v>517</v>
      </c>
      <c r="O32" s="56">
        <v>1</v>
      </c>
      <c r="P32" s="56">
        <v>0</v>
      </c>
      <c r="Q32" s="205">
        <f t="shared" si="0"/>
        <v>0</v>
      </c>
      <c r="R32" s="55" t="s">
        <v>791</v>
      </c>
      <c r="S32" s="44" t="s">
        <v>792</v>
      </c>
      <c r="T32" s="44">
        <v>330</v>
      </c>
      <c r="U32" s="44" t="s">
        <v>518</v>
      </c>
      <c r="V32" s="56">
        <v>0</v>
      </c>
      <c r="W32" s="44" t="s">
        <v>470</v>
      </c>
      <c r="X32" s="44" t="s">
        <v>411</v>
      </c>
      <c r="Y32" s="44" t="s">
        <v>510</v>
      </c>
      <c r="Z32" s="44" t="s">
        <v>511</v>
      </c>
      <c r="AA32" s="56" t="s">
        <v>413</v>
      </c>
      <c r="AB32" s="83" t="s">
        <v>515</v>
      </c>
      <c r="AC32" s="106">
        <v>2284843887</v>
      </c>
      <c r="AD32" s="55" t="s">
        <v>55</v>
      </c>
      <c r="AE32" s="55" t="s">
        <v>54</v>
      </c>
      <c r="AF32" s="146" t="s">
        <v>795</v>
      </c>
      <c r="AG32" s="56">
        <v>0</v>
      </c>
      <c r="AH32" s="153">
        <v>2284843887</v>
      </c>
      <c r="AI32" s="166">
        <v>2284843887</v>
      </c>
      <c r="AJ32" s="175">
        <v>0</v>
      </c>
      <c r="AK32" s="175">
        <v>0</v>
      </c>
      <c r="AL32" s="175"/>
      <c r="AM32" s="175"/>
      <c r="AN32" s="175"/>
      <c r="AO32" s="175"/>
      <c r="AP32" s="175"/>
      <c r="AQ32" s="55" t="s">
        <v>476</v>
      </c>
      <c r="AR32" s="55" t="s">
        <v>513</v>
      </c>
    </row>
    <row r="33" spans="1:52" s="42" customFormat="1" ht="90" customHeight="1">
      <c r="A33" s="360"/>
      <c r="B33" s="360"/>
      <c r="C33" s="360"/>
      <c r="D33" s="360"/>
      <c r="E33" s="358"/>
      <c r="F33" s="360"/>
      <c r="G33" s="360"/>
      <c r="H33" s="360"/>
      <c r="I33" s="360"/>
      <c r="J33" s="44">
        <v>0</v>
      </c>
      <c r="K33" s="86">
        <v>0.33329999999999999</v>
      </c>
      <c r="L33" s="44" t="s">
        <v>943</v>
      </c>
      <c r="M33" s="55" t="s">
        <v>213</v>
      </c>
      <c r="N33" s="44" t="s">
        <v>517</v>
      </c>
      <c r="O33" s="56">
        <v>1</v>
      </c>
      <c r="P33" s="56">
        <v>0</v>
      </c>
      <c r="Q33" s="205">
        <f t="shared" si="0"/>
        <v>0</v>
      </c>
      <c r="R33" s="55" t="s">
        <v>791</v>
      </c>
      <c r="S33" s="44" t="s">
        <v>792</v>
      </c>
      <c r="T33" s="44">
        <v>330</v>
      </c>
      <c r="U33" s="44" t="s">
        <v>957</v>
      </c>
      <c r="V33" s="56">
        <v>0</v>
      </c>
      <c r="W33" s="44" t="s">
        <v>470</v>
      </c>
      <c r="X33" s="44" t="s">
        <v>411</v>
      </c>
      <c r="Y33" s="44" t="s">
        <v>510</v>
      </c>
      <c r="Z33" s="44" t="s">
        <v>511</v>
      </c>
      <c r="AA33" s="56" t="s">
        <v>413</v>
      </c>
      <c r="AB33" s="44" t="s">
        <v>944</v>
      </c>
      <c r="AC33" s="82">
        <v>200000000</v>
      </c>
      <c r="AD33" s="55" t="s">
        <v>65</v>
      </c>
      <c r="AE33" s="55" t="s">
        <v>54</v>
      </c>
      <c r="AF33" s="146" t="s">
        <v>795</v>
      </c>
      <c r="AG33" s="56">
        <v>0</v>
      </c>
      <c r="AH33" s="150">
        <v>200000000</v>
      </c>
      <c r="AI33" s="163">
        <v>200000000</v>
      </c>
      <c r="AJ33" s="175">
        <v>0</v>
      </c>
      <c r="AK33" s="175">
        <v>0</v>
      </c>
      <c r="AL33" s="175"/>
      <c r="AM33" s="175"/>
      <c r="AN33" s="175"/>
      <c r="AO33" s="175"/>
      <c r="AP33" s="175"/>
      <c r="AQ33" s="55" t="s">
        <v>476</v>
      </c>
      <c r="AR33" s="55" t="s">
        <v>513</v>
      </c>
    </row>
    <row r="34" spans="1:52" s="42" customFormat="1" ht="90" customHeight="1">
      <c r="A34" s="194"/>
      <c r="B34" s="382" t="s">
        <v>1029</v>
      </c>
      <c r="C34" s="383"/>
      <c r="D34" s="383"/>
      <c r="E34" s="383"/>
      <c r="F34" s="383"/>
      <c r="G34" s="383"/>
      <c r="H34" s="383"/>
      <c r="I34" s="383"/>
      <c r="J34" s="383"/>
      <c r="K34" s="383"/>
      <c r="L34" s="383"/>
      <c r="M34" s="383"/>
      <c r="N34" s="383"/>
      <c r="O34" s="383"/>
      <c r="P34" s="384"/>
      <c r="Q34" s="210">
        <f>SUM(Q31:Q33)/3</f>
        <v>0.33333333333333331</v>
      </c>
      <c r="R34" s="55"/>
      <c r="S34" s="195"/>
      <c r="T34" s="195"/>
      <c r="U34" s="195"/>
      <c r="V34" s="197"/>
      <c r="W34" s="195"/>
      <c r="X34" s="195"/>
      <c r="Y34" s="195"/>
      <c r="Z34" s="195"/>
      <c r="AA34" s="197"/>
      <c r="AB34" s="195"/>
      <c r="AC34" s="82"/>
      <c r="AD34" s="55"/>
      <c r="AE34" s="55"/>
      <c r="AF34" s="146"/>
      <c r="AG34" s="197"/>
      <c r="AH34" s="150"/>
      <c r="AI34" s="163"/>
      <c r="AJ34" s="328" t="s">
        <v>1036</v>
      </c>
      <c r="AK34" s="329"/>
      <c r="AL34" s="175">
        <v>14611313152.01</v>
      </c>
      <c r="AM34" s="175">
        <v>211000000</v>
      </c>
      <c r="AN34" s="175">
        <v>8500000</v>
      </c>
      <c r="AO34" s="230">
        <v>0.18478831927564124</v>
      </c>
      <c r="AP34" s="230">
        <v>5.8174100517657443E-4</v>
      </c>
      <c r="AQ34" s="55"/>
      <c r="AR34" s="55"/>
    </row>
    <row r="35" spans="1:52" s="42" customFormat="1" ht="90" customHeight="1">
      <c r="A35" s="194"/>
      <c r="B35" s="385" t="s">
        <v>1030</v>
      </c>
      <c r="C35" s="386"/>
      <c r="D35" s="386"/>
      <c r="E35" s="386"/>
      <c r="F35" s="386"/>
      <c r="G35" s="386"/>
      <c r="H35" s="386"/>
      <c r="I35" s="386"/>
      <c r="J35" s="386"/>
      <c r="K35" s="386"/>
      <c r="L35" s="386"/>
      <c r="M35" s="386"/>
      <c r="N35" s="386"/>
      <c r="O35" s="386"/>
      <c r="P35" s="387"/>
      <c r="Q35" s="210">
        <f>(Q34+Q30+Q25+Q24+Q21+Q16+Q9)/7</f>
        <v>0.19047619047619047</v>
      </c>
      <c r="R35" s="55"/>
      <c r="S35" s="195"/>
      <c r="T35" s="195"/>
      <c r="U35" s="195"/>
      <c r="V35" s="197"/>
      <c r="W35" s="195"/>
      <c r="X35" s="195"/>
      <c r="Y35" s="195"/>
      <c r="Z35" s="195"/>
      <c r="AA35" s="197"/>
      <c r="AB35" s="195"/>
      <c r="AC35" s="82"/>
      <c r="AD35" s="55"/>
      <c r="AE35" s="55"/>
      <c r="AF35" s="146"/>
      <c r="AG35" s="197"/>
      <c r="AH35" s="150"/>
      <c r="AI35" s="163"/>
      <c r="AJ35" s="334" t="s">
        <v>1037</v>
      </c>
      <c r="AK35" s="335"/>
      <c r="AL35" s="239">
        <f>(AL34+AL30+AL25+AL24+AL21+AL16+AL9)</f>
        <v>31537829963.810001</v>
      </c>
      <c r="AM35" s="239">
        <f>(AM34+AM30+AM25+AM24+AM21+AM16+AM9)</f>
        <v>527000000</v>
      </c>
      <c r="AN35" s="239">
        <f>(AN34+AN30+AN25+AN24+AN21+AN16+AN9)</f>
        <v>27300000</v>
      </c>
      <c r="AO35" s="240">
        <f>AM35/AL35</f>
        <v>1.6710090726113312E-2</v>
      </c>
      <c r="AP35" s="240">
        <f>AN35/AL35</f>
        <v>8.6562709074552828E-4</v>
      </c>
      <c r="AQ35" s="55"/>
      <c r="AR35" s="55"/>
    </row>
    <row r="36" spans="1:52" ht="80.25" customHeight="1">
      <c r="A36" s="44" t="s">
        <v>236</v>
      </c>
      <c r="B36" s="44" t="s">
        <v>246</v>
      </c>
      <c r="C36" s="44" t="s">
        <v>394</v>
      </c>
      <c r="D36" s="44" t="s">
        <v>311</v>
      </c>
      <c r="E36" s="357" t="s">
        <v>426</v>
      </c>
      <c r="F36" s="365">
        <v>2024130010044</v>
      </c>
      <c r="G36" s="359" t="s">
        <v>418</v>
      </c>
      <c r="H36" s="83" t="s">
        <v>419</v>
      </c>
      <c r="I36" s="83" t="s">
        <v>421</v>
      </c>
      <c r="J36" s="133">
        <v>0</v>
      </c>
      <c r="K36" s="46">
        <v>1</v>
      </c>
      <c r="L36" s="44" t="s">
        <v>796</v>
      </c>
      <c r="M36" s="55" t="s">
        <v>210</v>
      </c>
      <c r="N36" s="44" t="s">
        <v>451</v>
      </c>
      <c r="O36" s="56">
        <v>1</v>
      </c>
      <c r="P36" s="56">
        <v>0</v>
      </c>
      <c r="Q36" s="205">
        <f t="shared" si="0"/>
        <v>0</v>
      </c>
      <c r="R36" s="55" t="s">
        <v>791</v>
      </c>
      <c r="S36" s="44" t="s">
        <v>792</v>
      </c>
      <c r="T36" s="44">
        <v>330</v>
      </c>
      <c r="U36" s="44" t="s">
        <v>957</v>
      </c>
      <c r="V36" s="56">
        <v>0</v>
      </c>
      <c r="W36" s="44" t="s">
        <v>469</v>
      </c>
      <c r="X36" s="44" t="s">
        <v>634</v>
      </c>
      <c r="Y36" s="44" t="s">
        <v>427</v>
      </c>
      <c r="Z36" s="44" t="s">
        <v>430</v>
      </c>
      <c r="AA36" s="56" t="s">
        <v>413</v>
      </c>
      <c r="AB36" s="51" t="s">
        <v>797</v>
      </c>
      <c r="AC36" s="91">
        <v>3000000000</v>
      </c>
      <c r="AD36" s="55" t="s">
        <v>57</v>
      </c>
      <c r="AE36" s="55" t="s">
        <v>54</v>
      </c>
      <c r="AF36" s="146" t="s">
        <v>795</v>
      </c>
      <c r="AG36" s="56">
        <v>0</v>
      </c>
      <c r="AH36" s="152">
        <v>6817424295.7399998</v>
      </c>
      <c r="AI36" s="165">
        <v>3000000000</v>
      </c>
      <c r="AJ36" s="175">
        <v>0</v>
      </c>
      <c r="AK36" s="175">
        <v>0</v>
      </c>
      <c r="AL36" s="175">
        <v>35092222549.800003</v>
      </c>
      <c r="AM36" s="175">
        <v>831400000</v>
      </c>
      <c r="AN36" s="175">
        <v>60700000</v>
      </c>
      <c r="AO36" s="235">
        <f>AM36/AL36</f>
        <v>2.3691859323533737E-2</v>
      </c>
      <c r="AP36" s="235">
        <f>AN36/AL36</f>
        <v>1.7297280020910485E-3</v>
      </c>
      <c r="AQ36" s="55" t="s">
        <v>435</v>
      </c>
      <c r="AR36" s="55" t="s">
        <v>417</v>
      </c>
      <c r="AZ36" t="s">
        <v>210</v>
      </c>
    </row>
    <row r="37" spans="1:52" ht="71.25">
      <c r="A37" s="359" t="s">
        <v>235</v>
      </c>
      <c r="B37" s="359" t="s">
        <v>246</v>
      </c>
      <c r="C37" s="359" t="s">
        <v>394</v>
      </c>
      <c r="D37" s="359" t="s">
        <v>312</v>
      </c>
      <c r="E37" s="358"/>
      <c r="F37" s="375"/>
      <c r="G37" s="360"/>
      <c r="H37" s="389" t="s">
        <v>420</v>
      </c>
      <c r="I37" s="389" t="s">
        <v>422</v>
      </c>
      <c r="J37" s="133">
        <v>0</v>
      </c>
      <c r="K37" s="177">
        <v>0.111111</v>
      </c>
      <c r="L37" s="44" t="s">
        <v>798</v>
      </c>
      <c r="M37" s="55" t="s">
        <v>210</v>
      </c>
      <c r="N37" s="44" t="s">
        <v>452</v>
      </c>
      <c r="O37" s="56">
        <v>2</v>
      </c>
      <c r="P37" s="133">
        <v>0</v>
      </c>
      <c r="Q37" s="205">
        <f t="shared" si="0"/>
        <v>0</v>
      </c>
      <c r="R37" s="55" t="s">
        <v>791</v>
      </c>
      <c r="S37" s="44" t="s">
        <v>792</v>
      </c>
      <c r="T37" s="44">
        <v>330</v>
      </c>
      <c r="U37" s="44" t="s">
        <v>957</v>
      </c>
      <c r="V37" s="56">
        <v>0</v>
      </c>
      <c r="W37" s="44" t="s">
        <v>468</v>
      </c>
      <c r="X37" s="44" t="s">
        <v>634</v>
      </c>
      <c r="Y37" s="44" t="s">
        <v>428</v>
      </c>
      <c r="Z37" s="44" t="s">
        <v>431</v>
      </c>
      <c r="AA37" s="56" t="s">
        <v>413</v>
      </c>
      <c r="AB37" s="51" t="s">
        <v>799</v>
      </c>
      <c r="AC37" s="82">
        <v>19000000000</v>
      </c>
      <c r="AD37" s="55" t="s">
        <v>67</v>
      </c>
      <c r="AE37" s="55" t="s">
        <v>54</v>
      </c>
      <c r="AF37" s="146" t="s">
        <v>795</v>
      </c>
      <c r="AG37" s="56">
        <v>0</v>
      </c>
      <c r="AH37" s="150">
        <v>4119409333.3299999</v>
      </c>
      <c r="AI37" s="163">
        <v>19000000000</v>
      </c>
      <c r="AJ37" s="175">
        <v>0</v>
      </c>
      <c r="AK37" s="175">
        <v>0</v>
      </c>
      <c r="AL37" s="175"/>
      <c r="AM37" s="175"/>
      <c r="AN37" s="175"/>
      <c r="AO37" s="175"/>
      <c r="AP37" s="175"/>
      <c r="AQ37" s="55" t="s">
        <v>435</v>
      </c>
      <c r="AR37" s="55" t="s">
        <v>417</v>
      </c>
      <c r="AZ37" t="s">
        <v>213</v>
      </c>
    </row>
    <row r="38" spans="1:52" ht="105" customHeight="1">
      <c r="A38" s="360"/>
      <c r="B38" s="360"/>
      <c r="C38" s="360"/>
      <c r="D38" s="360"/>
      <c r="E38" s="358"/>
      <c r="F38" s="375"/>
      <c r="G38" s="360"/>
      <c r="H38" s="390"/>
      <c r="I38" s="390"/>
      <c r="J38" s="133">
        <v>0</v>
      </c>
      <c r="K38" s="177">
        <v>0.111111</v>
      </c>
      <c r="L38" s="44" t="s">
        <v>423</v>
      </c>
      <c r="M38" s="55" t="s">
        <v>210</v>
      </c>
      <c r="N38" s="44" t="s">
        <v>450</v>
      </c>
      <c r="O38" s="56">
        <v>1</v>
      </c>
      <c r="P38" s="133">
        <v>0</v>
      </c>
      <c r="Q38" s="205">
        <f t="shared" si="0"/>
        <v>0</v>
      </c>
      <c r="R38" s="55" t="s">
        <v>791</v>
      </c>
      <c r="S38" s="44" t="s">
        <v>792</v>
      </c>
      <c r="T38" s="44">
        <v>330</v>
      </c>
      <c r="U38" s="44" t="s">
        <v>957</v>
      </c>
      <c r="V38" s="56">
        <v>0</v>
      </c>
      <c r="W38" s="44" t="s">
        <v>468</v>
      </c>
      <c r="X38" s="44" t="s">
        <v>634</v>
      </c>
      <c r="Y38" s="44" t="s">
        <v>428</v>
      </c>
      <c r="Z38" s="44" t="s">
        <v>431</v>
      </c>
      <c r="AA38" s="56" t="s">
        <v>413</v>
      </c>
      <c r="AB38" s="51" t="s">
        <v>434</v>
      </c>
      <c r="AC38" s="82">
        <v>1400000000</v>
      </c>
      <c r="AD38" s="55" t="s">
        <v>55</v>
      </c>
      <c r="AE38" s="55" t="s">
        <v>54</v>
      </c>
      <c r="AF38" s="146" t="s">
        <v>795</v>
      </c>
      <c r="AG38" s="56">
        <v>0</v>
      </c>
      <c r="AH38" s="150">
        <v>1606548742</v>
      </c>
      <c r="AI38" s="163">
        <v>1400000000</v>
      </c>
      <c r="AJ38" s="175">
        <v>0</v>
      </c>
      <c r="AK38" s="175">
        <v>0</v>
      </c>
      <c r="AL38" s="175"/>
      <c r="AM38" s="175"/>
      <c r="AN38" s="175"/>
      <c r="AO38" s="175"/>
      <c r="AP38" s="175"/>
      <c r="AQ38" s="55" t="s">
        <v>435</v>
      </c>
      <c r="AR38" s="55" t="s">
        <v>417</v>
      </c>
      <c r="AZ38" t="s">
        <v>214</v>
      </c>
    </row>
    <row r="39" spans="1:52" ht="57">
      <c r="A39" s="360"/>
      <c r="B39" s="360"/>
      <c r="C39" s="360"/>
      <c r="D39" s="360"/>
      <c r="E39" s="358"/>
      <c r="F39" s="375"/>
      <c r="G39" s="360"/>
      <c r="H39" s="390"/>
      <c r="I39" s="390"/>
      <c r="J39" s="133">
        <v>0</v>
      </c>
      <c r="K39" s="177">
        <v>0.111111</v>
      </c>
      <c r="L39" s="44" t="s">
        <v>800</v>
      </c>
      <c r="M39" s="55" t="s">
        <v>210</v>
      </c>
      <c r="N39" s="44" t="s">
        <v>801</v>
      </c>
      <c r="O39" s="56">
        <v>1</v>
      </c>
      <c r="P39" s="133">
        <v>0</v>
      </c>
      <c r="Q39" s="205">
        <f t="shared" si="0"/>
        <v>0</v>
      </c>
      <c r="R39" s="55" t="s">
        <v>791</v>
      </c>
      <c r="S39" s="44" t="s">
        <v>792</v>
      </c>
      <c r="T39" s="44">
        <v>330</v>
      </c>
      <c r="U39" s="44" t="s">
        <v>957</v>
      </c>
      <c r="V39" s="56">
        <v>0</v>
      </c>
      <c r="W39" s="44" t="s">
        <v>468</v>
      </c>
      <c r="X39" s="44" t="s">
        <v>634</v>
      </c>
      <c r="Y39" s="44" t="s">
        <v>428</v>
      </c>
      <c r="Z39" s="44" t="s">
        <v>431</v>
      </c>
      <c r="AA39" s="56" t="s">
        <v>413</v>
      </c>
      <c r="AB39" s="51" t="s">
        <v>800</v>
      </c>
      <c r="AC39" s="106">
        <v>600000000</v>
      </c>
      <c r="AD39" s="55" t="s">
        <v>67</v>
      </c>
      <c r="AE39" s="55" t="s">
        <v>54</v>
      </c>
      <c r="AF39" s="146" t="s">
        <v>795</v>
      </c>
      <c r="AG39" s="56">
        <v>0</v>
      </c>
      <c r="AH39" s="153">
        <v>453032549.31999999</v>
      </c>
      <c r="AI39" s="166">
        <v>600000000</v>
      </c>
      <c r="AJ39" s="175">
        <v>0</v>
      </c>
      <c r="AK39" s="175">
        <v>0</v>
      </c>
      <c r="AL39" s="175"/>
      <c r="AM39" s="175"/>
      <c r="AN39" s="175"/>
      <c r="AO39" s="175"/>
      <c r="AP39" s="175"/>
      <c r="AQ39" s="51" t="s">
        <v>948</v>
      </c>
      <c r="AR39" s="55" t="s">
        <v>417</v>
      </c>
      <c r="AZ39" t="s">
        <v>215</v>
      </c>
    </row>
    <row r="40" spans="1:52" ht="58.5" customHeight="1">
      <c r="A40" s="360"/>
      <c r="B40" s="360"/>
      <c r="C40" s="360"/>
      <c r="D40" s="360"/>
      <c r="E40" s="358"/>
      <c r="F40" s="375"/>
      <c r="G40" s="360"/>
      <c r="H40" s="390"/>
      <c r="I40" s="390"/>
      <c r="J40" s="133">
        <v>0</v>
      </c>
      <c r="K40" s="177">
        <v>0.111111</v>
      </c>
      <c r="L40" s="44" t="s">
        <v>425</v>
      </c>
      <c r="M40" s="55" t="s">
        <v>210</v>
      </c>
      <c r="N40" s="44" t="s">
        <v>449</v>
      </c>
      <c r="O40" s="56">
        <v>1</v>
      </c>
      <c r="P40" s="133">
        <v>0</v>
      </c>
      <c r="Q40" s="205">
        <f t="shared" si="0"/>
        <v>0</v>
      </c>
      <c r="R40" s="55" t="s">
        <v>791</v>
      </c>
      <c r="S40" s="44" t="s">
        <v>792</v>
      </c>
      <c r="T40" s="44">
        <v>330</v>
      </c>
      <c r="U40" s="44" t="s">
        <v>957</v>
      </c>
      <c r="V40" s="56">
        <v>0</v>
      </c>
      <c r="W40" s="44" t="s">
        <v>468</v>
      </c>
      <c r="X40" s="44" t="s">
        <v>634</v>
      </c>
      <c r="Y40" s="44" t="s">
        <v>428</v>
      </c>
      <c r="Z40" s="44" t="s">
        <v>431</v>
      </c>
      <c r="AA40" s="56" t="s">
        <v>413</v>
      </c>
      <c r="AB40" s="51" t="s">
        <v>433</v>
      </c>
      <c r="AC40" s="106">
        <v>1617670738</v>
      </c>
      <c r="AD40" s="55" t="s">
        <v>67</v>
      </c>
      <c r="AE40" s="55" t="s">
        <v>54</v>
      </c>
      <c r="AF40" s="146" t="s">
        <v>795</v>
      </c>
      <c r="AG40" s="56">
        <v>0</v>
      </c>
      <c r="AH40" s="153">
        <v>965133792.48000002</v>
      </c>
      <c r="AI40" s="166">
        <v>1617670738</v>
      </c>
      <c r="AJ40" s="175">
        <v>0</v>
      </c>
      <c r="AK40" s="175">
        <v>0</v>
      </c>
      <c r="AL40" s="175"/>
      <c r="AM40" s="175"/>
      <c r="AN40" s="175"/>
      <c r="AO40" s="175"/>
      <c r="AP40" s="175"/>
      <c r="AQ40" s="55" t="s">
        <v>435</v>
      </c>
      <c r="AR40" s="55" t="s">
        <v>417</v>
      </c>
    </row>
    <row r="41" spans="1:52" ht="58.5" customHeight="1">
      <c r="A41" s="360"/>
      <c r="B41" s="360"/>
      <c r="C41" s="360"/>
      <c r="D41" s="360"/>
      <c r="E41" s="358"/>
      <c r="F41" s="375"/>
      <c r="G41" s="360"/>
      <c r="H41" s="390"/>
      <c r="I41" s="390"/>
      <c r="J41" s="133">
        <v>0</v>
      </c>
      <c r="K41" s="177">
        <v>0.111111</v>
      </c>
      <c r="L41" s="44" t="s">
        <v>802</v>
      </c>
      <c r="M41" s="55" t="s">
        <v>210</v>
      </c>
      <c r="N41" s="44" t="s">
        <v>801</v>
      </c>
      <c r="O41" s="56">
        <v>1</v>
      </c>
      <c r="P41" s="133">
        <v>0</v>
      </c>
      <c r="Q41" s="205">
        <f t="shared" si="0"/>
        <v>0</v>
      </c>
      <c r="R41" s="55" t="s">
        <v>791</v>
      </c>
      <c r="S41" s="44" t="s">
        <v>792</v>
      </c>
      <c r="T41" s="44">
        <v>330</v>
      </c>
      <c r="U41" s="44" t="s">
        <v>957</v>
      </c>
      <c r="V41" s="56">
        <v>0</v>
      </c>
      <c r="W41" s="44" t="s">
        <v>468</v>
      </c>
      <c r="X41" s="44" t="s">
        <v>634</v>
      </c>
      <c r="Y41" s="44" t="s">
        <v>428</v>
      </c>
      <c r="Z41" s="44" t="s">
        <v>431</v>
      </c>
      <c r="AA41" s="56" t="s">
        <v>413</v>
      </c>
      <c r="AB41" s="44" t="s">
        <v>802</v>
      </c>
      <c r="AC41" s="82">
        <v>100000000</v>
      </c>
      <c r="AD41" s="55" t="s">
        <v>68</v>
      </c>
      <c r="AE41" s="55" t="s">
        <v>54</v>
      </c>
      <c r="AF41" s="146" t="s">
        <v>795</v>
      </c>
      <c r="AG41" s="56">
        <v>0</v>
      </c>
      <c r="AH41" s="150">
        <v>100000000</v>
      </c>
      <c r="AI41" s="163">
        <v>100000000</v>
      </c>
      <c r="AJ41" s="175">
        <v>0</v>
      </c>
      <c r="AK41" s="175">
        <v>0</v>
      </c>
      <c r="AL41" s="175"/>
      <c r="AM41" s="175"/>
      <c r="AN41" s="175"/>
      <c r="AO41" s="175"/>
      <c r="AP41" s="175"/>
      <c r="AQ41" s="55" t="s">
        <v>435</v>
      </c>
      <c r="AR41" s="55" t="s">
        <v>417</v>
      </c>
    </row>
    <row r="42" spans="1:52" ht="58.5" customHeight="1">
      <c r="A42" s="360"/>
      <c r="B42" s="360"/>
      <c r="C42" s="360"/>
      <c r="D42" s="360"/>
      <c r="E42" s="358"/>
      <c r="F42" s="375"/>
      <c r="G42" s="360"/>
      <c r="H42" s="390"/>
      <c r="I42" s="390"/>
      <c r="J42" s="133">
        <v>0</v>
      </c>
      <c r="K42" s="177">
        <v>0.111111</v>
      </c>
      <c r="L42" s="44" t="s">
        <v>803</v>
      </c>
      <c r="M42" s="55" t="s">
        <v>210</v>
      </c>
      <c r="N42" s="44" t="s">
        <v>801</v>
      </c>
      <c r="O42" s="56">
        <v>1</v>
      </c>
      <c r="P42" s="133">
        <v>0</v>
      </c>
      <c r="Q42" s="205">
        <f t="shared" si="0"/>
        <v>0</v>
      </c>
      <c r="R42" s="55" t="s">
        <v>791</v>
      </c>
      <c r="S42" s="44" t="s">
        <v>792</v>
      </c>
      <c r="T42" s="44">
        <v>330</v>
      </c>
      <c r="U42" s="44" t="s">
        <v>957</v>
      </c>
      <c r="V42" s="56">
        <v>0</v>
      </c>
      <c r="W42" s="44" t="s">
        <v>468</v>
      </c>
      <c r="X42" s="44" t="s">
        <v>634</v>
      </c>
      <c r="Y42" s="44" t="s">
        <v>428</v>
      </c>
      <c r="Z42" s="44" t="s">
        <v>431</v>
      </c>
      <c r="AA42" s="56" t="s">
        <v>413</v>
      </c>
      <c r="AB42" s="44" t="s">
        <v>803</v>
      </c>
      <c r="AC42" s="82">
        <v>1007778258</v>
      </c>
      <c r="AD42" s="55" t="s">
        <v>55</v>
      </c>
      <c r="AE42" s="55" t="s">
        <v>54</v>
      </c>
      <c r="AF42" s="146" t="s">
        <v>795</v>
      </c>
      <c r="AG42" s="56">
        <v>0</v>
      </c>
      <c r="AH42" s="150">
        <v>1007778258</v>
      </c>
      <c r="AI42" s="163">
        <v>1007778258</v>
      </c>
      <c r="AJ42" s="175">
        <v>0</v>
      </c>
      <c r="AK42" s="175">
        <v>0</v>
      </c>
      <c r="AL42" s="175"/>
      <c r="AM42" s="175"/>
      <c r="AN42" s="175"/>
      <c r="AO42" s="175"/>
      <c r="AP42" s="175"/>
      <c r="AQ42" s="55" t="s">
        <v>435</v>
      </c>
      <c r="AR42" s="55" t="s">
        <v>417</v>
      </c>
    </row>
    <row r="43" spans="1:52" ht="71.25">
      <c r="A43" s="360"/>
      <c r="B43" s="360"/>
      <c r="C43" s="360"/>
      <c r="D43" s="360"/>
      <c r="E43" s="358"/>
      <c r="F43" s="375"/>
      <c r="G43" s="360"/>
      <c r="H43" s="390"/>
      <c r="I43" s="390"/>
      <c r="J43" s="133" t="s">
        <v>448</v>
      </c>
      <c r="K43" s="177">
        <v>0.111111</v>
      </c>
      <c r="L43" s="44" t="s">
        <v>424</v>
      </c>
      <c r="M43" s="55" t="s">
        <v>210</v>
      </c>
      <c r="N43" s="44" t="s">
        <v>448</v>
      </c>
      <c r="O43" s="56">
        <v>50</v>
      </c>
      <c r="P43" s="56">
        <v>26</v>
      </c>
      <c r="Q43" s="205">
        <f t="shared" si="0"/>
        <v>0.52</v>
      </c>
      <c r="R43" s="55" t="s">
        <v>791</v>
      </c>
      <c r="S43" s="44" t="s">
        <v>792</v>
      </c>
      <c r="T43" s="44">
        <v>330</v>
      </c>
      <c r="U43" s="44">
        <v>50</v>
      </c>
      <c r="V43" s="44">
        <v>26</v>
      </c>
      <c r="W43" s="44" t="s">
        <v>468</v>
      </c>
      <c r="X43" s="44" t="s">
        <v>634</v>
      </c>
      <c r="Y43" s="44" t="s">
        <v>428</v>
      </c>
      <c r="Z43" s="44" t="s">
        <v>429</v>
      </c>
      <c r="AA43" s="56" t="s">
        <v>413</v>
      </c>
      <c r="AB43" s="51" t="s">
        <v>432</v>
      </c>
      <c r="AC43" s="82">
        <v>1900000000</v>
      </c>
      <c r="AD43" s="55" t="s">
        <v>77</v>
      </c>
      <c r="AE43" s="55" t="s">
        <v>54</v>
      </c>
      <c r="AF43" s="146" t="s">
        <v>795</v>
      </c>
      <c r="AG43" s="113" t="s">
        <v>988</v>
      </c>
      <c r="AH43" s="150">
        <v>1900000000</v>
      </c>
      <c r="AI43" s="163">
        <v>1900000000</v>
      </c>
      <c r="AJ43" s="82">
        <v>831400000</v>
      </c>
      <c r="AK43" s="82">
        <v>60700000</v>
      </c>
      <c r="AL43" s="82"/>
      <c r="AM43" s="82"/>
      <c r="AN43" s="82"/>
      <c r="AO43" s="82"/>
      <c r="AP43" s="82"/>
      <c r="AQ43" s="55" t="s">
        <v>435</v>
      </c>
      <c r="AR43" s="55" t="s">
        <v>417</v>
      </c>
    </row>
    <row r="44" spans="1:52" ht="48.75" customHeight="1">
      <c r="A44" s="360"/>
      <c r="B44" s="360"/>
      <c r="C44" s="360"/>
      <c r="D44" s="360"/>
      <c r="E44" s="358"/>
      <c r="F44" s="375"/>
      <c r="G44" s="360"/>
      <c r="H44" s="390"/>
      <c r="I44" s="390"/>
      <c r="J44" s="133">
        <v>0</v>
      </c>
      <c r="K44" s="177">
        <v>0.111111</v>
      </c>
      <c r="L44" s="127" t="s">
        <v>945</v>
      </c>
      <c r="M44" s="127" t="s">
        <v>210</v>
      </c>
      <c r="N44" s="44" t="s">
        <v>801</v>
      </c>
      <c r="O44" s="56">
        <v>1</v>
      </c>
      <c r="P44" s="133">
        <v>0</v>
      </c>
      <c r="Q44" s="205">
        <f t="shared" si="0"/>
        <v>0</v>
      </c>
      <c r="R44" s="55" t="s">
        <v>910</v>
      </c>
      <c r="S44" s="44" t="s">
        <v>792</v>
      </c>
      <c r="T44" s="44">
        <v>300</v>
      </c>
      <c r="U44" s="44" t="s">
        <v>957</v>
      </c>
      <c r="V44" s="56">
        <v>0</v>
      </c>
      <c r="W44" s="44" t="s">
        <v>468</v>
      </c>
      <c r="X44" s="44" t="s">
        <v>634</v>
      </c>
      <c r="Y44" s="44" t="s">
        <v>428</v>
      </c>
      <c r="Z44" s="44" t="s">
        <v>429</v>
      </c>
      <c r="AA44" s="56" t="s">
        <v>413</v>
      </c>
      <c r="AB44" s="127" t="s">
        <v>945</v>
      </c>
      <c r="AC44" s="128">
        <v>5000000000</v>
      </c>
      <c r="AD44" s="55" t="s">
        <v>55</v>
      </c>
      <c r="AE44" s="55" t="s">
        <v>54</v>
      </c>
      <c r="AF44" s="146" t="s">
        <v>910</v>
      </c>
      <c r="AG44" s="56">
        <v>0</v>
      </c>
      <c r="AH44" s="154">
        <v>0</v>
      </c>
      <c r="AI44" s="167">
        <v>5000000000</v>
      </c>
      <c r="AJ44" s="175">
        <v>0</v>
      </c>
      <c r="AK44" s="175">
        <v>0</v>
      </c>
      <c r="AL44" s="175"/>
      <c r="AM44" s="175"/>
      <c r="AN44" s="175"/>
      <c r="AO44" s="175"/>
      <c r="AP44" s="175"/>
      <c r="AQ44" s="55" t="s">
        <v>435</v>
      </c>
      <c r="AR44" s="55" t="s">
        <v>417</v>
      </c>
    </row>
    <row r="45" spans="1:52" ht="51.75" customHeight="1">
      <c r="A45" s="367"/>
      <c r="B45" s="367"/>
      <c r="C45" s="367"/>
      <c r="D45" s="367"/>
      <c r="E45" s="410"/>
      <c r="F45" s="366"/>
      <c r="G45" s="367"/>
      <c r="H45" s="391"/>
      <c r="I45" s="391"/>
      <c r="J45" s="133">
        <v>0</v>
      </c>
      <c r="K45" s="177">
        <v>0.111111</v>
      </c>
      <c r="L45" s="127" t="s">
        <v>946</v>
      </c>
      <c r="M45" s="127" t="s">
        <v>210</v>
      </c>
      <c r="N45" s="44" t="s">
        <v>801</v>
      </c>
      <c r="O45" s="56">
        <v>1</v>
      </c>
      <c r="P45" s="133">
        <v>0</v>
      </c>
      <c r="Q45" s="205">
        <f t="shared" si="0"/>
        <v>0</v>
      </c>
      <c r="R45" s="55" t="s">
        <v>910</v>
      </c>
      <c r="S45" s="44" t="s">
        <v>792</v>
      </c>
      <c r="T45" s="44">
        <v>300</v>
      </c>
      <c r="U45" s="44" t="s">
        <v>957</v>
      </c>
      <c r="V45" s="56">
        <v>0</v>
      </c>
      <c r="W45" s="44" t="s">
        <v>468</v>
      </c>
      <c r="X45" s="44" t="s">
        <v>634</v>
      </c>
      <c r="Y45" s="44" t="s">
        <v>428</v>
      </c>
      <c r="Z45" s="44" t="s">
        <v>429</v>
      </c>
      <c r="AA45" s="56" t="s">
        <v>413</v>
      </c>
      <c r="AB45" s="127" t="s">
        <v>946</v>
      </c>
      <c r="AC45" s="128">
        <v>1466773553.8</v>
      </c>
      <c r="AD45" s="55" t="s">
        <v>55</v>
      </c>
      <c r="AE45" s="55" t="s">
        <v>54</v>
      </c>
      <c r="AF45" s="146" t="s">
        <v>910</v>
      </c>
      <c r="AG45" s="56">
        <v>0</v>
      </c>
      <c r="AH45" s="154">
        <v>0</v>
      </c>
      <c r="AI45" s="167">
        <v>1466773553.8</v>
      </c>
      <c r="AJ45" s="175">
        <v>0</v>
      </c>
      <c r="AK45" s="175">
        <v>0</v>
      </c>
      <c r="AL45" s="175"/>
      <c r="AM45" s="175"/>
      <c r="AN45" s="175"/>
      <c r="AO45" s="175"/>
      <c r="AP45" s="175"/>
      <c r="AQ45" s="55" t="s">
        <v>947</v>
      </c>
      <c r="AR45" s="55" t="s">
        <v>417</v>
      </c>
    </row>
    <row r="46" spans="1:52" ht="51.75" customHeight="1">
      <c r="A46" s="194"/>
      <c r="B46" s="385" t="s">
        <v>1029</v>
      </c>
      <c r="C46" s="386"/>
      <c r="D46" s="386"/>
      <c r="E46" s="386"/>
      <c r="F46" s="386"/>
      <c r="G46" s="386"/>
      <c r="H46" s="386"/>
      <c r="I46" s="386"/>
      <c r="J46" s="386"/>
      <c r="K46" s="386"/>
      <c r="L46" s="386"/>
      <c r="M46" s="386"/>
      <c r="N46" s="386"/>
      <c r="O46" s="386"/>
      <c r="P46" s="387"/>
      <c r="Q46" s="210">
        <f>SUM(Q36:Q45)/10</f>
        <v>5.2000000000000005E-2</v>
      </c>
      <c r="R46" s="55"/>
      <c r="S46" s="195"/>
      <c r="T46" s="195"/>
      <c r="U46" s="195"/>
      <c r="V46" s="197"/>
      <c r="W46" s="195"/>
      <c r="X46" s="195"/>
      <c r="Y46" s="195"/>
      <c r="Z46" s="195"/>
      <c r="AA46" s="197"/>
      <c r="AB46" s="127"/>
      <c r="AC46" s="214"/>
      <c r="AD46" s="55"/>
      <c r="AE46" s="55"/>
      <c r="AF46" s="146"/>
      <c r="AG46" s="197"/>
      <c r="AH46" s="214"/>
      <c r="AI46" s="214"/>
      <c r="AJ46" s="334" t="s">
        <v>1038</v>
      </c>
      <c r="AK46" s="335"/>
      <c r="AL46" s="239">
        <v>35092222549.800003</v>
      </c>
      <c r="AM46" s="239">
        <v>831400000</v>
      </c>
      <c r="AN46" s="239">
        <v>60700000</v>
      </c>
      <c r="AO46" s="241">
        <f>AM46/AL46</f>
        <v>2.3691859323533737E-2</v>
      </c>
      <c r="AP46" s="241">
        <f>AN46/AL46</f>
        <v>1.7297280020910485E-3</v>
      </c>
      <c r="AQ46" s="55"/>
      <c r="AR46" s="55"/>
    </row>
    <row r="47" spans="1:52" ht="51.75" customHeight="1">
      <c r="A47" s="359" t="s">
        <v>237</v>
      </c>
      <c r="B47" s="359" t="s">
        <v>247</v>
      </c>
      <c r="C47" s="359" t="s">
        <v>395</v>
      </c>
      <c r="D47" s="359" t="s">
        <v>313</v>
      </c>
      <c r="E47" s="413" t="s">
        <v>437</v>
      </c>
      <c r="F47" s="379">
        <v>2024130010179</v>
      </c>
      <c r="G47" s="356" t="s">
        <v>438</v>
      </c>
      <c r="H47" s="359" t="s">
        <v>439</v>
      </c>
      <c r="I47" s="359" t="s">
        <v>442</v>
      </c>
      <c r="J47" s="44">
        <v>0</v>
      </c>
      <c r="K47" s="46">
        <v>0.3333333</v>
      </c>
      <c r="L47" s="44" t="s">
        <v>445</v>
      </c>
      <c r="M47" s="55" t="s">
        <v>213</v>
      </c>
      <c r="N47" s="44" t="s">
        <v>456</v>
      </c>
      <c r="O47" s="56">
        <v>1</v>
      </c>
      <c r="P47" s="56">
        <v>0</v>
      </c>
      <c r="Q47" s="205">
        <f t="shared" si="0"/>
        <v>0</v>
      </c>
      <c r="R47" s="55" t="s">
        <v>791</v>
      </c>
      <c r="S47" s="44" t="s">
        <v>792</v>
      </c>
      <c r="T47" s="44">
        <v>330</v>
      </c>
      <c r="U47" s="44" t="s">
        <v>957</v>
      </c>
      <c r="V47" s="56">
        <v>0</v>
      </c>
      <c r="W47" s="44" t="s">
        <v>468</v>
      </c>
      <c r="X47" s="44" t="s">
        <v>411</v>
      </c>
      <c r="Y47" s="44" t="s">
        <v>460</v>
      </c>
      <c r="Z47" s="44" t="s">
        <v>464</v>
      </c>
      <c r="AA47" s="56" t="s">
        <v>413</v>
      </c>
      <c r="AB47" s="51" t="s">
        <v>465</v>
      </c>
      <c r="AC47" s="91">
        <v>600000000</v>
      </c>
      <c r="AD47" s="55" t="s">
        <v>63</v>
      </c>
      <c r="AE47" s="55" t="s">
        <v>54</v>
      </c>
      <c r="AF47" s="146" t="s">
        <v>795</v>
      </c>
      <c r="AG47" s="56">
        <v>0</v>
      </c>
      <c r="AH47" s="152">
        <v>600000000</v>
      </c>
      <c r="AI47" s="165">
        <v>600000000</v>
      </c>
      <c r="AJ47" s="175">
        <v>0</v>
      </c>
      <c r="AK47" s="175">
        <v>0</v>
      </c>
      <c r="AL47" s="175">
        <v>2023636565.6199999</v>
      </c>
      <c r="AM47" s="175">
        <v>499360000</v>
      </c>
      <c r="AN47" s="175">
        <v>19500000</v>
      </c>
      <c r="AO47" s="230">
        <f>AM47/AL47</f>
        <v>0.2467636770770677</v>
      </c>
      <c r="AP47" s="236">
        <f>AN47/AL47</f>
        <v>9.6361176365804633E-3</v>
      </c>
      <c r="AQ47" s="83" t="s">
        <v>415</v>
      </c>
      <c r="AR47" s="55" t="s">
        <v>467</v>
      </c>
    </row>
    <row r="48" spans="1:52" ht="57">
      <c r="A48" s="360"/>
      <c r="B48" s="360"/>
      <c r="C48" s="360"/>
      <c r="D48" s="360"/>
      <c r="E48" s="413"/>
      <c r="F48" s="379"/>
      <c r="G48" s="356"/>
      <c r="H48" s="360"/>
      <c r="I48" s="360"/>
      <c r="J48" s="44">
        <v>0</v>
      </c>
      <c r="K48" s="46">
        <v>0.3333333</v>
      </c>
      <c r="L48" s="44" t="s">
        <v>446</v>
      </c>
      <c r="M48" s="55" t="s">
        <v>213</v>
      </c>
      <c r="N48" s="44" t="s">
        <v>454</v>
      </c>
      <c r="O48" s="56">
        <v>12</v>
      </c>
      <c r="P48" s="56">
        <v>0</v>
      </c>
      <c r="Q48" s="205">
        <f t="shared" si="0"/>
        <v>0</v>
      </c>
      <c r="R48" s="55" t="s">
        <v>791</v>
      </c>
      <c r="S48" s="44" t="s">
        <v>792</v>
      </c>
      <c r="T48" s="44">
        <v>330</v>
      </c>
      <c r="U48" s="44" t="s">
        <v>458</v>
      </c>
      <c r="V48" s="56">
        <v>0</v>
      </c>
      <c r="W48" s="44" t="s">
        <v>468</v>
      </c>
      <c r="X48" s="44" t="s">
        <v>411</v>
      </c>
      <c r="Y48" s="44" t="s">
        <v>460</v>
      </c>
      <c r="Z48" s="44" t="s">
        <v>464</v>
      </c>
      <c r="AA48" s="56" t="s">
        <v>485</v>
      </c>
      <c r="AB48" s="51" t="s">
        <v>788</v>
      </c>
      <c r="AC48" s="82">
        <v>60000000</v>
      </c>
      <c r="AD48" s="51" t="s">
        <v>243</v>
      </c>
      <c r="AE48" s="55" t="s">
        <v>54</v>
      </c>
      <c r="AF48" s="146" t="s">
        <v>795</v>
      </c>
      <c r="AG48" s="56">
        <v>0</v>
      </c>
      <c r="AH48" s="150">
        <v>50000000</v>
      </c>
      <c r="AI48" s="163">
        <v>60000000</v>
      </c>
      <c r="AJ48" s="175">
        <v>0</v>
      </c>
      <c r="AK48" s="175">
        <v>0</v>
      </c>
      <c r="AL48" s="175"/>
      <c r="AM48" s="175"/>
      <c r="AN48" s="175"/>
      <c r="AO48" s="175"/>
      <c r="AP48" s="175"/>
      <c r="AQ48" s="83" t="s">
        <v>466</v>
      </c>
      <c r="AR48" s="55" t="s">
        <v>467</v>
      </c>
    </row>
    <row r="49" spans="1:44" ht="42.75">
      <c r="A49" s="367"/>
      <c r="B49" s="367"/>
      <c r="C49" s="367"/>
      <c r="D49" s="367"/>
      <c r="E49" s="413"/>
      <c r="F49" s="379"/>
      <c r="G49" s="356"/>
      <c r="H49" s="367"/>
      <c r="I49" s="367"/>
      <c r="J49" s="44">
        <v>0</v>
      </c>
      <c r="K49" s="46">
        <v>0.3333333</v>
      </c>
      <c r="L49" s="44" t="s">
        <v>447</v>
      </c>
      <c r="M49" s="55" t="s">
        <v>213</v>
      </c>
      <c r="N49" s="44" t="s">
        <v>454</v>
      </c>
      <c r="O49" s="56">
        <v>12</v>
      </c>
      <c r="P49" s="56">
        <v>0</v>
      </c>
      <c r="Q49" s="205">
        <f t="shared" si="0"/>
        <v>0</v>
      </c>
      <c r="R49" s="55" t="s">
        <v>791</v>
      </c>
      <c r="S49" s="44" t="s">
        <v>792</v>
      </c>
      <c r="T49" s="44">
        <v>330</v>
      </c>
      <c r="U49" s="44" t="s">
        <v>458</v>
      </c>
      <c r="V49" s="56">
        <v>0</v>
      </c>
      <c r="W49" s="44" t="s">
        <v>468</v>
      </c>
      <c r="X49" s="44" t="s">
        <v>411</v>
      </c>
      <c r="Y49" s="44" t="s">
        <v>460</v>
      </c>
      <c r="Z49" s="44" t="s">
        <v>464</v>
      </c>
      <c r="AA49" s="56" t="s">
        <v>485</v>
      </c>
      <c r="AB49" s="51" t="s">
        <v>785</v>
      </c>
      <c r="AC49" s="82">
        <v>60000000</v>
      </c>
      <c r="AD49" s="51" t="s">
        <v>243</v>
      </c>
      <c r="AE49" s="55" t="s">
        <v>54</v>
      </c>
      <c r="AF49" s="146" t="s">
        <v>795</v>
      </c>
      <c r="AG49" s="56">
        <v>0</v>
      </c>
      <c r="AH49" s="150">
        <v>50000000</v>
      </c>
      <c r="AI49" s="163">
        <v>60000000</v>
      </c>
      <c r="AJ49" s="175">
        <v>0</v>
      </c>
      <c r="AK49" s="175">
        <v>0</v>
      </c>
      <c r="AL49" s="175"/>
      <c r="AM49" s="175"/>
      <c r="AN49" s="175"/>
      <c r="AO49" s="175"/>
      <c r="AP49" s="175"/>
      <c r="AQ49" s="83" t="s">
        <v>466</v>
      </c>
      <c r="AR49" s="55" t="s">
        <v>467</v>
      </c>
    </row>
    <row r="50" spans="1:44" ht="77.25" customHeight="1">
      <c r="A50" s="78" t="s">
        <v>237</v>
      </c>
      <c r="B50" s="78" t="s">
        <v>247</v>
      </c>
      <c r="C50" s="78" t="s">
        <v>395</v>
      </c>
      <c r="D50" s="78" t="s">
        <v>804</v>
      </c>
      <c r="E50" s="413"/>
      <c r="F50" s="379"/>
      <c r="G50" s="356"/>
      <c r="H50" s="44" t="s">
        <v>440</v>
      </c>
      <c r="I50" s="44" t="s">
        <v>444</v>
      </c>
      <c r="J50" s="78" t="s">
        <v>987</v>
      </c>
      <c r="K50" s="114">
        <v>1</v>
      </c>
      <c r="L50" s="44" t="s">
        <v>455</v>
      </c>
      <c r="M50" s="55" t="s">
        <v>213</v>
      </c>
      <c r="N50" s="44" t="s">
        <v>986</v>
      </c>
      <c r="O50" s="56">
        <v>4</v>
      </c>
      <c r="P50" s="56">
        <v>0</v>
      </c>
      <c r="Q50" s="205">
        <f t="shared" si="0"/>
        <v>0</v>
      </c>
      <c r="R50" s="55" t="s">
        <v>791</v>
      </c>
      <c r="S50" s="44" t="s">
        <v>792</v>
      </c>
      <c r="T50" s="44">
        <v>330</v>
      </c>
      <c r="U50" s="44" t="s">
        <v>957</v>
      </c>
      <c r="V50" s="56">
        <v>0</v>
      </c>
      <c r="W50" s="44" t="s">
        <v>468</v>
      </c>
      <c r="X50" s="44" t="s">
        <v>411</v>
      </c>
      <c r="Y50" s="44" t="s">
        <v>460</v>
      </c>
      <c r="Z50" s="44" t="s">
        <v>464</v>
      </c>
      <c r="AA50" s="56" t="s">
        <v>413</v>
      </c>
      <c r="AB50" s="44" t="s">
        <v>810</v>
      </c>
      <c r="AC50" s="115">
        <v>600000000</v>
      </c>
      <c r="AD50" s="55" t="s">
        <v>77</v>
      </c>
      <c r="AE50" s="55" t="s">
        <v>54</v>
      </c>
      <c r="AF50" s="146" t="s">
        <v>795</v>
      </c>
      <c r="AG50" s="113" t="s">
        <v>989</v>
      </c>
      <c r="AH50" s="155">
        <v>600000000</v>
      </c>
      <c r="AI50" s="168">
        <v>600000000</v>
      </c>
      <c r="AJ50" s="115">
        <v>499360000</v>
      </c>
      <c r="AK50" s="115">
        <v>19500000</v>
      </c>
      <c r="AL50" s="115"/>
      <c r="AM50" s="115"/>
      <c r="AN50" s="115"/>
      <c r="AO50" s="115"/>
      <c r="AP50" s="115"/>
      <c r="AQ50" s="83" t="s">
        <v>415</v>
      </c>
      <c r="AR50" s="55" t="s">
        <v>467</v>
      </c>
    </row>
    <row r="51" spans="1:44" ht="81.75" customHeight="1">
      <c r="A51" s="356" t="s">
        <v>237</v>
      </c>
      <c r="B51" s="356" t="s">
        <v>247</v>
      </c>
      <c r="C51" s="356" t="s">
        <v>395</v>
      </c>
      <c r="D51" s="356" t="s">
        <v>805</v>
      </c>
      <c r="E51" s="413"/>
      <c r="F51" s="379"/>
      <c r="G51" s="356"/>
      <c r="H51" s="356" t="s">
        <v>441</v>
      </c>
      <c r="I51" s="356" t="s">
        <v>443</v>
      </c>
      <c r="J51" s="44">
        <v>0</v>
      </c>
      <c r="K51" s="46">
        <v>0.5</v>
      </c>
      <c r="L51" s="44" t="s">
        <v>806</v>
      </c>
      <c r="M51" s="55" t="s">
        <v>213</v>
      </c>
      <c r="N51" s="44" t="s">
        <v>457</v>
      </c>
      <c r="O51" s="56">
        <v>4</v>
      </c>
      <c r="P51" s="56">
        <v>0</v>
      </c>
      <c r="Q51" s="205">
        <f t="shared" si="0"/>
        <v>0</v>
      </c>
      <c r="R51" s="55" t="s">
        <v>791</v>
      </c>
      <c r="S51" s="44" t="s">
        <v>792</v>
      </c>
      <c r="T51" s="44">
        <v>330</v>
      </c>
      <c r="U51" s="44" t="s">
        <v>809</v>
      </c>
      <c r="V51" s="56">
        <v>0</v>
      </c>
      <c r="W51" s="44" t="s">
        <v>468</v>
      </c>
      <c r="X51" s="44" t="s">
        <v>411</v>
      </c>
      <c r="Y51" s="44" t="s">
        <v>461</v>
      </c>
      <c r="Z51" s="44" t="s">
        <v>463</v>
      </c>
      <c r="AA51" s="56" t="s">
        <v>413</v>
      </c>
      <c r="AB51" s="44" t="s">
        <v>836</v>
      </c>
      <c r="AC51" s="91">
        <v>308000001</v>
      </c>
      <c r="AD51" s="55" t="s">
        <v>65</v>
      </c>
      <c r="AE51" s="55" t="s">
        <v>54</v>
      </c>
      <c r="AF51" s="146" t="s">
        <v>795</v>
      </c>
      <c r="AG51" s="56">
        <v>0</v>
      </c>
      <c r="AH51" s="152">
        <v>308000001</v>
      </c>
      <c r="AI51" s="165">
        <v>308000001</v>
      </c>
      <c r="AJ51" s="175">
        <v>0</v>
      </c>
      <c r="AK51" s="175">
        <v>0</v>
      </c>
      <c r="AL51" s="175"/>
      <c r="AM51" s="175"/>
      <c r="AN51" s="175"/>
      <c r="AO51" s="175"/>
      <c r="AP51" s="175"/>
      <c r="AQ51" s="83" t="s">
        <v>415</v>
      </c>
      <c r="AR51" s="55" t="s">
        <v>467</v>
      </c>
    </row>
    <row r="52" spans="1:44" ht="70.5" customHeight="1">
      <c r="A52" s="356"/>
      <c r="B52" s="356"/>
      <c r="C52" s="356"/>
      <c r="D52" s="356"/>
      <c r="E52" s="413"/>
      <c r="F52" s="379"/>
      <c r="G52" s="356"/>
      <c r="H52" s="356"/>
      <c r="I52" s="356"/>
      <c r="J52" s="44">
        <v>0</v>
      </c>
      <c r="K52" s="46">
        <v>0.5</v>
      </c>
      <c r="L52" s="44" t="s">
        <v>807</v>
      </c>
      <c r="M52" s="55" t="s">
        <v>213</v>
      </c>
      <c r="N52" s="44" t="s">
        <v>457</v>
      </c>
      <c r="O52" s="56">
        <v>1</v>
      </c>
      <c r="P52" s="56">
        <v>0</v>
      </c>
      <c r="Q52" s="205">
        <f t="shared" si="0"/>
        <v>0</v>
      </c>
      <c r="R52" s="55" t="s">
        <v>791</v>
      </c>
      <c r="S52" s="44" t="s">
        <v>792</v>
      </c>
      <c r="T52" s="44">
        <v>330</v>
      </c>
      <c r="U52" s="44" t="s">
        <v>808</v>
      </c>
      <c r="V52" s="56">
        <v>0</v>
      </c>
      <c r="W52" s="44" t="s">
        <v>468</v>
      </c>
      <c r="X52" s="44" t="s">
        <v>411</v>
      </c>
      <c r="Y52" s="44" t="s">
        <v>462</v>
      </c>
      <c r="Z52" s="44" t="s">
        <v>463</v>
      </c>
      <c r="AA52" s="56" t="s">
        <v>413</v>
      </c>
      <c r="AB52" s="51" t="s">
        <v>459</v>
      </c>
      <c r="AC52" s="91">
        <v>395636564.62</v>
      </c>
      <c r="AD52" s="55" t="s">
        <v>68</v>
      </c>
      <c r="AE52" s="55" t="s">
        <v>54</v>
      </c>
      <c r="AF52" s="146" t="s">
        <v>795</v>
      </c>
      <c r="AG52" s="56">
        <v>0</v>
      </c>
      <c r="AH52" s="152">
        <v>160098601</v>
      </c>
      <c r="AI52" s="165">
        <v>395636564.62</v>
      </c>
      <c r="AJ52" s="175">
        <v>0</v>
      </c>
      <c r="AK52" s="175">
        <v>0</v>
      </c>
      <c r="AL52" s="175"/>
      <c r="AM52" s="175"/>
      <c r="AN52" s="175"/>
      <c r="AO52" s="175"/>
      <c r="AP52" s="175"/>
      <c r="AQ52" s="83" t="s">
        <v>466</v>
      </c>
      <c r="AR52" s="55" t="s">
        <v>467</v>
      </c>
    </row>
    <row r="53" spans="1:44" ht="70.5" customHeight="1">
      <c r="A53" s="194"/>
      <c r="B53" s="380" t="s">
        <v>1029</v>
      </c>
      <c r="C53" s="381"/>
      <c r="D53" s="381"/>
      <c r="E53" s="381"/>
      <c r="F53" s="381"/>
      <c r="G53" s="381"/>
      <c r="H53" s="381"/>
      <c r="I53" s="381"/>
      <c r="J53" s="381"/>
      <c r="K53" s="381"/>
      <c r="L53" s="381"/>
      <c r="M53" s="381"/>
      <c r="N53" s="381"/>
      <c r="O53" s="381"/>
      <c r="P53" s="388"/>
      <c r="Q53" s="206">
        <f>SUM(Q47:Q52)/6</f>
        <v>0</v>
      </c>
      <c r="R53" s="55"/>
      <c r="S53" s="195"/>
      <c r="T53" s="195"/>
      <c r="U53" s="195"/>
      <c r="V53" s="197"/>
      <c r="W53" s="195"/>
      <c r="X53" s="195"/>
      <c r="Y53" s="195"/>
      <c r="Z53" s="195"/>
      <c r="AA53" s="197"/>
      <c r="AB53" s="51"/>
      <c r="AC53" s="91"/>
      <c r="AD53" s="55"/>
      <c r="AE53" s="55"/>
      <c r="AF53" s="146"/>
      <c r="AG53" s="197"/>
      <c r="AH53" s="152"/>
      <c r="AI53" s="165"/>
      <c r="AJ53" s="334" t="s">
        <v>1038</v>
      </c>
      <c r="AK53" s="335"/>
      <c r="AL53" s="239">
        <v>2023636565.6199999</v>
      </c>
      <c r="AM53" s="239">
        <v>499360000</v>
      </c>
      <c r="AN53" s="239">
        <v>19500000</v>
      </c>
      <c r="AO53" s="240">
        <f>AM53/AL53</f>
        <v>0.2467636770770677</v>
      </c>
      <c r="AP53" s="240">
        <f>AN53/AM53</f>
        <v>3.9049983979493753E-2</v>
      </c>
      <c r="AQ53" s="83"/>
      <c r="AR53" s="55"/>
    </row>
    <row r="54" spans="1:44" ht="119.25" customHeight="1">
      <c r="A54" s="79" t="s">
        <v>240</v>
      </c>
      <c r="B54" s="80" t="s">
        <v>248</v>
      </c>
      <c r="C54" s="80" t="s">
        <v>396</v>
      </c>
      <c r="D54" s="44" t="s">
        <v>811</v>
      </c>
      <c r="E54" s="411" t="s">
        <v>523</v>
      </c>
      <c r="F54" s="365">
        <v>2024130010041</v>
      </c>
      <c r="G54" s="359" t="s">
        <v>522</v>
      </c>
      <c r="H54" s="44" t="s">
        <v>521</v>
      </c>
      <c r="I54" s="44" t="s">
        <v>520</v>
      </c>
      <c r="J54" s="44" t="s">
        <v>1002</v>
      </c>
      <c r="K54" s="86">
        <v>1</v>
      </c>
      <c r="L54" s="44" t="s">
        <v>519</v>
      </c>
      <c r="M54" s="55" t="s">
        <v>212</v>
      </c>
      <c r="N54" s="61" t="s">
        <v>457</v>
      </c>
      <c r="O54" s="56">
        <v>1</v>
      </c>
      <c r="P54" s="56">
        <v>1</v>
      </c>
      <c r="Q54" s="205">
        <f t="shared" si="0"/>
        <v>1</v>
      </c>
      <c r="R54" s="55" t="s">
        <v>791</v>
      </c>
      <c r="S54" s="44" t="s">
        <v>792</v>
      </c>
      <c r="T54" s="44">
        <v>330</v>
      </c>
      <c r="U54" s="44" t="s">
        <v>816</v>
      </c>
      <c r="V54" s="44" t="s">
        <v>1003</v>
      </c>
      <c r="W54" s="44" t="s">
        <v>468</v>
      </c>
      <c r="X54" s="44" t="s">
        <v>411</v>
      </c>
      <c r="Y54" s="44" t="s">
        <v>524</v>
      </c>
      <c r="Z54" s="44" t="s">
        <v>525</v>
      </c>
      <c r="AA54" s="56" t="s">
        <v>413</v>
      </c>
      <c r="AB54" s="51" t="s">
        <v>817</v>
      </c>
      <c r="AC54" s="91">
        <v>200996849</v>
      </c>
      <c r="AD54" s="55" t="s">
        <v>65</v>
      </c>
      <c r="AE54" s="55" t="s">
        <v>54</v>
      </c>
      <c r="AF54" s="146" t="s">
        <v>795</v>
      </c>
      <c r="AG54" s="56">
        <v>0</v>
      </c>
      <c r="AH54" s="152">
        <v>200996849</v>
      </c>
      <c r="AI54" s="165">
        <v>200996849</v>
      </c>
      <c r="AJ54" s="175">
        <v>0</v>
      </c>
      <c r="AK54" s="175">
        <v>0</v>
      </c>
      <c r="AL54" s="175">
        <v>590996849</v>
      </c>
      <c r="AM54" s="175">
        <v>285000000</v>
      </c>
      <c r="AN54" s="175">
        <v>8500000</v>
      </c>
      <c r="AO54" s="230">
        <f>AM54/AL54</f>
        <v>0.48223607364783089</v>
      </c>
      <c r="AP54" s="230">
        <f>AN54/AL54</f>
        <v>1.4382479389496711E-2</v>
      </c>
      <c r="AQ54" s="83" t="s">
        <v>415</v>
      </c>
      <c r="AR54" s="55" t="s">
        <v>527</v>
      </c>
    </row>
    <row r="55" spans="1:44" ht="119.25" customHeight="1">
      <c r="A55" s="79" t="s">
        <v>240</v>
      </c>
      <c r="B55" s="80" t="s">
        <v>248</v>
      </c>
      <c r="C55" s="80" t="s">
        <v>396</v>
      </c>
      <c r="D55" s="78" t="s">
        <v>812</v>
      </c>
      <c r="E55" s="412"/>
      <c r="F55" s="366"/>
      <c r="G55" s="367"/>
      <c r="H55" s="78" t="s">
        <v>815</v>
      </c>
      <c r="I55" s="78" t="s">
        <v>814</v>
      </c>
      <c r="J55" s="61" t="s">
        <v>457</v>
      </c>
      <c r="K55" s="85">
        <v>1</v>
      </c>
      <c r="L55" s="80" t="s">
        <v>813</v>
      </c>
      <c r="M55" s="55" t="s">
        <v>212</v>
      </c>
      <c r="N55" s="61" t="s">
        <v>457</v>
      </c>
      <c r="O55" s="56">
        <v>3</v>
      </c>
      <c r="P55" s="56">
        <v>0</v>
      </c>
      <c r="Q55" s="205">
        <f t="shared" si="0"/>
        <v>0</v>
      </c>
      <c r="R55" s="55" t="s">
        <v>791</v>
      </c>
      <c r="S55" s="44" t="s">
        <v>792</v>
      </c>
      <c r="T55" s="44">
        <v>330</v>
      </c>
      <c r="U55" s="44" t="s">
        <v>957</v>
      </c>
      <c r="V55" s="44">
        <v>0</v>
      </c>
      <c r="W55" s="44" t="s">
        <v>468</v>
      </c>
      <c r="X55" s="44" t="s">
        <v>411</v>
      </c>
      <c r="Y55" s="44" t="s">
        <v>460</v>
      </c>
      <c r="Z55" s="44" t="s">
        <v>818</v>
      </c>
      <c r="AA55" s="56" t="s">
        <v>413</v>
      </c>
      <c r="AB55" s="51" t="s">
        <v>526</v>
      </c>
      <c r="AC55" s="91">
        <v>390000000</v>
      </c>
      <c r="AD55" s="55" t="s">
        <v>77</v>
      </c>
      <c r="AE55" s="55" t="s">
        <v>54</v>
      </c>
      <c r="AF55" s="146" t="s">
        <v>795</v>
      </c>
      <c r="AG55" s="113" t="s">
        <v>994</v>
      </c>
      <c r="AH55" s="152">
        <v>390000000</v>
      </c>
      <c r="AI55" s="165">
        <v>390000000</v>
      </c>
      <c r="AJ55" s="91">
        <v>285000000</v>
      </c>
      <c r="AK55" s="91">
        <v>8500000</v>
      </c>
      <c r="AL55" s="91"/>
      <c r="AM55" s="91"/>
      <c r="AN55" s="91"/>
      <c r="AO55" s="91"/>
      <c r="AP55" s="91"/>
      <c r="AQ55" s="83" t="s">
        <v>415</v>
      </c>
      <c r="AR55" s="55" t="s">
        <v>527</v>
      </c>
    </row>
    <row r="56" spans="1:44" ht="82.5" customHeight="1">
      <c r="A56" s="194"/>
      <c r="B56" s="291" t="s">
        <v>1029</v>
      </c>
      <c r="C56" s="292"/>
      <c r="D56" s="292"/>
      <c r="E56" s="292"/>
      <c r="F56" s="292"/>
      <c r="G56" s="292"/>
      <c r="H56" s="292"/>
      <c r="I56" s="292"/>
      <c r="J56" s="292"/>
      <c r="K56" s="292"/>
      <c r="L56" s="292"/>
      <c r="M56" s="292"/>
      <c r="N56" s="292"/>
      <c r="O56" s="292"/>
      <c r="P56" s="293"/>
      <c r="Q56" s="210">
        <f>SUM(Q54:Q55)/2</f>
        <v>0.5</v>
      </c>
      <c r="R56" s="55"/>
      <c r="S56" s="195"/>
      <c r="T56" s="195"/>
      <c r="U56" s="195"/>
      <c r="V56" s="195"/>
      <c r="W56" s="195"/>
      <c r="X56" s="195"/>
      <c r="Y56" s="195"/>
      <c r="Z56" s="195"/>
      <c r="AA56" s="197"/>
      <c r="AB56" s="51"/>
      <c r="AC56" s="91"/>
      <c r="AD56" s="55"/>
      <c r="AE56" s="55"/>
      <c r="AF56" s="146"/>
      <c r="AG56" s="198"/>
      <c r="AH56" s="152"/>
      <c r="AI56" s="165"/>
      <c r="AJ56" s="337" t="s">
        <v>1036</v>
      </c>
      <c r="AK56" s="338"/>
      <c r="AL56" s="91">
        <v>590996849</v>
      </c>
      <c r="AM56" s="91">
        <v>285000000</v>
      </c>
      <c r="AN56" s="91">
        <v>8500000</v>
      </c>
      <c r="AO56" s="237">
        <v>0.48223607364783089</v>
      </c>
      <c r="AP56" s="237">
        <v>1.4382479389496711E-2</v>
      </c>
      <c r="AQ56" s="83"/>
      <c r="AR56" s="87"/>
    </row>
    <row r="57" spans="1:44" ht="129" customHeight="1">
      <c r="A57" s="78" t="s">
        <v>238</v>
      </c>
      <c r="B57" s="78" t="s">
        <v>248</v>
      </c>
      <c r="C57" s="78" t="s">
        <v>396</v>
      </c>
      <c r="D57" s="78" t="s">
        <v>316</v>
      </c>
      <c r="E57" s="357" t="s">
        <v>528</v>
      </c>
      <c r="F57" s="365">
        <v>2024130010042</v>
      </c>
      <c r="G57" s="78" t="s">
        <v>820</v>
      </c>
      <c r="H57" s="78" t="s">
        <v>529</v>
      </c>
      <c r="I57" s="129" t="s">
        <v>949</v>
      </c>
      <c r="J57" s="129" t="s">
        <v>457</v>
      </c>
      <c r="K57" s="86">
        <v>0.5</v>
      </c>
      <c r="L57" s="44" t="s">
        <v>530</v>
      </c>
      <c r="M57" s="88" t="s">
        <v>212</v>
      </c>
      <c r="N57" s="61" t="s">
        <v>457</v>
      </c>
      <c r="O57" s="56">
        <v>3</v>
      </c>
      <c r="P57" s="56">
        <v>1</v>
      </c>
      <c r="Q57" s="205">
        <f t="shared" si="0"/>
        <v>0.33333333333333331</v>
      </c>
      <c r="R57" s="55" t="s">
        <v>791</v>
      </c>
      <c r="S57" s="44" t="s">
        <v>792</v>
      </c>
      <c r="T57" s="44">
        <v>330</v>
      </c>
      <c r="U57" s="44" t="s">
        <v>957</v>
      </c>
      <c r="V57" s="44" t="s">
        <v>957</v>
      </c>
      <c r="W57" s="44" t="s">
        <v>468</v>
      </c>
      <c r="X57" s="44" t="s">
        <v>411</v>
      </c>
      <c r="Y57" s="44" t="s">
        <v>958</v>
      </c>
      <c r="Z57" s="44" t="s">
        <v>959</v>
      </c>
      <c r="AA57" s="56" t="s">
        <v>413</v>
      </c>
      <c r="AB57" s="51" t="s">
        <v>960</v>
      </c>
      <c r="AC57" s="91">
        <v>5290240139.9099998</v>
      </c>
      <c r="AD57" s="55" t="s">
        <v>77</v>
      </c>
      <c r="AE57" s="55" t="s">
        <v>54</v>
      </c>
      <c r="AF57" s="146" t="s">
        <v>795</v>
      </c>
      <c r="AG57" s="113" t="s">
        <v>992</v>
      </c>
      <c r="AH57" s="152">
        <v>485633930</v>
      </c>
      <c r="AI57" s="165">
        <v>5290240139.9099998</v>
      </c>
      <c r="AJ57" s="91">
        <v>457110000</v>
      </c>
      <c r="AK57" s="91">
        <v>65970000</v>
      </c>
      <c r="AL57" s="91">
        <v>10839940139.91</v>
      </c>
      <c r="AM57" s="91">
        <v>457110000</v>
      </c>
      <c r="AN57" s="91">
        <v>65970000</v>
      </c>
      <c r="AO57" s="237">
        <f>AM57/AL57</f>
        <v>4.2169052051960428E-2</v>
      </c>
      <c r="AP57" s="237">
        <f>AN57/AL57</f>
        <v>6.0858269647739698E-3</v>
      </c>
      <c r="AQ57" s="83" t="s">
        <v>961</v>
      </c>
      <c r="AR57" s="87" t="s">
        <v>531</v>
      </c>
    </row>
    <row r="58" spans="1:44" ht="129" customHeight="1">
      <c r="A58" s="78" t="s">
        <v>238</v>
      </c>
      <c r="B58" s="78" t="s">
        <v>248</v>
      </c>
      <c r="C58" s="78" t="s">
        <v>396</v>
      </c>
      <c r="D58" s="78" t="s">
        <v>316</v>
      </c>
      <c r="E58" s="358"/>
      <c r="F58" s="375"/>
      <c r="G58" s="78" t="s">
        <v>820</v>
      </c>
      <c r="H58" s="78" t="s">
        <v>529</v>
      </c>
      <c r="I58" s="129" t="s">
        <v>949</v>
      </c>
      <c r="J58" s="176">
        <v>0</v>
      </c>
      <c r="K58" s="86">
        <v>0.5</v>
      </c>
      <c r="L58" s="127" t="s">
        <v>950</v>
      </c>
      <c r="M58" s="123" t="s">
        <v>212</v>
      </c>
      <c r="N58" s="61" t="s">
        <v>457</v>
      </c>
      <c r="O58" s="56">
        <v>1</v>
      </c>
      <c r="P58" s="56">
        <v>0</v>
      </c>
      <c r="Q58" s="205">
        <f t="shared" si="0"/>
        <v>0</v>
      </c>
      <c r="R58" s="55" t="s">
        <v>910</v>
      </c>
      <c r="S58" s="44" t="s">
        <v>792</v>
      </c>
      <c r="T58" s="44">
        <v>300</v>
      </c>
      <c r="U58" s="44" t="s">
        <v>957</v>
      </c>
      <c r="V58" s="44">
        <v>0</v>
      </c>
      <c r="W58" s="44" t="s">
        <v>468</v>
      </c>
      <c r="X58" s="44" t="s">
        <v>411</v>
      </c>
      <c r="Y58" s="44" t="s">
        <v>958</v>
      </c>
      <c r="Z58" s="44" t="s">
        <v>959</v>
      </c>
      <c r="AA58" s="56" t="s">
        <v>413</v>
      </c>
      <c r="AB58" s="130" t="s">
        <v>963</v>
      </c>
      <c r="AC58" s="91">
        <v>749700000</v>
      </c>
      <c r="AD58" s="55" t="s">
        <v>77</v>
      </c>
      <c r="AE58" s="55" t="s">
        <v>54</v>
      </c>
      <c r="AF58" s="146" t="s">
        <v>910</v>
      </c>
      <c r="AG58" s="56">
        <v>0</v>
      </c>
      <c r="AH58" s="152">
        <v>0</v>
      </c>
      <c r="AI58" s="165">
        <v>749700000</v>
      </c>
      <c r="AJ58" s="175">
        <v>0</v>
      </c>
      <c r="AK58" s="175">
        <v>0</v>
      </c>
      <c r="AL58" s="175"/>
      <c r="AM58" s="175"/>
      <c r="AN58" s="175"/>
      <c r="AO58" s="175"/>
      <c r="AP58" s="175"/>
      <c r="AQ58" s="83" t="s">
        <v>962</v>
      </c>
      <c r="AR58" s="87" t="s">
        <v>531</v>
      </c>
    </row>
    <row r="59" spans="1:44" ht="129" customHeight="1">
      <c r="A59" s="78" t="s">
        <v>238</v>
      </c>
      <c r="B59" s="78" t="s">
        <v>248</v>
      </c>
      <c r="C59" s="78" t="s">
        <v>396</v>
      </c>
      <c r="D59" s="78" t="s">
        <v>317</v>
      </c>
      <c r="E59" s="358"/>
      <c r="F59" s="375"/>
      <c r="G59" s="78" t="s">
        <v>820</v>
      </c>
      <c r="H59" s="78" t="s">
        <v>529</v>
      </c>
      <c r="I59" s="130" t="s">
        <v>953</v>
      </c>
      <c r="J59" s="131">
        <v>0</v>
      </c>
      <c r="K59" s="86">
        <v>1</v>
      </c>
      <c r="L59" s="127" t="s">
        <v>951</v>
      </c>
      <c r="M59" s="125" t="s">
        <v>212</v>
      </c>
      <c r="N59" s="61" t="s">
        <v>457</v>
      </c>
      <c r="O59" s="56">
        <v>1</v>
      </c>
      <c r="P59" s="56">
        <v>0</v>
      </c>
      <c r="Q59" s="205">
        <f t="shared" si="0"/>
        <v>0</v>
      </c>
      <c r="R59" s="55" t="s">
        <v>910</v>
      </c>
      <c r="S59" s="44" t="s">
        <v>792</v>
      </c>
      <c r="T59" s="44">
        <v>300</v>
      </c>
      <c r="U59" s="44" t="s">
        <v>965</v>
      </c>
      <c r="V59" s="44">
        <v>0</v>
      </c>
      <c r="W59" s="44" t="s">
        <v>956</v>
      </c>
      <c r="X59" s="44" t="s">
        <v>411</v>
      </c>
      <c r="Y59" s="44" t="s">
        <v>958</v>
      </c>
      <c r="Z59" s="44" t="s">
        <v>959</v>
      </c>
      <c r="AA59" s="56" t="s">
        <v>413</v>
      </c>
      <c r="AB59" s="127" t="s">
        <v>964</v>
      </c>
      <c r="AC59" s="91">
        <v>2300000000</v>
      </c>
      <c r="AD59" s="55" t="s">
        <v>55</v>
      </c>
      <c r="AE59" s="55" t="s">
        <v>54</v>
      </c>
      <c r="AF59" s="146" t="s">
        <v>910</v>
      </c>
      <c r="AG59" s="56">
        <v>0</v>
      </c>
      <c r="AH59" s="152">
        <v>0</v>
      </c>
      <c r="AI59" s="165">
        <v>2300000000</v>
      </c>
      <c r="AJ59" s="175">
        <v>0</v>
      </c>
      <c r="AK59" s="175">
        <v>0</v>
      </c>
      <c r="AL59" s="175"/>
      <c r="AM59" s="175"/>
      <c r="AN59" s="175"/>
      <c r="AO59" s="175"/>
      <c r="AP59" s="175"/>
      <c r="AQ59" s="83" t="s">
        <v>962</v>
      </c>
      <c r="AR59" s="87" t="s">
        <v>531</v>
      </c>
    </row>
    <row r="60" spans="1:44" ht="129" customHeight="1">
      <c r="A60" s="78" t="s">
        <v>238</v>
      </c>
      <c r="B60" s="78" t="s">
        <v>248</v>
      </c>
      <c r="C60" s="78" t="s">
        <v>396</v>
      </c>
      <c r="D60" s="78" t="s">
        <v>819</v>
      </c>
      <c r="E60" s="410"/>
      <c r="F60" s="366"/>
      <c r="G60" s="78" t="s">
        <v>820</v>
      </c>
      <c r="H60" s="131" t="s">
        <v>954</v>
      </c>
      <c r="I60" s="130" t="s">
        <v>955</v>
      </c>
      <c r="J60" s="131" t="s">
        <v>1004</v>
      </c>
      <c r="K60" s="86">
        <v>1</v>
      </c>
      <c r="L60" s="127" t="s">
        <v>952</v>
      </c>
      <c r="M60" s="125" t="s">
        <v>212</v>
      </c>
      <c r="N60" s="61" t="s">
        <v>457</v>
      </c>
      <c r="O60" s="56">
        <v>1</v>
      </c>
      <c r="P60" s="56">
        <v>0</v>
      </c>
      <c r="Q60" s="205">
        <f t="shared" si="0"/>
        <v>0</v>
      </c>
      <c r="R60" s="55" t="s">
        <v>910</v>
      </c>
      <c r="S60" s="44" t="s">
        <v>792</v>
      </c>
      <c r="T60" s="44">
        <v>300</v>
      </c>
      <c r="U60" s="44" t="s">
        <v>957</v>
      </c>
      <c r="V60" s="44">
        <v>0</v>
      </c>
      <c r="W60" s="44" t="s">
        <v>468</v>
      </c>
      <c r="X60" s="44" t="s">
        <v>411</v>
      </c>
      <c r="Y60" s="44" t="s">
        <v>821</v>
      </c>
      <c r="Z60" s="44" t="s">
        <v>822</v>
      </c>
      <c r="AA60" s="56" t="s">
        <v>413</v>
      </c>
      <c r="AB60" s="127" t="s">
        <v>952</v>
      </c>
      <c r="AC60" s="91">
        <v>2500000000</v>
      </c>
      <c r="AD60" s="55" t="s">
        <v>55</v>
      </c>
      <c r="AE60" s="55" t="s">
        <v>54</v>
      </c>
      <c r="AF60" s="146" t="s">
        <v>910</v>
      </c>
      <c r="AG60" s="56">
        <v>0</v>
      </c>
      <c r="AH60" s="152">
        <v>0</v>
      </c>
      <c r="AI60" s="165">
        <v>2500000000</v>
      </c>
      <c r="AJ60" s="175">
        <v>0</v>
      </c>
      <c r="AK60" s="175">
        <v>0</v>
      </c>
      <c r="AL60" s="175"/>
      <c r="AM60" s="175"/>
      <c r="AN60" s="175"/>
      <c r="AO60" s="175"/>
      <c r="AP60" s="175"/>
      <c r="AQ60" s="83" t="s">
        <v>962</v>
      </c>
      <c r="AR60" s="87" t="s">
        <v>531</v>
      </c>
    </row>
    <row r="61" spans="1:44" ht="82.5" customHeight="1">
      <c r="A61" s="193"/>
      <c r="B61" s="382" t="s">
        <v>1029</v>
      </c>
      <c r="C61" s="383"/>
      <c r="D61" s="383"/>
      <c r="E61" s="383"/>
      <c r="F61" s="383"/>
      <c r="G61" s="383"/>
      <c r="H61" s="383"/>
      <c r="I61" s="383"/>
      <c r="J61" s="383"/>
      <c r="K61" s="383"/>
      <c r="L61" s="383"/>
      <c r="M61" s="383"/>
      <c r="N61" s="383"/>
      <c r="O61" s="383"/>
      <c r="P61" s="384"/>
      <c r="Q61" s="210">
        <f>SUM(Q57:Q60)/4</f>
        <v>8.3333333333333329E-2</v>
      </c>
      <c r="R61" s="55"/>
      <c r="S61" s="195"/>
      <c r="T61" s="195"/>
      <c r="U61" s="195"/>
      <c r="V61" s="195"/>
      <c r="W61" s="195"/>
      <c r="X61" s="195"/>
      <c r="Y61" s="195"/>
      <c r="Z61" s="195"/>
      <c r="AA61" s="197"/>
      <c r="AB61" s="127"/>
      <c r="AC61" s="91"/>
      <c r="AD61" s="55"/>
      <c r="AE61" s="55"/>
      <c r="AF61" s="146"/>
      <c r="AG61" s="197"/>
      <c r="AH61" s="152"/>
      <c r="AI61" s="165"/>
      <c r="AJ61" s="328" t="s">
        <v>1036</v>
      </c>
      <c r="AK61" s="329"/>
      <c r="AL61" s="175">
        <v>10839940139.91</v>
      </c>
      <c r="AM61" s="175">
        <v>457110000</v>
      </c>
      <c r="AN61" s="175">
        <v>65970000</v>
      </c>
      <c r="AO61" s="230">
        <v>4.2169052051960428E-2</v>
      </c>
      <c r="AP61" s="230">
        <v>6.0858269647739698E-3</v>
      </c>
      <c r="AQ61" s="83"/>
      <c r="AR61" s="87"/>
    </row>
    <row r="62" spans="1:44" ht="110.25" customHeight="1">
      <c r="A62" s="359" t="s">
        <v>237</v>
      </c>
      <c r="B62" s="359" t="s">
        <v>248</v>
      </c>
      <c r="C62" s="359" t="s">
        <v>396</v>
      </c>
      <c r="D62" s="359" t="s">
        <v>322</v>
      </c>
      <c r="E62" s="357" t="s">
        <v>532</v>
      </c>
      <c r="F62" s="379">
        <v>2024130010048</v>
      </c>
      <c r="G62" s="356" t="s">
        <v>533</v>
      </c>
      <c r="H62" s="356" t="s">
        <v>534</v>
      </c>
      <c r="I62" s="359" t="s">
        <v>535</v>
      </c>
      <c r="J62" s="44" t="s">
        <v>457</v>
      </c>
      <c r="K62" s="86">
        <v>0.5</v>
      </c>
      <c r="L62" s="78" t="s">
        <v>823</v>
      </c>
      <c r="M62" s="55" t="s">
        <v>213</v>
      </c>
      <c r="N62" s="44" t="s">
        <v>457</v>
      </c>
      <c r="O62" s="56">
        <v>1</v>
      </c>
      <c r="P62" s="56">
        <v>1</v>
      </c>
      <c r="Q62" s="205">
        <f t="shared" si="0"/>
        <v>1</v>
      </c>
      <c r="R62" s="55" t="s">
        <v>791</v>
      </c>
      <c r="S62" s="44" t="s">
        <v>792</v>
      </c>
      <c r="T62" s="44">
        <v>330</v>
      </c>
      <c r="U62" s="44" t="s">
        <v>957</v>
      </c>
      <c r="V62" s="44" t="s">
        <v>957</v>
      </c>
      <c r="W62" s="44" t="s">
        <v>468</v>
      </c>
      <c r="X62" s="44" t="s">
        <v>411</v>
      </c>
      <c r="Y62" s="44" t="s">
        <v>460</v>
      </c>
      <c r="Z62" s="44" t="s">
        <v>536</v>
      </c>
      <c r="AA62" s="56" t="s">
        <v>413</v>
      </c>
      <c r="AB62" s="51" t="s">
        <v>526</v>
      </c>
      <c r="AC62" s="91">
        <v>3600000000</v>
      </c>
      <c r="AD62" s="55" t="s">
        <v>77</v>
      </c>
      <c r="AE62" s="55" t="s">
        <v>54</v>
      </c>
      <c r="AF62" s="146" t="s">
        <v>795</v>
      </c>
      <c r="AG62" s="113" t="s">
        <v>993</v>
      </c>
      <c r="AH62" s="152">
        <v>600000000</v>
      </c>
      <c r="AI62" s="165">
        <v>3600000000</v>
      </c>
      <c r="AJ62" s="91">
        <f>808569221-223369221</f>
        <v>585200000</v>
      </c>
      <c r="AK62" s="91">
        <v>12500000</v>
      </c>
      <c r="AL62" s="91">
        <v>3823369221</v>
      </c>
      <c r="AM62" s="91">
        <v>808569221</v>
      </c>
      <c r="AN62" s="91">
        <v>12500000</v>
      </c>
      <c r="AO62" s="237">
        <f>AM62/AL62</f>
        <v>0.21148081031748203</v>
      </c>
      <c r="AP62" s="237">
        <f>AN62/AL62</f>
        <v>3.2693677428126161E-3</v>
      </c>
      <c r="AQ62" s="83" t="s">
        <v>415</v>
      </c>
      <c r="AR62" s="55" t="s">
        <v>537</v>
      </c>
    </row>
    <row r="63" spans="1:44" ht="110.25" customHeight="1">
      <c r="A63" s="360"/>
      <c r="B63" s="360"/>
      <c r="C63" s="360"/>
      <c r="D63" s="360"/>
      <c r="E63" s="358"/>
      <c r="F63" s="379"/>
      <c r="G63" s="356"/>
      <c r="H63" s="356"/>
      <c r="I63" s="360"/>
      <c r="J63" s="195"/>
      <c r="K63" s="86"/>
      <c r="L63" s="193"/>
      <c r="M63" s="55"/>
      <c r="N63" s="195"/>
      <c r="O63" s="197"/>
      <c r="P63" s="197"/>
      <c r="Q63" s="205"/>
      <c r="R63" s="55"/>
      <c r="S63" s="195"/>
      <c r="T63" s="195"/>
      <c r="U63" s="195"/>
      <c r="V63" s="195"/>
      <c r="W63" s="195"/>
      <c r="X63" s="195"/>
      <c r="Y63" s="195"/>
      <c r="Z63" s="195"/>
      <c r="AA63" s="197"/>
      <c r="AB63" s="51"/>
      <c r="AC63" s="91"/>
      <c r="AD63" s="55"/>
      <c r="AE63" s="55"/>
      <c r="AF63" s="146"/>
      <c r="AG63" s="198"/>
      <c r="AH63" s="152"/>
      <c r="AI63" s="165"/>
      <c r="AJ63" s="165"/>
      <c r="AK63" s="91"/>
      <c r="AL63" s="91"/>
      <c r="AM63" s="91"/>
      <c r="AN63" s="91"/>
      <c r="AO63" s="91"/>
      <c r="AP63" s="91"/>
      <c r="AQ63" s="83"/>
      <c r="AR63" s="55"/>
    </row>
    <row r="64" spans="1:44" ht="110.25" customHeight="1">
      <c r="A64" s="360"/>
      <c r="B64" s="360"/>
      <c r="C64" s="360"/>
      <c r="D64" s="360"/>
      <c r="E64" s="358"/>
      <c r="F64" s="379"/>
      <c r="G64" s="356"/>
      <c r="H64" s="356"/>
      <c r="I64" s="360"/>
      <c r="J64" s="195"/>
      <c r="K64" s="86"/>
      <c r="L64" s="193"/>
      <c r="M64" s="55"/>
      <c r="N64" s="195"/>
      <c r="O64" s="197"/>
      <c r="P64" s="197"/>
      <c r="Q64" s="205"/>
      <c r="R64" s="55"/>
      <c r="S64" s="195"/>
      <c r="T64" s="195"/>
      <c r="U64" s="195"/>
      <c r="V64" s="195"/>
      <c r="W64" s="195"/>
      <c r="X64" s="195"/>
      <c r="Y64" s="195"/>
      <c r="Z64" s="195"/>
      <c r="AA64" s="197"/>
      <c r="AB64" s="51"/>
      <c r="AC64" s="91"/>
      <c r="AD64" s="55"/>
      <c r="AE64" s="55"/>
      <c r="AF64" s="146"/>
      <c r="AG64" s="198"/>
      <c r="AH64" s="152"/>
      <c r="AI64" s="165"/>
      <c r="AJ64" s="165"/>
      <c r="AK64" s="91"/>
      <c r="AL64" s="91"/>
      <c r="AM64" s="91"/>
      <c r="AN64" s="91"/>
      <c r="AO64" s="91"/>
      <c r="AP64" s="91"/>
      <c r="AQ64" s="83"/>
      <c r="AR64" s="55"/>
    </row>
    <row r="65" spans="1:44" s="1" customFormat="1" ht="144" customHeight="1">
      <c r="A65" s="367"/>
      <c r="B65" s="367"/>
      <c r="C65" s="367"/>
      <c r="D65" s="367"/>
      <c r="E65" s="410"/>
      <c r="F65" s="379"/>
      <c r="G65" s="356"/>
      <c r="H65" s="356"/>
      <c r="I65" s="367"/>
      <c r="J65" s="53" t="s">
        <v>457</v>
      </c>
      <c r="K65" s="178">
        <v>0.5</v>
      </c>
      <c r="L65" s="53" t="s">
        <v>824</v>
      </c>
      <c r="M65" s="65" t="s">
        <v>213</v>
      </c>
      <c r="N65" s="53" t="s">
        <v>457</v>
      </c>
      <c r="O65" s="97">
        <v>1</v>
      </c>
      <c r="P65" s="97">
        <v>1</v>
      </c>
      <c r="Q65" s="205">
        <f t="shared" si="0"/>
        <v>1</v>
      </c>
      <c r="R65" s="65" t="s">
        <v>791</v>
      </c>
      <c r="S65" s="53" t="s">
        <v>792</v>
      </c>
      <c r="T65" s="53">
        <v>330</v>
      </c>
      <c r="U65" s="53" t="s">
        <v>957</v>
      </c>
      <c r="V65" s="53" t="s">
        <v>957</v>
      </c>
      <c r="W65" s="53" t="s">
        <v>468</v>
      </c>
      <c r="X65" s="53" t="s">
        <v>411</v>
      </c>
      <c r="Y65" s="53" t="s">
        <v>460</v>
      </c>
      <c r="Z65" s="53" t="s">
        <v>536</v>
      </c>
      <c r="AA65" s="97" t="s">
        <v>413</v>
      </c>
      <c r="AB65" s="63" t="s">
        <v>825</v>
      </c>
      <c r="AC65" s="179">
        <v>223369221</v>
      </c>
      <c r="AD65" s="65" t="s">
        <v>65</v>
      </c>
      <c r="AE65" s="65" t="s">
        <v>54</v>
      </c>
      <c r="AF65" s="180" t="s">
        <v>795</v>
      </c>
      <c r="AG65" s="66" t="s">
        <v>1020</v>
      </c>
      <c r="AH65" s="181">
        <v>223369221</v>
      </c>
      <c r="AI65" s="182">
        <v>223369221</v>
      </c>
      <c r="AJ65" s="182">
        <v>223369221</v>
      </c>
      <c r="AK65" s="183">
        <v>0</v>
      </c>
      <c r="AL65" s="183"/>
      <c r="AM65" s="183"/>
      <c r="AN65" s="183"/>
      <c r="AO65" s="183"/>
      <c r="AP65" s="183"/>
      <c r="AQ65" s="184" t="s">
        <v>415</v>
      </c>
      <c r="AR65" s="65" t="s">
        <v>537</v>
      </c>
    </row>
    <row r="66" spans="1:44" s="1" customFormat="1" ht="81.75" customHeight="1">
      <c r="A66" s="196"/>
      <c r="B66" s="291" t="s">
        <v>1029</v>
      </c>
      <c r="C66" s="292"/>
      <c r="D66" s="292"/>
      <c r="E66" s="292"/>
      <c r="F66" s="292"/>
      <c r="G66" s="292"/>
      <c r="H66" s="292"/>
      <c r="I66" s="292"/>
      <c r="J66" s="292"/>
      <c r="K66" s="292"/>
      <c r="L66" s="292"/>
      <c r="M66" s="292"/>
      <c r="N66" s="292"/>
      <c r="O66" s="292"/>
      <c r="P66" s="293"/>
      <c r="Q66" s="210">
        <f>SUM(Q62:Q65)/2</f>
        <v>1</v>
      </c>
      <c r="R66" s="65"/>
      <c r="S66" s="53"/>
      <c r="T66" s="53"/>
      <c r="U66" s="200"/>
      <c r="V66" s="200"/>
      <c r="W66" s="53"/>
      <c r="X66" s="53"/>
      <c r="Y66" s="53"/>
      <c r="Z66" s="53"/>
      <c r="AA66" s="97"/>
      <c r="AB66" s="63"/>
      <c r="AC66" s="179"/>
      <c r="AD66" s="65"/>
      <c r="AE66" s="65"/>
      <c r="AF66" s="180"/>
      <c r="AG66" s="66"/>
      <c r="AH66" s="181"/>
      <c r="AI66" s="182"/>
      <c r="AJ66" s="339" t="s">
        <v>1036</v>
      </c>
      <c r="AK66" s="340"/>
      <c r="AL66" s="183">
        <v>3823369221</v>
      </c>
      <c r="AM66" s="183">
        <v>808569221</v>
      </c>
      <c r="AN66" s="183">
        <v>12500000</v>
      </c>
      <c r="AO66" s="238">
        <v>0.21148081031748203</v>
      </c>
      <c r="AP66" s="238">
        <v>3.2693677428126161E-3</v>
      </c>
      <c r="AQ66" s="184"/>
      <c r="AR66" s="65"/>
    </row>
    <row r="67" spans="1:44" s="1" customFormat="1" ht="81.75" customHeight="1">
      <c r="A67" s="196"/>
      <c r="B67" s="291" t="s">
        <v>1030</v>
      </c>
      <c r="C67" s="292"/>
      <c r="D67" s="292"/>
      <c r="E67" s="292"/>
      <c r="F67" s="292"/>
      <c r="G67" s="292"/>
      <c r="H67" s="292"/>
      <c r="I67" s="292"/>
      <c r="J67" s="292"/>
      <c r="K67" s="292"/>
      <c r="L67" s="292"/>
      <c r="M67" s="292"/>
      <c r="N67" s="292"/>
      <c r="O67" s="292"/>
      <c r="P67" s="293"/>
      <c r="Q67" s="206">
        <f>(Q66+Q61+Q56)/3</f>
        <v>0.52777777777777779</v>
      </c>
      <c r="R67" s="65"/>
      <c r="S67" s="53"/>
      <c r="T67" s="53"/>
      <c r="U67" s="200"/>
      <c r="V67" s="200"/>
      <c r="W67" s="53"/>
      <c r="X67" s="53"/>
      <c r="Y67" s="53"/>
      <c r="Z67" s="53"/>
      <c r="AA67" s="97"/>
      <c r="AB67" s="63"/>
      <c r="AC67" s="179"/>
      <c r="AD67" s="65"/>
      <c r="AE67" s="65"/>
      <c r="AF67" s="180"/>
      <c r="AG67" s="66"/>
      <c r="AH67" s="181"/>
      <c r="AI67" s="182"/>
      <c r="AJ67" s="343" t="s">
        <v>1038</v>
      </c>
      <c r="AK67" s="344"/>
      <c r="AL67" s="242">
        <f>(AL66+AL61+AL56)</f>
        <v>15254306209.91</v>
      </c>
      <c r="AM67" s="242">
        <f>(AM66+AM61+AM56)</f>
        <v>1550679221</v>
      </c>
      <c r="AN67" s="242">
        <f>(AN66+AN61+AN56)</f>
        <v>86970000</v>
      </c>
      <c r="AO67" s="243">
        <f>AM67/AL67</f>
        <v>0.10165517852215378</v>
      </c>
      <c r="AP67" s="244">
        <f>AN67/AL67</f>
        <v>5.7013409068384716E-3</v>
      </c>
      <c r="AQ67" s="184"/>
      <c r="AR67" s="65"/>
    </row>
    <row r="68" spans="1:44" ht="189" customHeight="1">
      <c r="A68" s="44" t="s">
        <v>238</v>
      </c>
      <c r="B68" s="44" t="s">
        <v>249</v>
      </c>
      <c r="C68" s="44" t="s">
        <v>397</v>
      </c>
      <c r="D68" s="44" t="s">
        <v>830</v>
      </c>
      <c r="E68" s="357" t="s">
        <v>538</v>
      </c>
      <c r="F68" s="365">
        <v>2024130010065</v>
      </c>
      <c r="G68" s="359" t="s">
        <v>539</v>
      </c>
      <c r="H68" s="359" t="s">
        <v>829</v>
      </c>
      <c r="I68" s="44" t="s">
        <v>828</v>
      </c>
      <c r="J68" s="44" t="s">
        <v>457</v>
      </c>
      <c r="K68" s="86">
        <v>0.5</v>
      </c>
      <c r="L68" s="44" t="s">
        <v>826</v>
      </c>
      <c r="M68" s="55" t="s">
        <v>213</v>
      </c>
      <c r="N68" s="61" t="s">
        <v>457</v>
      </c>
      <c r="O68" s="56">
        <v>5</v>
      </c>
      <c r="P68" s="56">
        <v>13</v>
      </c>
      <c r="Q68" s="205">
        <f>100%</f>
        <v>1</v>
      </c>
      <c r="R68" s="55" t="s">
        <v>791</v>
      </c>
      <c r="S68" s="44" t="s">
        <v>792</v>
      </c>
      <c r="T68" s="44">
        <v>330</v>
      </c>
      <c r="U68" s="359" t="s">
        <v>833</v>
      </c>
      <c r="V68" s="359">
        <v>0</v>
      </c>
      <c r="W68" s="44" t="s">
        <v>468</v>
      </c>
      <c r="X68" s="44" t="s">
        <v>411</v>
      </c>
      <c r="Y68" s="44" t="s">
        <v>837</v>
      </c>
      <c r="Z68" s="44" t="s">
        <v>838</v>
      </c>
      <c r="AA68" s="56" t="s">
        <v>413</v>
      </c>
      <c r="AB68" s="51" t="s">
        <v>834</v>
      </c>
      <c r="AC68" s="91">
        <v>670000000</v>
      </c>
      <c r="AD68" s="55" t="s">
        <v>77</v>
      </c>
      <c r="AE68" s="55" t="s">
        <v>54</v>
      </c>
      <c r="AF68" s="146" t="s">
        <v>795</v>
      </c>
      <c r="AG68" s="113" t="s">
        <v>995</v>
      </c>
      <c r="AH68" s="152">
        <v>270000000</v>
      </c>
      <c r="AI68" s="165">
        <v>670000000</v>
      </c>
      <c r="AJ68" s="91">
        <v>266600000</v>
      </c>
      <c r="AK68" s="91">
        <v>15300000</v>
      </c>
      <c r="AL68" s="91">
        <v>1400000000</v>
      </c>
      <c r="AM68" s="91">
        <v>266600000</v>
      </c>
      <c r="AN68" s="91">
        <v>15300000</v>
      </c>
      <c r="AO68" s="237">
        <f>AM68/AL68</f>
        <v>0.19042857142857142</v>
      </c>
      <c r="AP68" s="237">
        <f>AN68/AL68</f>
        <v>1.0928571428571428E-2</v>
      </c>
      <c r="AQ68" s="83" t="s">
        <v>540</v>
      </c>
      <c r="AR68" s="55" t="s">
        <v>541</v>
      </c>
    </row>
    <row r="69" spans="1:44" ht="137.25" customHeight="1">
      <c r="A69" s="44" t="s">
        <v>238</v>
      </c>
      <c r="B69" s="44" t="s">
        <v>249</v>
      </c>
      <c r="C69" s="44" t="s">
        <v>397</v>
      </c>
      <c r="D69" s="44" t="s">
        <v>831</v>
      </c>
      <c r="E69" s="358"/>
      <c r="F69" s="375"/>
      <c r="G69" s="360"/>
      <c r="H69" s="360"/>
      <c r="I69" s="44" t="s">
        <v>828</v>
      </c>
      <c r="J69" s="44">
        <v>0</v>
      </c>
      <c r="K69" s="86">
        <v>0.5</v>
      </c>
      <c r="L69" s="44" t="s">
        <v>827</v>
      </c>
      <c r="M69" s="56" t="s">
        <v>213</v>
      </c>
      <c r="N69" s="44" t="s">
        <v>457</v>
      </c>
      <c r="O69" s="56">
        <v>1</v>
      </c>
      <c r="P69" s="56">
        <v>0</v>
      </c>
      <c r="Q69" s="205">
        <f t="shared" si="0"/>
        <v>0</v>
      </c>
      <c r="R69" s="56" t="s">
        <v>791</v>
      </c>
      <c r="S69" s="44" t="s">
        <v>792</v>
      </c>
      <c r="T69" s="44">
        <v>330</v>
      </c>
      <c r="U69" s="367"/>
      <c r="V69" s="367">
        <v>0</v>
      </c>
      <c r="W69" s="44" t="s">
        <v>468</v>
      </c>
      <c r="X69" s="44" t="s">
        <v>411</v>
      </c>
      <c r="Y69" s="44" t="s">
        <v>837</v>
      </c>
      <c r="Z69" s="44" t="s">
        <v>838</v>
      </c>
      <c r="AA69" s="56" t="s">
        <v>413</v>
      </c>
      <c r="AB69" s="113" t="s">
        <v>835</v>
      </c>
      <c r="AC69" s="132">
        <v>330000000</v>
      </c>
      <c r="AD69" s="56" t="s">
        <v>65</v>
      </c>
      <c r="AE69" s="56" t="s">
        <v>54</v>
      </c>
      <c r="AF69" s="147" t="s">
        <v>795</v>
      </c>
      <c r="AG69" s="56">
        <v>0</v>
      </c>
      <c r="AH69" s="156">
        <v>130000000</v>
      </c>
      <c r="AI69" s="169">
        <v>330000000</v>
      </c>
      <c r="AJ69" s="175">
        <v>0</v>
      </c>
      <c r="AK69" s="175">
        <v>0</v>
      </c>
      <c r="AL69" s="175"/>
      <c r="AM69" s="175"/>
      <c r="AN69" s="175"/>
      <c r="AO69" s="175"/>
      <c r="AP69" s="175"/>
      <c r="AQ69" s="133" t="s">
        <v>540</v>
      </c>
      <c r="AR69" s="56" t="s">
        <v>541</v>
      </c>
    </row>
    <row r="70" spans="1:44" ht="137.25" customHeight="1">
      <c r="A70" s="44" t="s">
        <v>238</v>
      </c>
      <c r="B70" s="44" t="s">
        <v>249</v>
      </c>
      <c r="C70" s="44" t="s">
        <v>397</v>
      </c>
      <c r="D70" s="44" t="s">
        <v>832</v>
      </c>
      <c r="E70" s="410"/>
      <c r="F70" s="366"/>
      <c r="G70" s="367"/>
      <c r="H70" s="367"/>
      <c r="I70" s="44" t="s">
        <v>967</v>
      </c>
      <c r="J70" s="44">
        <v>0</v>
      </c>
      <c r="K70" s="86">
        <v>1</v>
      </c>
      <c r="L70" s="44" t="s">
        <v>966</v>
      </c>
      <c r="M70" s="56" t="s">
        <v>213</v>
      </c>
      <c r="N70" s="44" t="s">
        <v>457</v>
      </c>
      <c r="O70" s="56">
        <v>2</v>
      </c>
      <c r="P70" s="56">
        <v>0</v>
      </c>
      <c r="Q70" s="210">
        <f t="shared" si="0"/>
        <v>0</v>
      </c>
      <c r="R70" s="56" t="s">
        <v>791</v>
      </c>
      <c r="S70" s="44" t="s">
        <v>792</v>
      </c>
      <c r="T70" s="44">
        <v>330</v>
      </c>
      <c r="U70" s="44" t="s">
        <v>968</v>
      </c>
      <c r="V70" s="44">
        <v>0</v>
      </c>
      <c r="W70" s="44" t="s">
        <v>468</v>
      </c>
      <c r="X70" s="44" t="s">
        <v>411</v>
      </c>
      <c r="Y70" s="44" t="s">
        <v>969</v>
      </c>
      <c r="Z70" s="44" t="s">
        <v>970</v>
      </c>
      <c r="AA70" s="56" t="s">
        <v>413</v>
      </c>
      <c r="AB70" s="113" t="s">
        <v>971</v>
      </c>
      <c r="AC70" s="132">
        <v>400000000</v>
      </c>
      <c r="AD70" s="55" t="s">
        <v>65</v>
      </c>
      <c r="AE70" s="56" t="s">
        <v>54</v>
      </c>
      <c r="AF70" s="147" t="s">
        <v>795</v>
      </c>
      <c r="AG70" s="56">
        <v>0</v>
      </c>
      <c r="AH70" s="156">
        <v>0</v>
      </c>
      <c r="AI70" s="169">
        <v>400000000</v>
      </c>
      <c r="AJ70" s="328" t="s">
        <v>1036</v>
      </c>
      <c r="AK70" s="329"/>
      <c r="AL70" s="175">
        <v>1400000000</v>
      </c>
      <c r="AM70" s="175">
        <v>266600000</v>
      </c>
      <c r="AN70" s="175">
        <v>15300000</v>
      </c>
      <c r="AO70" s="230">
        <v>0.19042857142857142</v>
      </c>
      <c r="AP70" s="230">
        <v>1.0928571428571428E-2</v>
      </c>
      <c r="AQ70" s="133" t="s">
        <v>540</v>
      </c>
      <c r="AR70" s="56" t="s">
        <v>541</v>
      </c>
    </row>
    <row r="71" spans="1:44" ht="135.75" customHeight="1">
      <c r="A71" s="356" t="s">
        <v>238</v>
      </c>
      <c r="B71" s="356" t="s">
        <v>249</v>
      </c>
      <c r="C71" s="356" t="s">
        <v>397</v>
      </c>
      <c r="D71" s="356" t="s">
        <v>405</v>
      </c>
      <c r="E71" s="354" t="s">
        <v>542</v>
      </c>
      <c r="F71" s="379">
        <v>2024130010173</v>
      </c>
      <c r="G71" s="356" t="s">
        <v>543</v>
      </c>
      <c r="H71" s="356" t="s">
        <v>544</v>
      </c>
      <c r="I71" s="356" t="s">
        <v>545</v>
      </c>
      <c r="J71" s="44">
        <v>0</v>
      </c>
      <c r="K71" s="86">
        <v>0.8</v>
      </c>
      <c r="L71" s="80" t="s">
        <v>546</v>
      </c>
      <c r="M71" s="55" t="s">
        <v>213</v>
      </c>
      <c r="N71" s="61" t="s">
        <v>457</v>
      </c>
      <c r="O71" s="56">
        <v>1</v>
      </c>
      <c r="P71" s="56">
        <v>0</v>
      </c>
      <c r="Q71" s="205">
        <f t="shared" si="0"/>
        <v>0</v>
      </c>
      <c r="R71" s="55" t="s">
        <v>791</v>
      </c>
      <c r="S71" s="44" t="s">
        <v>792</v>
      </c>
      <c r="T71" s="44">
        <v>330</v>
      </c>
      <c r="U71" s="44" t="s">
        <v>548</v>
      </c>
      <c r="V71" s="44">
        <v>0</v>
      </c>
      <c r="W71" s="44" t="s">
        <v>468</v>
      </c>
      <c r="X71" s="44" t="s">
        <v>411</v>
      </c>
      <c r="Y71" s="44" t="s">
        <v>550</v>
      </c>
      <c r="Z71" s="44" t="s">
        <v>551</v>
      </c>
      <c r="AA71" s="56" t="s">
        <v>413</v>
      </c>
      <c r="AB71" s="51" t="s">
        <v>555</v>
      </c>
      <c r="AC71" s="91">
        <v>200000000</v>
      </c>
      <c r="AD71" s="55" t="s">
        <v>77</v>
      </c>
      <c r="AE71" s="55" t="s">
        <v>54</v>
      </c>
      <c r="AF71" s="146" t="s">
        <v>795</v>
      </c>
      <c r="AG71" s="56">
        <v>0</v>
      </c>
      <c r="AH71" s="152">
        <v>200000000</v>
      </c>
      <c r="AI71" s="165">
        <v>200000000</v>
      </c>
      <c r="AJ71" s="175">
        <v>0</v>
      </c>
      <c r="AK71" s="175">
        <v>0</v>
      </c>
      <c r="AL71" s="175">
        <v>400000000</v>
      </c>
      <c r="AM71" s="175">
        <v>0</v>
      </c>
      <c r="AN71" s="175">
        <v>0</v>
      </c>
      <c r="AO71" s="230">
        <f>AM71/AL71</f>
        <v>0</v>
      </c>
      <c r="AP71" s="230">
        <f>AN71/AL71</f>
        <v>0</v>
      </c>
      <c r="AQ71" s="83" t="s">
        <v>540</v>
      </c>
      <c r="AR71" s="55" t="s">
        <v>556</v>
      </c>
    </row>
    <row r="72" spans="1:44" ht="135.75" customHeight="1">
      <c r="A72" s="356"/>
      <c r="B72" s="356"/>
      <c r="C72" s="356"/>
      <c r="D72" s="356"/>
      <c r="E72" s="354"/>
      <c r="F72" s="379"/>
      <c r="G72" s="356"/>
      <c r="H72" s="356"/>
      <c r="I72" s="356"/>
      <c r="J72" s="44">
        <v>0</v>
      </c>
      <c r="K72" s="86">
        <v>0.2</v>
      </c>
      <c r="L72" s="80" t="s">
        <v>547</v>
      </c>
      <c r="M72" s="55" t="s">
        <v>213</v>
      </c>
      <c r="N72" s="61" t="s">
        <v>457</v>
      </c>
      <c r="O72" s="56">
        <v>1</v>
      </c>
      <c r="P72" s="56">
        <v>0</v>
      </c>
      <c r="Q72" s="205">
        <f t="shared" si="0"/>
        <v>0</v>
      </c>
      <c r="R72" s="55" t="s">
        <v>791</v>
      </c>
      <c r="S72" s="44" t="s">
        <v>792</v>
      </c>
      <c r="T72" s="44">
        <v>330</v>
      </c>
      <c r="U72" s="44" t="s">
        <v>549</v>
      </c>
      <c r="V72" s="44">
        <v>0</v>
      </c>
      <c r="W72" s="44" t="s">
        <v>468</v>
      </c>
      <c r="X72" s="44" t="s">
        <v>411</v>
      </c>
      <c r="Y72" s="44" t="s">
        <v>552</v>
      </c>
      <c r="Z72" s="44" t="s">
        <v>553</v>
      </c>
      <c r="AA72" s="56" t="s">
        <v>413</v>
      </c>
      <c r="AB72" s="51" t="s">
        <v>554</v>
      </c>
      <c r="AC72" s="91">
        <v>200000000</v>
      </c>
      <c r="AD72" s="55" t="s">
        <v>77</v>
      </c>
      <c r="AE72" s="88" t="s">
        <v>54</v>
      </c>
      <c r="AF72" s="146" t="s">
        <v>795</v>
      </c>
      <c r="AG72" s="56">
        <v>0</v>
      </c>
      <c r="AH72" s="152">
        <v>200000000</v>
      </c>
      <c r="AI72" s="165">
        <v>200000000</v>
      </c>
      <c r="AJ72" s="175">
        <v>0</v>
      </c>
      <c r="AK72" s="175">
        <v>0</v>
      </c>
      <c r="AL72" s="175"/>
      <c r="AM72" s="175"/>
      <c r="AN72" s="175"/>
      <c r="AO72" s="175"/>
      <c r="AP72" s="175"/>
      <c r="AQ72" s="83" t="s">
        <v>540</v>
      </c>
      <c r="AR72" s="55" t="s">
        <v>556</v>
      </c>
    </row>
    <row r="73" spans="1:44" ht="86.25" customHeight="1">
      <c r="A73" s="195"/>
      <c r="B73" s="291" t="s">
        <v>1029</v>
      </c>
      <c r="C73" s="292"/>
      <c r="D73" s="292"/>
      <c r="E73" s="292"/>
      <c r="F73" s="292"/>
      <c r="G73" s="292"/>
      <c r="H73" s="292"/>
      <c r="I73" s="292"/>
      <c r="J73" s="292"/>
      <c r="K73" s="292"/>
      <c r="L73" s="292"/>
      <c r="M73" s="292"/>
      <c r="N73" s="292"/>
      <c r="O73" s="292"/>
      <c r="P73" s="293"/>
      <c r="Q73" s="210">
        <f>SUM(Q68:Q72)/5</f>
        <v>0.2</v>
      </c>
      <c r="R73" s="55"/>
      <c r="S73" s="195"/>
      <c r="T73" s="195"/>
      <c r="U73" s="195"/>
      <c r="V73" s="195"/>
      <c r="W73" s="195"/>
      <c r="X73" s="195"/>
      <c r="Y73" s="195"/>
      <c r="Z73" s="195"/>
      <c r="AA73" s="197"/>
      <c r="AB73" s="51"/>
      <c r="AC73" s="91"/>
      <c r="AD73" s="55"/>
      <c r="AE73" s="88"/>
      <c r="AF73" s="146"/>
      <c r="AG73" s="197"/>
      <c r="AH73" s="152"/>
      <c r="AI73" s="165"/>
      <c r="AJ73" s="328" t="s">
        <v>1036</v>
      </c>
      <c r="AK73" s="329"/>
      <c r="AL73" s="175">
        <v>400000000</v>
      </c>
      <c r="AM73" s="175">
        <v>0</v>
      </c>
      <c r="AN73" s="175">
        <v>0</v>
      </c>
      <c r="AO73" s="230">
        <v>0</v>
      </c>
      <c r="AP73" s="230">
        <v>0</v>
      </c>
      <c r="AQ73" s="83"/>
      <c r="AR73" s="55"/>
    </row>
    <row r="74" spans="1:44" ht="86.25" customHeight="1">
      <c r="A74" s="226"/>
      <c r="B74" s="380" t="s">
        <v>1030</v>
      </c>
      <c r="C74" s="381"/>
      <c r="D74" s="381"/>
      <c r="E74" s="381"/>
      <c r="F74" s="223"/>
      <c r="G74" s="223"/>
      <c r="H74" s="223"/>
      <c r="I74" s="223"/>
      <c r="J74" s="223"/>
      <c r="K74" s="223"/>
      <c r="L74" s="223"/>
      <c r="M74" s="223"/>
      <c r="N74" s="223"/>
      <c r="O74" s="223"/>
      <c r="P74" s="224"/>
      <c r="Q74" s="210">
        <f>(Q73+Q70)/2</f>
        <v>0.1</v>
      </c>
      <c r="R74" s="55"/>
      <c r="S74" s="226"/>
      <c r="T74" s="226"/>
      <c r="U74" s="226"/>
      <c r="V74" s="226"/>
      <c r="W74" s="226"/>
      <c r="X74" s="226"/>
      <c r="Y74" s="226"/>
      <c r="Z74" s="226"/>
      <c r="AA74" s="227"/>
      <c r="AB74" s="51"/>
      <c r="AC74" s="91"/>
      <c r="AD74" s="55"/>
      <c r="AE74" s="88"/>
      <c r="AF74" s="146"/>
      <c r="AG74" s="227"/>
      <c r="AH74" s="152"/>
      <c r="AI74" s="165"/>
      <c r="AJ74" s="334" t="s">
        <v>1038</v>
      </c>
      <c r="AK74" s="335"/>
      <c r="AL74" s="239">
        <f>(AL73+AL70)</f>
        <v>1800000000</v>
      </c>
      <c r="AM74" s="239">
        <f>(AM73+AM70)</f>
        <v>266600000</v>
      </c>
      <c r="AN74" s="239">
        <f>(AN73+AN70)</f>
        <v>15300000</v>
      </c>
      <c r="AO74" s="240">
        <f>AM74/AL74</f>
        <v>0.14811111111111111</v>
      </c>
      <c r="AP74" s="240">
        <f>AN74/AL74</f>
        <v>8.5000000000000006E-3</v>
      </c>
      <c r="AQ74" s="83"/>
      <c r="AR74" s="55"/>
    </row>
    <row r="75" spans="1:44" ht="89.25" customHeight="1">
      <c r="A75" s="44" t="s">
        <v>241</v>
      </c>
      <c r="B75" s="44" t="s">
        <v>250</v>
      </c>
      <c r="C75" s="44" t="s">
        <v>398</v>
      </c>
      <c r="D75" s="44" t="s">
        <v>839</v>
      </c>
      <c r="E75" s="354" t="s">
        <v>558</v>
      </c>
      <c r="F75" s="379">
        <v>2024130010215</v>
      </c>
      <c r="G75" s="356" t="s">
        <v>559</v>
      </c>
      <c r="H75" s="44" t="s">
        <v>561</v>
      </c>
      <c r="I75" s="44" t="s">
        <v>563</v>
      </c>
      <c r="J75" s="44" t="s">
        <v>569</v>
      </c>
      <c r="K75" s="86">
        <v>1</v>
      </c>
      <c r="L75" s="44" t="s">
        <v>562</v>
      </c>
      <c r="M75" s="55" t="s">
        <v>215</v>
      </c>
      <c r="N75" s="44" t="s">
        <v>569</v>
      </c>
      <c r="O75" s="56">
        <v>10</v>
      </c>
      <c r="P75" s="56">
        <v>11</v>
      </c>
      <c r="Q75" s="205">
        <f t="shared" si="0"/>
        <v>1.1000000000000001</v>
      </c>
      <c r="R75" s="55" t="s">
        <v>791</v>
      </c>
      <c r="S75" s="44" t="s">
        <v>792</v>
      </c>
      <c r="T75" s="44">
        <v>330</v>
      </c>
      <c r="U75" s="44" t="s">
        <v>841</v>
      </c>
      <c r="V75" s="44" t="s">
        <v>1013</v>
      </c>
      <c r="W75" s="44" t="s">
        <v>468</v>
      </c>
      <c r="X75" s="44" t="s">
        <v>411</v>
      </c>
      <c r="Y75" s="44" t="s">
        <v>572</v>
      </c>
      <c r="Z75" s="44" t="s">
        <v>573</v>
      </c>
      <c r="AA75" s="56" t="s">
        <v>413</v>
      </c>
      <c r="AB75" s="51" t="s">
        <v>576</v>
      </c>
      <c r="AC75" s="82">
        <v>300000000</v>
      </c>
      <c r="AD75" s="55" t="s">
        <v>77</v>
      </c>
      <c r="AE75" s="88" t="s">
        <v>54</v>
      </c>
      <c r="AF75" s="146" t="s">
        <v>795</v>
      </c>
      <c r="AG75" s="113" t="s">
        <v>1015</v>
      </c>
      <c r="AH75" s="150">
        <v>300000000</v>
      </c>
      <c r="AI75" s="163">
        <v>300000000</v>
      </c>
      <c r="AJ75" s="82">
        <v>236247584</v>
      </c>
      <c r="AK75" s="82">
        <v>17300000</v>
      </c>
      <c r="AL75" s="82">
        <v>1000000000</v>
      </c>
      <c r="AM75" s="82">
        <v>283934784</v>
      </c>
      <c r="AN75" s="82">
        <v>17300000</v>
      </c>
      <c r="AO75" s="205">
        <f>AM75/AL75</f>
        <v>0.283934784</v>
      </c>
      <c r="AP75" s="205">
        <f>AN75/AL75</f>
        <v>1.7299999999999999E-2</v>
      </c>
      <c r="AQ75" s="83" t="s">
        <v>540</v>
      </c>
      <c r="AR75" s="55" t="s">
        <v>577</v>
      </c>
    </row>
    <row r="76" spans="1:44" ht="99.75">
      <c r="A76" s="44" t="s">
        <v>242</v>
      </c>
      <c r="B76" s="44" t="s">
        <v>250</v>
      </c>
      <c r="C76" s="44" t="s">
        <v>398</v>
      </c>
      <c r="D76" s="44" t="s">
        <v>329</v>
      </c>
      <c r="E76" s="354"/>
      <c r="F76" s="379"/>
      <c r="G76" s="356"/>
      <c r="H76" s="44" t="s">
        <v>560</v>
      </c>
      <c r="I76" s="44" t="s">
        <v>564</v>
      </c>
      <c r="J76" s="44" t="s">
        <v>453</v>
      </c>
      <c r="K76" s="86">
        <v>0.5</v>
      </c>
      <c r="L76" s="44" t="s">
        <v>565</v>
      </c>
      <c r="M76" s="55" t="s">
        <v>215</v>
      </c>
      <c r="N76" s="44" t="s">
        <v>453</v>
      </c>
      <c r="O76" s="56">
        <v>1</v>
      </c>
      <c r="P76" s="56">
        <v>1</v>
      </c>
      <c r="Q76" s="205">
        <f t="shared" si="0"/>
        <v>1</v>
      </c>
      <c r="R76" s="55" t="s">
        <v>791</v>
      </c>
      <c r="S76" s="44" t="s">
        <v>792</v>
      </c>
      <c r="T76" s="44">
        <v>330</v>
      </c>
      <c r="U76" s="44" t="s">
        <v>570</v>
      </c>
      <c r="V76" s="44" t="s">
        <v>1014</v>
      </c>
      <c r="W76" s="44" t="s">
        <v>468</v>
      </c>
      <c r="X76" s="44" t="s">
        <v>411</v>
      </c>
      <c r="Y76" s="44" t="s">
        <v>574</v>
      </c>
      <c r="Z76" s="44" t="s">
        <v>575</v>
      </c>
      <c r="AA76" s="56" t="s">
        <v>485</v>
      </c>
      <c r="AB76" s="51" t="s">
        <v>785</v>
      </c>
      <c r="AC76" s="89">
        <v>150000000</v>
      </c>
      <c r="AD76" s="51" t="s">
        <v>243</v>
      </c>
      <c r="AE76" s="88" t="s">
        <v>54</v>
      </c>
      <c r="AF76" s="146" t="s">
        <v>795</v>
      </c>
      <c r="AG76" s="113" t="s">
        <v>1016</v>
      </c>
      <c r="AH76" s="157">
        <v>150000000</v>
      </c>
      <c r="AI76" s="170">
        <v>150000000</v>
      </c>
      <c r="AJ76" s="82">
        <v>47687200</v>
      </c>
      <c r="AK76" s="82">
        <v>0</v>
      </c>
      <c r="AL76" s="82"/>
      <c r="AM76" s="82"/>
      <c r="AN76" s="82"/>
      <c r="AO76" s="82"/>
      <c r="AP76" s="82"/>
      <c r="AQ76" s="83" t="s">
        <v>540</v>
      </c>
      <c r="AR76" s="55" t="s">
        <v>577</v>
      </c>
    </row>
    <row r="77" spans="1:44" ht="110.25" customHeight="1">
      <c r="A77" s="44" t="s">
        <v>242</v>
      </c>
      <c r="B77" s="44" t="s">
        <v>250</v>
      </c>
      <c r="C77" s="44" t="s">
        <v>398</v>
      </c>
      <c r="D77" s="44" t="s">
        <v>780</v>
      </c>
      <c r="E77" s="354"/>
      <c r="F77" s="379"/>
      <c r="G77" s="356"/>
      <c r="H77" s="44" t="s">
        <v>560</v>
      </c>
      <c r="I77" s="44" t="s">
        <v>564</v>
      </c>
      <c r="J77" s="44">
        <v>0</v>
      </c>
      <c r="K77" s="86">
        <v>0.5</v>
      </c>
      <c r="L77" s="44" t="s">
        <v>781</v>
      </c>
      <c r="M77" s="55" t="s">
        <v>215</v>
      </c>
      <c r="N77" s="44" t="s">
        <v>840</v>
      </c>
      <c r="O77" s="56">
        <v>1</v>
      </c>
      <c r="P77" s="56">
        <v>0</v>
      </c>
      <c r="Q77" s="205">
        <f t="shared" si="0"/>
        <v>0</v>
      </c>
      <c r="R77" s="55" t="s">
        <v>791</v>
      </c>
      <c r="S77" s="44" t="s">
        <v>792</v>
      </c>
      <c r="T77" s="44">
        <v>330</v>
      </c>
      <c r="U77" s="44" t="s">
        <v>570</v>
      </c>
      <c r="V77" s="44">
        <v>0</v>
      </c>
      <c r="W77" s="44" t="s">
        <v>468</v>
      </c>
      <c r="X77" s="44" t="s">
        <v>411</v>
      </c>
      <c r="Y77" s="44" t="s">
        <v>574</v>
      </c>
      <c r="Z77" s="44" t="s">
        <v>575</v>
      </c>
      <c r="AA77" s="56" t="s">
        <v>413</v>
      </c>
      <c r="AB77" s="51" t="s">
        <v>842</v>
      </c>
      <c r="AC77" s="90">
        <v>400000000</v>
      </c>
      <c r="AD77" s="55" t="s">
        <v>65</v>
      </c>
      <c r="AE77" s="88" t="s">
        <v>54</v>
      </c>
      <c r="AF77" s="146" t="s">
        <v>795</v>
      </c>
      <c r="AG77" s="56">
        <v>0</v>
      </c>
      <c r="AH77" s="158">
        <v>400000000</v>
      </c>
      <c r="AI77" s="171">
        <v>400000000</v>
      </c>
      <c r="AJ77" s="175">
        <v>0</v>
      </c>
      <c r="AK77" s="175">
        <v>0</v>
      </c>
      <c r="AL77" s="175"/>
      <c r="AM77" s="175"/>
      <c r="AN77" s="175"/>
      <c r="AO77" s="175"/>
      <c r="AP77" s="175"/>
      <c r="AQ77" s="83" t="s">
        <v>540</v>
      </c>
      <c r="AR77" s="55" t="s">
        <v>577</v>
      </c>
    </row>
    <row r="78" spans="1:44" ht="99.75">
      <c r="A78" s="44" t="s">
        <v>241</v>
      </c>
      <c r="B78" s="44" t="s">
        <v>250</v>
      </c>
      <c r="C78" s="44" t="s">
        <v>398</v>
      </c>
      <c r="D78" s="44" t="s">
        <v>331</v>
      </c>
      <c r="E78" s="354"/>
      <c r="F78" s="379"/>
      <c r="G78" s="356"/>
      <c r="H78" s="44" t="s">
        <v>566</v>
      </c>
      <c r="I78" s="44" t="s">
        <v>567</v>
      </c>
      <c r="J78" s="44">
        <v>0</v>
      </c>
      <c r="K78" s="86">
        <v>1</v>
      </c>
      <c r="L78" s="44" t="s">
        <v>568</v>
      </c>
      <c r="M78" s="55" t="s">
        <v>215</v>
      </c>
      <c r="N78" s="44" t="s">
        <v>1018</v>
      </c>
      <c r="O78" s="56">
        <v>1</v>
      </c>
      <c r="P78" s="56">
        <v>0</v>
      </c>
      <c r="Q78" s="205">
        <f t="shared" si="0"/>
        <v>0</v>
      </c>
      <c r="R78" s="55" t="s">
        <v>791</v>
      </c>
      <c r="S78" s="44" t="s">
        <v>792</v>
      </c>
      <c r="T78" s="44">
        <v>330</v>
      </c>
      <c r="U78" s="44" t="s">
        <v>571</v>
      </c>
      <c r="V78" s="44">
        <v>0</v>
      </c>
      <c r="W78" s="44" t="s">
        <v>468</v>
      </c>
      <c r="X78" s="44" t="s">
        <v>411</v>
      </c>
      <c r="Y78" s="44" t="s">
        <v>574</v>
      </c>
      <c r="Z78" s="44" t="s">
        <v>575</v>
      </c>
      <c r="AA78" s="56" t="s">
        <v>485</v>
      </c>
      <c r="AB78" s="51" t="s">
        <v>785</v>
      </c>
      <c r="AC78" s="82">
        <v>150000000</v>
      </c>
      <c r="AD78" s="51" t="s">
        <v>243</v>
      </c>
      <c r="AE78" s="88" t="s">
        <v>54</v>
      </c>
      <c r="AF78" s="146" t="s">
        <v>795</v>
      </c>
      <c r="AG78" s="56">
        <v>0</v>
      </c>
      <c r="AH78" s="150">
        <v>150000000</v>
      </c>
      <c r="AI78" s="163">
        <v>150000000</v>
      </c>
      <c r="AJ78" s="175">
        <v>0</v>
      </c>
      <c r="AK78" s="175">
        <v>0</v>
      </c>
      <c r="AL78" s="175"/>
      <c r="AM78" s="175"/>
      <c r="AN78" s="175"/>
      <c r="AO78" s="175"/>
      <c r="AP78" s="175"/>
      <c r="AQ78" s="83" t="s">
        <v>540</v>
      </c>
      <c r="AR78" s="55" t="s">
        <v>577</v>
      </c>
    </row>
    <row r="79" spans="1:44" ht="45.75" customHeight="1">
      <c r="A79" s="195"/>
      <c r="B79" s="291" t="s">
        <v>1029</v>
      </c>
      <c r="C79" s="292"/>
      <c r="D79" s="292"/>
      <c r="E79" s="292"/>
      <c r="F79" s="292"/>
      <c r="G79" s="292"/>
      <c r="H79" s="292"/>
      <c r="I79" s="292"/>
      <c r="J79" s="292"/>
      <c r="K79" s="292"/>
      <c r="L79" s="292"/>
      <c r="M79" s="292"/>
      <c r="N79" s="292"/>
      <c r="O79" s="292"/>
      <c r="P79" s="293"/>
      <c r="Q79" s="210">
        <f>SUM(Q75:Q78)/4</f>
        <v>0.52500000000000002</v>
      </c>
      <c r="R79" s="55"/>
      <c r="S79" s="195"/>
      <c r="T79" s="195"/>
      <c r="U79" s="195"/>
      <c r="V79" s="195"/>
      <c r="W79" s="195"/>
      <c r="X79" s="195"/>
      <c r="Y79" s="195"/>
      <c r="Z79" s="195"/>
      <c r="AA79" s="197"/>
      <c r="AB79" s="51"/>
      <c r="AC79" s="82"/>
      <c r="AD79" s="51"/>
      <c r="AE79" s="88"/>
      <c r="AF79" s="146"/>
      <c r="AG79" s="197"/>
      <c r="AH79" s="150"/>
      <c r="AI79" s="163"/>
      <c r="AJ79" s="328" t="s">
        <v>1036</v>
      </c>
      <c r="AK79" s="329"/>
      <c r="AL79" s="175">
        <v>1000000000</v>
      </c>
      <c r="AM79" s="175">
        <v>283934784</v>
      </c>
      <c r="AN79" s="175">
        <v>17300000</v>
      </c>
      <c r="AO79" s="230">
        <v>0.283934784</v>
      </c>
      <c r="AP79" s="230">
        <v>1.7299999999999999E-2</v>
      </c>
      <c r="AQ79" s="83"/>
      <c r="AR79" s="55"/>
    </row>
    <row r="80" spans="1:44" ht="147" customHeight="1">
      <c r="A80" s="44" t="s">
        <v>241</v>
      </c>
      <c r="B80" s="44" t="s">
        <v>250</v>
      </c>
      <c r="C80" s="44" t="s">
        <v>398</v>
      </c>
      <c r="D80" s="80" t="s">
        <v>557</v>
      </c>
      <c r="E80" s="411" t="s">
        <v>578</v>
      </c>
      <c r="F80" s="361">
        <v>2024130010210</v>
      </c>
      <c r="G80" s="359" t="s">
        <v>579</v>
      </c>
      <c r="H80" s="44" t="s">
        <v>581</v>
      </c>
      <c r="I80" s="44" t="s">
        <v>585</v>
      </c>
      <c r="J80" s="44" t="s">
        <v>1009</v>
      </c>
      <c r="K80" s="86">
        <v>1</v>
      </c>
      <c r="L80" s="44" t="s">
        <v>584</v>
      </c>
      <c r="M80" s="55" t="s">
        <v>215</v>
      </c>
      <c r="N80" s="44" t="s">
        <v>586</v>
      </c>
      <c r="O80" s="56">
        <v>2</v>
      </c>
      <c r="P80" s="56">
        <v>0</v>
      </c>
      <c r="Q80" s="205">
        <f t="shared" si="0"/>
        <v>0</v>
      </c>
      <c r="R80" s="55" t="s">
        <v>791</v>
      </c>
      <c r="S80" s="44" t="s">
        <v>792</v>
      </c>
      <c r="T80" s="44">
        <v>330</v>
      </c>
      <c r="U80" s="44" t="s">
        <v>588</v>
      </c>
      <c r="V80" s="44">
        <v>0</v>
      </c>
      <c r="W80" s="44" t="s">
        <v>468</v>
      </c>
      <c r="X80" s="44" t="s">
        <v>411</v>
      </c>
      <c r="Y80" s="44" t="s">
        <v>593</v>
      </c>
      <c r="Z80" s="44" t="s">
        <v>592</v>
      </c>
      <c r="AA80" s="56" t="s">
        <v>413</v>
      </c>
      <c r="AB80" s="51" t="s">
        <v>594</v>
      </c>
      <c r="AC80" s="82">
        <v>100000000</v>
      </c>
      <c r="AD80" s="55" t="s">
        <v>77</v>
      </c>
      <c r="AE80" s="88" t="s">
        <v>54</v>
      </c>
      <c r="AF80" s="146" t="s">
        <v>795</v>
      </c>
      <c r="AG80" s="113" t="s">
        <v>1010</v>
      </c>
      <c r="AH80" s="150">
        <v>100000000</v>
      </c>
      <c r="AI80" s="163">
        <v>100000000</v>
      </c>
      <c r="AJ80" s="82">
        <v>100000000</v>
      </c>
      <c r="AK80" s="82">
        <v>0</v>
      </c>
      <c r="AL80" s="82">
        <v>300000000</v>
      </c>
      <c r="AM80" s="82">
        <v>128000000</v>
      </c>
      <c r="AN80" s="82">
        <v>0</v>
      </c>
      <c r="AO80" s="205">
        <f>AM80/AL80</f>
        <v>0.42666666666666669</v>
      </c>
      <c r="AP80" s="205">
        <f>AN80/AL80</f>
        <v>0</v>
      </c>
      <c r="AQ80" s="83" t="s">
        <v>415</v>
      </c>
      <c r="AR80" s="55" t="s">
        <v>595</v>
      </c>
    </row>
    <row r="81" spans="1:44" ht="105" customHeight="1">
      <c r="A81" s="44" t="s">
        <v>241</v>
      </c>
      <c r="B81" s="44" t="s">
        <v>250</v>
      </c>
      <c r="C81" s="44" t="s">
        <v>398</v>
      </c>
      <c r="D81" s="44" t="s">
        <v>339</v>
      </c>
      <c r="E81" s="414"/>
      <c r="F81" s="362"/>
      <c r="G81" s="360"/>
      <c r="H81" s="44" t="s">
        <v>580</v>
      </c>
      <c r="I81" s="44" t="s">
        <v>582</v>
      </c>
      <c r="J81" s="44" t="s">
        <v>1009</v>
      </c>
      <c r="K81" s="86">
        <v>1</v>
      </c>
      <c r="L81" s="44" t="s">
        <v>583</v>
      </c>
      <c r="M81" s="55" t="s">
        <v>215</v>
      </c>
      <c r="N81" s="44" t="s">
        <v>587</v>
      </c>
      <c r="O81" s="56">
        <v>1</v>
      </c>
      <c r="P81" s="56">
        <v>0</v>
      </c>
      <c r="Q81" s="205">
        <f t="shared" si="0"/>
        <v>0</v>
      </c>
      <c r="R81" s="55" t="s">
        <v>791</v>
      </c>
      <c r="S81" s="44" t="s">
        <v>792</v>
      </c>
      <c r="T81" s="44">
        <v>330</v>
      </c>
      <c r="U81" s="44" t="s">
        <v>589</v>
      </c>
      <c r="V81" s="44">
        <v>0</v>
      </c>
      <c r="W81" s="44" t="s">
        <v>589</v>
      </c>
      <c r="X81" s="44" t="s">
        <v>411</v>
      </c>
      <c r="Y81" s="44" t="s">
        <v>591</v>
      </c>
      <c r="Z81" s="44" t="s">
        <v>590</v>
      </c>
      <c r="AA81" s="56" t="s">
        <v>413</v>
      </c>
      <c r="AB81" s="51" t="s">
        <v>594</v>
      </c>
      <c r="AC81" s="82">
        <v>50000000</v>
      </c>
      <c r="AD81" s="55" t="s">
        <v>77</v>
      </c>
      <c r="AE81" s="88" t="s">
        <v>54</v>
      </c>
      <c r="AF81" s="146" t="s">
        <v>795</v>
      </c>
      <c r="AG81" s="113" t="s">
        <v>1011</v>
      </c>
      <c r="AH81" s="150">
        <v>50000000</v>
      </c>
      <c r="AI81" s="163">
        <v>50000000</v>
      </c>
      <c r="AJ81" s="82">
        <v>28000000</v>
      </c>
      <c r="AK81" s="82">
        <v>0</v>
      </c>
      <c r="AL81" s="82"/>
      <c r="AM81" s="82"/>
      <c r="AN81" s="82"/>
      <c r="AO81" s="82"/>
      <c r="AP81" s="82"/>
      <c r="AQ81" s="83" t="s">
        <v>415</v>
      </c>
      <c r="AR81" s="55" t="s">
        <v>595</v>
      </c>
    </row>
    <row r="82" spans="1:44" ht="105" customHeight="1">
      <c r="A82" s="44" t="s">
        <v>241</v>
      </c>
      <c r="B82" s="44" t="s">
        <v>250</v>
      </c>
      <c r="C82" s="44" t="s">
        <v>398</v>
      </c>
      <c r="D82" s="44" t="s">
        <v>843</v>
      </c>
      <c r="E82" s="412"/>
      <c r="F82" s="363"/>
      <c r="G82" s="367"/>
      <c r="H82" s="44" t="s">
        <v>845</v>
      </c>
      <c r="I82" s="44" t="s">
        <v>846</v>
      </c>
      <c r="J82" s="44" t="s">
        <v>1009</v>
      </c>
      <c r="K82" s="86">
        <v>1</v>
      </c>
      <c r="L82" s="44" t="s">
        <v>844</v>
      </c>
      <c r="M82" s="55" t="s">
        <v>215</v>
      </c>
      <c r="N82" s="44" t="s">
        <v>847</v>
      </c>
      <c r="O82" s="56">
        <v>2</v>
      </c>
      <c r="P82" s="56">
        <v>0</v>
      </c>
      <c r="Q82" s="205">
        <f t="shared" si="0"/>
        <v>0</v>
      </c>
      <c r="R82" s="55" t="s">
        <v>791</v>
      </c>
      <c r="S82" s="44" t="s">
        <v>792</v>
      </c>
      <c r="T82" s="44">
        <v>330</v>
      </c>
      <c r="U82" s="44" t="s">
        <v>588</v>
      </c>
      <c r="V82" s="44">
        <v>0</v>
      </c>
      <c r="W82" s="44" t="s">
        <v>468</v>
      </c>
      <c r="X82" s="44" t="s">
        <v>411</v>
      </c>
      <c r="Y82" s="44" t="s">
        <v>593</v>
      </c>
      <c r="Z82" s="44" t="s">
        <v>592</v>
      </c>
      <c r="AA82" s="56" t="s">
        <v>413</v>
      </c>
      <c r="AB82" s="51" t="s">
        <v>848</v>
      </c>
      <c r="AC82" s="90">
        <v>150000000</v>
      </c>
      <c r="AD82" s="55" t="s">
        <v>68</v>
      </c>
      <c r="AE82" s="88" t="s">
        <v>54</v>
      </c>
      <c r="AF82" s="146" t="s">
        <v>795</v>
      </c>
      <c r="AG82" s="56">
        <v>0</v>
      </c>
      <c r="AH82" s="158">
        <v>150000000</v>
      </c>
      <c r="AI82" s="171">
        <v>150000000</v>
      </c>
      <c r="AJ82" s="175">
        <v>0</v>
      </c>
      <c r="AK82" s="175">
        <v>0</v>
      </c>
      <c r="AL82" s="175"/>
      <c r="AM82" s="175"/>
      <c r="AN82" s="175"/>
      <c r="AO82" s="175"/>
      <c r="AP82" s="175"/>
      <c r="AQ82" s="83" t="s">
        <v>415</v>
      </c>
      <c r="AR82" s="55" t="s">
        <v>595</v>
      </c>
    </row>
    <row r="83" spans="1:44" ht="73.5" customHeight="1">
      <c r="A83" s="195"/>
      <c r="B83" s="291" t="s">
        <v>1029</v>
      </c>
      <c r="C83" s="292"/>
      <c r="D83" s="292"/>
      <c r="E83" s="292"/>
      <c r="F83" s="292"/>
      <c r="G83" s="292"/>
      <c r="H83" s="292"/>
      <c r="I83" s="292"/>
      <c r="J83" s="292"/>
      <c r="K83" s="292"/>
      <c r="L83" s="292"/>
      <c r="M83" s="292"/>
      <c r="N83" s="292"/>
      <c r="O83" s="292"/>
      <c r="P83" s="293"/>
      <c r="Q83" s="210">
        <f>SUM(Q80:Q82)/3</f>
        <v>0</v>
      </c>
      <c r="R83" s="55"/>
      <c r="S83" s="195"/>
      <c r="T83" s="195"/>
      <c r="U83" s="195"/>
      <c r="V83" s="193"/>
      <c r="W83" s="193"/>
      <c r="X83" s="193"/>
      <c r="Y83" s="193"/>
      <c r="Z83" s="193"/>
      <c r="AA83" s="199"/>
      <c r="AB83" s="215"/>
      <c r="AC83" s="90"/>
      <c r="AD83" s="55"/>
      <c r="AE83" s="88"/>
      <c r="AF83" s="146"/>
      <c r="AG83" s="197"/>
      <c r="AH83" s="158"/>
      <c r="AI83" s="171"/>
      <c r="AJ83" s="328" t="s">
        <v>1036</v>
      </c>
      <c r="AK83" s="329"/>
      <c r="AL83" s="175">
        <v>300000000</v>
      </c>
      <c r="AM83" s="175">
        <v>128000000</v>
      </c>
      <c r="AN83" s="175">
        <v>0</v>
      </c>
      <c r="AO83" s="230">
        <v>0.42666666666666669</v>
      </c>
      <c r="AP83" s="230">
        <v>0</v>
      </c>
      <c r="AQ83" s="83"/>
      <c r="AR83" s="55"/>
    </row>
    <row r="84" spans="1:44" ht="73.5" customHeight="1">
      <c r="A84" s="226"/>
      <c r="B84" s="291" t="s">
        <v>1030</v>
      </c>
      <c r="C84" s="292"/>
      <c r="D84" s="292"/>
      <c r="E84" s="292"/>
      <c r="F84" s="245"/>
      <c r="G84" s="245"/>
      <c r="H84" s="223"/>
      <c r="I84" s="223"/>
      <c r="J84" s="223"/>
      <c r="K84" s="223"/>
      <c r="L84" s="223"/>
      <c r="M84" s="223"/>
      <c r="N84" s="223"/>
      <c r="O84" s="223"/>
      <c r="P84" s="224"/>
      <c r="Q84" s="210">
        <f>(Q83+Q79)/2</f>
        <v>0.26250000000000001</v>
      </c>
      <c r="R84" s="55"/>
      <c r="S84" s="226"/>
      <c r="T84" s="226"/>
      <c r="U84" s="226"/>
      <c r="V84" s="225"/>
      <c r="W84" s="225"/>
      <c r="X84" s="225"/>
      <c r="Y84" s="225"/>
      <c r="Z84" s="225"/>
      <c r="AA84" s="229"/>
      <c r="AB84" s="215"/>
      <c r="AC84" s="90"/>
      <c r="AD84" s="55"/>
      <c r="AE84" s="88"/>
      <c r="AF84" s="146"/>
      <c r="AG84" s="227"/>
      <c r="AH84" s="158"/>
      <c r="AI84" s="171"/>
      <c r="AJ84" s="334" t="s">
        <v>1038</v>
      </c>
      <c r="AK84" s="335"/>
      <c r="AL84" s="239">
        <f>(AL83+AL79)</f>
        <v>1300000000</v>
      </c>
      <c r="AM84" s="239">
        <f>(AM83+AM79)</f>
        <v>411934784</v>
      </c>
      <c r="AN84" s="239">
        <f>(AN83+AN79)</f>
        <v>17300000</v>
      </c>
      <c r="AO84" s="240">
        <f>AM84/AL84</f>
        <v>0.31687291076923074</v>
      </c>
      <c r="AP84" s="240">
        <f>AN84/AL84</f>
        <v>1.3307692307692307E-2</v>
      </c>
      <c r="AQ84" s="83"/>
      <c r="AR84" s="55"/>
    </row>
    <row r="85" spans="1:44" ht="71.25" customHeight="1">
      <c r="A85" s="44" t="s">
        <v>243</v>
      </c>
      <c r="B85" s="44" t="s">
        <v>251</v>
      </c>
      <c r="C85" s="44" t="s">
        <v>399</v>
      </c>
      <c r="D85" s="44" t="s">
        <v>351</v>
      </c>
      <c r="E85" s="411" t="s">
        <v>596</v>
      </c>
      <c r="F85" s="365">
        <v>2024130010209</v>
      </c>
      <c r="G85" s="359" t="s">
        <v>597</v>
      </c>
      <c r="H85" s="44" t="s">
        <v>599</v>
      </c>
      <c r="I85" s="44" t="s">
        <v>602</v>
      </c>
      <c r="J85" s="44">
        <v>0</v>
      </c>
      <c r="K85" s="86">
        <v>1</v>
      </c>
      <c r="L85" s="44" t="s">
        <v>603</v>
      </c>
      <c r="M85" s="55" t="s">
        <v>213</v>
      </c>
      <c r="N85" s="44" t="s">
        <v>457</v>
      </c>
      <c r="O85" s="56">
        <v>1</v>
      </c>
      <c r="P85" s="56">
        <v>0</v>
      </c>
      <c r="Q85" s="205">
        <f t="shared" si="0"/>
        <v>0</v>
      </c>
      <c r="R85" s="55" t="s">
        <v>791</v>
      </c>
      <c r="S85" s="44" t="s">
        <v>792</v>
      </c>
      <c r="T85" s="44">
        <v>330</v>
      </c>
      <c r="U85" s="44" t="s">
        <v>856</v>
      </c>
      <c r="V85" s="78">
        <v>0</v>
      </c>
      <c r="W85" s="78" t="s">
        <v>468</v>
      </c>
      <c r="X85" s="78" t="s">
        <v>411</v>
      </c>
      <c r="Y85" s="78" t="s">
        <v>608</v>
      </c>
      <c r="Z85" s="78" t="s">
        <v>609</v>
      </c>
      <c r="AA85" s="136" t="s">
        <v>413</v>
      </c>
      <c r="AB85" s="103" t="s">
        <v>606</v>
      </c>
      <c r="AC85" s="90">
        <v>100000000</v>
      </c>
      <c r="AD85" s="55" t="s">
        <v>68</v>
      </c>
      <c r="AE85" s="88" t="s">
        <v>54</v>
      </c>
      <c r="AF85" s="146" t="s">
        <v>795</v>
      </c>
      <c r="AG85" s="56">
        <v>0</v>
      </c>
      <c r="AH85" s="158">
        <v>100000000</v>
      </c>
      <c r="AI85" s="171">
        <v>100000000</v>
      </c>
      <c r="AJ85" s="175">
        <v>0</v>
      </c>
      <c r="AK85" s="175">
        <v>0</v>
      </c>
      <c r="AL85" s="175">
        <v>300000000</v>
      </c>
      <c r="AM85" s="175">
        <v>147900000</v>
      </c>
      <c r="AN85" s="175">
        <v>2400000</v>
      </c>
      <c r="AO85" s="230">
        <f>AM85/AL85</f>
        <v>0.49299999999999999</v>
      </c>
      <c r="AP85" s="230">
        <f>AN85/AL85</f>
        <v>8.0000000000000002E-3</v>
      </c>
      <c r="AQ85" s="83" t="s">
        <v>415</v>
      </c>
      <c r="AR85" s="55" t="s">
        <v>607</v>
      </c>
    </row>
    <row r="86" spans="1:44" ht="74.25" customHeight="1">
      <c r="A86" s="44" t="s">
        <v>243</v>
      </c>
      <c r="B86" s="44" t="s">
        <v>251</v>
      </c>
      <c r="C86" s="44" t="s">
        <v>399</v>
      </c>
      <c r="D86" s="44" t="s">
        <v>347</v>
      </c>
      <c r="E86" s="414"/>
      <c r="F86" s="375"/>
      <c r="G86" s="360"/>
      <c r="H86" s="356" t="s">
        <v>598</v>
      </c>
      <c r="I86" s="356" t="s">
        <v>601</v>
      </c>
      <c r="J86" s="356" t="s">
        <v>605</v>
      </c>
      <c r="K86" s="377">
        <v>1</v>
      </c>
      <c r="L86" s="356" t="s">
        <v>604</v>
      </c>
      <c r="M86" s="364" t="s">
        <v>213</v>
      </c>
      <c r="N86" s="356" t="s">
        <v>605</v>
      </c>
      <c r="O86" s="364">
        <v>1</v>
      </c>
      <c r="P86" s="370">
        <v>1</v>
      </c>
      <c r="Q86" s="205">
        <f t="shared" si="0"/>
        <v>1</v>
      </c>
      <c r="R86" s="364" t="s">
        <v>791</v>
      </c>
      <c r="S86" s="356" t="s">
        <v>792</v>
      </c>
      <c r="T86" s="356">
        <v>330</v>
      </c>
      <c r="U86" s="356" t="s">
        <v>570</v>
      </c>
      <c r="V86" s="359" t="s">
        <v>1019</v>
      </c>
      <c r="W86" s="356" t="s">
        <v>468</v>
      </c>
      <c r="X86" s="356" t="s">
        <v>411</v>
      </c>
      <c r="Y86" s="356" t="s">
        <v>610</v>
      </c>
      <c r="Z86" s="356" t="s">
        <v>611</v>
      </c>
      <c r="AA86" s="364" t="s">
        <v>413</v>
      </c>
      <c r="AB86" s="369" t="s">
        <v>860</v>
      </c>
      <c r="AC86" s="376">
        <v>100000000</v>
      </c>
      <c r="AD86" s="364" t="s">
        <v>77</v>
      </c>
      <c r="AE86" s="364" t="s">
        <v>54</v>
      </c>
      <c r="AF86" s="351" t="s">
        <v>795</v>
      </c>
      <c r="AG86" s="369" t="s">
        <v>1001</v>
      </c>
      <c r="AH86" s="352">
        <v>100000000</v>
      </c>
      <c r="AI86" s="353">
        <v>100000000</v>
      </c>
      <c r="AJ86" s="341">
        <v>100000000</v>
      </c>
      <c r="AK86" s="341">
        <v>2400000</v>
      </c>
      <c r="AL86" s="203"/>
      <c r="AM86" s="203"/>
      <c r="AN86" s="203"/>
      <c r="AO86" s="203"/>
      <c r="AP86" s="203"/>
      <c r="AQ86" s="364" t="s">
        <v>415</v>
      </c>
      <c r="AR86" s="364" t="s">
        <v>607</v>
      </c>
    </row>
    <row r="87" spans="1:44" ht="66" customHeight="1">
      <c r="A87" s="44" t="s">
        <v>243</v>
      </c>
      <c r="B87" s="44" t="s">
        <v>251</v>
      </c>
      <c r="C87" s="44" t="s">
        <v>399</v>
      </c>
      <c r="D87" s="44" t="s">
        <v>354</v>
      </c>
      <c r="E87" s="414"/>
      <c r="F87" s="375"/>
      <c r="G87" s="360"/>
      <c r="H87" s="356"/>
      <c r="I87" s="356"/>
      <c r="J87" s="356"/>
      <c r="K87" s="378"/>
      <c r="L87" s="356"/>
      <c r="M87" s="364"/>
      <c r="N87" s="356"/>
      <c r="O87" s="364"/>
      <c r="P87" s="371"/>
      <c r="Q87" s="205"/>
      <c r="R87" s="364"/>
      <c r="S87" s="356"/>
      <c r="T87" s="356"/>
      <c r="U87" s="356"/>
      <c r="V87" s="367"/>
      <c r="W87" s="356"/>
      <c r="X87" s="356"/>
      <c r="Y87" s="356"/>
      <c r="Z87" s="356"/>
      <c r="AA87" s="364"/>
      <c r="AB87" s="369"/>
      <c r="AC87" s="376"/>
      <c r="AD87" s="364"/>
      <c r="AE87" s="364"/>
      <c r="AF87" s="351"/>
      <c r="AG87" s="369"/>
      <c r="AH87" s="352"/>
      <c r="AI87" s="353"/>
      <c r="AJ87" s="342"/>
      <c r="AK87" s="342"/>
      <c r="AL87" s="204"/>
      <c r="AM87" s="204"/>
      <c r="AN87" s="204"/>
      <c r="AO87" s="204"/>
      <c r="AP87" s="204"/>
      <c r="AQ87" s="364"/>
      <c r="AR87" s="364"/>
    </row>
    <row r="88" spans="1:44" ht="94.5" customHeight="1">
      <c r="A88" s="44" t="s">
        <v>243</v>
      </c>
      <c r="B88" s="44" t="s">
        <v>251</v>
      </c>
      <c r="C88" s="44" t="s">
        <v>399</v>
      </c>
      <c r="D88" s="44" t="s">
        <v>849</v>
      </c>
      <c r="E88" s="414"/>
      <c r="F88" s="375"/>
      <c r="G88" s="360"/>
      <c r="H88" s="44" t="s">
        <v>851</v>
      </c>
      <c r="I88" s="44" t="s">
        <v>600</v>
      </c>
      <c r="J88" s="44">
        <v>0</v>
      </c>
      <c r="K88" s="86">
        <v>1</v>
      </c>
      <c r="L88" s="44" t="s">
        <v>852</v>
      </c>
      <c r="M88" s="55" t="s">
        <v>213</v>
      </c>
      <c r="N88" s="44" t="s">
        <v>457</v>
      </c>
      <c r="O88" s="56">
        <v>3</v>
      </c>
      <c r="P88" s="56">
        <v>0</v>
      </c>
      <c r="Q88" s="205">
        <f t="shared" si="0"/>
        <v>0</v>
      </c>
      <c r="R88" s="55" t="s">
        <v>791</v>
      </c>
      <c r="S88" s="44" t="s">
        <v>792</v>
      </c>
      <c r="T88" s="44">
        <v>330</v>
      </c>
      <c r="U88" s="44" t="s">
        <v>856</v>
      </c>
      <c r="V88" s="44">
        <v>0</v>
      </c>
      <c r="W88" s="44" t="s">
        <v>468</v>
      </c>
      <c r="X88" s="44" t="s">
        <v>411</v>
      </c>
      <c r="Y88" s="44" t="s">
        <v>858</v>
      </c>
      <c r="Z88" s="44" t="s">
        <v>859</v>
      </c>
      <c r="AA88" s="56" t="s">
        <v>413</v>
      </c>
      <c r="AB88" s="51" t="s">
        <v>860</v>
      </c>
      <c r="AC88" s="90">
        <v>50000000</v>
      </c>
      <c r="AD88" s="55" t="s">
        <v>77</v>
      </c>
      <c r="AE88" s="55" t="s">
        <v>54</v>
      </c>
      <c r="AF88" s="148" t="s">
        <v>795</v>
      </c>
      <c r="AG88" s="113" t="s">
        <v>1001</v>
      </c>
      <c r="AH88" s="158">
        <v>50000000</v>
      </c>
      <c r="AI88" s="171">
        <v>50000000</v>
      </c>
      <c r="AJ88" s="90">
        <v>47900000</v>
      </c>
      <c r="AK88" s="90">
        <v>0</v>
      </c>
      <c r="AL88" s="90"/>
      <c r="AM88" s="90"/>
      <c r="AN88" s="90"/>
      <c r="AO88" s="90"/>
      <c r="AP88" s="90"/>
      <c r="AQ88" s="83" t="s">
        <v>415</v>
      </c>
      <c r="AR88" s="55" t="s">
        <v>607</v>
      </c>
    </row>
    <row r="89" spans="1:44" ht="129" customHeight="1">
      <c r="A89" s="44" t="s">
        <v>243</v>
      </c>
      <c r="B89" s="44" t="s">
        <v>251</v>
      </c>
      <c r="C89" s="44" t="s">
        <v>399</v>
      </c>
      <c r="D89" s="44" t="s">
        <v>850</v>
      </c>
      <c r="E89" s="412"/>
      <c r="F89" s="366"/>
      <c r="G89" s="367"/>
      <c r="H89" s="44" t="s">
        <v>854</v>
      </c>
      <c r="I89" s="44" t="s">
        <v>855</v>
      </c>
      <c r="J89" s="44">
        <v>0</v>
      </c>
      <c r="K89" s="86">
        <v>1</v>
      </c>
      <c r="L89" s="44" t="s">
        <v>853</v>
      </c>
      <c r="M89" s="55" t="s">
        <v>213</v>
      </c>
      <c r="N89" s="44" t="s">
        <v>457</v>
      </c>
      <c r="O89" s="56">
        <v>1</v>
      </c>
      <c r="P89" s="56">
        <v>0</v>
      </c>
      <c r="Q89" s="205">
        <f t="shared" si="0"/>
        <v>0</v>
      </c>
      <c r="R89" s="55" t="s">
        <v>791</v>
      </c>
      <c r="S89" s="44" t="s">
        <v>792</v>
      </c>
      <c r="T89" s="44">
        <v>330</v>
      </c>
      <c r="U89" s="44" t="s">
        <v>857</v>
      </c>
      <c r="V89" s="44">
        <v>0</v>
      </c>
      <c r="W89" s="44" t="s">
        <v>468</v>
      </c>
      <c r="X89" s="44" t="s">
        <v>411</v>
      </c>
      <c r="Y89" s="44" t="s">
        <v>858</v>
      </c>
      <c r="Z89" s="44" t="s">
        <v>859</v>
      </c>
      <c r="AA89" s="56" t="s">
        <v>413</v>
      </c>
      <c r="AB89" s="51" t="s">
        <v>861</v>
      </c>
      <c r="AC89" s="90">
        <v>50000000</v>
      </c>
      <c r="AD89" s="55" t="s">
        <v>68</v>
      </c>
      <c r="AE89" s="88" t="s">
        <v>54</v>
      </c>
      <c r="AF89" s="146" t="s">
        <v>795</v>
      </c>
      <c r="AG89" s="56">
        <v>0</v>
      </c>
      <c r="AH89" s="158">
        <v>50000000</v>
      </c>
      <c r="AI89" s="171">
        <v>50000000</v>
      </c>
      <c r="AJ89" s="175">
        <v>0</v>
      </c>
      <c r="AK89" s="175">
        <v>0</v>
      </c>
      <c r="AL89" s="175"/>
      <c r="AM89" s="175"/>
      <c r="AN89" s="175"/>
      <c r="AO89" s="175"/>
      <c r="AP89" s="175"/>
      <c r="AQ89" s="83" t="s">
        <v>415</v>
      </c>
      <c r="AR89" s="55" t="s">
        <v>607</v>
      </c>
    </row>
    <row r="90" spans="1:44" ht="72.75" customHeight="1">
      <c r="A90" s="195"/>
      <c r="B90" s="291" t="s">
        <v>1029</v>
      </c>
      <c r="C90" s="292"/>
      <c r="D90" s="292"/>
      <c r="E90" s="292"/>
      <c r="F90" s="292"/>
      <c r="G90" s="292"/>
      <c r="H90" s="292"/>
      <c r="I90" s="292"/>
      <c r="J90" s="292"/>
      <c r="K90" s="292"/>
      <c r="L90" s="292"/>
      <c r="M90" s="292"/>
      <c r="N90" s="292"/>
      <c r="O90" s="292"/>
      <c r="P90" s="293"/>
      <c r="Q90" s="210">
        <f>SUM(Q83:Q89)/4</f>
        <v>0.31562499999999999</v>
      </c>
      <c r="R90" s="55"/>
      <c r="S90" s="195"/>
      <c r="T90" s="195"/>
      <c r="U90" s="194"/>
      <c r="V90" s="194"/>
      <c r="W90" s="195"/>
      <c r="X90" s="195"/>
      <c r="Y90" s="195"/>
      <c r="Z90" s="195"/>
      <c r="AA90" s="197"/>
      <c r="AB90" s="51"/>
      <c r="AC90" s="216"/>
      <c r="AD90" s="55"/>
      <c r="AE90" s="88"/>
      <c r="AF90" s="146"/>
      <c r="AG90" s="197"/>
      <c r="AH90" s="158"/>
      <c r="AI90" s="216"/>
      <c r="AJ90" s="328" t="s">
        <v>1036</v>
      </c>
      <c r="AK90" s="329"/>
      <c r="AL90" s="175">
        <v>300000000</v>
      </c>
      <c r="AM90" s="175">
        <v>147900000</v>
      </c>
      <c r="AN90" s="175">
        <v>2400000</v>
      </c>
      <c r="AO90" s="230">
        <v>0.49299999999999999</v>
      </c>
      <c r="AP90" s="230">
        <v>8.0000000000000002E-3</v>
      </c>
      <c r="AQ90" s="83"/>
      <c r="AR90" s="55"/>
    </row>
    <row r="91" spans="1:44" ht="71.25">
      <c r="A91" s="44" t="s">
        <v>240</v>
      </c>
      <c r="B91" s="44" t="s">
        <v>251</v>
      </c>
      <c r="C91" s="44" t="s">
        <v>399</v>
      </c>
      <c r="D91" s="44" t="s">
        <v>615</v>
      </c>
      <c r="E91" s="368" t="s">
        <v>612</v>
      </c>
      <c r="F91" s="379">
        <v>2024130010195</v>
      </c>
      <c r="G91" s="356" t="s">
        <v>613</v>
      </c>
      <c r="H91" s="44" t="s">
        <v>614</v>
      </c>
      <c r="I91" s="44" t="s">
        <v>601</v>
      </c>
      <c r="J91" s="44">
        <v>0</v>
      </c>
      <c r="K91" s="86">
        <v>1</v>
      </c>
      <c r="L91" s="44" t="s">
        <v>617</v>
      </c>
      <c r="M91" s="55" t="s">
        <v>212</v>
      </c>
      <c r="N91" s="44" t="s">
        <v>618</v>
      </c>
      <c r="O91" s="56">
        <v>1</v>
      </c>
      <c r="P91" s="56">
        <v>0</v>
      </c>
      <c r="Q91" s="205">
        <f t="shared" si="0"/>
        <v>0</v>
      </c>
      <c r="R91" s="55" t="s">
        <v>791</v>
      </c>
      <c r="S91" s="44" t="s">
        <v>792</v>
      </c>
      <c r="T91" s="44">
        <v>330</v>
      </c>
      <c r="U91" s="79" t="s">
        <v>619</v>
      </c>
      <c r="V91" s="79">
        <v>0</v>
      </c>
      <c r="W91" s="44" t="s">
        <v>468</v>
      </c>
      <c r="X91" s="44" t="s">
        <v>411</v>
      </c>
      <c r="Y91" s="44" t="s">
        <v>593</v>
      </c>
      <c r="Z91" s="44" t="s">
        <v>620</v>
      </c>
      <c r="AA91" s="56" t="s">
        <v>413</v>
      </c>
      <c r="AB91" s="51" t="s">
        <v>863</v>
      </c>
      <c r="AC91" s="106">
        <f>150000000+550000000</f>
        <v>700000000</v>
      </c>
      <c r="AD91" s="55" t="s">
        <v>65</v>
      </c>
      <c r="AE91" s="88" t="s">
        <v>54</v>
      </c>
      <c r="AF91" s="146" t="s">
        <v>795</v>
      </c>
      <c r="AG91" s="56">
        <v>0</v>
      </c>
      <c r="AH91" s="158">
        <v>150000000</v>
      </c>
      <c r="AI91" s="166">
        <f>150000000+550000000</f>
        <v>700000000</v>
      </c>
      <c r="AJ91" s="175">
        <v>0</v>
      </c>
      <c r="AK91" s="175">
        <v>0</v>
      </c>
      <c r="AL91" s="175">
        <v>1300000000</v>
      </c>
      <c r="AM91" s="175">
        <v>92400000</v>
      </c>
      <c r="AN91" s="175">
        <v>0</v>
      </c>
      <c r="AO91" s="230">
        <f>AM91/AL91</f>
        <v>7.1076923076923079E-2</v>
      </c>
      <c r="AP91" s="230">
        <f>AN91/AL91</f>
        <v>0</v>
      </c>
      <c r="AQ91" s="83" t="s">
        <v>415</v>
      </c>
      <c r="AR91" s="51" t="s">
        <v>621</v>
      </c>
    </row>
    <row r="92" spans="1:44" ht="77.25" customHeight="1">
      <c r="A92" s="44" t="s">
        <v>240</v>
      </c>
      <c r="B92" s="44" t="s">
        <v>251</v>
      </c>
      <c r="C92" s="44" t="s">
        <v>399</v>
      </c>
      <c r="D92" s="44" t="s">
        <v>352</v>
      </c>
      <c r="E92" s="368"/>
      <c r="F92" s="379"/>
      <c r="G92" s="356"/>
      <c r="H92" s="44" t="s">
        <v>616</v>
      </c>
      <c r="I92" s="44" t="s">
        <v>600</v>
      </c>
      <c r="J92" s="44" t="s">
        <v>1008</v>
      </c>
      <c r="K92" s="86">
        <v>1</v>
      </c>
      <c r="L92" s="44" t="s">
        <v>862</v>
      </c>
      <c r="M92" s="55" t="s">
        <v>212</v>
      </c>
      <c r="N92" s="44" t="s">
        <v>457</v>
      </c>
      <c r="O92" s="56">
        <v>5</v>
      </c>
      <c r="P92" s="56">
        <v>3</v>
      </c>
      <c r="Q92" s="205">
        <f t="shared" si="0"/>
        <v>0.6</v>
      </c>
      <c r="R92" s="55" t="s">
        <v>791</v>
      </c>
      <c r="S92" s="44" t="s">
        <v>792</v>
      </c>
      <c r="T92" s="44">
        <v>330</v>
      </c>
      <c r="U92" s="44" t="s">
        <v>570</v>
      </c>
      <c r="V92" s="44" t="s">
        <v>1007</v>
      </c>
      <c r="W92" s="44" t="s">
        <v>468</v>
      </c>
      <c r="X92" s="44" t="s">
        <v>411</v>
      </c>
      <c r="Y92" s="44" t="s">
        <v>864</v>
      </c>
      <c r="Z92" s="44" t="s">
        <v>865</v>
      </c>
      <c r="AA92" s="56" t="s">
        <v>413</v>
      </c>
      <c r="AB92" s="51" t="s">
        <v>972</v>
      </c>
      <c r="AC92" s="106">
        <f>150000000+450000000</f>
        <v>600000000</v>
      </c>
      <c r="AD92" s="55" t="s">
        <v>77</v>
      </c>
      <c r="AE92" s="55" t="s">
        <v>54</v>
      </c>
      <c r="AF92" s="146" t="s">
        <v>795</v>
      </c>
      <c r="AG92" s="113" t="s">
        <v>1012</v>
      </c>
      <c r="AH92" s="158">
        <v>150000000</v>
      </c>
      <c r="AI92" s="166">
        <f>150000000+450000000</f>
        <v>600000000</v>
      </c>
      <c r="AJ92" s="138">
        <v>92400000</v>
      </c>
      <c r="AK92" s="138">
        <v>0</v>
      </c>
      <c r="AL92" s="138"/>
      <c r="AM92" s="138"/>
      <c r="AN92" s="138"/>
      <c r="AO92" s="138"/>
      <c r="AP92" s="138"/>
      <c r="AQ92" s="83" t="s">
        <v>415</v>
      </c>
      <c r="AR92" s="51" t="s">
        <v>621</v>
      </c>
    </row>
    <row r="93" spans="1:44" ht="77.25" customHeight="1">
      <c r="A93" s="193"/>
      <c r="B93" s="291" t="s">
        <v>1029</v>
      </c>
      <c r="C93" s="292"/>
      <c r="D93" s="292"/>
      <c r="E93" s="292"/>
      <c r="F93" s="292"/>
      <c r="G93" s="292"/>
      <c r="H93" s="292"/>
      <c r="I93" s="292"/>
      <c r="J93" s="292"/>
      <c r="K93" s="292"/>
      <c r="L93" s="292"/>
      <c r="M93" s="292"/>
      <c r="N93" s="292"/>
      <c r="O93" s="292"/>
      <c r="P93" s="293"/>
      <c r="Q93" s="210">
        <f>SUM(Q91:Q92)/2</f>
        <v>0.3</v>
      </c>
      <c r="R93" s="55"/>
      <c r="S93" s="195"/>
      <c r="T93" s="195"/>
      <c r="U93" s="195"/>
      <c r="V93" s="195"/>
      <c r="W93" s="195"/>
      <c r="X93" s="195"/>
      <c r="Y93" s="195"/>
      <c r="Z93" s="195"/>
      <c r="AA93" s="197"/>
      <c r="AB93" s="51"/>
      <c r="AC93" s="106"/>
      <c r="AD93" s="55"/>
      <c r="AE93" s="55"/>
      <c r="AF93" s="146"/>
      <c r="AG93" s="198"/>
      <c r="AH93" s="216"/>
      <c r="AI93" s="166"/>
      <c r="AJ93" s="332" t="s">
        <v>1036</v>
      </c>
      <c r="AK93" s="333"/>
      <c r="AL93" s="138">
        <v>1300000000</v>
      </c>
      <c r="AM93" s="138">
        <v>92400000</v>
      </c>
      <c r="AN93" s="138">
        <v>0</v>
      </c>
      <c r="AO93" s="233">
        <v>7.1076923076923079E-2</v>
      </c>
      <c r="AP93" s="233">
        <v>0</v>
      </c>
      <c r="AQ93" s="83"/>
      <c r="AR93" s="51"/>
    </row>
    <row r="94" spans="1:44" ht="77.25" customHeight="1">
      <c r="A94" s="225"/>
      <c r="B94" s="291" t="s">
        <v>1039</v>
      </c>
      <c r="C94" s="292"/>
      <c r="D94" s="292"/>
      <c r="E94" s="292"/>
      <c r="F94" s="245"/>
      <c r="G94" s="245"/>
      <c r="H94" s="223"/>
      <c r="I94" s="223"/>
      <c r="J94" s="223"/>
      <c r="K94" s="223"/>
      <c r="L94" s="223"/>
      <c r="M94" s="223"/>
      <c r="N94" s="223"/>
      <c r="O94" s="223"/>
      <c r="P94" s="224"/>
      <c r="Q94" s="210">
        <f>(Q93+Q90)/2</f>
        <v>0.30781249999999999</v>
      </c>
      <c r="R94" s="55"/>
      <c r="S94" s="226"/>
      <c r="T94" s="226"/>
      <c r="U94" s="226"/>
      <c r="V94" s="226"/>
      <c r="W94" s="226"/>
      <c r="X94" s="226"/>
      <c r="Y94" s="226"/>
      <c r="Z94" s="226"/>
      <c r="AA94" s="227"/>
      <c r="AB94" s="51"/>
      <c r="AC94" s="106"/>
      <c r="AD94" s="55"/>
      <c r="AE94" s="55"/>
      <c r="AF94" s="146"/>
      <c r="AG94" s="228"/>
      <c r="AH94" s="216"/>
      <c r="AI94" s="166"/>
      <c r="AJ94" s="330" t="s">
        <v>1038</v>
      </c>
      <c r="AK94" s="331"/>
      <c r="AL94" s="246">
        <f>(AL93+AL90)</f>
        <v>1600000000</v>
      </c>
      <c r="AM94" s="246">
        <f>(AM93+AM90)</f>
        <v>240300000</v>
      </c>
      <c r="AN94" s="246">
        <f>(AN93+AN90)</f>
        <v>2400000</v>
      </c>
      <c r="AO94" s="247">
        <f>AM94/AL94</f>
        <v>0.1501875</v>
      </c>
      <c r="AP94" s="247">
        <f>AN94/AL94</f>
        <v>1.5E-3</v>
      </c>
      <c r="AQ94" s="83"/>
      <c r="AR94" s="51"/>
    </row>
    <row r="95" spans="1:44" ht="75.75" customHeight="1">
      <c r="A95" s="359" t="s">
        <v>243</v>
      </c>
      <c r="B95" s="359" t="s">
        <v>252</v>
      </c>
      <c r="C95" s="359" t="s">
        <v>400</v>
      </c>
      <c r="D95" s="359" t="s">
        <v>356</v>
      </c>
      <c r="E95" s="372" t="s">
        <v>622</v>
      </c>
      <c r="F95" s="365">
        <v>2024130010043</v>
      </c>
      <c r="G95" s="359" t="s">
        <v>623</v>
      </c>
      <c r="H95" s="356" t="s">
        <v>625</v>
      </c>
      <c r="I95" s="356" t="s">
        <v>629</v>
      </c>
      <c r="J95" s="44" t="s">
        <v>1021</v>
      </c>
      <c r="K95" s="86">
        <v>0.1666</v>
      </c>
      <c r="L95" s="44" t="s">
        <v>624</v>
      </c>
      <c r="M95" s="55" t="s">
        <v>213</v>
      </c>
      <c r="N95" s="44" t="s">
        <v>457</v>
      </c>
      <c r="O95" s="56">
        <v>10</v>
      </c>
      <c r="P95" s="56">
        <v>4</v>
      </c>
      <c r="Q95" s="205">
        <f t="shared" si="0"/>
        <v>0.4</v>
      </c>
      <c r="R95" s="55" t="s">
        <v>791</v>
      </c>
      <c r="S95" s="44" t="s">
        <v>792</v>
      </c>
      <c r="T95" s="44">
        <v>330</v>
      </c>
      <c r="U95" s="44" t="s">
        <v>631</v>
      </c>
      <c r="V95" s="44" t="s">
        <v>631</v>
      </c>
      <c r="W95" s="44" t="s">
        <v>468</v>
      </c>
      <c r="X95" s="44" t="s">
        <v>633</v>
      </c>
      <c r="Y95" s="44" t="s">
        <v>635</v>
      </c>
      <c r="Z95" s="44" t="s">
        <v>636</v>
      </c>
      <c r="AA95" s="56" t="s">
        <v>413</v>
      </c>
      <c r="AB95" s="51" t="s">
        <v>639</v>
      </c>
      <c r="AC95" s="106">
        <v>600000000</v>
      </c>
      <c r="AD95" s="55" t="s">
        <v>77</v>
      </c>
      <c r="AE95" s="55" t="s">
        <v>54</v>
      </c>
      <c r="AF95" s="146" t="s">
        <v>795</v>
      </c>
      <c r="AG95" s="113" t="s">
        <v>1017</v>
      </c>
      <c r="AH95" s="153">
        <v>640000000</v>
      </c>
      <c r="AI95" s="166">
        <v>600000000</v>
      </c>
      <c r="AJ95" s="175">
        <v>96000000</v>
      </c>
      <c r="AK95" s="175">
        <v>7700000</v>
      </c>
      <c r="AL95" s="175">
        <v>2050000000</v>
      </c>
      <c r="AM95" s="175">
        <v>696000000</v>
      </c>
      <c r="AN95" s="175">
        <v>207700000</v>
      </c>
      <c r="AO95" s="230">
        <f>AM95/AL95</f>
        <v>0.33951219512195124</v>
      </c>
      <c r="AP95" s="230">
        <f>AN95/AL95</f>
        <v>0.10131707317073171</v>
      </c>
      <c r="AQ95" s="51" t="s">
        <v>871</v>
      </c>
      <c r="AR95" s="51" t="s">
        <v>641</v>
      </c>
    </row>
    <row r="96" spans="1:44" ht="75.75" customHeight="1">
      <c r="A96" s="360"/>
      <c r="B96" s="360"/>
      <c r="C96" s="360"/>
      <c r="D96" s="360"/>
      <c r="E96" s="373"/>
      <c r="F96" s="375"/>
      <c r="G96" s="360"/>
      <c r="H96" s="356"/>
      <c r="I96" s="356"/>
      <c r="J96" s="44">
        <v>0</v>
      </c>
      <c r="K96" s="86">
        <v>0.1666</v>
      </c>
      <c r="L96" s="44" t="s">
        <v>866</v>
      </c>
      <c r="M96" s="55" t="s">
        <v>213</v>
      </c>
      <c r="N96" s="44" t="s">
        <v>457</v>
      </c>
      <c r="O96" s="56">
        <v>1</v>
      </c>
      <c r="P96" s="44">
        <v>0</v>
      </c>
      <c r="Q96" s="205">
        <f t="shared" ref="Q96:Q116" si="1">P96/O96</f>
        <v>0</v>
      </c>
      <c r="R96" s="55" t="s">
        <v>791</v>
      </c>
      <c r="S96" s="44" t="s">
        <v>792</v>
      </c>
      <c r="T96" s="44">
        <v>330</v>
      </c>
      <c r="U96" s="44" t="s">
        <v>631</v>
      </c>
      <c r="V96" s="44">
        <v>0</v>
      </c>
      <c r="W96" s="44" t="s">
        <v>468</v>
      </c>
      <c r="X96" s="44" t="s">
        <v>633</v>
      </c>
      <c r="Y96" s="44" t="s">
        <v>635</v>
      </c>
      <c r="Z96" s="44" t="s">
        <v>636</v>
      </c>
      <c r="AA96" s="56" t="s">
        <v>413</v>
      </c>
      <c r="AB96" s="44" t="s">
        <v>866</v>
      </c>
      <c r="AC96" s="106">
        <v>10000000</v>
      </c>
      <c r="AD96" s="55" t="s">
        <v>68</v>
      </c>
      <c r="AE96" s="55" t="s">
        <v>54</v>
      </c>
      <c r="AF96" s="146" t="s">
        <v>795</v>
      </c>
      <c r="AG96" s="56">
        <v>0</v>
      </c>
      <c r="AH96" s="153">
        <v>10000000</v>
      </c>
      <c r="AI96" s="166">
        <v>10000000</v>
      </c>
      <c r="AJ96" s="175">
        <v>0</v>
      </c>
      <c r="AK96" s="175">
        <v>0</v>
      </c>
      <c r="AL96" s="175"/>
      <c r="AM96" s="175"/>
      <c r="AN96" s="175"/>
      <c r="AO96" s="175"/>
      <c r="AP96" s="175"/>
      <c r="AQ96" s="51" t="s">
        <v>871</v>
      </c>
      <c r="AR96" s="51" t="s">
        <v>641</v>
      </c>
    </row>
    <row r="97" spans="1:44" ht="75.75" customHeight="1">
      <c r="A97" s="360"/>
      <c r="B97" s="360"/>
      <c r="C97" s="360"/>
      <c r="D97" s="360"/>
      <c r="E97" s="373"/>
      <c r="F97" s="375"/>
      <c r="G97" s="360"/>
      <c r="H97" s="356"/>
      <c r="I97" s="356"/>
      <c r="J97" s="44">
        <v>0</v>
      </c>
      <c r="K97" s="86">
        <v>0.1666</v>
      </c>
      <c r="L97" s="44" t="s">
        <v>867</v>
      </c>
      <c r="M97" s="55" t="s">
        <v>213</v>
      </c>
      <c r="N97" s="44" t="s">
        <v>457</v>
      </c>
      <c r="O97" s="56">
        <v>1</v>
      </c>
      <c r="P97" s="44">
        <v>0</v>
      </c>
      <c r="Q97" s="205">
        <f t="shared" si="1"/>
        <v>0</v>
      </c>
      <c r="R97" s="55" t="s">
        <v>791</v>
      </c>
      <c r="S97" s="44" t="s">
        <v>792</v>
      </c>
      <c r="T97" s="44">
        <v>330</v>
      </c>
      <c r="U97" s="44" t="s">
        <v>631</v>
      </c>
      <c r="V97" s="44">
        <v>0</v>
      </c>
      <c r="W97" s="44" t="s">
        <v>468</v>
      </c>
      <c r="X97" s="44" t="s">
        <v>633</v>
      </c>
      <c r="Y97" s="44" t="s">
        <v>635</v>
      </c>
      <c r="Z97" s="44" t="s">
        <v>636</v>
      </c>
      <c r="AA97" s="56" t="s">
        <v>413</v>
      </c>
      <c r="AB97" s="44" t="s">
        <v>867</v>
      </c>
      <c r="AC97" s="106">
        <v>150000000</v>
      </c>
      <c r="AD97" s="55" t="s">
        <v>68</v>
      </c>
      <c r="AE97" s="55" t="s">
        <v>54</v>
      </c>
      <c r="AF97" s="146" t="s">
        <v>795</v>
      </c>
      <c r="AG97" s="56">
        <v>0</v>
      </c>
      <c r="AH97" s="153">
        <v>150000000</v>
      </c>
      <c r="AI97" s="166">
        <v>150000000</v>
      </c>
      <c r="AJ97" s="175">
        <v>0</v>
      </c>
      <c r="AK97" s="175">
        <v>0</v>
      </c>
      <c r="AL97" s="175"/>
      <c r="AM97" s="175"/>
      <c r="AN97" s="175"/>
      <c r="AO97" s="175"/>
      <c r="AP97" s="175"/>
      <c r="AQ97" s="51" t="s">
        <v>871</v>
      </c>
      <c r="AR97" s="51" t="s">
        <v>641</v>
      </c>
    </row>
    <row r="98" spans="1:44" ht="75.75" customHeight="1">
      <c r="A98" s="360"/>
      <c r="B98" s="360"/>
      <c r="C98" s="360"/>
      <c r="D98" s="360"/>
      <c r="E98" s="373"/>
      <c r="F98" s="375"/>
      <c r="G98" s="360"/>
      <c r="H98" s="356"/>
      <c r="I98" s="356"/>
      <c r="J98" s="44">
        <v>0</v>
      </c>
      <c r="K98" s="86">
        <v>0.1666</v>
      </c>
      <c r="L98" s="44" t="s">
        <v>868</v>
      </c>
      <c r="M98" s="55" t="s">
        <v>213</v>
      </c>
      <c r="N98" s="44" t="s">
        <v>457</v>
      </c>
      <c r="O98" s="56">
        <v>1</v>
      </c>
      <c r="P98" s="44">
        <v>0</v>
      </c>
      <c r="Q98" s="205">
        <f t="shared" si="1"/>
        <v>0</v>
      </c>
      <c r="R98" s="55" t="s">
        <v>791</v>
      </c>
      <c r="S98" s="44" t="s">
        <v>792</v>
      </c>
      <c r="T98" s="44">
        <v>330</v>
      </c>
      <c r="U98" s="44" t="s">
        <v>631</v>
      </c>
      <c r="V98" s="44">
        <v>0</v>
      </c>
      <c r="W98" s="44" t="s">
        <v>468</v>
      </c>
      <c r="X98" s="44" t="s">
        <v>633</v>
      </c>
      <c r="Y98" s="44" t="s">
        <v>635</v>
      </c>
      <c r="Z98" s="44" t="s">
        <v>636</v>
      </c>
      <c r="AA98" s="56" t="s">
        <v>413</v>
      </c>
      <c r="AB98" s="44" t="s">
        <v>868</v>
      </c>
      <c r="AC98" s="106">
        <v>77000000</v>
      </c>
      <c r="AD98" s="55" t="s">
        <v>65</v>
      </c>
      <c r="AE98" s="55" t="s">
        <v>56</v>
      </c>
      <c r="AF98" s="146" t="s">
        <v>795</v>
      </c>
      <c r="AG98" s="56">
        <v>0</v>
      </c>
      <c r="AH98" s="153">
        <v>200000000</v>
      </c>
      <c r="AI98" s="166">
        <v>77000000</v>
      </c>
      <c r="AJ98" s="175">
        <v>0</v>
      </c>
      <c r="AK98" s="175">
        <v>0</v>
      </c>
      <c r="AL98" s="175"/>
      <c r="AM98" s="175"/>
      <c r="AN98" s="175"/>
      <c r="AO98" s="175"/>
      <c r="AP98" s="175"/>
      <c r="AQ98" s="51" t="s">
        <v>871</v>
      </c>
      <c r="AR98" s="51" t="s">
        <v>641</v>
      </c>
    </row>
    <row r="99" spans="1:44" ht="75.75" customHeight="1">
      <c r="A99" s="360"/>
      <c r="B99" s="360"/>
      <c r="C99" s="360"/>
      <c r="D99" s="360"/>
      <c r="E99" s="373"/>
      <c r="F99" s="375"/>
      <c r="G99" s="360"/>
      <c r="H99" s="356"/>
      <c r="I99" s="356"/>
      <c r="J99" s="44">
        <v>0</v>
      </c>
      <c r="K99" s="86">
        <v>0.1666</v>
      </c>
      <c r="L99" s="44" t="s">
        <v>869</v>
      </c>
      <c r="M99" s="55" t="s">
        <v>213</v>
      </c>
      <c r="N99" s="44" t="s">
        <v>457</v>
      </c>
      <c r="O99" s="56">
        <v>1</v>
      </c>
      <c r="P99" s="44">
        <v>0</v>
      </c>
      <c r="Q99" s="205">
        <f t="shared" si="1"/>
        <v>0</v>
      </c>
      <c r="R99" s="55" t="s">
        <v>791</v>
      </c>
      <c r="S99" s="44" t="s">
        <v>792</v>
      </c>
      <c r="T99" s="44">
        <v>330</v>
      </c>
      <c r="U99" s="44" t="s">
        <v>631</v>
      </c>
      <c r="V99" s="44">
        <v>0</v>
      </c>
      <c r="W99" s="44" t="s">
        <v>468</v>
      </c>
      <c r="X99" s="44" t="s">
        <v>633</v>
      </c>
      <c r="Y99" s="44" t="s">
        <v>635</v>
      </c>
      <c r="Z99" s="44" t="s">
        <v>636</v>
      </c>
      <c r="AA99" s="56" t="s">
        <v>413</v>
      </c>
      <c r="AB99" s="44" t="s">
        <v>869</v>
      </c>
      <c r="AC99" s="106">
        <v>77000000</v>
      </c>
      <c r="AD99" s="55" t="s">
        <v>65</v>
      </c>
      <c r="AE99" s="55" t="s">
        <v>54</v>
      </c>
      <c r="AF99" s="146" t="s">
        <v>795</v>
      </c>
      <c r="AG99" s="56">
        <v>0</v>
      </c>
      <c r="AH99" s="153">
        <v>200000000</v>
      </c>
      <c r="AI99" s="166">
        <v>77000000</v>
      </c>
      <c r="AJ99" s="175">
        <v>0</v>
      </c>
      <c r="AK99" s="175">
        <v>0</v>
      </c>
      <c r="AL99" s="175"/>
      <c r="AM99" s="175"/>
      <c r="AN99" s="175"/>
      <c r="AO99" s="175"/>
      <c r="AP99" s="175"/>
      <c r="AQ99" s="51" t="s">
        <v>871</v>
      </c>
      <c r="AR99" s="51" t="s">
        <v>641</v>
      </c>
    </row>
    <row r="100" spans="1:44" ht="75.75" customHeight="1">
      <c r="A100" s="360"/>
      <c r="B100" s="360"/>
      <c r="C100" s="360"/>
      <c r="D100" s="360"/>
      <c r="E100" s="373"/>
      <c r="F100" s="375"/>
      <c r="G100" s="360"/>
      <c r="H100" s="356"/>
      <c r="I100" s="356"/>
      <c r="J100" s="44">
        <v>0</v>
      </c>
      <c r="K100" s="86">
        <v>0.1666</v>
      </c>
      <c r="L100" s="44" t="s">
        <v>870</v>
      </c>
      <c r="M100" s="55" t="s">
        <v>213</v>
      </c>
      <c r="N100" s="44" t="s">
        <v>630</v>
      </c>
      <c r="O100" s="56">
        <v>1</v>
      </c>
      <c r="P100" s="44">
        <v>0</v>
      </c>
      <c r="Q100" s="205">
        <f t="shared" si="1"/>
        <v>0</v>
      </c>
      <c r="R100" s="55" t="s">
        <v>791</v>
      </c>
      <c r="S100" s="44" t="s">
        <v>792</v>
      </c>
      <c r="T100" s="44">
        <v>330</v>
      </c>
      <c r="U100" s="44" t="s">
        <v>631</v>
      </c>
      <c r="V100" s="44">
        <v>0</v>
      </c>
      <c r="W100" s="44" t="s">
        <v>468</v>
      </c>
      <c r="X100" s="44" t="s">
        <v>633</v>
      </c>
      <c r="Y100" s="44" t="s">
        <v>635</v>
      </c>
      <c r="Z100" s="44" t="s">
        <v>636</v>
      </c>
      <c r="AA100" s="56" t="s">
        <v>413</v>
      </c>
      <c r="AB100" s="78" t="s">
        <v>870</v>
      </c>
      <c r="AC100" s="106">
        <v>77000000</v>
      </c>
      <c r="AD100" s="87" t="s">
        <v>65</v>
      </c>
      <c r="AE100" s="87" t="s">
        <v>54</v>
      </c>
      <c r="AF100" s="149" t="s">
        <v>795</v>
      </c>
      <c r="AG100" s="56">
        <v>0</v>
      </c>
      <c r="AH100" s="159">
        <v>200000000</v>
      </c>
      <c r="AI100" s="166">
        <v>77000000</v>
      </c>
      <c r="AJ100" s="175">
        <v>0</v>
      </c>
      <c r="AK100" s="175">
        <v>0</v>
      </c>
      <c r="AL100" s="175"/>
      <c r="AM100" s="175"/>
      <c r="AN100" s="175"/>
      <c r="AO100" s="175"/>
      <c r="AP100" s="175"/>
      <c r="AQ100" s="51" t="s">
        <v>871</v>
      </c>
      <c r="AR100" s="51" t="s">
        <v>641</v>
      </c>
    </row>
    <row r="101" spans="1:44" ht="85.5" customHeight="1">
      <c r="A101" s="359" t="s">
        <v>243</v>
      </c>
      <c r="B101" s="359" t="s">
        <v>252</v>
      </c>
      <c r="C101" s="359" t="s">
        <v>400</v>
      </c>
      <c r="D101" s="359" t="s">
        <v>357</v>
      </c>
      <c r="E101" s="373"/>
      <c r="F101" s="375"/>
      <c r="G101" s="360"/>
      <c r="H101" s="78" t="s">
        <v>626</v>
      </c>
      <c r="I101" s="78" t="s">
        <v>627</v>
      </c>
      <c r="J101" s="78">
        <v>0</v>
      </c>
      <c r="K101" s="86">
        <v>0.5</v>
      </c>
      <c r="L101" s="44" t="s">
        <v>628</v>
      </c>
      <c r="M101" s="55" t="s">
        <v>213</v>
      </c>
      <c r="N101" s="44" t="s">
        <v>457</v>
      </c>
      <c r="O101" s="56">
        <v>1</v>
      </c>
      <c r="P101" s="56">
        <v>0</v>
      </c>
      <c r="Q101" s="205">
        <f t="shared" si="1"/>
        <v>0</v>
      </c>
      <c r="R101" s="55" t="s">
        <v>791</v>
      </c>
      <c r="S101" s="44" t="s">
        <v>792</v>
      </c>
      <c r="T101" s="44">
        <v>330</v>
      </c>
      <c r="U101" s="44" t="s">
        <v>632</v>
      </c>
      <c r="V101" s="44">
        <v>0</v>
      </c>
      <c r="W101" s="44" t="s">
        <v>468</v>
      </c>
      <c r="X101" s="44" t="s">
        <v>633</v>
      </c>
      <c r="Y101" s="44" t="s">
        <v>637</v>
      </c>
      <c r="Z101" s="44" t="s">
        <v>638</v>
      </c>
      <c r="AA101" s="56" t="s">
        <v>413</v>
      </c>
      <c r="AB101" s="51" t="s">
        <v>640</v>
      </c>
      <c r="AC101" s="138">
        <v>459000000</v>
      </c>
      <c r="AD101" s="55" t="s">
        <v>77</v>
      </c>
      <c r="AE101" s="55" t="s">
        <v>54</v>
      </c>
      <c r="AF101" s="146" t="s">
        <v>795</v>
      </c>
      <c r="AG101" s="56">
        <v>0</v>
      </c>
      <c r="AH101" s="160">
        <v>650000000</v>
      </c>
      <c r="AI101" s="172">
        <v>459000000</v>
      </c>
      <c r="AJ101" s="175">
        <v>0</v>
      </c>
      <c r="AK101" s="175">
        <v>0</v>
      </c>
      <c r="AL101" s="175"/>
      <c r="AM101" s="175"/>
      <c r="AN101" s="175"/>
      <c r="AO101" s="175"/>
      <c r="AP101" s="175"/>
      <c r="AQ101" s="51" t="s">
        <v>871</v>
      </c>
      <c r="AR101" s="51" t="s">
        <v>641</v>
      </c>
    </row>
    <row r="102" spans="1:44" ht="96.75" customHeight="1">
      <c r="A102" s="367"/>
      <c r="B102" s="367"/>
      <c r="C102" s="367"/>
      <c r="D102" s="367"/>
      <c r="E102" s="374"/>
      <c r="F102" s="366"/>
      <c r="G102" s="367"/>
      <c r="H102" s="78" t="s">
        <v>626</v>
      </c>
      <c r="I102" s="78" t="s">
        <v>627</v>
      </c>
      <c r="J102" s="44" t="s">
        <v>457</v>
      </c>
      <c r="K102" s="86">
        <v>0.5</v>
      </c>
      <c r="L102" s="44" t="s">
        <v>973</v>
      </c>
      <c r="M102" s="55" t="s">
        <v>213</v>
      </c>
      <c r="N102" s="44" t="s">
        <v>457</v>
      </c>
      <c r="O102" s="56">
        <v>1</v>
      </c>
      <c r="P102" s="56">
        <v>1</v>
      </c>
      <c r="Q102" s="205">
        <f t="shared" si="1"/>
        <v>1</v>
      </c>
      <c r="R102" s="55" t="s">
        <v>791</v>
      </c>
      <c r="S102" s="44" t="s">
        <v>792</v>
      </c>
      <c r="T102" s="44">
        <v>330</v>
      </c>
      <c r="U102" s="44" t="s">
        <v>1006</v>
      </c>
      <c r="V102" s="44">
        <v>518</v>
      </c>
      <c r="W102" s="44" t="s">
        <v>468</v>
      </c>
      <c r="X102" s="44" t="s">
        <v>633</v>
      </c>
      <c r="Y102" s="44" t="s">
        <v>635</v>
      </c>
      <c r="Z102" s="44" t="s">
        <v>636</v>
      </c>
      <c r="AA102" s="56" t="s">
        <v>413</v>
      </c>
      <c r="AB102" s="51" t="s">
        <v>973</v>
      </c>
      <c r="AC102" s="138">
        <v>600000000</v>
      </c>
      <c r="AD102" s="55" t="s">
        <v>77</v>
      </c>
      <c r="AE102" s="55" t="s">
        <v>54</v>
      </c>
      <c r="AF102" s="146" t="s">
        <v>795</v>
      </c>
      <c r="AG102" s="113" t="s">
        <v>1005</v>
      </c>
      <c r="AH102" s="160">
        <v>0</v>
      </c>
      <c r="AI102" s="172">
        <v>600000000</v>
      </c>
      <c r="AJ102" s="138">
        <v>600000000</v>
      </c>
      <c r="AK102" s="138">
        <v>200000000</v>
      </c>
      <c r="AL102" s="138"/>
      <c r="AM102" s="138"/>
      <c r="AN102" s="138"/>
      <c r="AO102" s="138"/>
      <c r="AP102" s="138"/>
      <c r="AQ102" s="51" t="s">
        <v>871</v>
      </c>
      <c r="AR102" s="51" t="s">
        <v>641</v>
      </c>
    </row>
    <row r="103" spans="1:44" ht="96.75" customHeight="1">
      <c r="A103" s="196"/>
      <c r="B103" s="291" t="s">
        <v>1029</v>
      </c>
      <c r="C103" s="292"/>
      <c r="D103" s="292"/>
      <c r="E103" s="292"/>
      <c r="F103" s="292"/>
      <c r="G103" s="292"/>
      <c r="H103" s="292"/>
      <c r="I103" s="292"/>
      <c r="J103" s="292"/>
      <c r="K103" s="292"/>
      <c r="L103" s="292"/>
      <c r="M103" s="292"/>
      <c r="N103" s="292"/>
      <c r="O103" s="292"/>
      <c r="P103" s="293"/>
      <c r="Q103" s="210">
        <f>SUM(Q95:Q102)/8</f>
        <v>0.17499999999999999</v>
      </c>
      <c r="R103" s="55"/>
      <c r="S103" s="195"/>
      <c r="T103" s="195"/>
      <c r="U103" s="195"/>
      <c r="V103" s="195"/>
      <c r="W103" s="195"/>
      <c r="X103" s="195"/>
      <c r="Y103" s="195"/>
      <c r="Z103" s="195"/>
      <c r="AA103" s="197"/>
      <c r="AB103" s="137"/>
      <c r="AC103" s="138"/>
      <c r="AD103" s="55"/>
      <c r="AE103" s="55"/>
      <c r="AF103" s="146"/>
      <c r="AG103" s="198"/>
      <c r="AH103" s="160"/>
      <c r="AI103" s="172"/>
      <c r="AJ103" s="330" t="s">
        <v>1038</v>
      </c>
      <c r="AK103" s="331"/>
      <c r="AL103" s="246">
        <v>2050000000</v>
      </c>
      <c r="AM103" s="246">
        <v>696000000</v>
      </c>
      <c r="AN103" s="246">
        <v>207700000</v>
      </c>
      <c r="AO103" s="247">
        <v>0.33951219512195124</v>
      </c>
      <c r="AP103" s="247">
        <v>0.10131707317073171</v>
      </c>
      <c r="AQ103" s="51"/>
      <c r="AR103" s="51"/>
    </row>
    <row r="104" spans="1:44" ht="124.5" customHeight="1">
      <c r="A104" s="44" t="s">
        <v>244</v>
      </c>
      <c r="B104" s="44" t="s">
        <v>253</v>
      </c>
      <c r="C104" s="44" t="s">
        <v>401</v>
      </c>
      <c r="D104" s="44" t="s">
        <v>358</v>
      </c>
      <c r="E104" s="354" t="s">
        <v>642</v>
      </c>
      <c r="F104" s="365">
        <v>2024130010067</v>
      </c>
      <c r="G104" s="359" t="s">
        <v>643</v>
      </c>
      <c r="H104" s="44" t="s">
        <v>872</v>
      </c>
      <c r="I104" s="44" t="s">
        <v>874</v>
      </c>
      <c r="J104" s="44" t="s">
        <v>630</v>
      </c>
      <c r="K104" s="86">
        <v>1</v>
      </c>
      <c r="L104" s="44" t="s">
        <v>873</v>
      </c>
      <c r="M104" s="55" t="s">
        <v>212</v>
      </c>
      <c r="N104" s="44" t="s">
        <v>630</v>
      </c>
      <c r="O104" s="56">
        <v>5</v>
      </c>
      <c r="P104" s="56">
        <v>5</v>
      </c>
      <c r="Q104" s="205">
        <f t="shared" si="1"/>
        <v>1</v>
      </c>
      <c r="R104" s="55" t="s">
        <v>791</v>
      </c>
      <c r="S104" s="44" t="s">
        <v>792</v>
      </c>
      <c r="T104" s="44">
        <v>330</v>
      </c>
      <c r="U104" s="44" t="s">
        <v>875</v>
      </c>
      <c r="V104" s="44" t="s">
        <v>996</v>
      </c>
      <c r="W104" s="44" t="s">
        <v>468</v>
      </c>
      <c r="X104" s="44" t="s">
        <v>411</v>
      </c>
      <c r="Y104" s="44" t="s">
        <v>876</v>
      </c>
      <c r="Z104" s="44" t="s">
        <v>877</v>
      </c>
      <c r="AA104" s="56" t="s">
        <v>413</v>
      </c>
      <c r="AB104" s="137" t="s">
        <v>639</v>
      </c>
      <c r="AC104" s="138">
        <v>150000000</v>
      </c>
      <c r="AD104" s="55" t="s">
        <v>77</v>
      </c>
      <c r="AE104" s="55" t="s">
        <v>54</v>
      </c>
      <c r="AF104" s="146" t="s">
        <v>795</v>
      </c>
      <c r="AG104" s="66" t="s">
        <v>997</v>
      </c>
      <c r="AH104" s="161">
        <v>150000000</v>
      </c>
      <c r="AI104" s="172">
        <v>150000000</v>
      </c>
      <c r="AJ104" s="138">
        <v>120000000</v>
      </c>
      <c r="AK104" s="138">
        <v>6000000</v>
      </c>
      <c r="AL104" s="138">
        <v>400000000</v>
      </c>
      <c r="AM104" s="138">
        <v>120000000</v>
      </c>
      <c r="AN104" s="138">
        <v>6000000</v>
      </c>
      <c r="AO104" s="233">
        <f>AM104/AL104</f>
        <v>0.3</v>
      </c>
      <c r="AP104" s="233">
        <f>AN104/AL104</f>
        <v>1.4999999999999999E-2</v>
      </c>
      <c r="AQ104" s="51" t="s">
        <v>871</v>
      </c>
      <c r="AR104" s="55" t="s">
        <v>650</v>
      </c>
    </row>
    <row r="105" spans="1:44" ht="151.5" customHeight="1">
      <c r="A105" s="44" t="s">
        <v>244</v>
      </c>
      <c r="B105" s="44" t="s">
        <v>253</v>
      </c>
      <c r="C105" s="44" t="s">
        <v>401</v>
      </c>
      <c r="D105" s="44" t="s">
        <v>359</v>
      </c>
      <c r="E105" s="354"/>
      <c r="F105" s="366"/>
      <c r="G105" s="367"/>
      <c r="H105" s="44" t="s">
        <v>644</v>
      </c>
      <c r="I105" s="44" t="s">
        <v>645</v>
      </c>
      <c r="J105" s="44">
        <v>0</v>
      </c>
      <c r="K105" s="46">
        <v>1</v>
      </c>
      <c r="L105" s="44" t="s">
        <v>646</v>
      </c>
      <c r="M105" s="55" t="s">
        <v>212</v>
      </c>
      <c r="N105" s="44" t="s">
        <v>784</v>
      </c>
      <c r="O105" s="56">
        <v>2</v>
      </c>
      <c r="P105" s="56">
        <v>0</v>
      </c>
      <c r="Q105" s="205">
        <f t="shared" si="1"/>
        <v>0</v>
      </c>
      <c r="R105" s="55" t="s">
        <v>791</v>
      </c>
      <c r="S105" s="44" t="s">
        <v>792</v>
      </c>
      <c r="T105" s="44">
        <v>330</v>
      </c>
      <c r="U105" s="44" t="s">
        <v>647</v>
      </c>
      <c r="V105" s="44">
        <v>0</v>
      </c>
      <c r="W105" s="44" t="s">
        <v>468</v>
      </c>
      <c r="X105" s="44" t="s">
        <v>411</v>
      </c>
      <c r="Y105" s="44" t="s">
        <v>648</v>
      </c>
      <c r="Z105" s="44" t="s">
        <v>649</v>
      </c>
      <c r="AA105" s="56" t="s">
        <v>413</v>
      </c>
      <c r="AB105" s="44" t="s">
        <v>878</v>
      </c>
      <c r="AC105" s="92">
        <v>250000000</v>
      </c>
      <c r="AD105" s="55" t="s">
        <v>68</v>
      </c>
      <c r="AE105" s="55" t="s">
        <v>54</v>
      </c>
      <c r="AF105" s="146" t="s">
        <v>795</v>
      </c>
      <c r="AG105" s="56">
        <v>0</v>
      </c>
      <c r="AH105" s="160">
        <v>250000000</v>
      </c>
      <c r="AI105" s="173">
        <v>250000000</v>
      </c>
      <c r="AJ105" s="175">
        <v>0</v>
      </c>
      <c r="AK105" s="175">
        <v>0</v>
      </c>
      <c r="AL105" s="175"/>
      <c r="AM105" s="175"/>
      <c r="AN105" s="175"/>
      <c r="AO105" s="175"/>
      <c r="AP105" s="175"/>
      <c r="AQ105" s="55" t="s">
        <v>415</v>
      </c>
      <c r="AR105" s="55" t="s">
        <v>650</v>
      </c>
    </row>
    <row r="106" spans="1:44" ht="78.75" customHeight="1">
      <c r="A106" s="195"/>
      <c r="B106" s="291" t="s">
        <v>1029</v>
      </c>
      <c r="C106" s="292"/>
      <c r="D106" s="292"/>
      <c r="E106" s="292"/>
      <c r="F106" s="292"/>
      <c r="G106" s="292"/>
      <c r="H106" s="292"/>
      <c r="I106" s="292"/>
      <c r="J106" s="292"/>
      <c r="K106" s="292"/>
      <c r="L106" s="292"/>
      <c r="M106" s="292"/>
      <c r="N106" s="292"/>
      <c r="O106" s="292"/>
      <c r="P106" s="293"/>
      <c r="Q106" s="210">
        <f>SUM(Q104:Q105)/2</f>
        <v>0.5</v>
      </c>
      <c r="R106" s="55"/>
      <c r="S106" s="195"/>
      <c r="T106" s="195"/>
      <c r="U106" s="195"/>
      <c r="V106" s="195"/>
      <c r="W106" s="195"/>
      <c r="X106" s="195"/>
      <c r="Y106" s="195"/>
      <c r="Z106" s="195"/>
      <c r="AA106" s="197"/>
      <c r="AB106" s="195"/>
      <c r="AC106" s="92"/>
      <c r="AD106" s="55"/>
      <c r="AE106" s="55"/>
      <c r="AF106" s="146"/>
      <c r="AG106" s="197"/>
      <c r="AH106" s="160"/>
      <c r="AI106" s="173"/>
      <c r="AJ106" s="334" t="s">
        <v>1038</v>
      </c>
      <c r="AK106" s="335"/>
      <c r="AL106" s="239">
        <v>400000000</v>
      </c>
      <c r="AM106" s="239">
        <v>120000000</v>
      </c>
      <c r="AN106" s="239">
        <v>6000000</v>
      </c>
      <c r="AO106" s="240">
        <v>0.3</v>
      </c>
      <c r="AP106" s="240">
        <v>1.4999999999999999E-2</v>
      </c>
      <c r="AQ106" s="55"/>
      <c r="AR106" s="55"/>
    </row>
    <row r="107" spans="1:44" ht="177.75" customHeight="1">
      <c r="A107" s="51" t="s">
        <v>651</v>
      </c>
      <c r="B107" s="52" t="s">
        <v>652</v>
      </c>
      <c r="C107" s="47" t="s">
        <v>653</v>
      </c>
      <c r="D107" s="44" t="s">
        <v>879</v>
      </c>
      <c r="E107" s="357" t="s">
        <v>654</v>
      </c>
      <c r="F107" s="361">
        <v>2024130010096</v>
      </c>
      <c r="G107" s="359" t="s">
        <v>655</v>
      </c>
      <c r="H107" s="44" t="s">
        <v>882</v>
      </c>
      <c r="I107" s="44" t="s">
        <v>600</v>
      </c>
      <c r="J107" s="44" t="s">
        <v>998</v>
      </c>
      <c r="K107" s="46">
        <v>1</v>
      </c>
      <c r="L107" s="44" t="s">
        <v>881</v>
      </c>
      <c r="M107" s="55" t="s">
        <v>657</v>
      </c>
      <c r="N107" s="44" t="s">
        <v>883</v>
      </c>
      <c r="O107" s="56">
        <v>1</v>
      </c>
      <c r="P107" s="56">
        <v>1</v>
      </c>
      <c r="Q107" s="205">
        <f t="shared" si="1"/>
        <v>1</v>
      </c>
      <c r="R107" s="55" t="s">
        <v>791</v>
      </c>
      <c r="S107" s="44" t="s">
        <v>792</v>
      </c>
      <c r="T107" s="44">
        <v>330</v>
      </c>
      <c r="U107" s="44" t="s">
        <v>885</v>
      </c>
      <c r="V107" s="44" t="s">
        <v>999</v>
      </c>
      <c r="W107" s="44" t="s">
        <v>468</v>
      </c>
      <c r="X107" s="44" t="s">
        <v>658</v>
      </c>
      <c r="Y107" s="44" t="s">
        <v>460</v>
      </c>
      <c r="Z107" s="44" t="s">
        <v>675</v>
      </c>
      <c r="AA107" s="56" t="s">
        <v>413</v>
      </c>
      <c r="AB107" s="44" t="s">
        <v>886</v>
      </c>
      <c r="AC107" s="92">
        <v>150000000</v>
      </c>
      <c r="AD107" s="55" t="s">
        <v>68</v>
      </c>
      <c r="AE107" s="55" t="s">
        <v>54</v>
      </c>
      <c r="AF107" s="146" t="s">
        <v>795</v>
      </c>
      <c r="AG107" s="56">
        <v>0</v>
      </c>
      <c r="AH107" s="160">
        <v>150000000</v>
      </c>
      <c r="AI107" s="173">
        <v>150000000</v>
      </c>
      <c r="AJ107" s="175">
        <v>0</v>
      </c>
      <c r="AK107" s="175">
        <v>0</v>
      </c>
      <c r="AL107" s="175">
        <v>300000000</v>
      </c>
      <c r="AM107" s="175">
        <v>0</v>
      </c>
      <c r="AN107" s="175">
        <v>0</v>
      </c>
      <c r="AO107" s="230">
        <f>AM107/AL107</f>
        <v>0</v>
      </c>
      <c r="AP107" s="230">
        <f>AN107/AL107</f>
        <v>0</v>
      </c>
      <c r="AQ107" s="55" t="s">
        <v>415</v>
      </c>
      <c r="AR107" s="55" t="s">
        <v>717</v>
      </c>
    </row>
    <row r="108" spans="1:44" s="57" customFormat="1" ht="165" customHeight="1">
      <c r="A108" s="51" t="s">
        <v>651</v>
      </c>
      <c r="B108" s="52" t="s">
        <v>652</v>
      </c>
      <c r="C108" s="47" t="s">
        <v>653</v>
      </c>
      <c r="D108" s="53" t="s">
        <v>880</v>
      </c>
      <c r="E108" s="358"/>
      <c r="F108" s="362"/>
      <c r="G108" s="360"/>
      <c r="H108" s="44" t="s">
        <v>674</v>
      </c>
      <c r="I108" s="44" t="s">
        <v>601</v>
      </c>
      <c r="J108" s="44" t="s">
        <v>998</v>
      </c>
      <c r="K108" s="45">
        <v>1</v>
      </c>
      <c r="L108" s="44" t="s">
        <v>673</v>
      </c>
      <c r="M108" s="55" t="s">
        <v>657</v>
      </c>
      <c r="N108" s="44" t="s">
        <v>883</v>
      </c>
      <c r="O108" s="56">
        <v>1</v>
      </c>
      <c r="P108" s="56">
        <v>1</v>
      </c>
      <c r="Q108" s="205">
        <f t="shared" si="1"/>
        <v>1</v>
      </c>
      <c r="R108" s="55" t="s">
        <v>791</v>
      </c>
      <c r="S108" s="44" t="s">
        <v>792</v>
      </c>
      <c r="T108" s="44">
        <v>330</v>
      </c>
      <c r="U108" s="47" t="s">
        <v>884</v>
      </c>
      <c r="V108" s="47" t="s">
        <v>1000</v>
      </c>
      <c r="W108" s="44" t="s">
        <v>468</v>
      </c>
      <c r="X108" s="44" t="s">
        <v>658</v>
      </c>
      <c r="Y108" s="44" t="s">
        <v>460</v>
      </c>
      <c r="Z108" s="44" t="s">
        <v>675</v>
      </c>
      <c r="AA108" s="56" t="s">
        <v>413</v>
      </c>
      <c r="AB108" s="44" t="s">
        <v>659</v>
      </c>
      <c r="AC108" s="92">
        <v>50000000</v>
      </c>
      <c r="AD108" s="55" t="s">
        <v>77</v>
      </c>
      <c r="AE108" s="55" t="s">
        <v>54</v>
      </c>
      <c r="AF108" s="146" t="s">
        <v>795</v>
      </c>
      <c r="AG108" s="56">
        <v>0</v>
      </c>
      <c r="AH108" s="160">
        <v>50000000</v>
      </c>
      <c r="AI108" s="173">
        <v>50000000</v>
      </c>
      <c r="AJ108" s="175">
        <v>0</v>
      </c>
      <c r="AK108" s="175">
        <v>0</v>
      </c>
      <c r="AL108" s="175"/>
      <c r="AM108" s="175"/>
      <c r="AN108" s="175"/>
      <c r="AO108" s="175"/>
      <c r="AP108" s="175"/>
      <c r="AQ108" s="55" t="s">
        <v>415</v>
      </c>
      <c r="AR108" s="55" t="s">
        <v>717</v>
      </c>
    </row>
    <row r="109" spans="1:44" s="57" customFormat="1" ht="165" customHeight="1">
      <c r="A109" s="51" t="s">
        <v>651</v>
      </c>
      <c r="B109" s="52" t="s">
        <v>652</v>
      </c>
      <c r="C109" s="47" t="s">
        <v>653</v>
      </c>
      <c r="D109" s="53" t="s">
        <v>660</v>
      </c>
      <c r="E109" s="358"/>
      <c r="F109" s="362"/>
      <c r="G109" s="360"/>
      <c r="H109" s="44" t="s">
        <v>661</v>
      </c>
      <c r="I109" s="44" t="s">
        <v>716</v>
      </c>
      <c r="J109" s="44" t="s">
        <v>998</v>
      </c>
      <c r="K109" s="45">
        <v>0.5</v>
      </c>
      <c r="L109" s="44" t="s">
        <v>656</v>
      </c>
      <c r="M109" s="55" t="s">
        <v>657</v>
      </c>
      <c r="N109" s="44" t="s">
        <v>883</v>
      </c>
      <c r="O109" s="56">
        <v>1</v>
      </c>
      <c r="P109" s="56">
        <v>0</v>
      </c>
      <c r="Q109" s="205">
        <f t="shared" si="1"/>
        <v>0</v>
      </c>
      <c r="R109" s="55" t="s">
        <v>791</v>
      </c>
      <c r="S109" s="44" t="s">
        <v>792</v>
      </c>
      <c r="T109" s="44">
        <v>330</v>
      </c>
      <c r="U109" s="44" t="s">
        <v>957</v>
      </c>
      <c r="V109" s="44">
        <v>0</v>
      </c>
      <c r="W109" s="44" t="s">
        <v>468</v>
      </c>
      <c r="X109" s="44" t="s">
        <v>658</v>
      </c>
      <c r="Y109" s="44" t="s">
        <v>460</v>
      </c>
      <c r="Z109" s="44" t="s">
        <v>675</v>
      </c>
      <c r="AA109" s="56" t="s">
        <v>413</v>
      </c>
      <c r="AB109" s="44" t="s">
        <v>659</v>
      </c>
      <c r="AC109" s="92">
        <v>50000000</v>
      </c>
      <c r="AD109" s="55" t="s">
        <v>77</v>
      </c>
      <c r="AE109" s="55" t="s">
        <v>54</v>
      </c>
      <c r="AF109" s="146" t="s">
        <v>795</v>
      </c>
      <c r="AG109" s="56">
        <v>0</v>
      </c>
      <c r="AH109" s="160">
        <v>50000000</v>
      </c>
      <c r="AI109" s="173">
        <v>50000000</v>
      </c>
      <c r="AJ109" s="175">
        <v>0</v>
      </c>
      <c r="AK109" s="175">
        <v>0</v>
      </c>
      <c r="AL109" s="175"/>
      <c r="AM109" s="175"/>
      <c r="AN109" s="175"/>
      <c r="AO109" s="175"/>
      <c r="AP109" s="175"/>
      <c r="AQ109" s="55" t="s">
        <v>415</v>
      </c>
      <c r="AR109" s="55" t="s">
        <v>717</v>
      </c>
    </row>
    <row r="110" spans="1:44" ht="165" customHeight="1">
      <c r="A110" s="51" t="s">
        <v>651</v>
      </c>
      <c r="B110" s="52" t="s">
        <v>652</v>
      </c>
      <c r="C110" s="47" t="s">
        <v>653</v>
      </c>
      <c r="D110" s="53" t="s">
        <v>664</v>
      </c>
      <c r="E110" s="358"/>
      <c r="F110" s="363"/>
      <c r="G110" s="360"/>
      <c r="H110" s="44" t="s">
        <v>661</v>
      </c>
      <c r="I110" s="44" t="s">
        <v>716</v>
      </c>
      <c r="J110" s="44" t="s">
        <v>998</v>
      </c>
      <c r="K110" s="45">
        <v>0.5</v>
      </c>
      <c r="L110" s="44" t="s">
        <v>718</v>
      </c>
      <c r="M110" s="55" t="s">
        <v>657</v>
      </c>
      <c r="N110" s="44" t="s">
        <v>883</v>
      </c>
      <c r="O110" s="56">
        <v>1</v>
      </c>
      <c r="P110" s="56">
        <v>0</v>
      </c>
      <c r="Q110" s="205">
        <f t="shared" si="1"/>
        <v>0</v>
      </c>
      <c r="R110" s="55" t="s">
        <v>791</v>
      </c>
      <c r="S110" s="44" t="s">
        <v>792</v>
      </c>
      <c r="T110" s="44">
        <v>330</v>
      </c>
      <c r="U110" s="44" t="s">
        <v>719</v>
      </c>
      <c r="V110" s="44">
        <v>0</v>
      </c>
      <c r="W110" s="44" t="s">
        <v>720</v>
      </c>
      <c r="X110" s="44" t="s">
        <v>658</v>
      </c>
      <c r="Y110" s="44" t="s">
        <v>460</v>
      </c>
      <c r="Z110" s="44" t="s">
        <v>675</v>
      </c>
      <c r="AA110" s="56" t="s">
        <v>413</v>
      </c>
      <c r="AB110" s="44" t="s">
        <v>659</v>
      </c>
      <c r="AC110" s="92">
        <v>50000000</v>
      </c>
      <c r="AD110" s="55" t="s">
        <v>77</v>
      </c>
      <c r="AE110" s="55" t="s">
        <v>54</v>
      </c>
      <c r="AF110" s="146" t="s">
        <v>795</v>
      </c>
      <c r="AG110" s="56">
        <v>0</v>
      </c>
      <c r="AH110" s="160">
        <v>50000000</v>
      </c>
      <c r="AI110" s="173">
        <v>50000000</v>
      </c>
      <c r="AJ110" s="175">
        <v>0</v>
      </c>
      <c r="AK110" s="175">
        <v>0</v>
      </c>
      <c r="AL110" s="175"/>
      <c r="AM110" s="175"/>
      <c r="AN110" s="175"/>
      <c r="AO110" s="175"/>
      <c r="AP110" s="175"/>
      <c r="AQ110" s="55" t="s">
        <v>415</v>
      </c>
      <c r="AR110" s="55" t="s">
        <v>717</v>
      </c>
    </row>
    <row r="111" spans="1:44" ht="81.75" customHeight="1">
      <c r="A111" s="217"/>
      <c r="B111" s="420" t="s">
        <v>1029</v>
      </c>
      <c r="C111" s="421"/>
      <c r="D111" s="421"/>
      <c r="E111" s="421"/>
      <c r="F111" s="421"/>
      <c r="G111" s="421"/>
      <c r="H111" s="421"/>
      <c r="I111" s="421"/>
      <c r="J111" s="421"/>
      <c r="K111" s="421"/>
      <c r="L111" s="421"/>
      <c r="M111" s="421"/>
      <c r="N111" s="421"/>
      <c r="O111" s="421"/>
      <c r="P111" s="422"/>
      <c r="Q111" s="210">
        <f>SUM(Q107:Q110)/4</f>
        <v>0.5</v>
      </c>
      <c r="R111" s="55"/>
      <c r="S111" s="195"/>
      <c r="T111" s="195"/>
      <c r="U111" s="195"/>
      <c r="V111" s="195"/>
      <c r="W111" s="195"/>
      <c r="X111" s="195"/>
      <c r="Y111" s="195"/>
      <c r="Z111" s="195"/>
      <c r="AA111" s="197"/>
      <c r="AB111" s="195"/>
      <c r="AC111" s="92"/>
      <c r="AD111" s="55"/>
      <c r="AE111" s="55"/>
      <c r="AF111" s="146"/>
      <c r="AG111" s="197"/>
      <c r="AH111" s="160"/>
      <c r="AI111" s="173"/>
      <c r="AJ111" s="334" t="s">
        <v>1038</v>
      </c>
      <c r="AK111" s="335"/>
      <c r="AL111" s="239">
        <v>300000000</v>
      </c>
      <c r="AM111" s="239">
        <v>0</v>
      </c>
      <c r="AN111" s="251">
        <v>0</v>
      </c>
      <c r="AO111" s="240">
        <v>0</v>
      </c>
      <c r="AP111" s="252">
        <v>0</v>
      </c>
      <c r="AQ111" s="55"/>
      <c r="AR111" s="55"/>
    </row>
    <row r="112" spans="1:44" ht="92.25" customHeight="1">
      <c r="A112" s="345" t="s">
        <v>665</v>
      </c>
      <c r="B112" s="347" t="s">
        <v>666</v>
      </c>
      <c r="C112" s="349" t="s">
        <v>667</v>
      </c>
      <c r="D112" s="347" t="s">
        <v>668</v>
      </c>
      <c r="E112" s="354" t="s">
        <v>669</v>
      </c>
      <c r="F112" s="355">
        <v>2024130010080</v>
      </c>
      <c r="G112" s="356" t="s">
        <v>670</v>
      </c>
      <c r="H112" s="44" t="s">
        <v>671</v>
      </c>
      <c r="I112" s="44" t="s">
        <v>722</v>
      </c>
      <c r="J112" s="44" t="s">
        <v>998</v>
      </c>
      <c r="K112" s="45">
        <v>0.25</v>
      </c>
      <c r="L112" s="44" t="s">
        <v>889</v>
      </c>
      <c r="M112" s="55" t="s">
        <v>657</v>
      </c>
      <c r="N112" s="51" t="s">
        <v>883</v>
      </c>
      <c r="O112" s="56">
        <v>1</v>
      </c>
      <c r="P112" s="56">
        <v>0</v>
      </c>
      <c r="Q112" s="205">
        <f t="shared" si="1"/>
        <v>0</v>
      </c>
      <c r="R112" s="55" t="s">
        <v>791</v>
      </c>
      <c r="S112" s="44" t="s">
        <v>792</v>
      </c>
      <c r="T112" s="44">
        <v>330</v>
      </c>
      <c r="U112" s="44" t="s">
        <v>723</v>
      </c>
      <c r="V112" s="44">
        <v>0</v>
      </c>
      <c r="W112" s="44" t="s">
        <v>786</v>
      </c>
      <c r="X112" s="44" t="s">
        <v>658</v>
      </c>
      <c r="Y112" s="44" t="s">
        <v>672</v>
      </c>
      <c r="Z112" s="44" t="s">
        <v>724</v>
      </c>
      <c r="AA112" s="56" t="s">
        <v>413</v>
      </c>
      <c r="AB112" s="44" t="s">
        <v>787</v>
      </c>
      <c r="AC112" s="58">
        <v>10000000</v>
      </c>
      <c r="AD112" s="55" t="s">
        <v>77</v>
      </c>
      <c r="AE112" s="55" t="s">
        <v>54</v>
      </c>
      <c r="AF112" s="146" t="s">
        <v>795</v>
      </c>
      <c r="AG112" s="56">
        <v>0</v>
      </c>
      <c r="AH112" s="162">
        <v>10000000</v>
      </c>
      <c r="AI112" s="174">
        <v>10000000</v>
      </c>
      <c r="AJ112" s="175">
        <v>0</v>
      </c>
      <c r="AK112" s="175">
        <v>0</v>
      </c>
      <c r="AL112" s="175">
        <v>450000000</v>
      </c>
      <c r="AM112" s="175">
        <v>0</v>
      </c>
      <c r="AN112" s="175">
        <v>0</v>
      </c>
      <c r="AO112" s="230">
        <f>AM112/AL112</f>
        <v>0</v>
      </c>
      <c r="AP112" s="230">
        <f>AN112/AL112</f>
        <v>0</v>
      </c>
      <c r="AQ112" s="55" t="s">
        <v>415</v>
      </c>
      <c r="AR112" s="55" t="s">
        <v>725</v>
      </c>
    </row>
    <row r="113" spans="1:44" ht="92.25" customHeight="1">
      <c r="A113" s="346"/>
      <c r="B113" s="348"/>
      <c r="C113" s="350"/>
      <c r="D113" s="348"/>
      <c r="E113" s="354"/>
      <c r="F113" s="355"/>
      <c r="G113" s="356"/>
      <c r="H113" s="44" t="s">
        <v>671</v>
      </c>
      <c r="I113" s="44" t="s">
        <v>722</v>
      </c>
      <c r="J113" s="44" t="s">
        <v>998</v>
      </c>
      <c r="K113" s="45">
        <v>0.25</v>
      </c>
      <c r="L113" s="44" t="s">
        <v>974</v>
      </c>
      <c r="M113" s="55" t="s">
        <v>657</v>
      </c>
      <c r="N113" s="51" t="s">
        <v>883</v>
      </c>
      <c r="O113" s="56">
        <v>1</v>
      </c>
      <c r="P113" s="56">
        <v>0</v>
      </c>
      <c r="Q113" s="205">
        <f t="shared" si="1"/>
        <v>0</v>
      </c>
      <c r="R113" s="55" t="s">
        <v>910</v>
      </c>
      <c r="S113" s="44" t="s">
        <v>792</v>
      </c>
      <c r="T113" s="44">
        <v>300</v>
      </c>
      <c r="U113" s="44" t="s">
        <v>723</v>
      </c>
      <c r="V113" s="44">
        <v>0</v>
      </c>
      <c r="W113" s="44" t="s">
        <v>786</v>
      </c>
      <c r="X113" s="44" t="s">
        <v>658</v>
      </c>
      <c r="Y113" s="44" t="s">
        <v>672</v>
      </c>
      <c r="Z113" s="44" t="s">
        <v>724</v>
      </c>
      <c r="AA113" s="56" t="s">
        <v>413</v>
      </c>
      <c r="AB113" s="44" t="s">
        <v>976</v>
      </c>
      <c r="AC113" s="58">
        <v>1487856733.01</v>
      </c>
      <c r="AD113" s="55" t="s">
        <v>77</v>
      </c>
      <c r="AE113" s="55" t="s">
        <v>54</v>
      </c>
      <c r="AF113" s="146" t="s">
        <v>910</v>
      </c>
      <c r="AG113" s="56">
        <v>0</v>
      </c>
      <c r="AH113" s="162">
        <v>0</v>
      </c>
      <c r="AI113" s="174">
        <v>1487856733.01</v>
      </c>
      <c r="AJ113" s="175">
        <v>0</v>
      </c>
      <c r="AK113" s="175">
        <v>0</v>
      </c>
      <c r="AL113" s="175">
        <v>1487856733.01</v>
      </c>
      <c r="AM113" s="175"/>
      <c r="AN113" s="175"/>
      <c r="AO113" s="175"/>
      <c r="AP113" s="175"/>
      <c r="AQ113" s="51" t="s">
        <v>975</v>
      </c>
      <c r="AR113" s="55" t="s">
        <v>725</v>
      </c>
    </row>
    <row r="114" spans="1:44" ht="83.25" customHeight="1">
      <c r="A114" s="113" t="s">
        <v>665</v>
      </c>
      <c r="B114" s="53" t="s">
        <v>666</v>
      </c>
      <c r="C114" s="47" t="s">
        <v>667</v>
      </c>
      <c r="D114" s="53" t="s">
        <v>887</v>
      </c>
      <c r="E114" s="354"/>
      <c r="F114" s="355"/>
      <c r="G114" s="356"/>
      <c r="H114" s="44" t="s">
        <v>671</v>
      </c>
      <c r="I114" s="44" t="s">
        <v>722</v>
      </c>
      <c r="J114" s="44" t="s">
        <v>998</v>
      </c>
      <c r="K114" s="45">
        <v>0.25</v>
      </c>
      <c r="L114" s="44" t="s">
        <v>890</v>
      </c>
      <c r="M114" s="55" t="s">
        <v>657</v>
      </c>
      <c r="N114" s="51" t="s">
        <v>883</v>
      </c>
      <c r="O114" s="56">
        <v>1</v>
      </c>
      <c r="P114" s="56">
        <v>0</v>
      </c>
      <c r="Q114" s="205">
        <f t="shared" si="1"/>
        <v>0</v>
      </c>
      <c r="R114" s="55" t="s">
        <v>791</v>
      </c>
      <c r="S114" s="44" t="s">
        <v>792</v>
      </c>
      <c r="T114" s="44">
        <v>330</v>
      </c>
      <c r="U114" s="39" t="s">
        <v>896</v>
      </c>
      <c r="V114" s="44">
        <v>0</v>
      </c>
      <c r="W114" s="44" t="s">
        <v>786</v>
      </c>
      <c r="X114" s="44" t="s">
        <v>658</v>
      </c>
      <c r="Y114" s="44" t="s">
        <v>460</v>
      </c>
      <c r="Z114" s="44" t="s">
        <v>899</v>
      </c>
      <c r="AA114" s="56" t="s">
        <v>413</v>
      </c>
      <c r="AB114" s="44" t="s">
        <v>659</v>
      </c>
      <c r="AC114" s="58">
        <v>230000000</v>
      </c>
      <c r="AD114" s="39" t="s">
        <v>77</v>
      </c>
      <c r="AE114" s="55" t="s">
        <v>54</v>
      </c>
      <c r="AF114" s="146" t="s">
        <v>795</v>
      </c>
      <c r="AG114" s="56">
        <v>0</v>
      </c>
      <c r="AH114" s="162">
        <v>230000000</v>
      </c>
      <c r="AI114" s="174">
        <v>230000000</v>
      </c>
      <c r="AJ114" s="175">
        <v>0</v>
      </c>
      <c r="AK114" s="175">
        <v>0</v>
      </c>
      <c r="AL114" s="175"/>
      <c r="AM114" s="175"/>
      <c r="AN114" s="175"/>
      <c r="AO114" s="175"/>
      <c r="AP114" s="175"/>
      <c r="AQ114" s="55" t="s">
        <v>415</v>
      </c>
      <c r="AR114" s="55" t="s">
        <v>725</v>
      </c>
    </row>
    <row r="115" spans="1:44" ht="133.5" customHeight="1">
      <c r="A115" s="113" t="s">
        <v>665</v>
      </c>
      <c r="B115" s="53" t="s">
        <v>666</v>
      </c>
      <c r="C115" s="47" t="s">
        <v>667</v>
      </c>
      <c r="D115" s="53" t="s">
        <v>888</v>
      </c>
      <c r="E115" s="354"/>
      <c r="F115" s="355"/>
      <c r="G115" s="356"/>
      <c r="H115" s="44" t="s">
        <v>671</v>
      </c>
      <c r="I115" s="44" t="s">
        <v>722</v>
      </c>
      <c r="J115" s="44" t="s">
        <v>998</v>
      </c>
      <c r="K115" s="45">
        <v>0.25</v>
      </c>
      <c r="L115" s="39" t="s">
        <v>891</v>
      </c>
      <c r="M115" s="55" t="s">
        <v>657</v>
      </c>
      <c r="N115" s="51" t="s">
        <v>883</v>
      </c>
      <c r="O115" s="56">
        <v>2</v>
      </c>
      <c r="P115" s="56">
        <v>0</v>
      </c>
      <c r="Q115" s="205">
        <f t="shared" si="1"/>
        <v>0</v>
      </c>
      <c r="R115" s="55" t="s">
        <v>791</v>
      </c>
      <c r="S115" s="44" t="s">
        <v>792</v>
      </c>
      <c r="T115" s="44">
        <v>330</v>
      </c>
      <c r="U115" s="39" t="s">
        <v>896</v>
      </c>
      <c r="V115" s="44">
        <v>0</v>
      </c>
      <c r="W115" s="44" t="s">
        <v>786</v>
      </c>
      <c r="X115" s="44" t="s">
        <v>658</v>
      </c>
      <c r="Y115" s="44" t="s">
        <v>460</v>
      </c>
      <c r="Z115" s="44" t="s">
        <v>899</v>
      </c>
      <c r="AA115" s="56" t="s">
        <v>413</v>
      </c>
      <c r="AB115" s="39" t="s">
        <v>897</v>
      </c>
      <c r="AC115" s="58">
        <v>130000000</v>
      </c>
      <c r="AD115" s="39" t="s">
        <v>68</v>
      </c>
      <c r="AE115" s="55" t="s">
        <v>54</v>
      </c>
      <c r="AF115" s="146" t="s">
        <v>795</v>
      </c>
      <c r="AG115" s="56">
        <v>0</v>
      </c>
      <c r="AH115" s="162">
        <v>130000000</v>
      </c>
      <c r="AI115" s="174">
        <v>130000000</v>
      </c>
      <c r="AJ115" s="175">
        <v>0</v>
      </c>
      <c r="AK115" s="175">
        <v>0</v>
      </c>
      <c r="AL115" s="175"/>
      <c r="AM115" s="175"/>
      <c r="AN115" s="175"/>
      <c r="AO115" s="175"/>
      <c r="AP115" s="175"/>
      <c r="AQ115" s="55" t="s">
        <v>415</v>
      </c>
      <c r="AR115" s="55" t="s">
        <v>725</v>
      </c>
    </row>
    <row r="116" spans="1:44" ht="182.25" customHeight="1">
      <c r="A116" s="113" t="s">
        <v>665</v>
      </c>
      <c r="B116" s="53" t="s">
        <v>666</v>
      </c>
      <c r="C116" s="47" t="s">
        <v>667</v>
      </c>
      <c r="D116" s="53" t="s">
        <v>892</v>
      </c>
      <c r="E116" s="354"/>
      <c r="F116" s="355"/>
      <c r="G116" s="356"/>
      <c r="H116" s="44" t="s">
        <v>894</v>
      </c>
      <c r="I116" s="44" t="s">
        <v>895</v>
      </c>
      <c r="J116" s="44" t="s">
        <v>998</v>
      </c>
      <c r="K116" s="45">
        <v>1</v>
      </c>
      <c r="L116" s="44" t="s">
        <v>893</v>
      </c>
      <c r="M116" s="55" t="s">
        <v>657</v>
      </c>
      <c r="N116" s="51" t="s">
        <v>883</v>
      </c>
      <c r="O116" s="56">
        <v>1</v>
      </c>
      <c r="P116" s="56">
        <v>0</v>
      </c>
      <c r="Q116" s="205">
        <f t="shared" si="1"/>
        <v>0</v>
      </c>
      <c r="R116" s="55" t="s">
        <v>791</v>
      </c>
      <c r="S116" s="44" t="s">
        <v>792</v>
      </c>
      <c r="T116" s="44">
        <v>330</v>
      </c>
      <c r="U116" s="39" t="s">
        <v>896</v>
      </c>
      <c r="V116" s="44">
        <v>0</v>
      </c>
      <c r="W116" s="44" t="s">
        <v>786</v>
      </c>
      <c r="X116" s="44" t="s">
        <v>658</v>
      </c>
      <c r="Y116" s="44" t="s">
        <v>460</v>
      </c>
      <c r="Z116" s="44" t="s">
        <v>899</v>
      </c>
      <c r="AA116" s="56" t="s">
        <v>413</v>
      </c>
      <c r="AB116" s="44" t="s">
        <v>898</v>
      </c>
      <c r="AC116" s="58">
        <v>80000000</v>
      </c>
      <c r="AD116" s="39" t="s">
        <v>68</v>
      </c>
      <c r="AE116" s="55" t="s">
        <v>54</v>
      </c>
      <c r="AF116" s="146" t="s">
        <v>795</v>
      </c>
      <c r="AG116" s="56">
        <v>0</v>
      </c>
      <c r="AH116" s="162">
        <v>80000000</v>
      </c>
      <c r="AI116" s="174">
        <v>80000000</v>
      </c>
      <c r="AJ116" s="175">
        <v>0</v>
      </c>
      <c r="AK116" s="175">
        <v>0</v>
      </c>
      <c r="AL116" s="175"/>
      <c r="AM116" s="175"/>
      <c r="AN116" s="175"/>
      <c r="AO116" s="175"/>
      <c r="AP116" s="175"/>
      <c r="AQ116" s="55" t="s">
        <v>415</v>
      </c>
      <c r="AR116" s="55" t="s">
        <v>725</v>
      </c>
    </row>
    <row r="117" spans="1:44" ht="91.5" customHeight="1">
      <c r="A117" s="218"/>
      <c r="B117" s="297" t="s">
        <v>1029</v>
      </c>
      <c r="C117" s="297"/>
      <c r="D117" s="297"/>
      <c r="E117" s="297"/>
      <c r="F117" s="297"/>
      <c r="G117" s="297"/>
      <c r="H117" s="297"/>
      <c r="I117" s="297"/>
      <c r="J117" s="297"/>
      <c r="K117" s="297"/>
      <c r="L117" s="297"/>
      <c r="M117" s="297"/>
      <c r="N117" s="297"/>
      <c r="O117" s="297"/>
      <c r="P117" s="423"/>
      <c r="Q117" s="210">
        <f>SUM(Q112:Q116)/5</f>
        <v>0</v>
      </c>
      <c r="R117" s="219"/>
      <c r="S117" s="213"/>
      <c r="T117" s="213"/>
      <c r="U117" s="221"/>
      <c r="V117" s="213"/>
      <c r="W117" s="213"/>
      <c r="X117" s="213"/>
      <c r="Y117" s="213"/>
      <c r="Z117" s="213"/>
      <c r="AA117" s="220"/>
      <c r="AB117" s="213"/>
      <c r="AC117" s="222"/>
      <c r="AD117" s="221"/>
      <c r="AE117" s="219"/>
      <c r="AF117" s="219"/>
      <c r="AG117" s="220"/>
      <c r="AH117" s="222"/>
      <c r="AI117" s="222"/>
      <c r="AJ117" s="336" t="s">
        <v>1038</v>
      </c>
      <c r="AK117" s="336"/>
      <c r="AL117" s="248">
        <f>(AL113+AL112)</f>
        <v>1937856733.01</v>
      </c>
      <c r="AM117" s="248">
        <v>0</v>
      </c>
      <c r="AN117" s="249">
        <v>0</v>
      </c>
      <c r="AO117" s="250">
        <v>0</v>
      </c>
      <c r="AP117" s="250">
        <v>0</v>
      </c>
      <c r="AQ117" s="219"/>
      <c r="AR117" s="219"/>
    </row>
    <row r="118" spans="1:44" ht="35.25" customHeight="1">
      <c r="Q118" s="205"/>
      <c r="AJ118" s="76"/>
    </row>
    <row r="121" spans="1:44">
      <c r="B121" s="286" t="s">
        <v>1041</v>
      </c>
      <c r="C121" s="286"/>
      <c r="D121" s="286"/>
      <c r="E121" s="286"/>
      <c r="Q121" s="424">
        <f>(Q117+Q111+Q106+Q103+Q94+Q84+Q74+Q67+Q53+Q46+Q35)/11</f>
        <v>0.23777876984126986</v>
      </c>
      <c r="AJ121" s="415" t="s">
        <v>1040</v>
      </c>
      <c r="AK121" s="415"/>
      <c r="AL121" s="416">
        <f>(AL117+AL111+AL106+AL103+AL94+AL84+AL74+AL67+AL53+AL46+AL35)</f>
        <v>93295852022.149994</v>
      </c>
      <c r="AM121" s="416">
        <f>(AM117+AM111+AM106+AM103+AM94+AM84+AM74+AM67+AM53+AM46+AM35)</f>
        <v>5143274005</v>
      </c>
      <c r="AN121" s="418">
        <f>(AN111+AN106+AN103+AN94+AN84+AN74+AN67+AN53+AN46+AN35)</f>
        <v>443170000</v>
      </c>
      <c r="AO121" s="287">
        <f>AM121/AL121</f>
        <v>5.5128646060050995E-2</v>
      </c>
      <c r="AP121" s="419">
        <f>AN121/AL121</f>
        <v>4.7501575943031645E-3</v>
      </c>
    </row>
    <row r="122" spans="1:44">
      <c r="B122" s="286"/>
      <c r="C122" s="286"/>
      <c r="D122" s="286"/>
      <c r="E122" s="286"/>
      <c r="Q122" s="424"/>
      <c r="AJ122" s="415"/>
      <c r="AK122" s="415"/>
      <c r="AL122" s="417"/>
      <c r="AM122" s="417"/>
      <c r="AN122" s="418"/>
      <c r="AO122" s="287"/>
      <c r="AP122" s="419"/>
    </row>
    <row r="123" spans="1:44">
      <c r="B123" s="286"/>
      <c r="C123" s="286"/>
      <c r="D123" s="286"/>
      <c r="E123" s="286"/>
      <c r="Q123" s="424"/>
      <c r="AJ123" s="415"/>
      <c r="AK123" s="415"/>
      <c r="AL123" s="417"/>
      <c r="AM123" s="417"/>
      <c r="AN123" s="418"/>
      <c r="AO123" s="287"/>
      <c r="AP123" s="419"/>
    </row>
    <row r="124" spans="1:44">
      <c r="B124" s="286"/>
      <c r="C124" s="286"/>
      <c r="D124" s="286"/>
      <c r="E124" s="286"/>
      <c r="Q124" s="424"/>
      <c r="AJ124" s="415"/>
      <c r="AK124" s="415"/>
      <c r="AL124" s="417"/>
      <c r="AM124" s="417"/>
      <c r="AN124" s="418"/>
      <c r="AO124" s="287"/>
      <c r="AP124" s="419"/>
    </row>
    <row r="125" spans="1:44">
      <c r="B125" s="286"/>
      <c r="C125" s="286"/>
      <c r="D125" s="286"/>
      <c r="E125" s="286"/>
      <c r="Q125" s="424"/>
      <c r="AJ125" s="415"/>
      <c r="AK125" s="415"/>
      <c r="AL125" s="417"/>
      <c r="AM125" s="417"/>
      <c r="AN125" s="418"/>
      <c r="AO125" s="287"/>
      <c r="AP125" s="419"/>
    </row>
    <row r="126" spans="1:44">
      <c r="B126" s="286"/>
      <c r="C126" s="286"/>
      <c r="D126" s="286"/>
      <c r="E126" s="286"/>
      <c r="Q126" s="424"/>
      <c r="AJ126" s="415"/>
      <c r="AK126" s="415"/>
      <c r="AL126" s="417"/>
      <c r="AM126" s="417"/>
      <c r="AN126" s="418"/>
      <c r="AO126" s="287"/>
      <c r="AP126" s="419"/>
    </row>
    <row r="127" spans="1:44">
      <c r="B127" s="286"/>
      <c r="C127" s="286"/>
      <c r="D127" s="286"/>
      <c r="E127" s="286"/>
      <c r="Q127" s="424"/>
      <c r="AJ127" s="415"/>
      <c r="AK127" s="415"/>
      <c r="AL127" s="417"/>
      <c r="AM127" s="417"/>
      <c r="AN127" s="418"/>
      <c r="AO127" s="287"/>
      <c r="AP127" s="419"/>
    </row>
    <row r="128" spans="1:44">
      <c r="B128" s="286"/>
      <c r="C128" s="286"/>
      <c r="D128" s="286"/>
      <c r="E128" s="286"/>
      <c r="Q128" s="424"/>
      <c r="AJ128" s="415"/>
      <c r="AK128" s="415"/>
      <c r="AL128" s="417"/>
      <c r="AM128" s="417"/>
      <c r="AN128" s="418"/>
      <c r="AO128" s="287"/>
      <c r="AP128" s="419"/>
    </row>
    <row r="129" spans="2:42">
      <c r="B129" s="286"/>
      <c r="C129" s="286"/>
      <c r="D129" s="286"/>
      <c r="E129" s="286"/>
      <c r="Q129" s="424"/>
      <c r="AJ129" s="415"/>
      <c r="AK129" s="415"/>
      <c r="AL129" s="417"/>
      <c r="AM129" s="417"/>
      <c r="AN129" s="418"/>
      <c r="AO129" s="287"/>
      <c r="AP129" s="419"/>
    </row>
    <row r="130" spans="2:42">
      <c r="B130" s="286"/>
      <c r="C130" s="286"/>
      <c r="D130" s="286"/>
      <c r="E130" s="286"/>
      <c r="Q130" s="424"/>
      <c r="AJ130" s="415"/>
      <c r="AK130" s="415"/>
      <c r="AL130" s="417"/>
      <c r="AM130" s="417"/>
      <c r="AN130" s="418"/>
      <c r="AO130" s="287"/>
      <c r="AP130" s="419"/>
    </row>
    <row r="131" spans="2:42">
      <c r="B131" s="286"/>
      <c r="C131" s="286"/>
      <c r="D131" s="286"/>
      <c r="E131" s="286"/>
      <c r="Q131" s="424"/>
      <c r="AJ131" s="415"/>
      <c r="AK131" s="415"/>
      <c r="AL131" s="417"/>
      <c r="AM131" s="417"/>
      <c r="AN131" s="418"/>
      <c r="AO131" s="287"/>
      <c r="AP131" s="419"/>
    </row>
    <row r="132" spans="2:42">
      <c r="B132" s="286"/>
      <c r="C132" s="286"/>
      <c r="D132" s="286"/>
      <c r="E132" s="286"/>
      <c r="Q132" s="424"/>
      <c r="AJ132" s="415"/>
      <c r="AK132" s="415"/>
      <c r="AL132" s="417"/>
      <c r="AM132" s="417"/>
      <c r="AN132" s="418"/>
      <c r="AO132" s="287"/>
      <c r="AP132" s="419"/>
    </row>
    <row r="133" spans="2:42">
      <c r="B133" s="286"/>
      <c r="C133" s="286"/>
      <c r="D133" s="286"/>
      <c r="E133" s="286"/>
      <c r="Q133" s="424"/>
      <c r="AJ133" s="415"/>
      <c r="AK133" s="415"/>
      <c r="AL133" s="417"/>
      <c r="AM133" s="417"/>
      <c r="AN133" s="418"/>
      <c r="AO133" s="287"/>
      <c r="AP133" s="419"/>
    </row>
    <row r="134" spans="2:42">
      <c r="B134" s="286"/>
      <c r="C134" s="286"/>
      <c r="D134" s="286"/>
      <c r="E134" s="286"/>
      <c r="Q134" s="424"/>
      <c r="AJ134" s="415"/>
      <c r="AK134" s="415"/>
      <c r="AL134" s="417"/>
      <c r="AM134" s="417"/>
      <c r="AN134" s="418"/>
      <c r="AO134" s="287"/>
      <c r="AP134" s="419"/>
    </row>
    <row r="135" spans="2:42">
      <c r="AL135" s="417"/>
      <c r="AM135" s="417"/>
      <c r="AN135" s="418"/>
      <c r="AO135" s="287"/>
      <c r="AP135" s="419"/>
    </row>
  </sheetData>
  <mergeCells count="206">
    <mergeCell ref="AJ121:AK134"/>
    <mergeCell ref="AL121:AL135"/>
    <mergeCell ref="AM121:AM135"/>
    <mergeCell ref="AN121:AN135"/>
    <mergeCell ref="AO121:AO135"/>
    <mergeCell ref="AP121:AP135"/>
    <mergeCell ref="B103:P103"/>
    <mergeCell ref="B106:P106"/>
    <mergeCell ref="B111:P111"/>
    <mergeCell ref="B117:P117"/>
    <mergeCell ref="Q121:Q134"/>
    <mergeCell ref="B121:E134"/>
    <mergeCell ref="G36:G45"/>
    <mergeCell ref="F36:F45"/>
    <mergeCell ref="E36:E45"/>
    <mergeCell ref="D37:D45"/>
    <mergeCell ref="I51:I52"/>
    <mergeCell ref="I47:I49"/>
    <mergeCell ref="D51:D52"/>
    <mergeCell ref="G54:G55"/>
    <mergeCell ref="G47:G52"/>
    <mergeCell ref="H51:H52"/>
    <mergeCell ref="H95:H100"/>
    <mergeCell ref="B95:B100"/>
    <mergeCell ref="A95:A100"/>
    <mergeCell ref="D95:D100"/>
    <mergeCell ref="E68:E70"/>
    <mergeCell ref="F68:F70"/>
    <mergeCell ref="G68:G70"/>
    <mergeCell ref="H68:H70"/>
    <mergeCell ref="E80:E82"/>
    <mergeCell ref="B71:B72"/>
    <mergeCell ref="E85:E89"/>
    <mergeCell ref="F85:F89"/>
    <mergeCell ref="G85:G89"/>
    <mergeCell ref="C95:C100"/>
    <mergeCell ref="C71:C72"/>
    <mergeCell ref="D71:D72"/>
    <mergeCell ref="E71:E72"/>
    <mergeCell ref="B83:P83"/>
    <mergeCell ref="B90:P90"/>
    <mergeCell ref="B93:P93"/>
    <mergeCell ref="F91:F92"/>
    <mergeCell ref="G91:G92"/>
    <mergeCell ref="G75:G78"/>
    <mergeCell ref="E75:E78"/>
    <mergeCell ref="F10:F15"/>
    <mergeCell ref="E10:E15"/>
    <mergeCell ref="E17:E20"/>
    <mergeCell ref="B62:B65"/>
    <mergeCell ref="C37:C45"/>
    <mergeCell ref="B37:B45"/>
    <mergeCell ref="C62:C65"/>
    <mergeCell ref="D62:D65"/>
    <mergeCell ref="E57:E60"/>
    <mergeCell ref="F57:F60"/>
    <mergeCell ref="C51:C52"/>
    <mergeCell ref="B51:B52"/>
    <mergeCell ref="F47:F52"/>
    <mergeCell ref="B16:P16"/>
    <mergeCell ref="B21:P21"/>
    <mergeCell ref="E54:E55"/>
    <mergeCell ref="F54:F55"/>
    <mergeCell ref="E47:E52"/>
    <mergeCell ref="D47:D49"/>
    <mergeCell ref="C47:C49"/>
    <mergeCell ref="B47:B49"/>
    <mergeCell ref="I37:I45"/>
    <mergeCell ref="E62:E65"/>
    <mergeCell ref="F62:F65"/>
    <mergeCell ref="H31:H33"/>
    <mergeCell ref="I31:I33"/>
    <mergeCell ref="B24:P24"/>
    <mergeCell ref="B30:P30"/>
    <mergeCell ref="AJ16:AK16"/>
    <mergeCell ref="AJ21:AK21"/>
    <mergeCell ref="AJ24:AK24"/>
    <mergeCell ref="E22:E23"/>
    <mergeCell ref="F22:F23"/>
    <mergeCell ref="E26:E29"/>
    <mergeCell ref="F26:F29"/>
    <mergeCell ref="G31:G33"/>
    <mergeCell ref="C3:AQ3"/>
    <mergeCell ref="C4:AQ4"/>
    <mergeCell ref="C5:AR5"/>
    <mergeCell ref="A6:Z7"/>
    <mergeCell ref="A5:B5"/>
    <mergeCell ref="A1:B4"/>
    <mergeCell ref="AA6:AF7"/>
    <mergeCell ref="AH6:AR7"/>
    <mergeCell ref="C1:AQ1"/>
    <mergeCell ref="C2:AQ2"/>
    <mergeCell ref="A31:A33"/>
    <mergeCell ref="B31:B33"/>
    <mergeCell ref="C31:C33"/>
    <mergeCell ref="D31:D33"/>
    <mergeCell ref="F17:F20"/>
    <mergeCell ref="E31:E33"/>
    <mergeCell ref="F31:F33"/>
    <mergeCell ref="A47:A49"/>
    <mergeCell ref="F75:F78"/>
    <mergeCell ref="F71:F72"/>
    <mergeCell ref="A37:A45"/>
    <mergeCell ref="A51:A52"/>
    <mergeCell ref="B74:E74"/>
    <mergeCell ref="B34:P34"/>
    <mergeCell ref="B35:P35"/>
    <mergeCell ref="B46:P46"/>
    <mergeCell ref="B53:P53"/>
    <mergeCell ref="B56:P56"/>
    <mergeCell ref="B61:P61"/>
    <mergeCell ref="B66:P66"/>
    <mergeCell ref="B67:P67"/>
    <mergeCell ref="B73:P73"/>
    <mergeCell ref="H47:H49"/>
    <mergeCell ref="H37:H45"/>
    <mergeCell ref="AQ86:AQ87"/>
    <mergeCell ref="AR86:AR87"/>
    <mergeCell ref="A101:A102"/>
    <mergeCell ref="B101:B102"/>
    <mergeCell ref="C101:C102"/>
    <mergeCell ref="D101:D102"/>
    <mergeCell ref="E95:E102"/>
    <mergeCell ref="F95:F102"/>
    <mergeCell ref="G95:G102"/>
    <mergeCell ref="W86:W87"/>
    <mergeCell ref="X86:X87"/>
    <mergeCell ref="Y86:Y87"/>
    <mergeCell ref="Z86:Z87"/>
    <mergeCell ref="AA86:AA87"/>
    <mergeCell ref="AB86:AB87"/>
    <mergeCell ref="AC86:AC87"/>
    <mergeCell ref="AD86:AD87"/>
    <mergeCell ref="AE86:AE87"/>
    <mergeCell ref="K86:K87"/>
    <mergeCell ref="L86:L87"/>
    <mergeCell ref="I95:I100"/>
    <mergeCell ref="H86:H87"/>
    <mergeCell ref="I86:I87"/>
    <mergeCell ref="B94:E94"/>
    <mergeCell ref="U68:U69"/>
    <mergeCell ref="V68:V69"/>
    <mergeCell ref="J86:J87"/>
    <mergeCell ref="AG86:AG87"/>
    <mergeCell ref="P86:P87"/>
    <mergeCell ref="V86:V87"/>
    <mergeCell ref="H71:H72"/>
    <mergeCell ref="A62:A65"/>
    <mergeCell ref="A71:A72"/>
    <mergeCell ref="H62:H65"/>
    <mergeCell ref="G80:G82"/>
    <mergeCell ref="F80:F82"/>
    <mergeCell ref="I71:I72"/>
    <mergeCell ref="G62:G65"/>
    <mergeCell ref="B84:E84"/>
    <mergeCell ref="I62:I65"/>
    <mergeCell ref="G71:G72"/>
    <mergeCell ref="B79:P79"/>
    <mergeCell ref="A112:A113"/>
    <mergeCell ref="B112:B113"/>
    <mergeCell ref="C112:C113"/>
    <mergeCell ref="D112:D113"/>
    <mergeCell ref="AF86:AF87"/>
    <mergeCell ref="AH86:AH87"/>
    <mergeCell ref="AI86:AI87"/>
    <mergeCell ref="E112:E116"/>
    <mergeCell ref="F112:F116"/>
    <mergeCell ref="G112:G116"/>
    <mergeCell ref="E107:E110"/>
    <mergeCell ref="G107:G110"/>
    <mergeCell ref="F107:F110"/>
    <mergeCell ref="S86:S87"/>
    <mergeCell ref="T86:T87"/>
    <mergeCell ref="U86:U87"/>
    <mergeCell ref="M86:M87"/>
    <mergeCell ref="N86:N87"/>
    <mergeCell ref="O86:O87"/>
    <mergeCell ref="R86:R87"/>
    <mergeCell ref="E104:E105"/>
    <mergeCell ref="F104:F105"/>
    <mergeCell ref="G104:G105"/>
    <mergeCell ref="E91:E92"/>
    <mergeCell ref="AJ79:AK79"/>
    <mergeCell ref="AJ83:AK83"/>
    <mergeCell ref="AJ90:AK90"/>
    <mergeCell ref="AJ103:AK103"/>
    <mergeCell ref="AJ93:AK93"/>
    <mergeCell ref="AJ106:AK106"/>
    <mergeCell ref="AJ111:AK111"/>
    <mergeCell ref="AJ117:AK117"/>
    <mergeCell ref="AJ30:AK30"/>
    <mergeCell ref="AJ35:AK35"/>
    <mergeCell ref="AJ34:AK34"/>
    <mergeCell ref="AJ46:AK46"/>
    <mergeCell ref="AJ53:AK53"/>
    <mergeCell ref="AJ56:AK56"/>
    <mergeCell ref="AJ61:AK61"/>
    <mergeCell ref="AJ66:AK66"/>
    <mergeCell ref="AJ73:AK73"/>
    <mergeCell ref="AJ70:AK70"/>
    <mergeCell ref="AJ86:AJ87"/>
    <mergeCell ref="AK86:AK87"/>
    <mergeCell ref="AJ67:AK67"/>
    <mergeCell ref="AJ74:AK74"/>
    <mergeCell ref="AJ84:AK84"/>
    <mergeCell ref="AJ94:AK94"/>
  </mergeCells>
  <dataValidations count="6">
    <dataValidation type="list" allowBlank="1" showInputMessage="1" showErrorMessage="1" sqref="M9 M104:M105 M95:M102 M91:M92 M88:M89 M80:M82 M75:M78 M68:M72 M62:M65 M57:M60 M54:M55 M47:M52 M36:M45 M118:M164 M85:M86">
      <formula1>$AZ$9:$AZ$39</formula1>
    </dataValidation>
    <dataValidation type="list" allowBlank="1" showInputMessage="1" showErrorMessage="1" sqref="M107:M110 M112:M116">
      <formula1>$AZ$9:$AZ$17</formula1>
    </dataValidation>
    <dataValidation type="list" allowBlank="1" showInputMessage="1" showErrorMessage="1" sqref="M25:M29">
      <formula1>$AZ$9:$AZ$36</formula1>
    </dataValidation>
    <dataValidation type="list" allowBlank="1" showInputMessage="1" showErrorMessage="1" sqref="M31:M33">
      <formula1>$AZ$9:$AZ$33</formula1>
    </dataValidation>
    <dataValidation type="list" allowBlank="1" showInputMessage="1" showErrorMessage="1" sqref="M17:M20 M22:M23">
      <formula1>$AZ$9:$AZ$47</formula1>
    </dataValidation>
    <dataValidation type="list" allowBlank="1" showInputMessage="1" showErrorMessage="1" sqref="M10:M15">
      <formula1>$AZ$9:$AZ$51</formula1>
    </dataValidation>
  </dataValidations>
  <hyperlinks>
    <hyperlink ref="AG102" r:id="rId1"/>
    <hyperlink ref="AG65" r:id="rId2"/>
  </hyperlinks>
  <pageMargins left="0.7" right="0.7" top="0.75" bottom="0.75" header="0.3" footer="0.3"/>
  <pageSetup orientation="portrait" r:id="rId3"/>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ANEXO1!$F$2:$F$7</xm:f>
          </x14:formula1>
          <xm:sqref>AE9 AE118:AE128 AE36:AE86 AE88:AE111</xm:sqref>
        </x14:dataValidation>
        <x14:dataValidation type="list" allowBlank="1" showInputMessage="1" showErrorMessage="1">
          <x14:formula1>
            <xm:f>ANEXO1!$A$2:$A$21</xm:f>
          </x14:formula1>
          <xm:sqref>AD77 AD19:AD47 AD9:AD17 AD50:AD75 AD80:AD86 AD88:AD119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426" t="s">
        <v>37</v>
      </c>
      <c r="B2" s="427"/>
      <c r="C2" s="427"/>
      <c r="D2" s="427"/>
      <c r="E2" s="427"/>
      <c r="F2" s="427"/>
      <c r="G2" s="428"/>
    </row>
    <row r="3" spans="1:7" s="6" customFormat="1">
      <c r="A3" s="28" t="s">
        <v>38</v>
      </c>
      <c r="B3" s="429" t="s">
        <v>39</v>
      </c>
      <c r="C3" s="429"/>
      <c r="D3" s="429"/>
      <c r="E3" s="429"/>
      <c r="F3" s="429"/>
      <c r="G3" s="30" t="s">
        <v>40</v>
      </c>
    </row>
    <row r="4" spans="1:7" ht="12.75" customHeight="1">
      <c r="A4" s="31">
        <v>45489</v>
      </c>
      <c r="B4" s="430" t="s">
        <v>224</v>
      </c>
      <c r="C4" s="430"/>
      <c r="D4" s="430"/>
      <c r="E4" s="430"/>
      <c r="F4" s="430"/>
      <c r="G4" s="32" t="s">
        <v>225</v>
      </c>
    </row>
    <row r="5" spans="1:7" ht="12.75" customHeight="1">
      <c r="A5" s="33"/>
      <c r="B5" s="430"/>
      <c r="C5" s="430"/>
      <c r="D5" s="430"/>
      <c r="E5" s="430"/>
      <c r="F5" s="430"/>
      <c r="G5" s="32"/>
    </row>
    <row r="6" spans="1:7">
      <c r="A6" s="33"/>
      <c r="B6" s="425"/>
      <c r="C6" s="425"/>
      <c r="D6" s="425"/>
      <c r="E6" s="425"/>
      <c r="F6" s="425"/>
      <c r="G6" s="35"/>
    </row>
    <row r="7" spans="1:7">
      <c r="A7" s="33"/>
      <c r="B7" s="425"/>
      <c r="C7" s="425"/>
      <c r="D7" s="425"/>
      <c r="E7" s="425"/>
      <c r="F7" s="425"/>
      <c r="G7" s="35"/>
    </row>
    <row r="8" spans="1:7">
      <c r="A8" s="33"/>
      <c r="B8" s="34"/>
      <c r="C8" s="34"/>
      <c r="D8" s="34"/>
      <c r="E8" s="34"/>
      <c r="F8" s="34"/>
      <c r="G8" s="35"/>
    </row>
    <row r="9" spans="1:7">
      <c r="A9" s="431" t="s">
        <v>226</v>
      </c>
      <c r="B9" s="432"/>
      <c r="C9" s="432"/>
      <c r="D9" s="432"/>
      <c r="E9" s="432"/>
      <c r="F9" s="432"/>
      <c r="G9" s="433"/>
    </row>
    <row r="10" spans="1:7" s="6" customFormat="1">
      <c r="A10" s="29"/>
      <c r="B10" s="429" t="s">
        <v>41</v>
      </c>
      <c r="C10" s="429"/>
      <c r="D10" s="429" t="s">
        <v>42</v>
      </c>
      <c r="E10" s="429"/>
      <c r="F10" s="29" t="s">
        <v>38</v>
      </c>
      <c r="G10" s="29" t="s">
        <v>43</v>
      </c>
    </row>
    <row r="11" spans="1:7">
      <c r="A11" s="36" t="s">
        <v>44</v>
      </c>
      <c r="B11" s="430" t="s">
        <v>45</v>
      </c>
      <c r="C11" s="430"/>
      <c r="D11" s="434" t="s">
        <v>46</v>
      </c>
      <c r="E11" s="434"/>
      <c r="F11" s="33" t="s">
        <v>79</v>
      </c>
      <c r="G11" s="35"/>
    </row>
    <row r="12" spans="1:7">
      <c r="A12" s="36" t="s">
        <v>47</v>
      </c>
      <c r="B12" s="434" t="s">
        <v>48</v>
      </c>
      <c r="C12" s="434"/>
      <c r="D12" s="434" t="s">
        <v>80</v>
      </c>
      <c r="E12" s="434"/>
      <c r="F12" s="33" t="s">
        <v>79</v>
      </c>
      <c r="G12" s="35"/>
    </row>
    <row r="13" spans="1:7">
      <c r="A13" s="36" t="s">
        <v>49</v>
      </c>
      <c r="B13" s="434" t="s">
        <v>48</v>
      </c>
      <c r="C13" s="434"/>
      <c r="D13" s="434" t="s">
        <v>80</v>
      </c>
      <c r="E13" s="434"/>
      <c r="F13" s="33" t="s">
        <v>79</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F2" sqref="F2"/>
    </sheetView>
  </sheetViews>
  <sheetFormatPr baseColWidth="10" defaultColWidth="10.875" defaultRowHeight="14.25"/>
  <cols>
    <col min="1" max="1" width="55.375" customWidth="1"/>
    <col min="5" max="5" width="20.125" customWidth="1"/>
    <col min="6" max="6" width="34.75" customWidth="1"/>
  </cols>
  <sheetData>
    <row r="1" spans="1:6" ht="52.5" customHeight="1">
      <c r="A1" s="26" t="s">
        <v>50</v>
      </c>
      <c r="E1" s="7" t="s">
        <v>51</v>
      </c>
      <c r="F1" s="7" t="s">
        <v>52</v>
      </c>
    </row>
    <row r="2" spans="1:6" ht="25.5" customHeight="1">
      <c r="A2" s="25" t="s">
        <v>53</v>
      </c>
      <c r="E2" s="8">
        <v>0</v>
      </c>
      <c r="F2" s="9" t="s">
        <v>54</v>
      </c>
    </row>
    <row r="3" spans="1:6" ht="45" customHeight="1">
      <c r="A3" s="25" t="s">
        <v>55</v>
      </c>
      <c r="E3" s="8">
        <v>1</v>
      </c>
      <c r="F3" s="9" t="s">
        <v>56</v>
      </c>
    </row>
    <row r="4" spans="1:6" ht="45" customHeight="1">
      <c r="A4" s="25" t="s">
        <v>57</v>
      </c>
      <c r="E4" s="8">
        <v>2</v>
      </c>
      <c r="F4" s="9" t="s">
        <v>58</v>
      </c>
    </row>
    <row r="5" spans="1:6" ht="45" customHeight="1">
      <c r="A5" s="25" t="s">
        <v>59</v>
      </c>
      <c r="E5" s="8">
        <v>3</v>
      </c>
      <c r="F5" s="9" t="s">
        <v>60</v>
      </c>
    </row>
    <row r="6" spans="1:6" ht="45" customHeight="1">
      <c r="A6" s="25" t="s">
        <v>61</v>
      </c>
      <c r="E6" s="8">
        <v>4</v>
      </c>
      <c r="F6" s="9" t="s">
        <v>62</v>
      </c>
    </row>
    <row r="7" spans="1:6" ht="45" customHeight="1">
      <c r="A7" s="25" t="s">
        <v>63</v>
      </c>
      <c r="E7" s="8">
        <v>5</v>
      </c>
      <c r="F7" s="9" t="s">
        <v>64</v>
      </c>
    </row>
    <row r="8" spans="1:6" ht="45" customHeight="1">
      <c r="A8" s="25" t="s">
        <v>65</v>
      </c>
    </row>
    <row r="9" spans="1:6" ht="45" customHeight="1">
      <c r="A9" s="25" t="s">
        <v>66</v>
      </c>
    </row>
    <row r="10" spans="1:6" ht="45" customHeight="1">
      <c r="A10" s="25" t="s">
        <v>67</v>
      </c>
    </row>
    <row r="11" spans="1:6" ht="45" customHeight="1">
      <c r="A11" s="25" t="s">
        <v>68</v>
      </c>
    </row>
    <row r="12" spans="1:6" ht="45" customHeight="1">
      <c r="A12" s="25" t="s">
        <v>69</v>
      </c>
    </row>
    <row r="13" spans="1:6" ht="45" customHeight="1">
      <c r="A13" s="25" t="s">
        <v>70</v>
      </c>
    </row>
    <row r="14" spans="1:6" ht="45" customHeight="1">
      <c r="A14" s="25" t="s">
        <v>71</v>
      </c>
    </row>
    <row r="15" spans="1:6" ht="45" customHeight="1">
      <c r="A15" s="25" t="s">
        <v>72</v>
      </c>
    </row>
    <row r="16" spans="1:6" ht="45" customHeight="1">
      <c r="A16" s="25" t="s">
        <v>73</v>
      </c>
    </row>
    <row r="17" spans="1:1" ht="45" customHeight="1">
      <c r="A17" s="25" t="s">
        <v>74</v>
      </c>
    </row>
    <row r="18" spans="1:1" ht="45" customHeight="1">
      <c r="A18" s="25" t="s">
        <v>75</v>
      </c>
    </row>
    <row r="19" spans="1:1" ht="45" customHeight="1">
      <c r="A19" s="25" t="s">
        <v>76</v>
      </c>
    </row>
    <row r="20" spans="1:1" ht="45" customHeight="1">
      <c r="A20" s="25" t="s">
        <v>77</v>
      </c>
    </row>
    <row r="21" spans="1:1" ht="45" customHeight="1">
      <c r="A21" s="25"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edinson</cp:lastModifiedBy>
  <dcterms:created xsi:type="dcterms:W3CDTF">2024-07-04T17:50:33Z</dcterms:created>
  <dcterms:modified xsi:type="dcterms:W3CDTF">2025-05-08T18:59:56Z</dcterms:modified>
</cp:coreProperties>
</file>