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pc\Desktop\CARP ESCRITORIO\ALCALDIA\SECRETARIA 2025\PLAN DE ACCION 2025\DATT 2025 -1ER TRIM\"/>
    </mc:Choice>
  </mc:AlternateContent>
  <xr:revisionPtr revIDLastSave="0" documentId="13_ncr:1_{27778088-9863-44BE-97DB-CF8B0AB0D4B4}"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ON -MIPG"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ESTRATÉGICO'!$A$1:$Z$7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1" l="1"/>
  <c r="X24" i="1"/>
  <c r="AZ52" i="6" l="1"/>
  <c r="AY71" i="6"/>
  <c r="T8" i="1" l="1"/>
  <c r="U29" i="1" l="1"/>
  <c r="U31" i="1"/>
  <c r="V12" i="1"/>
  <c r="U12" i="1"/>
  <c r="AV71" i="6"/>
  <c r="AT71" i="6"/>
  <c r="AS71" i="6"/>
  <c r="AU71" i="6" s="1"/>
  <c r="AR71" i="6"/>
  <c r="T70" i="6"/>
  <c r="U70" i="6" s="1"/>
  <c r="T69" i="6"/>
  <c r="U69" i="6" s="1"/>
  <c r="AU68" i="6"/>
  <c r="AV68" i="6"/>
  <c r="AM68" i="6"/>
  <c r="T68" i="6"/>
  <c r="U68" i="6" s="1"/>
  <c r="L68" i="6"/>
  <c r="M68" i="6" s="1"/>
  <c r="AT67" i="6"/>
  <c r="AS67" i="6"/>
  <c r="AR67" i="6"/>
  <c r="U66" i="6"/>
  <c r="T66" i="6"/>
  <c r="U65" i="6"/>
  <c r="T65" i="6"/>
  <c r="M65" i="6"/>
  <c r="L65" i="6"/>
  <c r="AF64" i="6"/>
  <c r="T64" i="6"/>
  <c r="U64" i="6" s="1"/>
  <c r="L64" i="6"/>
  <c r="M64" i="6" s="1"/>
  <c r="T63" i="6"/>
  <c r="U63" i="6" s="1"/>
  <c r="T62" i="6"/>
  <c r="U62" i="6" s="1"/>
  <c r="T61" i="6"/>
  <c r="U61" i="6" s="1"/>
  <c r="T60" i="6"/>
  <c r="U60" i="6" s="1"/>
  <c r="T59" i="6"/>
  <c r="U59" i="6" s="1"/>
  <c r="T58" i="6"/>
  <c r="U58" i="6" s="1"/>
  <c r="T57" i="6"/>
  <c r="U57" i="6" s="1"/>
  <c r="T56" i="6"/>
  <c r="U56" i="6" s="1"/>
  <c r="T55" i="6"/>
  <c r="U55" i="6" s="1"/>
  <c r="T54" i="6"/>
  <c r="U54" i="6" s="1"/>
  <c r="AU53" i="6"/>
  <c r="AV53" i="6"/>
  <c r="AM53" i="6"/>
  <c r="AF53" i="6"/>
  <c r="T53" i="6"/>
  <c r="U53" i="6" s="1"/>
  <c r="L53" i="6"/>
  <c r="M53" i="6" s="1"/>
  <c r="AT52" i="6"/>
  <c r="AS52" i="6"/>
  <c r="AR52" i="6"/>
  <c r="T51" i="6"/>
  <c r="U51" i="6" s="1"/>
  <c r="T50" i="6"/>
  <c r="M50" i="6"/>
  <c r="T49" i="6"/>
  <c r="U49" i="6" s="1"/>
  <c r="AU48" i="6"/>
  <c r="AV48" i="6"/>
  <c r="AM48" i="6"/>
  <c r="T48" i="6"/>
  <c r="L48" i="6"/>
  <c r="M48" i="6" s="1"/>
  <c r="AT47" i="6"/>
  <c r="AS47" i="6"/>
  <c r="AR47" i="6"/>
  <c r="T46" i="6"/>
  <c r="U46" i="6" s="1"/>
  <c r="AU45" i="6"/>
  <c r="AV45" i="6"/>
  <c r="AM45" i="6"/>
  <c r="T45" i="6"/>
  <c r="U45" i="6" s="1"/>
  <c r="U47" i="6" s="1"/>
  <c r="L45" i="6"/>
  <c r="M45" i="6" s="1"/>
  <c r="AT44" i="6"/>
  <c r="AS44" i="6"/>
  <c r="AR44" i="6"/>
  <c r="T43" i="6"/>
  <c r="U43" i="6" s="1"/>
  <c r="T42" i="6"/>
  <c r="U42" i="6" s="1"/>
  <c r="L42" i="6"/>
  <c r="T41" i="6"/>
  <c r="U41" i="6" s="1"/>
  <c r="T40" i="6"/>
  <c r="U40" i="6" s="1"/>
  <c r="AU39" i="6"/>
  <c r="AV39" i="6"/>
  <c r="AM39" i="6"/>
  <c r="T39" i="6"/>
  <c r="U39" i="6" s="1"/>
  <c r="L39" i="6"/>
  <c r="M39" i="6" s="1"/>
  <c r="AT38" i="6"/>
  <c r="AS38" i="6"/>
  <c r="AR38" i="6"/>
  <c r="T37" i="6"/>
  <c r="T36" i="6"/>
  <c r="U36" i="6" s="1"/>
  <c r="T35" i="6"/>
  <c r="U35" i="6" s="1"/>
  <c r="L35" i="6"/>
  <c r="M35" i="6" s="1"/>
  <c r="T34" i="6"/>
  <c r="U34" i="6" s="1"/>
  <c r="T33" i="6"/>
  <c r="U33" i="6" s="1"/>
  <c r="AU32" i="6"/>
  <c r="AV32" i="6"/>
  <c r="AM32" i="6"/>
  <c r="T32" i="6"/>
  <c r="U32" i="6" s="1"/>
  <c r="L32" i="6"/>
  <c r="M32" i="6" s="1"/>
  <c r="AT31" i="6"/>
  <c r="AS31" i="6"/>
  <c r="AR31" i="6"/>
  <c r="T30" i="6"/>
  <c r="T29" i="6"/>
  <c r="U29" i="6" s="1"/>
  <c r="T28" i="6"/>
  <c r="U28" i="6" s="1"/>
  <c r="L28" i="6"/>
  <c r="M28" i="6" s="1"/>
  <c r="T27" i="6"/>
  <c r="U27" i="6" s="1"/>
  <c r="T26" i="6"/>
  <c r="U26" i="6" s="1"/>
  <c r="L26" i="6"/>
  <c r="M26" i="6" s="1"/>
  <c r="T25" i="6"/>
  <c r="T24" i="6"/>
  <c r="U24" i="6" s="1"/>
  <c r="T23" i="6"/>
  <c r="U23" i="6" s="1"/>
  <c r="T22" i="6"/>
  <c r="T21" i="6"/>
  <c r="U21" i="6" s="1"/>
  <c r="T20" i="6"/>
  <c r="U20" i="6" s="1"/>
  <c r="L20" i="6"/>
  <c r="M20" i="6" s="1"/>
  <c r="T19" i="6"/>
  <c r="U19" i="6" s="1"/>
  <c r="AU18" i="6"/>
  <c r="AV18" i="6"/>
  <c r="AM18" i="6"/>
  <c r="T18" i="6"/>
  <c r="U18" i="6" s="1"/>
  <c r="L18" i="6"/>
  <c r="M18" i="6" s="1"/>
  <c r="AT17" i="6"/>
  <c r="AS17" i="6"/>
  <c r="AR17" i="6"/>
  <c r="AF16" i="6"/>
  <c r="T16" i="6"/>
  <c r="U16" i="6" s="1"/>
  <c r="T15" i="6"/>
  <c r="U15" i="6" s="1"/>
  <c r="L15" i="6"/>
  <c r="M15" i="6" s="1"/>
  <c r="AF14" i="6"/>
  <c r="T14" i="6"/>
  <c r="U14" i="6" s="1"/>
  <c r="AF13" i="6"/>
  <c r="T13" i="6"/>
  <c r="U13" i="6" s="1"/>
  <c r="L13" i="6"/>
  <c r="M13" i="6" s="1"/>
  <c r="AF12" i="6"/>
  <c r="T12" i="6"/>
  <c r="U12" i="6" s="1"/>
  <c r="AF11" i="6"/>
  <c r="T11" i="6"/>
  <c r="U11" i="6" s="1"/>
  <c r="L11" i="6"/>
  <c r="M11" i="6" s="1"/>
  <c r="AF10" i="6"/>
  <c r="T10" i="6"/>
  <c r="U10" i="6" s="1"/>
  <c r="AU9" i="6"/>
  <c r="AV9" i="6"/>
  <c r="AM9" i="6"/>
  <c r="AF9" i="6"/>
  <c r="T9" i="6"/>
  <c r="U9" i="6" s="1"/>
  <c r="L9" i="6"/>
  <c r="M9" i="6" s="1"/>
  <c r="U17" i="6" l="1"/>
  <c r="AU31" i="6"/>
  <c r="AU38" i="6"/>
  <c r="AV47" i="6"/>
  <c r="AV52" i="6"/>
  <c r="U71" i="6"/>
  <c r="U31" i="6"/>
  <c r="AV31" i="6"/>
  <c r="AV38" i="6"/>
  <c r="AR76" i="6"/>
  <c r="AT76" i="6"/>
  <c r="AU44" i="6"/>
  <c r="AV44" i="6"/>
  <c r="AU47" i="6"/>
  <c r="U52" i="6"/>
  <c r="AU52" i="6"/>
  <c r="U67" i="6"/>
  <c r="AU67" i="6"/>
  <c r="AV67" i="6"/>
  <c r="U38" i="6"/>
  <c r="U44" i="6"/>
  <c r="AU17" i="6"/>
  <c r="AS76" i="6"/>
  <c r="AV17" i="6"/>
  <c r="AU76" i="6" l="1"/>
  <c r="AV76" i="6"/>
  <c r="U76" i="6"/>
  <c r="S28" i="1"/>
  <c r="T28" i="1" s="1"/>
  <c r="S25" i="1"/>
  <c r="S27" i="1"/>
  <c r="S26" i="1"/>
  <c r="T26" i="1" s="1"/>
  <c r="S8" i="1"/>
  <c r="S22" i="1"/>
  <c r="S23" i="1"/>
  <c r="S21" i="1"/>
  <c r="S15" i="1"/>
  <c r="S16" i="1"/>
  <c r="S17" i="1"/>
  <c r="S18" i="1"/>
  <c r="S19" i="1"/>
  <c r="S20" i="1"/>
  <c r="S14" i="1"/>
  <c r="T14" i="1" s="1"/>
  <c r="S13" i="1"/>
  <c r="S11" i="1"/>
  <c r="T11" i="1" s="1"/>
  <c r="S10" i="1"/>
  <c r="T10" i="1" s="1"/>
  <c r="S9" i="1"/>
  <c r="T9" i="1" s="1"/>
  <c r="T13" i="1" l="1"/>
  <c r="X13" i="1" s="1"/>
  <c r="U20" i="1"/>
  <c r="T20" i="1"/>
  <c r="U18" i="1"/>
  <c r="T18" i="1"/>
  <c r="U16" i="1"/>
  <c r="T16" i="1"/>
  <c r="W21" i="1"/>
  <c r="T21" i="1"/>
  <c r="U22" i="1"/>
  <c r="T22" i="1"/>
  <c r="T25" i="1"/>
  <c r="W19" i="1"/>
  <c r="T19" i="1"/>
  <c r="W17" i="1"/>
  <c r="T17" i="1"/>
  <c r="X17" i="1" s="1"/>
  <c r="W15" i="1"/>
  <c r="T15" i="1"/>
  <c r="T23" i="1"/>
  <c r="W8" i="1"/>
  <c r="V8" i="1"/>
  <c r="U27" i="1"/>
  <c r="T27" i="1"/>
  <c r="X27" i="1" s="1"/>
  <c r="U17" i="1"/>
  <c r="X19" i="1"/>
  <c r="W9" i="1"/>
  <c r="X15" i="1"/>
  <c r="U19" i="1"/>
  <c r="U11" i="1"/>
  <c r="X23" i="1"/>
  <c r="U14" i="1"/>
  <c r="U15" i="1"/>
  <c r="W14" i="1"/>
  <c r="W27" i="1"/>
  <c r="X28" i="1"/>
  <c r="V28" i="1"/>
  <c r="W10" i="1"/>
  <c r="U21" i="1"/>
  <c r="W22" i="1"/>
  <c r="W20" i="1"/>
  <c r="W18" i="1"/>
  <c r="W16" i="1"/>
  <c r="W13" i="1"/>
  <c r="X25" i="1"/>
  <c r="U26" i="1"/>
  <c r="W26" i="1"/>
  <c r="U9" i="1"/>
  <c r="U10" i="1"/>
  <c r="W11" i="1"/>
  <c r="U8" i="1"/>
  <c r="X22" i="1"/>
  <c r="X20" i="1"/>
  <c r="X18" i="1"/>
  <c r="X16" i="1"/>
  <c r="U13" i="1"/>
  <c r="O26" i="1"/>
  <c r="X26" i="1" s="1"/>
  <c r="W12" i="1" l="1"/>
  <c r="V23" i="1"/>
  <c r="X29" i="1"/>
  <c r="X21" i="1"/>
  <c r="V21" i="1"/>
  <c r="W29" i="1"/>
  <c r="W24" i="1" l="1"/>
  <c r="X9" i="1" l="1"/>
  <c r="V9" i="1"/>
  <c r="X8" i="1"/>
  <c r="V17" i="1"/>
  <c r="V16" i="1"/>
  <c r="V20" i="1"/>
  <c r="V11" i="1"/>
  <c r="X11" i="1"/>
  <c r="V10" i="1"/>
  <c r="X10" i="1"/>
  <c r="V19" i="1"/>
  <c r="V18" i="1"/>
  <c r="V14" i="1"/>
  <c r="X14" i="1"/>
  <c r="V13" i="1"/>
  <c r="V22" i="1"/>
  <c r="V27" i="1"/>
  <c r="V26" i="1"/>
  <c r="W31" i="1"/>
  <c r="V29" i="1" l="1"/>
  <c r="X12" i="1"/>
  <c r="V24" i="1"/>
  <c r="V31" i="1"/>
  <c r="X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KEYFER CORREA TORRES</author>
  </authors>
  <commentList>
    <comment ref="Q8" authorId="0" shapeId="0" xr:uid="{24CDA85A-92ED-496E-B3C4-AAD14023A718}">
      <text>
        <r>
          <rPr>
            <b/>
            <sz val="9"/>
            <color indexed="81"/>
            <rFont val="Tahoma"/>
            <family val="2"/>
          </rPr>
          <t xml:space="preserve">USUARIO:
</t>
        </r>
        <r>
          <rPr>
            <sz val="11"/>
            <color indexed="81"/>
            <rFont val="Tahoma"/>
            <family val="2"/>
          </rPr>
          <t>Hitos intermedios que evidencian el avance en la generacion de un producto en el tiempo
PRODUCTO TANGIBLE DE LA ACTIVIDAD</t>
        </r>
      </text>
    </comment>
    <comment ref="AG8" authorId="1" shapeId="0" xr:uid="{C6F664B3-5DC5-4D58-914E-DFF0A10D58DD}">
      <text>
        <r>
          <rPr>
            <sz val="9"/>
            <color indexed="81"/>
            <rFont val="Tahoma"/>
            <family val="2"/>
          </rPr>
          <t xml:space="preserve">VER ANEXO 1
</t>
        </r>
      </text>
    </comment>
    <comment ref="AH8" authorId="1" shapeId="0" xr:uid="{865FD733-D6D3-42E2-9F96-FB664B5085C2}">
      <text>
        <r>
          <rPr>
            <b/>
            <sz val="9"/>
            <color indexed="81"/>
            <rFont val="Tahoma"/>
            <family val="2"/>
          </rPr>
          <t>VER ANEXO 1</t>
        </r>
        <r>
          <rPr>
            <sz val="9"/>
            <color indexed="81"/>
            <rFont val="Tahoma"/>
            <family val="2"/>
          </rPr>
          <t xml:space="preserve">
</t>
        </r>
      </text>
    </comment>
    <comment ref="Y9" authorId="2" shapeId="0" xr:uid="{71F15348-2BBD-4FF4-A669-47B6F892ACE2}">
      <text>
        <r>
          <rPr>
            <b/>
            <sz val="9"/>
            <color indexed="81"/>
            <rFont val="Tahoma"/>
            <family val="2"/>
          </rPr>
          <t>KEYFER CORREA TORRES:</t>
        </r>
        <r>
          <rPr>
            <sz val="9"/>
            <color indexed="81"/>
            <rFont val="Tahoma"/>
            <family val="2"/>
          </rPr>
          <t xml:space="preserve">
</t>
        </r>
        <r>
          <rPr>
            <sz val="12"/>
            <color indexed="81"/>
            <rFont val="Tahoma"/>
            <family val="2"/>
          </rPr>
          <t>Discriminar la poblacion</t>
        </r>
      </text>
    </comment>
  </commentList>
</comments>
</file>

<file path=xl/sharedStrings.xml><?xml version="1.0" encoding="utf-8"?>
<sst xmlns="http://schemas.openxmlformats.org/spreadsheetml/2006/main" count="1237" uniqueCount="696">
  <si>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</si>
  <si>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</si>
  <si>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</si>
  <si>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</si>
  <si>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</si>
  <si>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</si>
  <si>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</si>
  <si>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</si>
  <si>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</si>
  <si>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</si>
  <si>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</si>
  <si>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</si>
  <si>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</si>
  <si>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</si>
  <si>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</si>
  <si>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</si>
  <si>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</si>
  <si>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</si>
  <si>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</si>
  <si>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</si>
  <si>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</si>
  <si>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</si>
  <si>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</si>
  <si>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</si>
  <si>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</si>
  <si>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</si>
  <si>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</si>
  <si>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</si>
  <si>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</si>
  <si>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</si>
  <si>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</si>
  <si>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</si>
  <si>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</si>
  <si>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</si>
  <si>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</si>
  <si>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</si>
  <si>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</si>
  <si>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</si>
  <si>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</si>
  <si>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</si>
  <si>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</si>
  <si>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</si>
  <si>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</si>
  <si>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</si>
  <si>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</si>
  <si>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</si>
  <si>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</si>
  <si>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</si>
  <si>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</si>
  <si>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</si>
  <si>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</si>
  <si>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</si>
  <si>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</si>
  <si>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</si>
  <si>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</si>
  <si>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</si>
  <si>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</si>
  <si>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</si>
  <si>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</si>
  <si>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</si>
  <si>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</si>
  <si>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</si>
  <si>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</si>
  <si>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</si>
  <si>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</si>
  <si>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</si>
  <si>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</si>
  <si>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</si>
  <si>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</si>
  <si>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</si>
  <si>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</si>
  <si>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</si>
  <si>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</si>
  <si>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</si>
  <si>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</si>
  <si>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</si>
  <si>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</si>
  <si>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</si>
  <si>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</si>
  <si>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</si>
  <si>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</si>
  <si>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</si>
  <si>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</si>
  <si>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</si>
  <si>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</si>
  <si>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</si>
  <si>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</si>
  <si>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</si>
  <si>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</si>
  <si>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</si>
  <si>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</si>
  <si>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</si>
  <si>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</si>
  <si>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</si>
  <si>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</si>
  <si>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</si>
  <si>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</si>
  <si>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</si>
  <si>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</si>
  <si>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</si>
  <si>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</si>
  <si>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</si>
  <si>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</si>
  <si>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</si>
  <si>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</si>
  <si>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</si>
  <si>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</si>
  <si>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</si>
  <si>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</si>
  <si>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</si>
  <si>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</si>
  <si>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</si>
  <si>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</si>
  <si>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</si>
  <si>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</si>
  <si>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</si>
  <si>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</si>
  <si>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</si>
  <si>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</si>
  <si>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</si>
  <si>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</si>
  <si>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</si>
  <si>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</si>
  <si>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</si>
  <si>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</si>
  <si>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</si>
  <si>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</si>
  <si>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</si>
  <si>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</si>
  <si>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</si>
  <si>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</si>
  <si>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</si>
  <si>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</si>
  <si>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</si>
  <si>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</si>
  <si>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</si>
  <si>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</si>
  <si>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</si>
  <si>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</si>
  <si>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</si>
  <si>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</si>
  <si>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</si>
  <si>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</si>
  <si>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ACUMULADO META PRODUCTO AL AÑO 2024</t>
  </si>
  <si>
    <t>ACUMULADO AL CUATRIENIO</t>
  </si>
  <si>
    <t>PROGRAMACIÓN META PRODUCTO 2025</t>
  </si>
  <si>
    <t>PROGRAMACIÓN META PRODUCTO 2026</t>
  </si>
  <si>
    <t>PROGRAMACIÓN META PRODUCTO 2027</t>
  </si>
  <si>
    <t>Objetivo #16. paz,justicia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</si>
  <si>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t>
  </si>
  <si>
    <t>Seguridad Humana</t>
  </si>
  <si>
    <t>Seguridad Ciudadadna y orden público</t>
  </si>
  <si>
    <t>Disminuir la tasa de mortalidad en eventos de tránsito a 7.76 víctimas fatales por cada 100 mil habitantes</t>
  </si>
  <si>
    <t>Educación, cultura y seguridad vial para avanzar</t>
  </si>
  <si>
    <t>01-01-04</t>
  </si>
  <si>
    <t>Actores viales formados  en educación y cultura para la seguridad vial</t>
  </si>
  <si>
    <t>Número</t>
  </si>
  <si>
    <t>258.912 Actores Viales Formados</t>
  </si>
  <si>
    <t>Formar a 100.000 actores viales en educación y cultura para la seguridad vial</t>
  </si>
  <si>
    <t>Servicio</t>
  </si>
  <si>
    <t>Personas beneficiadas de estrategias de educación informal</t>
  </si>
  <si>
    <t>Disminuir la tasa de morbilidad en eventos de tránsito a 161 lesionados por cada 100 mil habitantes</t>
  </si>
  <si>
    <t>Mujeres formadas y vinculadas como gestoras de educación , cultura y seguridad vial</t>
  </si>
  <si>
    <t>Formar y vincular a 400 mujeres como gestoras de educación , cultura y seguridad vial</t>
  </si>
  <si>
    <t>Personas capacitadas</t>
  </si>
  <si>
    <t xml:space="preserve">Instituciones educativas vinculadas al programa rutas educativas seguras </t>
  </si>
  <si>
    <t>359 Instituciones Educativas</t>
  </si>
  <si>
    <t xml:space="preserve">Vincular a 180  instituciones educativas al programa rutas educativas seguras </t>
  </si>
  <si>
    <t>Entidades asistidas técnicamente</t>
  </si>
  <si>
    <t>Plan Local de Seguridad Vial actualizado e implementado</t>
  </si>
  <si>
    <t xml:space="preserve">1 Plan de Seguridad Vial </t>
  </si>
  <si>
    <t xml:space="preserve">Actualizar e implementar en su totalidad un (1) Plan Local de Seguridad Vial </t>
  </si>
  <si>
    <t>Estrategias implementadas</t>
  </si>
  <si>
    <t>0,25</t>
  </si>
  <si>
    <t>Avance Programa Educación, cultura y seguridad vial para avanzar</t>
  </si>
  <si>
    <t>objetivo 11: lograr que las ciudades sean mas inclusivas, seguras , resilientes y sostenibles</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</si>
  <si>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</si>
  <si>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</si>
  <si>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Infraestructura, movilidad sostenible y accesibilidad para todos</t>
  </si>
  <si>
    <t>Ampliar la señalización vial vertical y horizontal en un 30%</t>
  </si>
  <si>
    <t>Movilidad ordenada, sostenible y amigable con el medio ambiente</t>
  </si>
  <si>
    <t>04-01-01</t>
  </si>
  <si>
    <t>Señales verticales instaladas</t>
  </si>
  <si>
    <t xml:space="preserve">7.631 Señales Verticales </t>
  </si>
  <si>
    <t xml:space="preserve">Instalar 2.289 señales verticales </t>
  </si>
  <si>
    <t xml:space="preserve">Bien </t>
  </si>
  <si>
    <t xml:space="preserve">Señales verticales instaladas </t>
  </si>
  <si>
    <t>Marcas longitudinales demarcadas</t>
  </si>
  <si>
    <t>kilómetros</t>
  </si>
  <si>
    <t>635,27 Kilometros de Marcas Longitudinales</t>
  </si>
  <si>
    <t xml:space="preserve">Demarcar 190,58 kilómetros  de marcas longitudinales </t>
  </si>
  <si>
    <t>Demarcación horizontal longitudinal realizada</t>
  </si>
  <si>
    <t>190,58</t>
  </si>
  <si>
    <t>Kilómetros de ciclorutas diseñadas y demarcadas</t>
  </si>
  <si>
    <t>23 Kilometros de Ciclorutas</t>
  </si>
  <si>
    <t>Diseñar y demarcar 20 kilómetros de ciclorutas</t>
  </si>
  <si>
    <t>Vías con obras complementarias de seguridad vial</t>
  </si>
  <si>
    <t xml:space="preserve">Red semafórica ampliada </t>
  </si>
  <si>
    <t xml:space="preserve">1 Red Semaforica </t>
  </si>
  <si>
    <t>Ampliar (1) red semafórica de la ciudad</t>
  </si>
  <si>
    <t>Semáforos actualizados</t>
  </si>
  <si>
    <t>Regular, controlar y normalizar en un 100% el servicio de transporte público colectivo e individual</t>
  </si>
  <si>
    <t>Rutas del Transporte Público Colectivo actualizadas y normalizadas</t>
  </si>
  <si>
    <t>14 Rutas de TPC</t>
  </si>
  <si>
    <t>Actualizar y normalizar 14 rutas del Transporte Público Colectivo</t>
  </si>
  <si>
    <t>Documentos de lineamientos técnicos realizados</t>
  </si>
  <si>
    <t>Estaciones satélites de transporte informal erradicadas</t>
  </si>
  <si>
    <t>ND</t>
  </si>
  <si>
    <t>Erradicar 10 estaciones satélites de transporte informal</t>
  </si>
  <si>
    <t>Operativos de control realizados</t>
  </si>
  <si>
    <t>Intervenir el 100% de los  puntos críticos de movilidad</t>
  </si>
  <si>
    <t>Puntos críticos de movilidad intervenidos</t>
  </si>
  <si>
    <t xml:space="preserve">18 Puntos Criticos de Movilidad </t>
  </si>
  <si>
    <t>Intervenir y mejorar  18 puntos críticos de movilidad</t>
  </si>
  <si>
    <t xml:space="preserve">Sitio crítico estabilizado en vía urbana </t>
  </si>
  <si>
    <t xml:space="preserve">Caracterización socioeconómica de Mototrabajadores
elaborada
</t>
  </si>
  <si>
    <t>Elaborar (1)  caracterización  socioeconómica  de mototrabajadores</t>
  </si>
  <si>
    <t>Documentos de estudios técnicos realizados</t>
  </si>
  <si>
    <t>Implementar en un 100% el sistema de zona  de estacionamiento regulado (ZER)</t>
  </si>
  <si>
    <t>Zonas  de estacionamiento regulado (ZER) diseñados y demarcados</t>
  </si>
  <si>
    <t>Diseñar y demarcar  20 zonas  de estacionamiento regulado (ZER)</t>
  </si>
  <si>
    <t>Celdas de estacionamiento regulado disponibles</t>
  </si>
  <si>
    <t>NP</t>
  </si>
  <si>
    <t>NA</t>
  </si>
  <si>
    <t>Sustituir el 100%  de los VTA dedicados al transporte de cargas livianas y al servicio turístico</t>
  </si>
  <si>
    <t>Vehículos de tracción animal  dedicados al transporte de cargas livianas sustituidos</t>
  </si>
  <si>
    <t xml:space="preserve">205 VTA Sustituidos </t>
  </si>
  <si>
    <t>Sustituir 119 VTA dedicados al transporte de cargas livianas</t>
  </si>
  <si>
    <t>Planes de negocios financiados</t>
  </si>
  <si>
    <t>Vehículos de tracción animal dedicados al servicio turístico sustituidos</t>
  </si>
  <si>
    <t xml:space="preserve">0 VTA - Coches Turististicos Sustituidos </t>
  </si>
  <si>
    <t>Sustituir 60 VTA dedicados al servicio turístico</t>
  </si>
  <si>
    <t>Unidades productivas creadas</t>
  </si>
  <si>
    <t>Avance Programa Movilidad ordenada, sostenible y amigable con el medio ambiente</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</si>
  <si>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</si>
  <si>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institucional, gobernanza y participación ciudadana</t>
  </si>
  <si>
    <t>Fortalecimiento institucional e innovación administrativa</t>
  </si>
  <si>
    <t xml:space="preserve">Aumentar en un 100% la capacidad administrativa y operativa del DATT </t>
  </si>
  <si>
    <t>Fortalecimiento de la gestión administrativa y operativa del Departamento Administrativo de Tránsito y Transporte DATT</t>
  </si>
  <si>
    <t>05-02-01</t>
  </si>
  <si>
    <t>Sedes del DATT dotadas con logística para mejorar  la gestión administrativa y operativa en  la prestación del servicio</t>
  </si>
  <si>
    <t>3 Sedes del DATT</t>
  </si>
  <si>
    <t>Dotar las 3 sedes del DATT con logística para mejorar  la gestión administrativa y operativa en la prestación del servicio</t>
  </si>
  <si>
    <t>Sedes dotadas</t>
  </si>
  <si>
    <t xml:space="preserve">Cartera del DATT recuperada </t>
  </si>
  <si>
    <t>Pesos</t>
  </si>
  <si>
    <t>$390.008 Millones Cartera del DATT</t>
  </si>
  <si>
    <t xml:space="preserve">Recuperar  $ 117.002 Millones de la cartera del DATT  </t>
  </si>
  <si>
    <t>Servicio de saneamiento fiscal y financiero</t>
  </si>
  <si>
    <t>Portafolio virtual  para oferta  de  trámites y servicios diseñado</t>
  </si>
  <si>
    <t xml:space="preserve">Diseñar un  portafolio virtual  para oferta  de  trámites y servicios </t>
  </si>
  <si>
    <t>Sistemas de información actualizados</t>
  </si>
  <si>
    <t xml:space="preserve">Puntos de la ciudad con   sistema de monitoreo, control y fiscalización electrónica del tránsito Instalados
</t>
  </si>
  <si>
    <t>Instalar 30 puntos de la ciudad con sistema de monitoreo, control y fiscalización electrónica del tránsito</t>
  </si>
  <si>
    <t>Vías con tecnología implementada para la seguridad ciudadana</t>
  </si>
  <si>
    <t>Avance Programa Fortalecimiento de la gestión administrativa y operativa del Departamento Administrativo de Tránsito y Transporte DATT</t>
  </si>
  <si>
    <t>Página: 2 de 3</t>
  </si>
  <si>
    <t xml:space="preserve">DEPENDENCIA : </t>
  </si>
  <si>
    <t>DEPARTAMENTO ADMINISTRATIVO DE TRANSITO Y TRANSPORTE DATT</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</si>
  <si>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</si>
  <si>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</si>
  <si>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</si>
  <si>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</si>
  <si>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</si>
  <si>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</si>
  <si>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</si>
  <si>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</si>
  <si>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</si>
  <si>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</si>
  <si>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</si>
  <si>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</si>
  <si>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</si>
  <si>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</si>
  <si>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</si>
  <si>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</si>
  <si>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</si>
  <si>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</si>
  <si>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Gestión con valores para resultados
Evaluación de resultados</t>
  </si>
  <si>
    <t>Politica de Fortalecimiento organizacional y simplificación de procesos
Politica Servicio al ciudadano</t>
  </si>
  <si>
    <t>GESTION OPERATIVA,  CONTROL DE TRÁNSITO Y TRANSPORTE</t>
  </si>
  <si>
    <t>Estadistica de Siniestralidad Vial</t>
  </si>
  <si>
    <t>Asegurar el cumplimiento de las normas de Tránsito en el Distrito de Cartagena de Indias, mediante la realizacion de las actividades de radicacion diaria de los comparendos e IPAT en la herramienta tecnologica y plataforma RUNT, para contar oportunamente con la informacion de la siniestralidad vial</t>
  </si>
  <si>
    <t>Indice de mortalidad por accidente vial</t>
  </si>
  <si>
    <t>Medir la tasa de mortalidad del distrito de Cartagena frente a la media nacional</t>
  </si>
  <si>
    <t>Mensual</t>
  </si>
  <si>
    <t>Eficacia</t>
  </si>
  <si>
    <t>Entrega no oportuna de la estadistica de siniestralidad vial</t>
  </si>
  <si>
    <t>Realizar seguimiento y control al debido diligenciamiento de los comparendos e IPAT</t>
  </si>
  <si>
    <t>Indice de morbilidad por accidente vial</t>
  </si>
  <si>
    <t>Medir la tasa de morbilidad  del distrito de Cartagena frente a la media nacional</t>
  </si>
  <si>
    <t>GESTION TECNICA</t>
  </si>
  <si>
    <t>Señalizacion y Semaforizacion</t>
  </si>
  <si>
    <t>Identificar e implementar la señalización y semaforización para mejorar la movilidad y seguridad vial mediante el análisis, estudio de necesidades, mantenimiento de la señalizacion y de la semaforizacion en el Distrito de Cartagena</t>
  </si>
  <si>
    <t>Cumplimiento del numero de señalizaciones proyectadas</t>
  </si>
  <si>
    <t>Medir el cumplimiento de plan de señalizacion proyectado</t>
  </si>
  <si>
    <t>Anual</t>
  </si>
  <si>
    <t>Carencia o perdida de  señalizacion y semaforizacion del Distrito</t>
  </si>
  <si>
    <t>Elaborar el Anexo técnico de señalización y semaforización del Distrito de Cartagena, para solicitar la contratacion</t>
  </si>
  <si>
    <t>Operativos, Regulacion y Control de Transito</t>
  </si>
  <si>
    <t>Garantizar el cumplimiento de las normas de Tránsito y Transporte en el Distrito de Cartagena, mediante la realización permanente de operativos, regulaciones, controles en las vias para reducir los accidentes de tránsito y mejorar la movilidad.</t>
  </si>
  <si>
    <t>Cumplimiento del numero de operativos de transito planificados</t>
  </si>
  <si>
    <t>Medir el cumplimiento de la planificacion de los operativos</t>
  </si>
  <si>
    <t>Plan Anticorrupción y de Atención al Ciudadano</t>
  </si>
  <si>
    <t>Incumplimiento en la planificacion de los operativos</t>
  </si>
  <si>
    <t>1. Solicitar al proceso de contratacion las gruas y patios requeridas
2. Elaborar y ejecutar el cronograma de operativos</t>
  </si>
  <si>
    <t>Pendiente por implementar</t>
  </si>
  <si>
    <t>Pendiente por denifir</t>
  </si>
  <si>
    <t>Gestion de tramites</t>
  </si>
  <si>
    <t>Asegurar el cumplimiento de las normas de Tránsito y Transporte en el Distrito de Cartagena de Indias, mediante la realizacion de las actividades de gestion de tramites dando cumplimiento a los requisitos legales</t>
  </si>
  <si>
    <t>Cumplimiento del numero de tramites de transito proyectados.</t>
  </si>
  <si>
    <t>Medir el numero de tramites de transito realizado mensualmente</t>
  </si>
  <si>
    <t>Demoras en la gestion de los tramites de transito</t>
  </si>
  <si>
    <t>Verificar que la documentacion de los tramites presentada por el usuario cumpla con los requisitos legales</t>
  </si>
  <si>
    <t xml:space="preserve">Implementar en un 100% el sistema de monitoreo, control y  fiscalización electrónica del tránsito </t>
  </si>
  <si>
    <t xml:space="preserve">
</t>
  </si>
  <si>
    <t>Página: 3 de 3</t>
  </si>
  <si>
    <t>PROYECTOS DE INVERSIÓN</t>
  </si>
  <si>
    <t>PLAN ANUAL DE ADQUISICIONES</t>
  </si>
  <si>
    <t>PROGRAMACIÓN PRESUPUESTAL</t>
  </si>
  <si>
    <t>OBJETIVO ESPECIFICO DEL PROYECTO</t>
  </si>
  <si>
    <t>PONDERACIÓN DE  PRODUCTO</t>
  </si>
  <si>
    <t>ACTIVIDADES DE PROYECTO DE INVERSIÓN 
( HITOS )</t>
  </si>
  <si>
    <t>FECHA DE INICIO DE LA ACTIVIDAD</t>
  </si>
  <si>
    <t>FECHA DE TERMINACIÓN DE LA ACTIVIDAD</t>
  </si>
  <si>
    <t>DESCRIPCIÓN DE LA ADQUISICIÓN ASOCIADA AL PROYECTO</t>
  </si>
  <si>
    <t>REPORTE (ENLACE DE SECOP)</t>
  </si>
  <si>
    <t>APROPIACION DEFINITIVA</t>
  </si>
  <si>
    <t>EJECUCIÓN PRESUPUESTAL SEGÚN GIROS</t>
  </si>
  <si>
    <t>AVANCE EJECUCIÓN PRESUPUESTAL SEGÚN GIROS</t>
  </si>
  <si>
    <t>Aplicación de estrategias para el fortalecimiento de la educación, cultura y seguridad vial en el Distrito de Cartagena de Indias</t>
  </si>
  <si>
    <t xml:space="preserve">Reducir las Tasas de la Accidentalidad Vial en el Distrito de Cartagena </t>
  </si>
  <si>
    <t xml:space="preserve">Aumentar el número de actores viales capacitados  en educación y cultura para la seguridad vial </t>
  </si>
  <si>
    <t>Servicio de educación informal en seguridad vial (Producto Principal)</t>
  </si>
  <si>
    <t xml:space="preserve">Capacitación de actores viales  en educación y cultura para la seguridad vial </t>
  </si>
  <si>
    <t>NO APLICA</t>
  </si>
  <si>
    <t>Actores viales capacitados en educación, cultura para la seguridad vial</t>
  </si>
  <si>
    <t>POR DEFINIR</t>
  </si>
  <si>
    <t>JHON PIERRE PAREJA MENA</t>
  </si>
  <si>
    <t>Ejercer autoridad , capacitar y educar a la comunidad en normas de tránsito</t>
  </si>
  <si>
    <t>SI</t>
  </si>
  <si>
    <t>Contratación directa.</t>
  </si>
  <si>
    <t xml:space="preserve">Recursos propios </t>
  </si>
  <si>
    <t>Diseño y realización de campañas educativas</t>
  </si>
  <si>
    <t>Campañas educativas diseñadas y realizadas</t>
  </si>
  <si>
    <t>Revisar con antelación la pedagogía a utilizar en las campañas de educación vial</t>
  </si>
  <si>
    <t>Implementar estrategias de formación y capacitación  de gestores de educación , cultura y seguridad vial</t>
  </si>
  <si>
    <t>Servicio de educación informal en seguridad en Servicio de transporte</t>
  </si>
  <si>
    <t>Estructuración del programa  mujeres gestoras de educación , cultura y seguridad vial</t>
  </si>
  <si>
    <t>EQUIDAD DE LA MUJER</t>
  </si>
  <si>
    <t>Formación de  mujeres como gestoras de educación , cultura y seguridad vial</t>
  </si>
  <si>
    <t>Mujeres formadas  como gestoras de educación , cultura y seguridad vial</t>
  </si>
  <si>
    <t xml:space="preserve">Desarrollar eficientes programas de educación vial en las instituciones educativas </t>
  </si>
  <si>
    <t>Servicio de asistencia técnica en temas de seguridad de transporte</t>
  </si>
  <si>
    <t xml:space="preserve">Preparación, difusión y socialización del  programa rutas educativas seguras </t>
  </si>
  <si>
    <t xml:space="preserve">Vinculación de instituciones educativas al programa rutas educativas seguras </t>
  </si>
  <si>
    <t>Implementar estratégias de promoción y difusión  para la seguridad vial</t>
  </si>
  <si>
    <t>Servicio de promoción y difusión para la seguridad de transporte</t>
  </si>
  <si>
    <t xml:space="preserve">Actualización del documento base del Plan Local de Seguridad Vial </t>
  </si>
  <si>
    <t>Documento base del Plan Local de Seguridad Vial actualizado</t>
  </si>
  <si>
    <t xml:space="preserve">Implementación y puesta en marcha del Plan Local de Seguridad Vial </t>
  </si>
  <si>
    <t>Plan Local de Seguridad Vial implementado y puesto en marcha</t>
  </si>
  <si>
    <t xml:space="preserve">Conductores y peatones se resisten en seguir los protocolos de seguridad vial
</t>
  </si>
  <si>
    <t>Capacitación y orientación a la población en comportamientos en las vías</t>
  </si>
  <si>
    <t>NO</t>
  </si>
  <si>
    <t>Avance Proyecto Aplicación de estrategias para el fortalecimiento de la educación, cultura y seguridad vial en el Distrito de Cartagena de Indias</t>
  </si>
  <si>
    <t>Ampliación y mantenimiento de la señalización vial y del sistema semafórico en el Distrito de Cartagena de Indias</t>
  </si>
  <si>
    <t>Ampliar y mantener la señalización vial  y el sistema semafórico en el Distrito de Cartagena</t>
  </si>
  <si>
    <t>Ejecutar obras de señalización  vertical para alertar, informar y orientar a conductores y peatones en las vias</t>
  </si>
  <si>
    <t>Infraestructura de transporte para la seguridad vial</t>
  </si>
  <si>
    <t>Diseños e instalación de señalización vertical</t>
  </si>
  <si>
    <t>ALEXANDER BARACALDO CARRILLO</t>
  </si>
  <si>
    <t xml:space="preserve">Falta de recursos financiero para la puesta en marcha del plan de señalización vial y de semaforización </t>
  </si>
  <si>
    <t>Gestión de recursos financieros para la contratación de obras de señalización vial y semaforización</t>
  </si>
  <si>
    <t>Ejecución de obras de mantenimiento de señalización vertical</t>
  </si>
  <si>
    <t>Señales verticales mantenidas</t>
  </si>
  <si>
    <t>Implementar un esquema de demarcación horizontal como apoyo a la organización de la movilidad</t>
  </si>
  <si>
    <t>Vías con dispositivos de control y señalización</t>
  </si>
  <si>
    <t>Diseños y demarcación de  señalización horizontal</t>
  </si>
  <si>
    <t>Factores climáticos y del  tiempo impiden el normal desarrollo de las obras de señalización vial y de semaforización</t>
  </si>
  <si>
    <t>Se sugiere realizar la obras de señalización y de semaforización en épocas de sequias del año para su normal desarrollo y ejecución</t>
  </si>
  <si>
    <t>Mínima cuantía</t>
  </si>
  <si>
    <t>Pasos peatonales demarcados</t>
  </si>
  <si>
    <t>Zonas escolares demarcadas</t>
  </si>
  <si>
    <t>Demarcar señales de piso para la  conectividad de ciclorutas</t>
  </si>
  <si>
    <t>Vías con obras complementarias de seguridad vial (Producto principal)</t>
  </si>
  <si>
    <t>Diseños y demarcación de ciclorutas</t>
  </si>
  <si>
    <t>Ejecución de obras de mantenimiento del sistema de ciclorutas</t>
  </si>
  <si>
    <t xml:space="preserve">Ampliar y mantener el sistema semafórico de la ciudad priorizando aquellas  zonas de alto flujo vehícular y  peatonal </t>
  </si>
  <si>
    <t>Infraestructura de transporte para la seguridad vial mejorada</t>
  </si>
  <si>
    <t>Operación y mantenimiento del sistema semafórico</t>
  </si>
  <si>
    <t>Intersecciones semafóricas mantenidas y en servico</t>
  </si>
  <si>
    <t>Precios superficialmente elevados de los elementos, dispositivos e insumos de semaforización</t>
  </si>
  <si>
    <t>Recurrir a los estudios de mercados para adquirir los elementos, dispositivos e insumos de semaforización</t>
  </si>
  <si>
    <t>Concurso de méritos abierto</t>
  </si>
  <si>
    <t>Central semafórica en operación y servicio</t>
  </si>
  <si>
    <t>Licitación pública</t>
  </si>
  <si>
    <t>Avance Proyecto Ampliación y mantenimiento de la señalización vial y del sistema semafórico en el Distrito de Cartagena de Indias</t>
  </si>
  <si>
    <t>Mejoramiento y apoyo al transporte público colectivo e individual en el Distrito de Cartagena de Indias</t>
  </si>
  <si>
    <t>Mejorar la  prestación del servicio de transporte público colectivo e individual  en el Distrito de Cartagena</t>
  </si>
  <si>
    <t xml:space="preserve">Actualizar y normalizar  los  recorridos de las rutas  urbanas del transporte público colectivo </t>
  </si>
  <si>
    <t>Documentos normativos (Producto principal)</t>
  </si>
  <si>
    <t xml:space="preserve">Actualización y normalización de  los  recorridos de las rutas  urbanas del transporte público colectivo </t>
  </si>
  <si>
    <t xml:space="preserve">Recorridos de las rutas  urbanas del transporte público colectivo actualizados y normalizados </t>
  </si>
  <si>
    <t>DIGNA VARGAS ARROYO</t>
  </si>
  <si>
    <t>Falta de coordinación, cooperación entre la administración Distrital y las empresas prestadoras de servicios de transporte público 
para mejorar el servicio.</t>
  </si>
  <si>
    <t>Conformar un equipo técnico con la participación de la Administración Distrital, Gremio de Transporte y comunidad para coordinar las acciones a realizar para mejorar la 
prestación del servicio de transporte público en la ciudad</t>
  </si>
  <si>
    <t xml:space="preserve">Ejecución y difusión de campañas de sensibilización  para el uso de transporte público </t>
  </si>
  <si>
    <t>Campañas de sensibilización  para el uso de transporte público ejecutadas y difundidas</t>
  </si>
  <si>
    <t xml:space="preserve">Servicios de educación informal no acordes con la pedagogía de sensibilización para el uso del transporte público legal
</t>
  </si>
  <si>
    <t>Implementar una pedagogía clara para orientar y sensibilizar a los usuarios al buen uso del transporte público legal</t>
  </si>
  <si>
    <t>Personas sensibilizadas para el uso de transporte público</t>
  </si>
  <si>
    <t>Erradicar las estaciones satélites de transporte ilegal de pasajeros</t>
  </si>
  <si>
    <t>Seguimiento y control a la operación de los sistemas de transporte</t>
  </si>
  <si>
    <t xml:space="preserve">Estaciones satélites de transporte ilegal erradicadas </t>
  </si>
  <si>
    <t>Prestación del servicio integral de grúas para el traslado de todo tipo de vehículos a los parqueaderos autorizados que sean objeto de inmovilización con ocasión de las infracciones a las normas de tránsito y demás normas que ordenen inmovilización, o en los eventos en que se requieran dichos servicios, llevadas a cabo por el Departamento Administrativo de Tránsito y Transporte - DATT- (incluye servicio de patios).</t>
  </si>
  <si>
    <t>Selección abreviada menor cuantía</t>
  </si>
  <si>
    <t>Implementación de taximetro en el servicio de transporte público individual</t>
  </si>
  <si>
    <t>Sistema de  taximetro implementado</t>
  </si>
  <si>
    <t>Deficiencias en el diseño y estructuración de los estudios técnicos para implementación de taxímetro para servicio de Transporte Público Individual.</t>
  </si>
  <si>
    <t>Recolectar información primaria para el diseño y estructuración de estudios técnicos para la implementación del taximetro en la
ciudad.</t>
  </si>
  <si>
    <t>Taxistas capacitados en mecanismos de solución de conflictos, atención al cliente e historia de Cartagena</t>
  </si>
  <si>
    <t>Avance Proyecto Mejoramiento y apoyo al transporte público colectivo e individual en el Distrito de Cartagena de Indias</t>
  </si>
  <si>
    <t>Mejoramiento y control de la movilidad en el Distrito de Cartagena de Indias</t>
  </si>
  <si>
    <t>Intervenir y mejorar la  movilidad en el Distrito de Cartagena de Indias</t>
  </si>
  <si>
    <t xml:space="preserve">Intervenir y mejorar en su operación importantes  intersecciones viales </t>
  </si>
  <si>
    <t>Sitio crítico estabilizado en vía urbana ( Producto principal)</t>
  </si>
  <si>
    <t xml:space="preserve">Falta de  recursos y logística necesaria  para intervenir los puntos críticos de movilidad </t>
  </si>
  <si>
    <t xml:space="preserve">Gestionar los  recursos y logística necesaria  para intervenir los puntos críticos de movilidad </t>
  </si>
  <si>
    <t>1.2.1.0.00-001 - ICLD
1.3.2.3.11-079 - RF DATT
1.2.3.2.25-168 - MULTAS TRANSITO Y TRANSPORTE</t>
  </si>
  <si>
    <t>Planes de manejos de tráficos aprobados</t>
  </si>
  <si>
    <t>Incapacidad operativa de la entidad para intervenir y mejorar la  movilidad de la  ciudad</t>
  </si>
  <si>
    <t>Fortalecer  operativamente a  la entidad para intervenir y mejorar la  movilidad de la  ciudad</t>
  </si>
  <si>
    <t>Cambios viales implementados</t>
  </si>
  <si>
    <t>Elaborar un estudio y análisis de la situación social y económica del gremio de mototrabajadores</t>
  </si>
  <si>
    <t>Documentos de estudios técnicos</t>
  </si>
  <si>
    <t>Elaboración de la  caracterización  socioeconómica  de los  mototrabajadores</t>
  </si>
  <si>
    <t>Caracterización  socioeconómica  de los  mototrabajadores elaborada</t>
  </si>
  <si>
    <t xml:space="preserve">Resistencia y opoción por parte del gremio de mototrabajadores para la elaboración de la  caracterización  socioeconómica </t>
  </si>
  <si>
    <t xml:space="preserve">Desarrollar mesas de dialogos y concertación previacon el gremio de mototrabajadores para la elaboración de la  caracterización  socioeconómica </t>
  </si>
  <si>
    <t>Implementación de mecanismos  de vigilancia, control y regulación de la movilidad</t>
  </si>
  <si>
    <t xml:space="preserve">Operativos realizados  de control y regulación de circulación vehicular </t>
  </si>
  <si>
    <t>Avance Proyecto Mejoramiento y control de la movilidad en el Distrito de Cartagena de Indias</t>
  </si>
  <si>
    <t>Implementación de zonas de estacionamientos regulados (ZER) en el Distrito de Cartagena de Indias</t>
  </si>
  <si>
    <t>Implementar un sistema de estacionamiento en vías y fuera de vías  para la regulación, monitoreo y control de la movilidad</t>
  </si>
  <si>
    <t>Celdas de estacionamiento disponibles</t>
  </si>
  <si>
    <t>1.2.3.2.25-168 - MULTAS TRANSITO Y TRANSPORTE</t>
  </si>
  <si>
    <t>Operativos contra el mal parqueo realizados</t>
  </si>
  <si>
    <t>Avance Proyecto Implementación de zonas de estacionamientos regulados (ZER) en el Distrito de Cartagena de Indias</t>
  </si>
  <si>
    <t>Sustitución de vehículos de tracción animal dedicados al transporte de carga livianas y al servicio turístico en el Distrito de Cartagena de Indias</t>
  </si>
  <si>
    <t>Erradicar la operación de vehículos de tracción animal dedicados al transporte de cargas livianas y al  servicio turístico  en el Distrito de Cartagena</t>
  </si>
  <si>
    <t>Sustituir los vehículos de tracción animal dedicados al transporte de cargas livianas  por el sistema de motocarros o  planes  de negocios productivos</t>
  </si>
  <si>
    <t>Servicios de apoyo financiero para la creación de empresas (Producto principal)</t>
  </si>
  <si>
    <t xml:space="preserve">Sustitución de vehículos de tracción animal dedicados al transporte de cargas livianas </t>
  </si>
  <si>
    <t>Vehículos de tracción animal dedicados al transporte de cargas livianas  sustituidos</t>
  </si>
  <si>
    <t>Escasos o insuficientes recursos financieros para apalancar los nuevos emprendimientos o planes de negocios, como altenativa  para la sustición de VTA dedicados al tansporte de cargas livianas</t>
  </si>
  <si>
    <t>Gestionar los  recursos financieros suficientes para apalancar los nuevos emprendimientos o planes de negocios, como altenativa  para la sustición de VTA dedicados al tansporte de cargas livianas</t>
  </si>
  <si>
    <t xml:space="preserve">Control y regulación a la operación de vehículos de tracción animal dedicados al transporte de cargas livianas </t>
  </si>
  <si>
    <t>Implementar un proceso de sustitución de  coches turísticos por el sistema de vehículos  eléctricos</t>
  </si>
  <si>
    <t>Servicio de gestión para el emprendimiento</t>
  </si>
  <si>
    <t>Control y regulación a los vehículos de tracción animal dedicados al servicio turístico</t>
  </si>
  <si>
    <t>Operativos de control y regulación realizados a la circulación de coches turísticos</t>
  </si>
  <si>
    <t xml:space="preserve">Resistencia de los operadores  de coches turísticos al  cambio para el  nuevo sistema de vehículos o coches eléctricos 
</t>
  </si>
  <si>
    <t>Desarrollar mesas de trabajos para la  concertación  y socialización con el gremio de cocheros turísticos  para adoptar el nuevo sistema de vehículos o coches eléctricos</t>
  </si>
  <si>
    <t>Avance Proyecto Sustitución de vehículos de tracción animal dedicados al transporte de carga livianas y al servicio turístico en el Distrito de Cartagena de Indias</t>
  </si>
  <si>
    <t>Implementación de estrategias para el fortalecimiento institucional y financiero del Departamento Administrativo de Tránsito y Transporte en el Distrito de Cartagena de Indias</t>
  </si>
  <si>
    <t xml:space="preserve">Aumentar la  capacidad administrativa , financiera y operativa del DATT para atender los nuevos retos  que imponen el tránsito, el transporte y  la movilidad de la ciudad </t>
  </si>
  <si>
    <t>Dotar a la entidad de  logística necesaria para la prestación de servicio</t>
  </si>
  <si>
    <t>Sedes Dotadas ( Producto principal)</t>
  </si>
  <si>
    <t>Dotación de logística para la prestación de servicio de tránsito y transporte</t>
  </si>
  <si>
    <t>Elaborar  estudios de mercado y del sector para la adquisición de logísticas ,bienes y servicios</t>
  </si>
  <si>
    <t>Motocicletas mantenidas y en servicio</t>
  </si>
  <si>
    <t>Vehículos mantenidos y en servicio</t>
  </si>
  <si>
    <t>Cámara lasser mantenida y en servicio</t>
  </si>
  <si>
    <t>Alcohosensores mantenidos y en servicio</t>
  </si>
  <si>
    <t>Archivo general del DATT organizado</t>
  </si>
  <si>
    <t>Recuperar la  cartera morosa por concepto de multas y derechos de tránsito</t>
  </si>
  <si>
    <t>Recuperación de la cartera morosa</t>
  </si>
  <si>
    <t>Cambios en la normatividad vigente que impida continuar con el proceso de recuperación  de la cartera morosa</t>
  </si>
  <si>
    <t>Ajustar  los lineamientos estratégicos de acuerdo a la normatividad para el proceso de recuperación de la cartera morosa</t>
  </si>
  <si>
    <t xml:space="preserve">Diseñar y actualizar un  portafolio virtual  para oferta, gestión y realización  de  trámites y servicios </t>
  </si>
  <si>
    <t xml:space="preserve">Diseño y actualización de portafolio virtual  </t>
  </si>
  <si>
    <t>Avance Proyecto Implementación de estrategias para el fortalecimiento institucional y financiero del Departamento Administrativo de Tránsito y Transporte en el Distrito de Cartagena de Indias</t>
  </si>
  <si>
    <t>Implementación de un sistema de monitoreo, control y fiscalización electrónica del tránsito en el Distrito de Cartagena de Indias</t>
  </si>
  <si>
    <t>Aumentar la regulación, monitoreo  y control del tránsito en el Distrito de Cartagena de Indias</t>
  </si>
  <si>
    <t>Implementar un sistema de fiscalización electrónica para la regulación, monitoreo y control del tránsito</t>
  </si>
  <si>
    <t>Servicio de apoyo tecnológico para la seguridad ciudadana en las vías (producto principal)</t>
  </si>
  <si>
    <t>Avance Proyecto Implementación de un sistema de monitoreo, control y fiscalización electrónica del tránsito en el Distrito de Cartagena de Indias</t>
  </si>
  <si>
    <t>EJECUCIÓN PRESUPUESTAL DEL DEPARTAMENTO ADMINISTRATIVO DE TRANSITO Y TRANSPORTE</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</si>
  <si>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</si>
  <si>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</si>
  <si>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</si>
  <si>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</si>
  <si>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</si>
  <si>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</si>
  <si>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</si>
  <si>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</si>
  <si>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</si>
  <si>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</si>
  <si>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</si>
  <si>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</si>
  <si>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</si>
  <si>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</si>
  <si>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</si>
  <si>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</si>
  <si>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</si>
  <si>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</si>
  <si>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</si>
  <si>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</si>
  <si>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</si>
  <si>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</si>
  <si>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</si>
  <si>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</si>
  <si>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</si>
  <si>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</si>
  <si>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</si>
  <si>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</si>
  <si>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</si>
  <si>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</si>
  <si>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</si>
  <si>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</si>
  <si>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</si>
  <si>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</si>
  <si>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</si>
  <si>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</si>
  <si>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</si>
  <si>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</si>
  <si>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</si>
  <si>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</si>
  <si>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</si>
  <si>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OBSERVACIONES</t>
  </si>
  <si>
    <t>AVANCE META PRODUCTO AL AÑO SIMPLE</t>
  </si>
  <si>
    <t>AVANCE META PRODUCTO AL CUATRIENIO SIMPLE</t>
  </si>
  <si>
    <t>ACUMULADO ACTIVIDAD DE PROYECTO AL AÑO</t>
  </si>
  <si>
    <t>AVANCE META PRODUCTO PONDERADO AL AÑO</t>
  </si>
  <si>
    <t>AVANCE META PRODUCTO PONDERADO AL CUATRIENIO</t>
  </si>
  <si>
    <t>EJECUCIÓN PRESUPUESTAL SEGÚN REGISTROS</t>
  </si>
  <si>
    <t>AVANCE EJECUCIÓN PRESUPUESTAL SEGÚN REGISTROS</t>
  </si>
  <si>
    <t>AVANCE ESTRATÉGICO PLAN DE DESARROLLO DEPARTAMENTO ADMINISTRATIVO DE TRANSITO Y TRANSPORTE DATT A MARZO 31 DE 2025</t>
  </si>
  <si>
    <t>AVANCE PROYECTOS DEL DEPARTAMENTO ADMINISTRATIVO DE TRANSITO Y TRANSPORTE A MARZO 31 DE  2025</t>
  </si>
  <si>
    <t>REPORTE META PRODUCTO A 31 DE MARZO 2025</t>
  </si>
  <si>
    <t>ACUMULADO AL AÑO</t>
  </si>
  <si>
    <t>Estas formaciones  se relizaron a traves de jornadas y campañas pedagógicas dirigidas a peatones, conductores, ciclitas, estudiantes, motociclistas y infractores.</t>
  </si>
  <si>
    <t>Se vincularon 8  instituciones educativas al programa rutas educativas seguras :Escuela Normal Superior, Madre Gabriela de San Martin, Jorge Artel, Gabriel García Márquez, IE Salim Bechara, José de la Vega, INEM, Hogar Infantil El Portalito</t>
  </si>
  <si>
    <t>Se realizaron reuniones con acompañamiento de ANSV para la actualización del PLSV- Se envió borrador decreto para actualizar los miembros del comité Local de seguridad Vial al área jurídica de la Alcaldía de Cartagena.</t>
  </si>
  <si>
    <t>Las obras se realizaron dandole continuidad al  contrato LP-DATT-001-2024 cuyo objeto es " Obras de señalización y semaforización del Distrito Turístico y Cultural de Cartagena de Indias"</t>
  </si>
  <si>
    <t xml:space="preserve">3 Intersecciones viales intervenidas y mejoradas en su operación:
1) Intersección Carrera Primera con Calle 15 (Bocagrande).
2)Intersección Carrera Segunda con Calle 15 (Bocagrande).
3)Intersección Av. Santander con Calle 47 (Marbella)
</t>
  </si>
  <si>
    <t>Se logró la recuperación de $ 1.551 millones de pesos, degstión realizada por la oficina de cobro coactiva del DATT</t>
  </si>
  <si>
    <t>ACUMULADO PRODUCTO AÑO 2025</t>
  </si>
  <si>
    <t>ACUMULADO PRODUCTO A 31 DE DICIEMBRE DE  2024</t>
  </si>
  <si>
    <t>ACUMULADO 2024 - 2027</t>
  </si>
  <si>
    <t xml:space="preserve"> META PRODUCTO PDD 2025</t>
  </si>
  <si>
    <t>Fecha de corte :31  de MARZO de 2025</t>
  </si>
  <si>
    <t>Diseños e instalación de intersecciones semafóricas</t>
  </si>
  <si>
    <t>NO PROGRAMADA</t>
  </si>
  <si>
    <t xml:space="preserve">Diseño, y  demarcación  de  zonas de estacionamiento regulado </t>
  </si>
  <si>
    <t>Ejecución del plan operativo contra el mal parqueo</t>
  </si>
  <si>
    <t>Sustitución de vehículos de tracción animal dedicados al servicio turístico</t>
  </si>
  <si>
    <t>Actualización y mantenimiento de la plataforma tecnológica virtual para la información y la gestión de trámites.</t>
  </si>
  <si>
    <t xml:space="preserve">Actualización de los estudios técnicos  y diseños para el sistema de fiscalización electrónica </t>
  </si>
  <si>
    <t>Identificación y aprobación de puntos críticos para implementación del sistema de fiscalización electrónica</t>
  </si>
  <si>
    <t xml:space="preserve">Puesta en marcha del sistema de fiscalización electrónica </t>
  </si>
  <si>
    <t xml:space="preserve">Estudios y diseños para el sistema de fiscalización electrónica revisados y actualizados 
</t>
  </si>
  <si>
    <t xml:space="preserve"> Punto crítico para implementación del sistema de fiscalización electrónica identificado y aprobado</t>
  </si>
  <si>
    <t>Puntos de la ciudad con sistema de monitoreo, control y fiscalización electrónica del tránsito instalados</t>
  </si>
  <si>
    <t>Señales verticales instaladas (unidades)</t>
  </si>
  <si>
    <t>Marcas longitudinales  demarcadas</t>
  </si>
  <si>
    <t>Marcas longitudinales mantenidas</t>
  </si>
  <si>
    <t>Zonas de estacionamiento regulado diseñado y demarcado</t>
  </si>
  <si>
    <t>Vehículos de tracción animal dedicados al servicio turístico sustituido</t>
  </si>
  <si>
    <t>Motocicletas adquiridas con destino al cuerpo de agentes</t>
  </si>
  <si>
    <t>Equipos y radios de comunicación adquiridos</t>
  </si>
  <si>
    <t xml:space="preserve">Sede de Manga adecuada y mantenida
</t>
  </si>
  <si>
    <t>Vehículo adquirido para el servicio de la  Subdirección Operativa</t>
  </si>
  <si>
    <t>Equipos de computos adquiridos</t>
  </si>
  <si>
    <t>Sistema para la asignación de turnos para trámites y servicios instalados</t>
  </si>
  <si>
    <t>0,25 Portafolio virtual de trámites y servicios diseñado y actualizado</t>
  </si>
  <si>
    <t>Plataforma tecnológica virtual para la información y la gestión de trámites actualizada y mantenida</t>
  </si>
  <si>
    <t>AVANCE EN LAS ACTIVIDADES DE LOS PROYECTOS MARZO 31 DE  2025</t>
  </si>
  <si>
    <t>12/31//2025</t>
  </si>
  <si>
    <t>Contratar los servicios para la actualización y mantenimiento de la plataforma tecnológica virtual para la información y la gestión de trámites en el Departamento Administrativo de Tránsito y Transporte DATT</t>
  </si>
  <si>
    <t xml:space="preserve">Contratar los servicios profesionales, técnicos y de apoyo a la gestión, para las actividades que desarrolla el Departamento Administrativo de Tránsito y Transporte-DATT, en el proceso de capacitación de actores viales  en educación y cultura para la seguridad vial </t>
  </si>
  <si>
    <t xml:space="preserve">Contratar la adquisición de artículos  y elementos de publicidad  para el desarrollo de las campañas de educación vial en el Distrito de Cartagena de Indias </t>
  </si>
  <si>
    <t>Contratar los servicios profesionales, técnicos y de apoyo a la gestión, para las actividades que desarrolla el Departamento Administrativo de Tránsito y Transporte-DATT, en el proceso de estructuración del programa  mujeres gestoras de educación , cultura y seguridad vial</t>
  </si>
  <si>
    <t>Contratar los servicios profesionales, técnicos y de apoyo a la gestión, para las actividades que desarrolla el Departamento Administrativo de Tránsito y Transporte-DATT, en el proceso de formación de mujeres como gestoras de educación, cultura y seguridad vial</t>
  </si>
  <si>
    <t xml:space="preserve">Contratar la adquisición de logística e insumos  para las actividades que desarrolla el Departamento Administrativo de Tránsito y Transporte-DATT, en el proceso de preparación, difusión y socialización del  programa rutas educativas seguras </t>
  </si>
  <si>
    <t xml:space="preserve">Contratar los servicios profesionales, técnicos y de apoyo a la gestión, para las actividades que desarrolla el Departamento Administrativo de Tránsito y Transporte-DATT, en el proceso de Vinculación de instituciones educativas al programa rutas educativas seguras </t>
  </si>
  <si>
    <t xml:space="preserve">Contratar los servicios profesionales, técnicos y de apoyo a la gestión, para las actividades que desarrolla el Departamento Administrativo de Tránsito y Transporte-DATT, en el proceso de actualización del documento base del Plan Local de Seguridad Vial </t>
  </si>
  <si>
    <t>Prestación de servicios profesionales, técnicos y de apoyo a la gestión para las actividades que desarrolla el DATT en diseños e instalación de señalización vertical</t>
  </si>
  <si>
    <t>Contratación de servicios para la ejecución de obras de mantenimiento de señalización vertical</t>
  </si>
  <si>
    <t>Contratación de servicios para los diseños y demarcación de  señalización horizontal</t>
  </si>
  <si>
    <t>Contratación de servicios para la ejecución de obras demantenimiento de la señalización horizontal</t>
  </si>
  <si>
    <t>Contratación de servicios en los diseños y demarcación de ciclorutas</t>
  </si>
  <si>
    <t>Contratación de servicios para la ejecución de obras de mantenimiento del sistema de ciclorutas</t>
  </si>
  <si>
    <t xml:space="preserve">Contratación de servicios profesionales , técnicos de apoyo a la gestión que realiza el DATT en la actualización y normalización de los recorridos de las rutas  urbanas del transporte público colectivo </t>
  </si>
  <si>
    <t xml:space="preserve">Contratación de servicios profesionales , técnicos de apoyo a la gestión que realiza el DATT en la ejecución y difusión de campañas de sensibilización  para el uso de transporte público </t>
  </si>
  <si>
    <t>Contratación de servicios profesionales , técnicos de apoyo a la gestión que realiza el DATT en la implementación del sistema de taximetro en el servicio de transporte público individual</t>
  </si>
  <si>
    <t>REPORTE PRODUCTO 
1 de enero a 31 de marzo de 2025</t>
  </si>
  <si>
    <t>PROGRAMACIÓN NUMÉRICA DE LA ACTIVIDAD PROYECTO (2025)</t>
  </si>
  <si>
    <t>REPORTE ACTIVIDAD DE PROYECTO
EJECUTADO 
1 de enero a 31 de marzo de 2025</t>
  </si>
  <si>
    <t>ADICCIÓN
(en pesos)</t>
  </si>
  <si>
    <t>APROPACIÓN DEFINITIVA POR PROYECTO
(en pesos)</t>
  </si>
  <si>
    <t>EJECUCIÓN PRESUPUESTAL SEGÚN REGISTROS DE ENERO A MARZO DE 2025</t>
  </si>
  <si>
    <t>EJECUCIÓN PRESUPUESTAL SEGÚN GIROS DE ENERO A MARZO DE 2025</t>
  </si>
  <si>
    <t>OBSERVACIONES
  1 de enero al 31 marzo de 2025</t>
  </si>
  <si>
    <t>Resistencia de la comunidad para aplicar y cumplir las normas 
de tránsito</t>
  </si>
  <si>
    <t>1.2.3.2.25-168 - MULTAS TRANSITO Y TRANSPORTE
 1.3.2.3.11-079 – RENDIMIENTOS FINANCIEROS DATT
1.3.3.4.19-95-168 RB MULTAS DE TRANSITO Y TRANSPORTE</t>
  </si>
  <si>
    <t>Diseños de campañas no acordes con la pedagogía para la educación vial</t>
  </si>
  <si>
    <t>Programa de mujeres gestoras de educación , cultura y seguridad vial actualizado</t>
  </si>
  <si>
    <t>Programa de rutas educativas seguras actualizado</t>
  </si>
  <si>
    <t>1.2.1.0.00-001 - ICLD
 1.2.3.2.25-168  MULTAS TRANSITO Y TRANSPORTE</t>
  </si>
  <si>
    <t>Ejecución de obras demantenimiento de la señalización horizontal</t>
  </si>
  <si>
    <t>Pasos peatonales mantenidos</t>
  </si>
  <si>
    <t>Zonas escolares mantenidas</t>
  </si>
  <si>
    <t xml:space="preserve">Ciclorutas demarcadas
</t>
  </si>
  <si>
    <t xml:space="preserve"> km del del sistema de ciclorutas mantenidas
</t>
  </si>
  <si>
    <t xml:space="preserve">1.2.1.0.00-001 - ICLD
 1.2.3.2.25-168 - MULTAS TRANSITO Y TRANSPORTE
</t>
  </si>
  <si>
    <t xml:space="preserve">Las rutas de transporte público colectivo que en la actualidad prestan su servicio han presentado su propuesta con el fin de realizar unas reestructuraciones en sus recorridos y actualización de decretos y resoluciones por el cual fueron creadas, a la fecha se están realizando los estudios técnicos respectivos, con el fin de realizar los proyectos decretos.  
</t>
  </si>
  <si>
    <t xml:space="preserve">Erradicación de las estaciones  satélites de transporte ilegal </t>
  </si>
  <si>
    <t>Falta de logítica y personal de apoyo para la realización de los operativos en la erradicación de estaciones satélites de transporte ilegal</t>
  </si>
  <si>
    <t>Dotar al organismo de tránsito de logística y contratar personal de apoyo para la realización de opefrativos en la erradicación de estaciones satélites de transporte ilegal</t>
  </si>
  <si>
    <t xml:space="preserve">Siguen los operativos contra la erradicación de las Terminales Satelitales:  glorieta el Pozón, terminal de transporte de Cartagena, crespo aeropuerto entre en los meses de enero, febrero y marzo se han inmovilizado ciento treinta y un ( 131) vehículos por D12.   </t>
  </si>
  <si>
    <t xml:space="preserve">Se realizó el 09 de enero de 2025 a las 2:30 PM.,  en las instalaciones en la sede Manga,  reunión con todos los gerentes de las empresas de transporte publico individual con el fin de socializar como iniciaría el plan piloto, </t>
  </si>
  <si>
    <t xml:space="preserve">Intervención y mejoramiento de la operación de   intersecciones viales </t>
  </si>
  <si>
    <t xml:space="preserve"> Intersecciones viales intervenidas y mejoradas en su operación</t>
  </si>
  <si>
    <t>BORIS BURGOS BURGOS</t>
  </si>
  <si>
    <t>Contratar los servicios  profesionales , técnicos y de apoyo a la gestion que realiza el DATT en las intervenciones de intersecciones viales para mejorar su operación</t>
  </si>
  <si>
    <t>Implementación de herramientas y mecanismos para el mejoramiento de la movilidad</t>
  </si>
  <si>
    <t>Contratar los ervicios profesionales , técnicos y de apoyo a la gestión que resaliza el DATT en la aprobación de planes de manejos de tráficos y la implementación de cambios viales.</t>
  </si>
  <si>
    <t xml:space="preserve">20 planes de manejo de tráficos aprobados
Presentados por las siguientes empresas: Uribik Soluciones, Ingeomega - Afinia, Aguas de Cartagena, entre otros
</t>
  </si>
  <si>
    <t>• A pesar de ciertos retrasos, se observa en las actividades de los cambios viales ya existen los diseños, falta la ejecución e implementación</t>
  </si>
  <si>
    <t>Contratar los servIcios profesionales , técnicos y de apoya a la gestión que realiza el DATT en la elaboración de la caracterización  socioeconómica  de los  mototrabajadores</t>
  </si>
  <si>
    <t xml:space="preserve"> En cuanto a la caracterización de los mototrabajadores se encuentra en la etapa de reorganización para continuar con este proceso</t>
  </si>
  <si>
    <t xml:space="preserve">Falta de logítica y personal de apoyo para la realización de los operativos  de control y regulación de circulación vehicular </t>
  </si>
  <si>
    <t xml:space="preserve">Dotar al organismo de tránsito de logística y contratar personal de apoyo para la realización de opefrativos de control y regulación de circulación vehicular </t>
  </si>
  <si>
    <t xml:space="preserve">Contratar los servcios profesionales , técnicos y de apoya a la gestión que realiza el DATT en los operativos   de control y regulación de circulación vehicular </t>
  </si>
  <si>
    <t xml:space="preserve">160 operativos realizados de control y regulación de circulación vehicular
Estos operativos se realizan de manera permanente
</t>
  </si>
  <si>
    <t xml:space="preserve">Mejorar el flujo vehicular en calles y avenidas del Distrito de Cartagena </t>
  </si>
  <si>
    <t>JESUS DURAN BARRETO</t>
  </si>
  <si>
    <t>No contar con un inventario actualizado de espacios públicos  en la vía disponibles, exclusivos  para la adecuación de celdas de estacionamientos</t>
  </si>
  <si>
    <t>Realizar un actualización del  inventario de espacios públicos  en la vía disponibles, exclusivos  para la adecuación de celdas de estacionamientos</t>
  </si>
  <si>
    <t xml:space="preserve">Contratación de servicios profesionales , técnicos  y de apoyo a la gestión que realiza el DAT en el diseño y  demarcación  de  zonas de estacionamiento regulado </t>
  </si>
  <si>
    <t>1.2.1.0.00-001 - ICLD</t>
  </si>
  <si>
    <t>Poca capacidad operativa del DATT, para ejercer el control y regulación al mal parqueo en zonas de alto flujo vehicular y peatonal en la ciudad</t>
  </si>
  <si>
    <t>Aumentar el pie de fuerza de la subdirección operativa y técnica del DATT, para ejercer mayor  control y regulación al mal parqueo en zonas de alto flujo vehicular y peatonal en la ciudad</t>
  </si>
  <si>
    <t>Contratación de servicios profesionales , técnicos y de  apoyo a la gestión que realiza el DAT en ejecución del plan operativo contra el mal parqueo</t>
  </si>
  <si>
    <t>HEBER RICO ROYERO</t>
  </si>
  <si>
    <t>Adquisición de Motocarros para promover e implementar alternativas de sustitución, a los conductores de vehiculos de tracción animal dedicados al transporte de cargas livianas en el Distrito de Cartagena de Indias</t>
  </si>
  <si>
    <t>1.2.1.0.00-001 - ICLD
1.3.3.1.00-93- 001 RB ICLD</t>
  </si>
  <si>
    <t xml:space="preserve">• El DATT se encuentra realizando el análisis del sector y del mercado respectivo para proceder a la definición de los estudios y documentos previos necesarios para acceder a la publicación del proceso.
</t>
  </si>
  <si>
    <t xml:space="preserve">Operativos de control  y regulación realizados a la circulación  de vehículos de tracción animal </t>
  </si>
  <si>
    <t>Falta de logística y personal de apoyo para la realización de los operativos de control y regulación a la circulación de vehículos de tracción animal</t>
  </si>
  <si>
    <t xml:space="preserve">Dotar al organismo de tránsito de logística y contratar personal de apoyo para la realización de opefrativos de control y regulación a la circulación de vehículos de tracción animal </t>
  </si>
  <si>
    <t>Adquisición de coches eléctricos para promover e implementar alternativas de sustitución, a los conductores de vehiculos de tracción animal dedicados al servico turísticos  en el Distrito de Cartagena de Indias</t>
  </si>
  <si>
    <t xml:space="preserve">• El DATT en compañía de Corpoturismo y la unidad asesora de contratación del Distrito de Cartagena, indaga las variables más idóneas para la adquisición de las carrozas eléctricas, actualmente se cuenta con el certificado de disponibilidad presupuestal y se han adelantado los estudios y documentos técnicos desde la arista técnica y jurídica.
</t>
  </si>
  <si>
    <t>Falta de logística y personal de apoyo para la realización de los operativos de control y regulación a la circulación de vehículos de coches turísticos</t>
  </si>
  <si>
    <t>Dotar al organismo de tránsito de logística y contratar personal de apoyo para la realización de opefrativos de control y regulación a la circulación de coches turísticos</t>
  </si>
  <si>
    <t>OSCAR GONZALEZ PRENS</t>
  </si>
  <si>
    <t>Valores artificialmente altos para la adquisición de logística , insumos y elementos para la dotación de las sedes del DATT</t>
  </si>
  <si>
    <t>Adquisición de un vehículo para el servicio de la  Subdirección Operativa del DATT</t>
  </si>
  <si>
    <t>1.2.3.2.25-168 - MULTAS TRANSITO
1.3.3.5.01-95-079 RB RF PARTICIPACION IMPUESTO DE VEHICULO AUTOMOTOR
1.3.3.4.19-95-168 RB MULTAS DE TRANSITO Y TRANSPORTE
1.3.3.4.15-95-021 RB DERECHOS DE TRANSITO
1.3.3.4.15-93-021 RB DERECHOS DE TRANSITO</t>
  </si>
  <si>
    <t>La adquisición del vehículo se encuentra en gestión precontractual, el DATT está verificando las opciones disponibles en el mercado más acordes a la necesidad que se busca satisfacer.</t>
  </si>
  <si>
    <t>Adquisición de motocicletas con destino al cuerpo de agentes del DATT</t>
  </si>
  <si>
    <t>• La adquisición de motocicletas se encuentra en gestión precontractual, el DATT está verificando las opciones disponibles en el mercado más acordes a la necesidad que se busca satisfacer</t>
  </si>
  <si>
    <t>Adquisición de equipos de computos para la prestación del servicio del DATT</t>
  </si>
  <si>
    <t>• La adquisición de equipos de cómputo se encuentra en gestión precontractual, el DATT está verificando las opciones disponibles en el mercado más acordes a la necesidad que se busca satisfacer.</t>
  </si>
  <si>
    <t>Adquisición de equipos y radios de comunicación para prestación del servico del DATT</t>
  </si>
  <si>
    <t>• La entidad se encuentra analizando el dispositivo de comunicación idóneo para la necesidad a satisfacer por lo que, se están realizando las respectivas pruebas y verificaciones en el mercado.</t>
  </si>
  <si>
    <t xml:space="preserve">Servicios de mantenimiento y adecuaciones  locativas en la sede del DATT ubicada en el barrio manga de la ciudad de Cartagena, para mejoramiento de la gestión administrativa y operativa en la prestación del servicio 
</t>
  </si>
  <si>
    <t>• La entidad se encuentra construyendo los documentos precontractuales técnicos de conformidad a los puntos a intervenir de manera específica.</t>
  </si>
  <si>
    <t>Servicio de mantenimiento de motocicletas que conforman el parque automotor del DATT</t>
  </si>
  <si>
    <t>• De conformidad a la delegación para contratar existente en el distrito de Cartagena, el DATT remitió la necesidad a la dirección administrativa de apoyo logístico junto con el certificado de disponibilidad respectivo, además, realiza las gestiones pertinentes.</t>
  </si>
  <si>
    <t>Servicio de mantenimiento de vehículos que conforman el parque automotor  del DATT</t>
  </si>
  <si>
    <t>Servicio de mantenimiento preventivo, correctivo y calibración de los dispositivos cámaras o radares láser marca kustom signals modelo laser cam 4 e insumos para su funcionamiento, de propiedad del DATT</t>
  </si>
  <si>
    <t>• El DATT está próximo a publicar el proceso de selección que permitirá escoger el contratista idóneo para realizar el mantenimiento respectivo, a pesar de esto, se puntualiza que (2) cámaras laser fueron mantenidas en la vigencia de 2024, por ende, a la fecha actual se encuentran en servicio y su mantenimiento está vige</t>
  </si>
  <si>
    <t>Servicio de mantenimiento preventivo, correctivo y calibración de los alcoholímetros marca intoximeters as v xl y as iv y de los dispositivos e insumos para su funcionamiento, de propiedad del  DATT</t>
  </si>
  <si>
    <t>• El DATT está próximo a publicar el proceso de selección que permitirá escoger el contratista idóneo para realizar el mantenimiento respectivo, a pesar de esto, se puntualiza que (9) alcohosensores fueron mantenidos en la vigencia de 2024, por ende, a la fecha actual se encuentran en servicio y su mantenimiento está vigente</t>
  </si>
  <si>
    <t>Adquisición de un sistema de turno digital para mejorar el proceso de asignación de turnos, registros y control de los usuarios que ingresan al DATT</t>
  </si>
  <si>
    <t>• La adquisición de digiturnos se encuentra en gestión precontractual, el DATT está verificando las opciones disponibles en el mercado más acordes a la necesidad que se busca satisfacer</t>
  </si>
  <si>
    <t xml:space="preserve">Contratación de servcios profesionales , técnicos y de apoyo a la gestión que realiza el DATT para la  organización del archivo </t>
  </si>
  <si>
    <t>El archivo DATT en el primer trimestre del  presente año, tuvo un  avance parcial del 0,04, que equivale a un 4%, teniendo en cuenta que el personal de apoyo a la gestión de
 esta oficina el 90% es de OPS, y en ese periodo no tenían contratos firmados con la entidad</t>
  </si>
  <si>
    <t>Millones de pesos de la cartera mora recuperada por conceto de multas y derechos de tránsito</t>
  </si>
  <si>
    <t>Contratación de servcios profesionales , técnicos y de apoyo a la gestión que realiza el DATT para la recucperación de la cartera morosa, organización del archivo y atención al usuario</t>
  </si>
  <si>
    <t xml:space="preserve">Esta gestión es desarrollada desde la oficina de cobro coactivo del DATT, aplicando estrategias para recuperar la cartera morosa por concepto de multas de tránsito y derechos de tránsito correspondiente a vigencias 2024 y anteriores. </t>
  </si>
  <si>
    <t xml:space="preserve">Escasos recursos financieros para la adquisiciónde nuevas tecnologías para el diseño, actualización y funcionamiento  del portafolio virtual de trámites y servicios  </t>
  </si>
  <si>
    <t xml:space="preserve">Gestionar los recursos financieros para la adquisiciónde nuevas tecnologías para el diseño, actualización y funcionamiento  del portafolio virtual de trámites y servicios  </t>
  </si>
  <si>
    <t xml:space="preserve">Contratación de servcios profesionales , técnicos y de apoyo a la gestión que realiza el DATT para el diseño y actualización del portafolio virtual  </t>
  </si>
  <si>
    <t>JESUS RIVAS GUZMAN</t>
  </si>
  <si>
    <t>Agentes no  revestidos de  autoridad para ejercer control y regulación del transito</t>
  </si>
  <si>
    <t>Contratar personal capacitados para 
ejecer la labor de control y 
regulación de l tránsito</t>
  </si>
  <si>
    <t xml:space="preserve">Contratar los servicios profesionales , técnico y apoyo a la gestión que realiza el DATT para la revisión, actualización de los estudios y diseños para el sistema de fiscalización electrónica 
</t>
  </si>
  <si>
    <t>El sistema de 
fiscalización electrónica a 
implementar no cumple con la 
normatividad vigente</t>
  </si>
  <si>
    <t>Revisar con antelación que el sistema de fiscalización electrónica a implementar cumple con la normatividad vigente</t>
  </si>
  <si>
    <t xml:space="preserve">Contratar los servicios profesionales , técnico y apoyo a la gestión que realiza el DATT para la identifficación y aprobación de puntos críticos para implementación del sistema de fiscalización electrónica </t>
  </si>
  <si>
    <t xml:space="preserve">Cámaras y equipos de foto detección adquiridos ,sin el cumplimiento de las especificaciones tecnicas requeridas </t>
  </si>
  <si>
    <t xml:space="preserve">Realizar una revisión y auditoria  a las cámaras y equipos de foto detección , para verificar que cumplen con las especificaciones tecnicas requeridas </t>
  </si>
  <si>
    <t>Contratar los servicios profesionales , técnico y apoyo a la gestión que realiza el DATT para la instalación de puntos de la ciudad con sistema de monitoreo, control y fiscalización electrónica del tránsito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</si>
</sst>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 #,##0.00"/>
    <numFmt numFmtId="167" formatCode="_-&quot;$&quot;\ * #,##0_-;\-&quot;$&quot;\ * #,##0_-;_-&quot;$&quot;\ * &quot;-&quot;??_-;_-@_-"/>
    <numFmt numFmtId="168" formatCode="0.0%"/>
  </numFmts>
  <fonts count="64">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sz val="11"/>
      <color indexed="81"/>
      <name val="Tahoma"/>
      <family val="2"/>
    </font>
    <font>
      <sz val="11"/>
      <color rgb="FF000000"/>
      <name val="&quot;Aptos Narrow&quot;"/>
    </font>
    <font>
      <sz val="11"/>
      <color rgb="FF000000"/>
      <name val="Arial"/>
      <family val="2"/>
    </font>
    <font>
      <sz val="11"/>
      <color theme="1" tint="4.9989318521683403E-2"/>
      <name val="Arial"/>
      <family val="2"/>
    </font>
    <font>
      <sz val="11"/>
      <name val="Arial"/>
      <family val="2"/>
    </font>
    <font>
      <sz val="12"/>
      <color indexed="81"/>
      <name val="Tahoma"/>
      <family val="2"/>
    </font>
    <font>
      <b/>
      <sz val="14"/>
      <color theme="1"/>
      <name val="Arial"/>
      <family val="2"/>
    </font>
    <font>
      <b/>
      <sz val="14"/>
      <color theme="1"/>
      <name val="Aptos Narrow"/>
      <family val="2"/>
      <scheme val="minor"/>
    </font>
    <font>
      <sz val="10"/>
      <name val="Tahoma"/>
      <family val="2"/>
    </font>
    <font>
      <b/>
      <sz val="16"/>
      <color rgb="FFFF0000"/>
      <name val="Aptos Narrow"/>
      <family val="2"/>
      <scheme val="minor"/>
    </font>
    <font>
      <b/>
      <sz val="11"/>
      <color rgb="FFFF0000"/>
      <name val="Arial"/>
      <family val="2"/>
    </font>
    <font>
      <b/>
      <sz val="14"/>
      <color theme="1" tint="4.9989318521683403E-2"/>
      <name val="Aptos Narrow"/>
      <family val="2"/>
      <scheme val="minor"/>
    </font>
    <font>
      <b/>
      <sz val="14"/>
      <color rgb="FFFF0000"/>
      <name val="Aptos Narrow"/>
      <family val="2"/>
      <scheme val="minor"/>
    </font>
    <font>
      <sz val="11"/>
      <color theme="1"/>
      <name val="Aptos Narrow"/>
      <scheme val="minor"/>
    </font>
    <font>
      <b/>
      <sz val="18"/>
      <color rgb="FFFF0000"/>
      <name val="Aptos Narrow"/>
      <family val="2"/>
      <scheme val="minor"/>
    </font>
    <font>
      <b/>
      <sz val="14"/>
      <color rgb="FFFF0000"/>
      <name val="Arial"/>
      <family val="2"/>
    </font>
    <font>
      <sz val="11"/>
      <name val="&quot;Aptos Narrow&quot;"/>
    </font>
    <font>
      <sz val="11"/>
      <color rgb="FFFF0000"/>
      <name val="Arial"/>
      <family val="2"/>
    </font>
    <font>
      <sz val="10"/>
      <color rgb="FF000000"/>
      <name val="Times New Roman"/>
      <family val="1"/>
    </font>
    <font>
      <b/>
      <sz val="12"/>
      <name val="Arial"/>
      <family val="2"/>
    </font>
  </fonts>
  <fills count="4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6"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medium">
        <color rgb="FF000000"/>
      </top>
      <bottom style="thin">
        <color indexed="64"/>
      </bottom>
      <diagonal/>
    </border>
    <border>
      <left style="thin">
        <color rgb="FF000000"/>
      </left>
      <right/>
      <top style="medium">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rgb="FF000000"/>
      </right>
      <top style="medium">
        <color rgb="FF000000"/>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s>
  <cellStyleXfs count="307">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0" borderId="0" applyNumberFormat="0" applyFill="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10" borderId="21" applyNumberFormat="0" applyAlignment="0" applyProtection="0"/>
    <xf numFmtId="0" fontId="33" fillId="11" borderId="22" applyNumberFormat="0" applyAlignment="0" applyProtection="0"/>
    <xf numFmtId="0" fontId="34" fillId="11" borderId="21" applyNumberFormat="0" applyAlignment="0" applyProtection="0"/>
    <xf numFmtId="0" fontId="35" fillId="0" borderId="23" applyNumberFormat="0" applyFill="0" applyAlignment="0" applyProtection="0"/>
    <xf numFmtId="0" fontId="36" fillId="12" borderId="24" applyNumberFormat="0" applyAlignment="0" applyProtection="0"/>
    <xf numFmtId="0" fontId="37" fillId="0" borderId="0" applyNumberFormat="0" applyFill="0" applyBorder="0" applyAlignment="0" applyProtection="0"/>
    <xf numFmtId="0" fontId="1" fillId="13" borderId="25" applyNumberFormat="0" applyFont="0" applyAlignment="0" applyProtection="0"/>
    <xf numFmtId="0" fontId="38" fillId="0" borderId="0" applyNumberFormat="0" applyFill="0" applyBorder="0" applyAlignment="0" applyProtection="0"/>
    <xf numFmtId="0" fontId="15" fillId="0" borderId="26" applyNumberFormat="0" applyFill="0" applyAlignment="0" applyProtection="0"/>
    <xf numFmtId="0" fontId="3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41" fillId="0" borderId="0"/>
    <xf numFmtId="0" fontId="3" fillId="0" borderId="0"/>
    <xf numFmtId="0" fontId="42"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42"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43" fillId="9" borderId="0" applyNumberFormat="0" applyBorder="0" applyAlignment="0" applyProtection="0"/>
    <xf numFmtId="0" fontId="39" fillId="17" borderId="0" applyNumberFormat="0" applyBorder="0" applyAlignment="0" applyProtection="0"/>
    <xf numFmtId="0" fontId="39" fillId="21" borderId="0" applyNumberFormat="0" applyBorder="0" applyAlignment="0" applyProtection="0"/>
    <xf numFmtId="0" fontId="39" fillId="25" borderId="0" applyNumberFormat="0" applyBorder="0" applyAlignment="0" applyProtection="0"/>
    <xf numFmtId="0" fontId="39" fillId="29" borderId="0" applyNumberFormat="0" applyBorder="0" applyAlignment="0" applyProtection="0"/>
    <xf numFmtId="0" fontId="39" fillId="33" borderId="0" applyNumberFormat="0" applyBorder="0" applyAlignment="0" applyProtection="0"/>
    <xf numFmtId="0" fontId="39"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62" fillId="0" borderId="0"/>
  </cellStyleXfs>
  <cellXfs count="528">
    <xf numFmtId="0" fontId="0" fillId="0" borderId="0" xfId="0"/>
    <xf numFmtId="0" fontId="0" fillId="2" borderId="0" xfId="0" applyFill="1"/>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7" fillId="0" borderId="28" xfId="0" applyFont="1" applyBorder="1" applyAlignment="1">
      <alignment horizontal="center"/>
    </xf>
    <xf numFmtId="0" fontId="7" fillId="0" borderId="28" xfId="0" applyFont="1" applyBorder="1" applyAlignment="1">
      <alignment horizontal="center" vertical="center"/>
    </xf>
    <xf numFmtId="0" fontId="7" fillId="0" borderId="28" xfId="0" applyFont="1" applyBorder="1" applyAlignment="1">
      <alignment horizontal="left" vertical="center"/>
    </xf>
    <xf numFmtId="9" fontId="7" fillId="0" borderId="28" xfId="303"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0" fillId="38" borderId="36" xfId="0" applyFont="1" applyFill="1" applyBorder="1" applyAlignment="1">
      <alignment horizontal="center" vertical="center" wrapText="1"/>
    </xf>
    <xf numFmtId="0" fontId="0" fillId="0" borderId="1" xfId="0" applyBorder="1"/>
    <xf numFmtId="0" fontId="48"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7" fillId="0" borderId="33" xfId="0" applyFont="1" applyBorder="1" applyAlignment="1">
      <alignment vertical="center" wrapText="1"/>
    </xf>
    <xf numFmtId="0" fontId="46" fillId="0" borderId="28" xfId="0" applyFont="1" applyBorder="1" applyAlignment="1">
      <alignment horizontal="center" vertical="center"/>
    </xf>
    <xf numFmtId="0" fontId="45" fillId="0" borderId="28" xfId="0" applyFont="1" applyBorder="1" applyAlignment="1">
      <alignment horizontal="center" vertical="center"/>
    </xf>
    <xf numFmtId="0" fontId="7" fillId="2" borderId="0" xfId="0" applyFont="1" applyFill="1" applyAlignment="1">
      <alignment vertical="center" wrapText="1"/>
    </xf>
    <xf numFmtId="0" fontId="54" fillId="39" borderId="34" xfId="0" applyFont="1" applyFill="1" applyBorder="1" applyAlignment="1">
      <alignment horizontal="center" vertical="center" wrapText="1"/>
    </xf>
    <xf numFmtId="0" fontId="7" fillId="0" borderId="28" xfId="0" applyFont="1" applyBorder="1" applyAlignment="1">
      <alignment horizontal="center" vertical="center" wrapText="1"/>
    </xf>
    <xf numFmtId="0" fontId="47" fillId="2" borderId="28" xfId="0" applyFont="1" applyFill="1" applyBorder="1" applyAlignment="1">
      <alignment horizontal="center" vertical="center"/>
    </xf>
    <xf numFmtId="0" fontId="5"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7" fillId="0" borderId="38" xfId="0" applyFont="1" applyBorder="1" applyAlignment="1">
      <alignment horizontal="center" vertical="center" wrapText="1"/>
    </xf>
    <xf numFmtId="9" fontId="7" fillId="0" borderId="38" xfId="303" applyFont="1" applyFill="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horizontal="left" vertical="center"/>
    </xf>
    <xf numFmtId="0" fontId="46" fillId="0" borderId="38" xfId="0" applyFont="1" applyBorder="1" applyAlignment="1">
      <alignment horizontal="center" vertical="center"/>
    </xf>
    <xf numFmtId="0" fontId="47" fillId="2" borderId="38" xfId="0" applyFont="1" applyFill="1" applyBorder="1" applyAlignment="1">
      <alignment horizontal="center" vertical="center"/>
    </xf>
    <xf numFmtId="0" fontId="45" fillId="0" borderId="38" xfId="0" applyFont="1" applyBorder="1" applyAlignment="1">
      <alignment horizontal="center" vertical="center"/>
    </xf>
    <xf numFmtId="0" fontId="52" fillId="2" borderId="40" xfId="0" applyFont="1" applyFill="1" applyBorder="1" applyAlignment="1">
      <alignment horizontal="center" vertical="center" wrapText="1"/>
    </xf>
    <xf numFmtId="0" fontId="0" fillId="2" borderId="41" xfId="0" applyFill="1" applyBorder="1" applyAlignment="1">
      <alignment horizontal="left" vertical="center" wrapText="1"/>
    </xf>
    <xf numFmtId="0" fontId="0" fillId="0" borderId="41" xfId="0" applyBorder="1"/>
    <xf numFmtId="0" fontId="52" fillId="2" borderId="41" xfId="0" applyFont="1" applyFill="1" applyBorder="1" applyAlignment="1">
      <alignment horizontal="center" vertical="center" wrapText="1"/>
    </xf>
    <xf numFmtId="9" fontId="52" fillId="2" borderId="41" xfId="0" applyNumberFormat="1" applyFont="1" applyFill="1" applyBorder="1" applyAlignment="1">
      <alignment horizontal="center" vertical="center" wrapText="1"/>
    </xf>
    <xf numFmtId="0" fontId="52" fillId="2" borderId="42" xfId="0" applyFont="1" applyFill="1" applyBorder="1" applyAlignment="1">
      <alignment horizontal="center" vertical="center" wrapText="1"/>
    </xf>
    <xf numFmtId="0" fontId="0" fillId="2" borderId="31" xfId="0" applyFill="1" applyBorder="1" applyAlignment="1">
      <alignment horizontal="left" vertical="center" wrapText="1"/>
    </xf>
    <xf numFmtId="0" fontId="0" fillId="0" borderId="31" xfId="0" applyBorder="1"/>
    <xf numFmtId="0" fontId="52" fillId="2" borderId="31" xfId="0" applyFont="1" applyFill="1" applyBorder="1" applyAlignment="1">
      <alignment horizontal="center" vertical="center" wrapText="1"/>
    </xf>
    <xf numFmtId="9" fontId="52" fillId="2" borderId="31" xfId="0" applyNumberFormat="1" applyFont="1" applyFill="1" applyBorder="1" applyAlignment="1">
      <alignment horizontal="center" vertical="center" wrapText="1"/>
    </xf>
    <xf numFmtId="0" fontId="7" fillId="0" borderId="28" xfId="0" applyFont="1" applyBorder="1" applyAlignment="1">
      <alignment vertical="center" wrapText="1"/>
    </xf>
    <xf numFmtId="0" fontId="7" fillId="0" borderId="38" xfId="0" applyFont="1" applyBorder="1" applyAlignment="1">
      <alignment vertical="center" wrapText="1"/>
    </xf>
    <xf numFmtId="9" fontId="55" fillId="39" borderId="31" xfId="0" applyNumberFormat="1" applyFont="1" applyFill="1" applyBorder="1" applyAlignment="1">
      <alignment horizontal="center" vertical="center" wrapText="1"/>
    </xf>
    <xf numFmtId="9" fontId="0" fillId="0" borderId="0" xfId="0" applyNumberFormat="1"/>
    <xf numFmtId="0" fontId="0" fillId="2" borderId="0" xfId="0" applyFill="1" applyAlignment="1">
      <alignment vertical="center" wrapText="1"/>
    </xf>
    <xf numFmtId="0" fontId="0" fillId="2" borderId="0" xfId="0" applyFill="1" applyAlignment="1">
      <alignment horizontal="center" vertical="center" wrapText="1"/>
    </xf>
    <xf numFmtId="0" fontId="7" fillId="0" borderId="38" xfId="0" applyFont="1" applyBorder="1" applyAlignment="1">
      <alignment horizontal="right" vertical="center" wrapText="1"/>
    </xf>
    <xf numFmtId="0" fontId="7" fillId="0" borderId="28" xfId="0" applyFont="1" applyBorder="1" applyAlignment="1">
      <alignment horizontal="right" vertical="center" wrapText="1"/>
    </xf>
    <xf numFmtId="0" fontId="48" fillId="0" borderId="28" xfId="0" applyFont="1" applyBorder="1" applyAlignment="1">
      <alignment vertical="center" wrapText="1"/>
    </xf>
    <xf numFmtId="10" fontId="2" fillId="2" borderId="5" xfId="0" applyNumberFormat="1" applyFont="1" applyFill="1" applyBorder="1" applyAlignment="1">
      <alignment horizontal="center" vertical="center" wrapText="1"/>
    </xf>
    <xf numFmtId="10" fontId="47" fillId="2" borderId="38" xfId="0" applyNumberFormat="1" applyFont="1" applyFill="1" applyBorder="1" applyAlignment="1">
      <alignment horizontal="center" vertical="center"/>
    </xf>
    <xf numFmtId="10" fontId="47" fillId="2" borderId="28" xfId="0" applyNumberFormat="1" applyFont="1" applyFill="1" applyBorder="1" applyAlignment="1">
      <alignment horizontal="center" vertical="center"/>
    </xf>
    <xf numFmtId="10" fontId="9" fillId="2" borderId="0" xfId="0" applyNumberFormat="1" applyFont="1" applyFill="1" applyAlignment="1">
      <alignment horizontal="center"/>
    </xf>
    <xf numFmtId="10" fontId="5" fillId="40" borderId="41" xfId="0" applyNumberFormat="1" applyFont="1" applyFill="1" applyBorder="1" applyAlignment="1">
      <alignment horizontal="center" vertical="center" wrapText="1"/>
    </xf>
    <xf numFmtId="10" fontId="5" fillId="40" borderId="41" xfId="303" applyNumberFormat="1" applyFont="1" applyFill="1" applyBorder="1" applyAlignment="1">
      <alignment horizontal="center" vertical="center" wrapText="1"/>
    </xf>
    <xf numFmtId="10" fontId="5" fillId="40" borderId="31" xfId="0" applyNumberFormat="1" applyFont="1" applyFill="1" applyBorder="1" applyAlignment="1">
      <alignment horizontal="center" vertical="center" wrapText="1"/>
    </xf>
    <xf numFmtId="10" fontId="54" fillId="40" borderId="41" xfId="0" applyNumberFormat="1"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8" fillId="39" borderId="31" xfId="0" applyFont="1" applyFill="1" applyBorder="1" applyAlignment="1">
      <alignment horizontal="center" vertical="center" wrapText="1"/>
    </xf>
    <xf numFmtId="0" fontId="8" fillId="2" borderId="0" xfId="0" applyFont="1" applyFill="1" applyAlignment="1">
      <alignment horizontal="center" vertical="center" wrapText="1"/>
    </xf>
    <xf numFmtId="44" fontId="47" fillId="2" borderId="28" xfId="304" applyFont="1" applyFill="1" applyBorder="1" applyAlignment="1">
      <alignment horizontal="center" vertical="center"/>
    </xf>
    <xf numFmtId="0" fontId="0" fillId="2" borderId="0" xfId="0" applyFill="1" applyAlignment="1">
      <alignment vertical="center"/>
    </xf>
    <xf numFmtId="10" fontId="47" fillId="0" borderId="28" xfId="0" applyNumberFormat="1" applyFont="1" applyFill="1" applyBorder="1" applyAlignment="1">
      <alignment horizontal="center" vertical="center"/>
    </xf>
    <xf numFmtId="10" fontId="47" fillId="2" borderId="30" xfId="0" applyNumberFormat="1" applyFont="1" applyFill="1" applyBorder="1" applyAlignment="1">
      <alignment horizontal="center" vertical="center"/>
    </xf>
    <xf numFmtId="10" fontId="47" fillId="2" borderId="49" xfId="0" applyNumberFormat="1" applyFont="1" applyFill="1" applyBorder="1" applyAlignment="1">
      <alignment horizontal="center" vertical="center"/>
    </xf>
    <xf numFmtId="0" fontId="5" fillId="2" borderId="11" xfId="0" applyFont="1" applyFill="1" applyBorder="1" applyAlignment="1">
      <alignment horizontal="center" vertical="center" wrapText="1"/>
    </xf>
    <xf numFmtId="0" fontId="45" fillId="0" borderId="50" xfId="0" applyFont="1" applyBorder="1" applyAlignment="1">
      <alignment horizontal="center" vertical="center"/>
    </xf>
    <xf numFmtId="0" fontId="45" fillId="0" borderId="29" xfId="0" applyFont="1" applyBorder="1" applyAlignment="1">
      <alignment horizontal="center" vertical="center"/>
    </xf>
    <xf numFmtId="0" fontId="52" fillId="2" borderId="45" xfId="0" applyFont="1" applyFill="1" applyBorder="1" applyAlignment="1">
      <alignment horizontal="center" vertical="center" wrapText="1"/>
    </xf>
    <xf numFmtId="0" fontId="52" fillId="2" borderId="4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vertical="center"/>
    </xf>
    <xf numFmtId="0" fontId="0" fillId="0" borderId="28" xfId="0" applyBorder="1" applyAlignment="1">
      <alignment horizontal="center" vertical="center"/>
    </xf>
    <xf numFmtId="10" fontId="47" fillId="2" borderId="43" xfId="0" applyNumberFormat="1" applyFont="1" applyFill="1" applyBorder="1" applyAlignment="1">
      <alignment horizontal="center" vertical="center"/>
    </xf>
    <xf numFmtId="0" fontId="54" fillId="39" borderId="1" xfId="0" applyFont="1" applyFill="1" applyBorder="1" applyAlignment="1">
      <alignment horizontal="center" vertical="center" wrapText="1"/>
    </xf>
    <xf numFmtId="0" fontId="46" fillId="0" borderId="28"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38" xfId="0" applyFont="1" applyFill="1" applyBorder="1" applyAlignment="1">
      <alignment horizontal="left" vertical="center"/>
    </xf>
    <xf numFmtId="0" fontId="46" fillId="0" borderId="38"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lignment horizontal="left" vertical="center"/>
    </xf>
    <xf numFmtId="44" fontId="46" fillId="0" borderId="28" xfId="304" applyFont="1" applyFill="1" applyBorder="1" applyAlignment="1">
      <alignment horizontal="center" vertical="center"/>
    </xf>
    <xf numFmtId="0" fontId="45" fillId="0" borderId="28" xfId="0" applyFont="1" applyFill="1" applyBorder="1" applyAlignment="1">
      <alignment horizontal="center" vertical="center"/>
    </xf>
    <xf numFmtId="0" fontId="45" fillId="0" borderId="29" xfId="0" applyFont="1" applyFill="1" applyBorder="1" applyAlignment="1">
      <alignment horizontal="center" vertical="center"/>
    </xf>
    <xf numFmtId="10" fontId="54" fillId="41" borderId="1" xfId="303" applyNumberFormat="1" applyFont="1" applyFill="1" applyBorder="1" applyAlignment="1">
      <alignment horizontal="center" vertical="center" wrapText="1"/>
    </xf>
    <xf numFmtId="10" fontId="47" fillId="2" borderId="29" xfId="0" applyNumberFormat="1" applyFont="1" applyFill="1" applyBorder="1" applyAlignment="1">
      <alignment horizontal="center" vertical="center"/>
    </xf>
    <xf numFmtId="10" fontId="47" fillId="2" borderId="1" xfId="0" applyNumberFormat="1" applyFont="1" applyFill="1" applyBorder="1" applyAlignment="1">
      <alignment horizontal="center" vertical="center"/>
    </xf>
    <xf numFmtId="10" fontId="47" fillId="2" borderId="44" xfId="0" applyNumberFormat="1" applyFont="1" applyFill="1" applyBorder="1" applyAlignment="1">
      <alignment horizontal="center" vertical="center"/>
    </xf>
    <xf numFmtId="10" fontId="56" fillId="42" borderId="1" xfId="303" applyNumberFormat="1" applyFont="1" applyFill="1" applyBorder="1" applyAlignment="1">
      <alignment horizontal="center" vertical="center"/>
    </xf>
    <xf numFmtId="167" fontId="58" fillId="42" borderId="1" xfId="304" applyNumberFormat="1" applyFont="1" applyFill="1" applyBorder="1" applyAlignment="1">
      <alignment horizontal="center" vertical="center"/>
    </xf>
    <xf numFmtId="10" fontId="58" fillId="42" borderId="1" xfId="303" applyNumberFormat="1" applyFont="1" applyFill="1" applyBorder="1" applyAlignment="1">
      <alignment horizontal="center" vertical="center"/>
    </xf>
    <xf numFmtId="0" fontId="59" fillId="44" borderId="31" xfId="0" applyFont="1" applyFill="1" applyBorder="1" applyAlignment="1">
      <alignment horizontal="center" vertical="center" wrapText="1"/>
    </xf>
    <xf numFmtId="0" fontId="47" fillId="2" borderId="1" xfId="0" applyFont="1" applyFill="1" applyBorder="1" applyAlignment="1">
      <alignment horizontal="center" vertical="center"/>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10" fontId="54" fillId="42" borderId="34" xfId="0" applyNumberFormat="1" applyFont="1" applyFill="1" applyBorder="1" applyAlignment="1">
      <alignment horizontal="center" vertical="center" wrapText="1"/>
    </xf>
    <xf numFmtId="0" fontId="8" fillId="39" borderId="5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39" borderId="1" xfId="0" applyFont="1" applyFill="1" applyBorder="1" applyAlignment="1">
      <alignment horizontal="center" vertical="center" wrapText="1"/>
    </xf>
    <xf numFmtId="0" fontId="8" fillId="42" borderId="1" xfId="0" applyFont="1" applyFill="1" applyBorder="1" applyAlignment="1">
      <alignment horizontal="center" vertical="center" wrapText="1"/>
    </xf>
    <xf numFmtId="0" fontId="8" fillId="42" borderId="31" xfId="0" applyFont="1" applyFill="1" applyBorder="1" applyAlignment="1">
      <alignment horizontal="center" vertical="center" wrapText="1"/>
    </xf>
    <xf numFmtId="0" fontId="5" fillId="44" borderId="34" xfId="0" applyFont="1" applyFill="1" applyBorder="1" applyAlignment="1">
      <alignment horizontal="center" vertical="center" wrapText="1"/>
    </xf>
    <xf numFmtId="0" fontId="60" fillId="0" borderId="38" xfId="0" applyFont="1" applyBorder="1" applyAlignment="1">
      <alignment horizontal="center" vertical="center"/>
    </xf>
    <xf numFmtId="0" fontId="60" fillId="0" borderId="28" xfId="0" applyFont="1" applyBorder="1" applyAlignment="1">
      <alignment horizontal="center" vertical="center"/>
    </xf>
    <xf numFmtId="2" fontId="45" fillId="0" borderId="28" xfId="0" applyNumberFormat="1" applyFont="1" applyBorder="1" applyAlignment="1">
      <alignment horizontal="center" vertical="center"/>
    </xf>
    <xf numFmtId="10" fontId="47" fillId="0" borderId="27" xfId="0" applyNumberFormat="1" applyFont="1" applyFill="1" applyBorder="1" applyAlignment="1">
      <alignment horizontal="center" vertical="center"/>
    </xf>
    <xf numFmtId="10" fontId="47" fillId="2" borderId="27" xfId="0" applyNumberFormat="1" applyFont="1" applyFill="1" applyBorder="1" applyAlignment="1">
      <alignment horizontal="center" vertical="center"/>
    </xf>
    <xf numFmtId="3" fontId="60" fillId="0" borderId="45" xfId="0" applyNumberFormat="1" applyFont="1" applyBorder="1" applyAlignment="1">
      <alignment horizontal="center" vertical="center"/>
    </xf>
    <xf numFmtId="3" fontId="60" fillId="0" borderId="1" xfId="0" applyNumberFormat="1" applyFont="1" applyBorder="1" applyAlignment="1">
      <alignment horizontal="center" vertical="center"/>
    </xf>
    <xf numFmtId="0" fontId="0" fillId="2" borderId="1" xfId="0" applyFill="1" applyBorder="1" applyAlignment="1">
      <alignment wrapText="1"/>
    </xf>
    <xf numFmtId="0" fontId="0" fillId="2" borderId="1" xfId="0" applyFill="1" applyBorder="1"/>
    <xf numFmtId="10" fontId="47" fillId="2" borderId="47" xfId="0" applyNumberFormat="1" applyFont="1" applyFill="1" applyBorder="1" applyAlignment="1">
      <alignment horizontal="center" vertical="center"/>
    </xf>
    <xf numFmtId="0" fontId="46" fillId="45" borderId="28" xfId="0" applyFont="1" applyFill="1" applyBorder="1" applyAlignment="1">
      <alignment horizontal="center" vertical="center"/>
    </xf>
    <xf numFmtId="44" fontId="47" fillId="2" borderId="29" xfId="304" applyFont="1" applyFill="1" applyBorder="1" applyAlignment="1">
      <alignment horizontal="center" vertical="center"/>
    </xf>
    <xf numFmtId="44" fontId="47" fillId="2" borderId="1" xfId="304" applyFont="1" applyFill="1" applyBorder="1" applyAlignment="1">
      <alignment horizontal="center" vertical="center"/>
    </xf>
    <xf numFmtId="0" fontId="61" fillId="44" borderId="1" xfId="0" applyFont="1" applyFill="1" applyBorder="1" applyAlignment="1">
      <alignment horizontal="center" vertical="center"/>
    </xf>
    <xf numFmtId="0" fontId="61" fillId="44" borderId="1"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0" fillId="0" borderId="53" xfId="0" applyBorder="1" applyAlignment="1">
      <alignment horizontal="center" vertical="center"/>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56" fillId="2" borderId="47" xfId="0" applyFont="1" applyFill="1" applyBorder="1" applyAlignment="1">
      <alignment horizontal="center" vertical="center"/>
    </xf>
    <xf numFmtId="0" fontId="7" fillId="0" borderId="30" xfId="0" applyFont="1" applyBorder="1" applyAlignment="1">
      <alignment horizontal="center" vertical="center"/>
    </xf>
    <xf numFmtId="0" fontId="0" fillId="0" borderId="31" xfId="0" applyBorder="1" applyAlignment="1">
      <alignment horizontal="center" vertical="center"/>
    </xf>
    <xf numFmtId="0" fontId="7" fillId="0" borderId="31" xfId="0" applyFont="1" applyBorder="1" applyAlignment="1">
      <alignment horizontal="center" vertical="center"/>
    </xf>
    <xf numFmtId="0" fontId="7" fillId="0" borderId="53"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28" xfId="0" applyFont="1" applyBorder="1" applyAlignment="1">
      <alignment horizontal="center" vertical="center" wrapText="1"/>
    </xf>
    <xf numFmtId="0" fontId="50" fillId="2" borderId="5" xfId="0" applyFont="1" applyFill="1" applyBorder="1" applyAlignment="1">
      <alignment horizontal="center" vertical="center" wrapText="1"/>
    </xf>
    <xf numFmtId="43" fontId="47" fillId="2" borderId="28" xfId="305" applyFont="1" applyFill="1" applyBorder="1" applyAlignment="1">
      <alignment horizontal="center" vertical="center"/>
    </xf>
    <xf numFmtId="43" fontId="47" fillId="2" borderId="29" xfId="305" applyFont="1" applyFill="1" applyBorder="1" applyAlignment="1">
      <alignment horizontal="center" vertical="center"/>
    </xf>
    <xf numFmtId="0" fontId="48" fillId="0" borderId="4" xfId="0" applyFont="1" applyBorder="1" applyAlignment="1">
      <alignment horizontal="center" vertical="center" wrapText="1"/>
    </xf>
    <xf numFmtId="0" fontId="7" fillId="0" borderId="1" xfId="0" applyFont="1" applyBorder="1" applyAlignment="1">
      <alignment horizontal="center" vertical="center"/>
    </xf>
    <xf numFmtId="0" fontId="48" fillId="0" borderId="1" xfId="0" applyFont="1" applyBorder="1" applyAlignment="1">
      <alignment vertical="center" wrapText="1"/>
    </xf>
    <xf numFmtId="0" fontId="0" fillId="0" borderId="1" xfId="0" applyBorder="1" applyAlignment="1">
      <alignment horizontal="center" vertical="center"/>
    </xf>
    <xf numFmtId="0" fontId="7" fillId="0" borderId="45" xfId="0" applyFont="1" applyBorder="1" applyAlignment="1">
      <alignment horizontal="center" vertical="center" wrapText="1"/>
    </xf>
    <xf numFmtId="0" fontId="48" fillId="0" borderId="1" xfId="306" applyFont="1" applyBorder="1" applyAlignment="1">
      <alignment horizontal="center" vertical="center" wrapText="1"/>
    </xf>
    <xf numFmtId="0" fontId="48"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10" fontId="56" fillId="42" borderId="1" xfId="0" applyNumberFormat="1" applyFont="1" applyFill="1" applyBorder="1" applyAlignment="1">
      <alignment horizontal="center" vertical="center"/>
    </xf>
    <xf numFmtId="14" fontId="7" fillId="0" borderId="7" xfId="0" applyNumberFormat="1" applyFont="1" applyBorder="1" applyAlignment="1">
      <alignment horizontal="center" vertical="center"/>
    </xf>
    <xf numFmtId="0" fontId="7" fillId="0" borderId="7" xfId="0" applyFont="1" applyBorder="1" applyAlignment="1">
      <alignment horizontal="center" vertical="center"/>
    </xf>
    <xf numFmtId="3" fontId="48" fillId="0" borderId="60" xfId="0" applyNumberFormat="1" applyFont="1" applyBorder="1" applyAlignment="1">
      <alignment horizontal="center" vertical="center"/>
    </xf>
    <xf numFmtId="3" fontId="48" fillId="0" borderId="27" xfId="0" applyNumberFormat="1" applyFont="1" applyBorder="1" applyAlignment="1">
      <alignment horizontal="center" vertical="center"/>
    </xf>
    <xf numFmtId="3" fontId="7" fillId="0" borderId="27" xfId="0" applyNumberFormat="1" applyFont="1" applyBorder="1" applyAlignment="1">
      <alignment horizontal="center" vertical="center"/>
    </xf>
    <xf numFmtId="14" fontId="7"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0" fontId="7" fillId="0" borderId="55" xfId="0" applyFont="1" applyBorder="1" applyAlignment="1">
      <alignment horizontal="center" vertical="center" wrapText="1"/>
    </xf>
    <xf numFmtId="14" fontId="7" fillId="0" borderId="34" xfId="0" applyNumberFormat="1" applyFont="1" applyBorder="1" applyAlignment="1">
      <alignment horizontal="center" vertical="center"/>
    </xf>
    <xf numFmtId="0" fontId="7" fillId="0" borderId="34" xfId="0" applyFont="1" applyBorder="1" applyAlignment="1">
      <alignment horizontal="center" vertical="center"/>
    </xf>
    <xf numFmtId="3" fontId="7" fillId="0" borderId="34" xfId="0" applyNumberFormat="1" applyFont="1" applyBorder="1" applyAlignment="1">
      <alignment horizontal="center" vertical="center"/>
    </xf>
    <xf numFmtId="0" fontId="7" fillId="0" borderId="4" xfId="0" applyFont="1" applyBorder="1" applyAlignment="1">
      <alignment horizontal="center" vertical="center"/>
    </xf>
    <xf numFmtId="0" fontId="48" fillId="0" borderId="7" xfId="0" applyFont="1" applyBorder="1" applyAlignment="1">
      <alignment horizontal="center" vertical="center" wrapText="1"/>
    </xf>
    <xf numFmtId="166" fontId="7" fillId="0" borderId="1" xfId="0" applyNumberFormat="1" applyFont="1" applyBorder="1" applyAlignment="1">
      <alignment horizontal="center" vertical="center"/>
    </xf>
    <xf numFmtId="0" fontId="48" fillId="0" borderId="34" xfId="0" applyFont="1" applyBorder="1" applyAlignment="1">
      <alignment horizontal="center" vertical="center" wrapText="1"/>
    </xf>
    <xf numFmtId="0" fontId="48" fillId="0" borderId="1" xfId="0" applyFont="1" applyBorder="1" applyAlignment="1">
      <alignment horizontal="center" vertical="center"/>
    </xf>
    <xf numFmtId="14" fontId="48" fillId="0" borderId="34" xfId="0" applyNumberFormat="1" applyFont="1" applyBorder="1" applyAlignment="1">
      <alignment horizontal="center" vertical="center"/>
    </xf>
    <xf numFmtId="0" fontId="48" fillId="0" borderId="33" xfId="0" applyFont="1" applyBorder="1" applyAlignment="1">
      <alignment horizontal="center" vertical="center" wrapText="1"/>
    </xf>
    <xf numFmtId="14" fontId="48" fillId="0" borderId="33" xfId="0" applyNumberFormat="1" applyFont="1" applyBorder="1" applyAlignment="1">
      <alignment horizontal="center" vertical="center"/>
    </xf>
    <xf numFmtId="14" fontId="48" fillId="0" borderId="1" xfId="0" applyNumberFormat="1" applyFont="1" applyBorder="1" applyAlignment="1">
      <alignment horizontal="center" vertical="center"/>
    </xf>
    <xf numFmtId="166" fontId="7" fillId="0" borderId="1" xfId="0" applyNumberFormat="1" applyFont="1" applyBorder="1" applyAlignment="1">
      <alignment horizontal="center" vertical="center" wrapText="1"/>
    </xf>
    <xf numFmtId="0" fontId="48" fillId="0" borderId="12" xfId="0" applyFont="1" applyBorder="1" applyAlignment="1">
      <alignment horizontal="center" vertical="center" wrapText="1"/>
    </xf>
    <xf numFmtId="166" fontId="7" fillId="0" borderId="33" xfId="0" applyNumberFormat="1" applyFont="1" applyBorder="1" applyAlignment="1">
      <alignment horizontal="center" vertical="center"/>
    </xf>
    <xf numFmtId="0" fontId="7" fillId="0" borderId="1" xfId="0" applyFont="1" applyBorder="1" applyAlignment="1">
      <alignment vertical="center"/>
    </xf>
    <xf numFmtId="0" fontId="22" fillId="2" borderId="0" xfId="1" applyFont="1" applyFill="1" applyAlignment="1">
      <alignment horizontal="left" vertical="center"/>
    </xf>
    <xf numFmtId="0" fontId="50" fillId="2" borderId="4" xfId="0" applyFont="1" applyFill="1" applyBorder="1" applyAlignment="1">
      <alignment vertical="center" wrapText="1"/>
    </xf>
    <xf numFmtId="0" fontId="50" fillId="2" borderId="0" xfId="0" applyFont="1" applyFill="1" applyAlignment="1">
      <alignment vertical="center" wrapText="1"/>
    </xf>
    <xf numFmtId="0" fontId="50" fillId="2" borderId="0" xfId="0" applyFont="1" applyFill="1" applyAlignment="1">
      <alignment horizontal="center" vertical="center"/>
    </xf>
    <xf numFmtId="0" fontId="7" fillId="0" borderId="0" xfId="0" applyFont="1"/>
    <xf numFmtId="0" fontId="50" fillId="2" borderId="14" xfId="0" applyFont="1" applyFill="1" applyBorder="1" applyAlignment="1">
      <alignment horizontal="center" vertical="center" wrapText="1"/>
    </xf>
    <xf numFmtId="0" fontId="5" fillId="43" borderId="34" xfId="0" applyFont="1" applyFill="1" applyBorder="1" applyAlignment="1">
      <alignment horizontal="center" vertical="center" wrapText="1"/>
    </xf>
    <xf numFmtId="9" fontId="55" fillId="39" borderId="34" xfId="0" applyNumberFormat="1" applyFont="1" applyFill="1" applyBorder="1" applyAlignment="1">
      <alignment horizontal="center" vertical="center" wrapText="1"/>
    </xf>
    <xf numFmtId="0" fontId="59" fillId="44" borderId="34" xfId="0" applyFont="1" applyFill="1" applyBorder="1" applyAlignment="1">
      <alignment horizontal="center" vertical="center" wrapText="1"/>
    </xf>
    <xf numFmtId="0" fontId="19" fillId="43" borderId="34"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6" fillId="43" borderId="34" xfId="0" applyFont="1" applyFill="1" applyBorder="1" applyAlignment="1">
      <alignment horizontal="center" vertical="center" wrapText="1"/>
    </xf>
    <xf numFmtId="0" fontId="19" fillId="44" borderId="31" xfId="0" applyFont="1" applyFill="1" applyBorder="1" applyAlignment="1">
      <alignment horizontal="center" vertical="center" wrapText="1"/>
    </xf>
    <xf numFmtId="0" fontId="5" fillId="0" borderId="34" xfId="0" applyFont="1" applyBorder="1" applyAlignment="1">
      <alignment horizontal="center" vertical="center" wrapText="1"/>
    </xf>
    <xf numFmtId="0" fontId="6" fillId="4" borderId="34" xfId="0" applyFont="1" applyFill="1" applyBorder="1" applyAlignment="1">
      <alignment horizontal="center" vertical="center" wrapText="1"/>
    </xf>
    <xf numFmtId="0" fontId="6" fillId="0" borderId="34" xfId="0" applyFont="1" applyBorder="1" applyAlignment="1">
      <alignment horizontal="center" vertical="center" wrapText="1"/>
    </xf>
    <xf numFmtId="0" fontId="5" fillId="44" borderId="31" xfId="0" applyFont="1" applyFill="1" applyBorder="1" applyAlignment="1">
      <alignment horizontal="center" vertical="center" wrapText="1"/>
    </xf>
    <xf numFmtId="0" fontId="5" fillId="44" borderId="1" xfId="0" applyFont="1" applyFill="1" applyBorder="1" applyAlignment="1">
      <alignment horizontal="center" vertical="center" wrapText="1"/>
    </xf>
    <xf numFmtId="0" fontId="7" fillId="0" borderId="0" xfId="0" applyFont="1" applyAlignment="1">
      <alignment horizontal="center"/>
    </xf>
    <xf numFmtId="0" fontId="7" fillId="0" borderId="60" xfId="0" applyFont="1" applyBorder="1" applyAlignment="1">
      <alignment horizontal="center" vertical="center" wrapText="1"/>
    </xf>
    <xf numFmtId="9" fontId="5" fillId="0" borderId="7" xfId="303" applyFont="1" applyBorder="1" applyAlignment="1">
      <alignment horizontal="center" vertical="center"/>
    </xf>
    <xf numFmtId="0" fontId="7" fillId="0" borderId="54" xfId="0" applyFont="1" applyBorder="1" applyAlignment="1">
      <alignment horizontal="center" vertical="center" wrapText="1"/>
    </xf>
    <xf numFmtId="0" fontId="48" fillId="0" borderId="7" xfId="0" applyFont="1" applyBorder="1" applyAlignment="1">
      <alignment vertical="center" wrapText="1"/>
    </xf>
    <xf numFmtId="44" fontId="1" fillId="0" borderId="7" xfId="304" applyFont="1" applyBorder="1" applyAlignment="1">
      <alignment vertical="center" wrapText="1"/>
    </xf>
    <xf numFmtId="0" fontId="48" fillId="0" borderId="7" xfId="0" applyFont="1" applyBorder="1" applyAlignment="1">
      <alignment horizontal="center" vertical="center"/>
    </xf>
    <xf numFmtId="14" fontId="48" fillId="0" borderId="7" xfId="0" applyNumberFormat="1" applyFont="1" applyBorder="1" applyAlignment="1">
      <alignment horizontal="center" vertical="center"/>
    </xf>
    <xf numFmtId="0" fontId="7" fillId="0" borderId="7" xfId="0" applyFont="1" applyBorder="1"/>
    <xf numFmtId="0" fontId="0" fillId="2" borderId="1" xfId="0" applyFill="1" applyBorder="1" applyAlignment="1">
      <alignment vertical="center" wrapText="1"/>
    </xf>
    <xf numFmtId="0" fontId="7" fillId="0" borderId="27" xfId="0" applyFont="1" applyBorder="1" applyAlignment="1">
      <alignment horizontal="center" vertical="center" wrapText="1"/>
    </xf>
    <xf numFmtId="9" fontId="5" fillId="0" borderId="1" xfId="303" applyFont="1" applyBorder="1" applyAlignment="1">
      <alignment horizontal="center" vertical="center"/>
    </xf>
    <xf numFmtId="0" fontId="7" fillId="0" borderId="29" xfId="0" applyFont="1" applyBorder="1" applyAlignment="1">
      <alignment horizontal="center" vertical="center" wrapText="1"/>
    </xf>
    <xf numFmtId="44" fontId="0" fillId="0" borderId="1" xfId="304" applyFont="1" applyBorder="1" applyAlignment="1">
      <alignment vertical="center"/>
    </xf>
    <xf numFmtId="0" fontId="7" fillId="0" borderId="1" xfId="0" applyFont="1" applyBorder="1"/>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7" fillId="0" borderId="51" xfId="0" applyFont="1" applyBorder="1" applyAlignment="1">
      <alignment horizontal="center" vertical="center" wrapText="1"/>
    </xf>
    <xf numFmtId="9" fontId="5" fillId="0" borderId="34" xfId="303" applyFont="1" applyBorder="1" applyAlignment="1">
      <alignment horizontal="center" vertical="center"/>
    </xf>
    <xf numFmtId="3" fontId="7" fillId="0" borderId="51" xfId="0" applyNumberFormat="1" applyFont="1" applyBorder="1" applyAlignment="1">
      <alignment horizontal="center" vertical="center"/>
    </xf>
    <xf numFmtId="0" fontId="48" fillId="0" borderId="34" xfId="0" applyFont="1" applyBorder="1" applyAlignment="1">
      <alignment vertical="center" wrapText="1"/>
    </xf>
    <xf numFmtId="44" fontId="0" fillId="0" borderId="34" xfId="304" applyFont="1" applyBorder="1" applyAlignment="1">
      <alignment vertical="center"/>
    </xf>
    <xf numFmtId="0" fontId="48" fillId="0" borderId="34" xfId="0" applyFont="1" applyBorder="1" applyAlignment="1">
      <alignment horizontal="center" vertical="center"/>
    </xf>
    <xf numFmtId="0" fontId="7" fillId="0" borderId="34" xfId="0" applyFont="1" applyBorder="1"/>
    <xf numFmtId="0" fontId="7" fillId="0" borderId="34" xfId="0" applyFont="1" applyBorder="1" applyAlignment="1">
      <alignment vertical="center"/>
    </xf>
    <xf numFmtId="0" fontId="7" fillId="42" borderId="1" xfId="0" applyFont="1" applyFill="1" applyBorder="1"/>
    <xf numFmtId="1" fontId="56" fillId="42" borderId="1" xfId="0" applyNumberFormat="1" applyFont="1" applyFill="1" applyBorder="1" applyAlignment="1">
      <alignment vertical="center"/>
    </xf>
    <xf numFmtId="14" fontId="7" fillId="42" borderId="1" xfId="0" applyNumberFormat="1" applyFont="1" applyFill="1" applyBorder="1" applyAlignment="1">
      <alignment horizontal="center" vertical="center"/>
    </xf>
    <xf numFmtId="0" fontId="7" fillId="42" borderId="1" xfId="0" applyFont="1" applyFill="1" applyBorder="1" applyAlignment="1">
      <alignment horizontal="center" vertical="center"/>
    </xf>
    <xf numFmtId="3" fontId="7" fillId="42" borderId="1" xfId="0" applyNumberFormat="1" applyFont="1" applyFill="1" applyBorder="1" applyAlignment="1">
      <alignment horizontal="center" vertical="center"/>
    </xf>
    <xf numFmtId="0" fontId="0" fillId="42" borderId="1" xfId="0" applyFill="1" applyBorder="1" applyAlignment="1">
      <alignment horizontal="center" vertical="center"/>
    </xf>
    <xf numFmtId="0" fontId="7" fillId="42" borderId="1" xfId="0" applyFont="1" applyFill="1" applyBorder="1" applyAlignment="1">
      <alignment horizontal="center" vertical="center" wrapText="1"/>
    </xf>
    <xf numFmtId="0" fontId="48" fillId="42" borderId="1" xfId="0" applyFont="1" applyFill="1" applyBorder="1" applyAlignment="1">
      <alignment vertical="center" wrapText="1"/>
    </xf>
    <xf numFmtId="44" fontId="0" fillId="42" borderId="1" xfId="304" applyFont="1" applyFill="1" applyBorder="1" applyAlignment="1">
      <alignment vertical="center"/>
    </xf>
    <xf numFmtId="0" fontId="48" fillId="42" borderId="1" xfId="0" applyFont="1" applyFill="1" applyBorder="1" applyAlignment="1">
      <alignment horizontal="center" vertical="center"/>
    </xf>
    <xf numFmtId="14" fontId="48" fillId="42" borderId="1" xfId="0" applyNumberFormat="1" applyFont="1" applyFill="1" applyBorder="1" applyAlignment="1">
      <alignment horizontal="center" vertical="center"/>
    </xf>
    <xf numFmtId="166" fontId="7" fillId="42" borderId="1" xfId="0" applyNumberFormat="1" applyFont="1" applyFill="1" applyBorder="1" applyAlignment="1">
      <alignment horizontal="center" vertical="center"/>
    </xf>
    <xf numFmtId="166" fontId="5" fillId="42" borderId="1" xfId="0" applyNumberFormat="1" applyFont="1" applyFill="1" applyBorder="1" applyAlignment="1">
      <alignment horizontal="center" vertical="center"/>
    </xf>
    <xf numFmtId="44" fontId="56" fillId="42" borderId="1" xfId="304" applyFont="1" applyFill="1" applyBorder="1" applyAlignment="1">
      <alignment horizontal="center" vertical="center"/>
    </xf>
    <xf numFmtId="9" fontId="56" fillId="42" borderId="1" xfId="303" applyFont="1" applyFill="1" applyBorder="1" applyAlignment="1">
      <alignment horizontal="center" vertical="center"/>
    </xf>
    <xf numFmtId="0" fontId="7" fillId="42" borderId="1" xfId="0" applyFont="1" applyFill="1" applyBorder="1" applyAlignment="1">
      <alignment vertical="center"/>
    </xf>
    <xf numFmtId="0" fontId="48" fillId="0" borderId="15" xfId="0" applyFont="1" applyBorder="1" applyAlignment="1">
      <alignment horizontal="center" vertical="center" wrapText="1"/>
    </xf>
    <xf numFmtId="0" fontId="7" fillId="0" borderId="33" xfId="0" applyFont="1" applyBorder="1" applyAlignment="1">
      <alignment horizontal="center" vertical="center"/>
    </xf>
    <xf numFmtId="9" fontId="5" fillId="0" borderId="33" xfId="303" applyFont="1" applyBorder="1" applyAlignment="1">
      <alignment horizontal="center" vertical="center"/>
    </xf>
    <xf numFmtId="14" fontId="7" fillId="0" borderId="33" xfId="0" applyNumberFormat="1" applyFont="1" applyBorder="1" applyAlignment="1">
      <alignment horizontal="center" vertical="center"/>
    </xf>
    <xf numFmtId="3" fontId="7" fillId="0" borderId="33" xfId="0" applyNumberFormat="1" applyFont="1" applyBorder="1" applyAlignment="1">
      <alignment horizontal="center" vertical="center"/>
    </xf>
    <xf numFmtId="0" fontId="48" fillId="0" borderId="33" xfId="0" applyFont="1" applyBorder="1" applyAlignment="1">
      <alignment horizontal="center" vertical="center"/>
    </xf>
    <xf numFmtId="0" fontId="7" fillId="0" borderId="33" xfId="0" applyFont="1" applyBorder="1"/>
    <xf numFmtId="0" fontId="0" fillId="2" borderId="33" xfId="0" applyFill="1" applyBorder="1" applyAlignment="1">
      <alignment vertical="center" wrapText="1"/>
    </xf>
    <xf numFmtId="0" fontId="7" fillId="0" borderId="1" xfId="0" applyFont="1" applyBorder="1" applyAlignment="1">
      <alignment horizontal="center"/>
    </xf>
    <xf numFmtId="0" fontId="7" fillId="0" borderId="52" xfId="0" applyFont="1" applyBorder="1" applyAlignment="1">
      <alignment horizontal="center" vertical="center" wrapText="1"/>
    </xf>
    <xf numFmtId="0" fontId="5" fillId="0" borderId="33" xfId="0" applyFont="1" applyBorder="1" applyAlignment="1">
      <alignment horizontal="center" vertical="center"/>
    </xf>
    <xf numFmtId="0" fontId="5" fillId="0" borderId="1" xfId="0" applyFont="1" applyBorder="1" applyAlignment="1">
      <alignment horizontal="center" vertical="center"/>
    </xf>
    <xf numFmtId="0" fontId="7" fillId="0" borderId="4" xfId="0" applyFont="1" applyBorder="1" applyAlignment="1">
      <alignment horizontal="center" vertical="center" wrapText="1"/>
    </xf>
    <xf numFmtId="166" fontId="7" fillId="0" borderId="35" xfId="0" applyNumberFormat="1" applyFont="1" applyBorder="1" applyAlignment="1">
      <alignment horizontal="center" vertical="center"/>
    </xf>
    <xf numFmtId="166" fontId="5" fillId="0" borderId="35" xfId="0" applyNumberFormat="1" applyFont="1" applyBorder="1" applyAlignment="1">
      <alignment horizontal="center" vertical="center"/>
    </xf>
    <xf numFmtId="0" fontId="7" fillId="0" borderId="35" xfId="0" applyFont="1" applyBorder="1" applyAlignment="1">
      <alignment horizontal="center" vertical="center"/>
    </xf>
    <xf numFmtId="2" fontId="7" fillId="0" borderId="1" xfId="0" applyNumberFormat="1" applyFont="1" applyBorder="1" applyAlignment="1">
      <alignment horizontal="center" vertical="center"/>
    </xf>
    <xf numFmtId="0" fontId="48" fillId="46" borderId="34" xfId="0" applyFont="1" applyFill="1" applyBorder="1" applyAlignment="1">
      <alignment horizontal="center" vertical="center" wrapText="1"/>
    </xf>
    <xf numFmtId="166" fontId="7" fillId="0" borderId="34" xfId="0" applyNumberFormat="1" applyFont="1" applyBorder="1" applyAlignment="1">
      <alignment horizontal="center" vertical="center"/>
    </xf>
    <xf numFmtId="166" fontId="7" fillId="0" borderId="1" xfId="0" applyNumberFormat="1" applyFont="1" applyBorder="1" applyAlignment="1">
      <alignment vertical="center"/>
    </xf>
    <xf numFmtId="0" fontId="48" fillId="0" borderId="33" xfId="0" applyFont="1" applyBorder="1" applyAlignment="1">
      <alignment vertical="center" wrapText="1"/>
    </xf>
    <xf numFmtId="0" fontId="48" fillId="0" borderId="57" xfId="0" applyFont="1" applyBorder="1" applyAlignment="1">
      <alignment horizontal="center" vertical="center" wrapText="1"/>
    </xf>
    <xf numFmtId="0" fontId="7" fillId="0" borderId="15" xfId="0" applyFont="1" applyBorder="1" applyAlignment="1">
      <alignment horizontal="center" vertical="center"/>
    </xf>
    <xf numFmtId="9" fontId="5" fillId="0" borderId="4" xfId="303" applyFont="1" applyBorder="1" applyAlignment="1">
      <alignment horizontal="center" vertical="center"/>
    </xf>
    <xf numFmtId="0" fontId="7" fillId="0" borderId="2"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 xfId="0" applyFont="1" applyBorder="1"/>
    <xf numFmtId="0" fontId="48" fillId="47" borderId="10" xfId="0" applyFont="1" applyFill="1" applyBorder="1" applyAlignment="1">
      <alignment horizontal="center" vertical="center" wrapText="1"/>
    </xf>
    <xf numFmtId="0" fontId="7" fillId="47" borderId="4" xfId="0" applyFont="1" applyFill="1" applyBorder="1" applyAlignment="1">
      <alignment horizontal="center" vertical="center"/>
    </xf>
    <xf numFmtId="9" fontId="5" fillId="47" borderId="4" xfId="303" applyFont="1" applyFill="1" applyBorder="1" applyAlignment="1">
      <alignment horizontal="center" vertical="center"/>
    </xf>
    <xf numFmtId="0" fontId="48" fillId="46" borderId="34" xfId="0" applyFont="1" applyFill="1" applyBorder="1" applyAlignment="1">
      <alignment vertical="center" wrapText="1"/>
    </xf>
    <xf numFmtId="0" fontId="48" fillId="0" borderId="58" xfId="0" applyFont="1" applyBorder="1" applyAlignment="1">
      <alignment horizontal="center" vertical="center" wrapText="1"/>
    </xf>
    <xf numFmtId="0" fontId="7" fillId="0" borderId="12" xfId="0" applyFont="1" applyBorder="1" applyAlignment="1">
      <alignment horizontal="center" vertical="center"/>
    </xf>
    <xf numFmtId="9" fontId="5" fillId="0" borderId="12" xfId="303" applyFont="1" applyBorder="1" applyAlignment="1">
      <alignment horizontal="center" vertical="center"/>
    </xf>
    <xf numFmtId="0" fontId="48" fillId="47" borderId="1" xfId="0" applyFont="1" applyFill="1" applyBorder="1" applyAlignment="1">
      <alignment horizontal="center" vertical="center" wrapText="1"/>
    </xf>
    <xf numFmtId="0" fontId="7" fillId="47" borderId="1" xfId="0" applyFont="1" applyFill="1" applyBorder="1" applyAlignment="1">
      <alignment horizontal="center" vertical="center"/>
    </xf>
    <xf numFmtId="9" fontId="5" fillId="47" borderId="1" xfId="303" applyFont="1" applyFill="1" applyBorder="1" applyAlignment="1">
      <alignment horizontal="center" vertical="center"/>
    </xf>
    <xf numFmtId="3" fontId="4" fillId="0" borderId="1" xfId="0" applyNumberFormat="1" applyFont="1" applyBorder="1" applyAlignment="1">
      <alignment horizontal="center" vertical="center" wrapText="1"/>
    </xf>
    <xf numFmtId="3" fontId="17" fillId="44"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9" fontId="7" fillId="0" borderId="1" xfId="303" applyFont="1" applyFill="1" applyBorder="1" applyAlignment="1">
      <alignment horizontal="center" vertical="center"/>
    </xf>
    <xf numFmtId="5" fontId="7" fillId="0" borderId="1" xfId="304" applyNumberFormat="1" applyFont="1" applyFill="1" applyBorder="1" applyAlignment="1">
      <alignment horizontal="center" vertical="center"/>
    </xf>
    <xf numFmtId="0" fontId="46" fillId="47" borderId="1" xfId="0" applyFont="1" applyFill="1" applyBorder="1" applyAlignment="1">
      <alignment horizontal="center" vertical="center" wrapText="1"/>
    </xf>
    <xf numFmtId="1" fontId="7" fillId="0" borderId="0" xfId="0" applyNumberFormat="1" applyFont="1"/>
    <xf numFmtId="9" fontId="7" fillId="0" borderId="0" xfId="303" applyFont="1"/>
    <xf numFmtId="166" fontId="7" fillId="0" borderId="0" xfId="0" applyNumberFormat="1" applyFont="1"/>
    <xf numFmtId="0" fontId="8" fillId="0" borderId="0" xfId="0" applyFont="1" applyAlignment="1">
      <alignment horizontal="center" vertical="center"/>
    </xf>
    <xf numFmtId="44" fontId="58" fillId="39" borderId="1" xfId="304" applyFont="1" applyFill="1" applyBorder="1" applyAlignment="1">
      <alignment horizontal="center" vertical="center" wrapText="1"/>
    </xf>
    <xf numFmtId="10" fontId="58" fillId="39" borderId="1" xfId="303" applyNumberFormat="1" applyFont="1" applyFill="1" applyBorder="1" applyAlignment="1">
      <alignment horizontal="center" vertical="center" wrapText="1"/>
    </xf>
    <xf numFmtId="10" fontId="47" fillId="2" borderId="63" xfId="0" applyNumberFormat="1" applyFont="1" applyFill="1" applyBorder="1" applyAlignment="1">
      <alignment horizontal="center" vertical="center"/>
    </xf>
    <xf numFmtId="168" fontId="47" fillId="2" borderId="4" xfId="0" applyNumberFormat="1" applyFont="1" applyFill="1" applyBorder="1" applyAlignment="1">
      <alignment horizontal="center" vertical="center"/>
    </xf>
    <xf numFmtId="168" fontId="47" fillId="2" borderId="52" xfId="0" applyNumberFormat="1" applyFont="1" applyFill="1" applyBorder="1" applyAlignment="1">
      <alignment horizontal="center" vertical="center"/>
    </xf>
    <xf numFmtId="0" fontId="47" fillId="2" borderId="50" xfId="0" applyFont="1" applyFill="1" applyBorder="1" applyAlignment="1">
      <alignment horizontal="center" vertical="center"/>
    </xf>
    <xf numFmtId="9" fontId="47" fillId="2" borderId="29" xfId="303" applyFont="1" applyFill="1" applyBorder="1" applyAlignment="1">
      <alignment horizontal="center" vertical="center"/>
    </xf>
    <xf numFmtId="10" fontId="47" fillId="2" borderId="59" xfId="0" applyNumberFormat="1" applyFont="1" applyFill="1" applyBorder="1" applyAlignment="1">
      <alignment horizontal="center" vertical="center"/>
    </xf>
    <xf numFmtId="9" fontId="7" fillId="0" borderId="0" xfId="0" applyNumberFormat="1" applyFont="1" applyAlignment="1">
      <alignment horizontal="center" vertical="center"/>
    </xf>
    <xf numFmtId="10" fontId="7" fillId="0" borderId="0" xfId="0" applyNumberFormat="1" applyFont="1" applyAlignment="1">
      <alignment horizontal="center" vertical="center"/>
    </xf>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1" fillId="2" borderId="1" xfId="0" applyFont="1" applyFill="1" applyBorder="1" applyAlignment="1">
      <alignment horizontal="center"/>
    </xf>
    <xf numFmtId="0" fontId="50" fillId="2" borderId="1" xfId="0" applyFont="1" applyFill="1" applyBorder="1" applyAlignment="1">
      <alignment horizontal="center" vertical="center" wrapText="1"/>
    </xf>
    <xf numFmtId="0" fontId="53" fillId="40" borderId="31" xfId="0" applyFont="1" applyFill="1" applyBorder="1" applyAlignment="1">
      <alignment horizontal="center" vertical="center" wrapText="1"/>
    </xf>
    <xf numFmtId="0" fontId="53" fillId="40" borderId="32" xfId="0" applyFont="1" applyFill="1" applyBorder="1" applyAlignment="1">
      <alignment horizontal="center" vertical="center" wrapText="1"/>
    </xf>
    <xf numFmtId="0" fontId="53" fillId="40" borderId="41" xfId="0" applyFont="1" applyFill="1" applyBorder="1" applyAlignment="1">
      <alignment horizontal="center" vertical="center" wrapText="1"/>
    </xf>
    <xf numFmtId="0" fontId="53" fillId="40" borderId="64"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2" fillId="2" borderId="1" xfId="0" applyFont="1" applyFill="1" applyBorder="1" applyAlignment="1">
      <alignment horizontal="center" vertical="center"/>
    </xf>
    <xf numFmtId="49" fontId="7" fillId="0" borderId="38"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0" fontId="7" fillId="0" borderId="38"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8" xfId="0" applyFont="1" applyBorder="1" applyAlignment="1">
      <alignment horizont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56" fillId="2" borderId="29" xfId="0" applyFont="1" applyFill="1" applyBorder="1" applyAlignment="1">
      <alignment horizontal="center" vertical="center"/>
    </xf>
    <xf numFmtId="0" fontId="56" fillId="2" borderId="47" xfId="0" applyFont="1" applyFill="1" applyBorder="1" applyAlignment="1">
      <alignment horizontal="center" vertical="center"/>
    </xf>
    <xf numFmtId="0" fontId="56" fillId="2" borderId="27" xfId="0" applyFont="1" applyFill="1" applyBorder="1" applyAlignment="1">
      <alignment horizontal="center" vertical="center"/>
    </xf>
    <xf numFmtId="0" fontId="58" fillId="43" borderId="1" xfId="0" applyFont="1" applyFill="1" applyBorder="1" applyAlignment="1">
      <alignment horizontal="center" vertical="center" wrapText="1"/>
    </xf>
    <xf numFmtId="166" fontId="5" fillId="0" borderId="34" xfId="0" applyNumberFormat="1" applyFont="1" applyBorder="1" applyAlignment="1">
      <alignment horizontal="center" vertical="center"/>
    </xf>
    <xf numFmtId="166" fontId="5" fillId="0" borderId="35" xfId="0" applyNumberFormat="1" applyFont="1" applyBorder="1" applyAlignment="1">
      <alignment horizontal="center" vertical="center"/>
    </xf>
    <xf numFmtId="166" fontId="5" fillId="0" borderId="33" xfId="0" applyNumberFormat="1" applyFont="1" applyBorder="1" applyAlignment="1">
      <alignment horizontal="center" vertical="center"/>
    </xf>
    <xf numFmtId="166" fontId="7" fillId="0" borderId="34" xfId="0" applyNumberFormat="1" applyFont="1" applyBorder="1" applyAlignment="1">
      <alignment horizontal="center" vertical="center"/>
    </xf>
    <xf numFmtId="166" fontId="7" fillId="0" borderId="35" xfId="0" applyNumberFormat="1" applyFont="1" applyBorder="1" applyAlignment="1">
      <alignment horizontal="center" vertical="center"/>
    </xf>
    <xf numFmtId="166" fontId="7" fillId="0" borderId="33" xfId="0" applyNumberFormat="1" applyFont="1" applyBorder="1" applyAlignment="1">
      <alignment horizontal="center" vertical="center"/>
    </xf>
    <xf numFmtId="44" fontId="7" fillId="0" borderId="34" xfId="304" applyFont="1" applyBorder="1" applyAlignment="1">
      <alignment horizontal="center" vertical="center" wrapText="1"/>
    </xf>
    <xf numFmtId="44" fontId="7" fillId="0" borderId="35" xfId="304" applyFont="1" applyBorder="1" applyAlignment="1">
      <alignment horizontal="center" vertical="center" wrapText="1"/>
    </xf>
    <xf numFmtId="44" fontId="7" fillId="0" borderId="33" xfId="304" applyFont="1" applyBorder="1" applyAlignment="1">
      <alignment horizontal="center" vertical="center" wrapText="1"/>
    </xf>
    <xf numFmtId="1" fontId="56" fillId="42" borderId="1" xfId="0" applyNumberFormat="1" applyFont="1" applyFill="1" applyBorder="1" applyAlignment="1">
      <alignment horizontal="center" vertical="center"/>
    </xf>
    <xf numFmtId="9" fontId="7" fillId="0" borderId="34" xfId="303" applyFont="1" applyBorder="1" applyAlignment="1">
      <alignment horizontal="center" vertical="center" wrapText="1"/>
    </xf>
    <xf numFmtId="9" fontId="7" fillId="0" borderId="35" xfId="303" applyFont="1" applyBorder="1" applyAlignment="1">
      <alignment horizontal="center" vertical="center" wrapText="1"/>
    </xf>
    <xf numFmtId="9" fontId="7" fillId="0" borderId="33" xfId="303" applyFont="1" applyBorder="1" applyAlignment="1">
      <alignment horizontal="center" vertical="center" wrapText="1"/>
    </xf>
    <xf numFmtId="49" fontId="7" fillId="0" borderId="1" xfId="0" applyNumberFormat="1" applyFont="1" applyBorder="1" applyAlignment="1">
      <alignment horizontal="center" vertical="center"/>
    </xf>
    <xf numFmtId="0" fontId="4" fillId="0" borderId="1" xfId="0" applyFont="1" applyBorder="1" applyAlignment="1">
      <alignment horizontal="center" vertical="center"/>
    </xf>
    <xf numFmtId="0" fontId="7" fillId="0" borderId="4" xfId="0" applyFont="1" applyBorder="1" applyAlignment="1">
      <alignment horizontal="center" vertical="center" wrapText="1"/>
    </xf>
    <xf numFmtId="1" fontId="7" fillId="0" borderId="1" xfId="0" applyNumberFormat="1" applyFont="1" applyBorder="1" applyAlignment="1">
      <alignment horizontal="center" vertical="center"/>
    </xf>
    <xf numFmtId="9" fontId="7" fillId="0" borderId="1" xfId="303" applyFont="1" applyFill="1" applyBorder="1" applyAlignment="1">
      <alignment horizontal="center" vertical="center"/>
    </xf>
    <xf numFmtId="0" fontId="17" fillId="0" borderId="1" xfId="0" applyFont="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17" fillId="44" borderId="1" xfId="0" applyFont="1" applyFill="1" applyBorder="1" applyAlignment="1">
      <alignment horizontal="center" vertical="center" wrapText="1"/>
    </xf>
    <xf numFmtId="0" fontId="46" fillId="0" borderId="34" xfId="0" applyFont="1" applyBorder="1" applyAlignment="1">
      <alignment horizontal="center" vertical="center" wrapText="1"/>
    </xf>
    <xf numFmtId="0" fontId="46" fillId="0" borderId="33" xfId="0" applyFont="1" applyBorder="1" applyAlignment="1">
      <alignment horizontal="center" vertical="center" wrapText="1"/>
    </xf>
    <xf numFmtId="166" fontId="7" fillId="0" borderId="34" xfId="0" applyNumberFormat="1" applyFont="1" applyBorder="1" applyAlignment="1">
      <alignment horizontal="center" vertical="center" wrapText="1"/>
    </xf>
    <xf numFmtId="166" fontId="7" fillId="0" borderId="35" xfId="0" applyNumberFormat="1" applyFont="1" applyBorder="1" applyAlignment="1">
      <alignment horizontal="center" vertical="center" wrapText="1"/>
    </xf>
    <xf numFmtId="166" fontId="7" fillId="0" borderId="33" xfId="0" applyNumberFormat="1" applyFont="1" applyBorder="1" applyAlignment="1">
      <alignment horizontal="center" vertical="center" wrapText="1"/>
    </xf>
    <xf numFmtId="166" fontId="5" fillId="0" borderId="34" xfId="0" applyNumberFormat="1" applyFont="1" applyBorder="1" applyAlignment="1">
      <alignment horizontal="center" vertical="center" wrapText="1"/>
    </xf>
    <xf numFmtId="166" fontId="5" fillId="0" borderId="35" xfId="0" applyNumberFormat="1" applyFont="1" applyBorder="1" applyAlignment="1">
      <alignment horizontal="center" vertical="center" wrapText="1"/>
    </xf>
    <xf numFmtId="166" fontId="5" fillId="0" borderId="33"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63" fillId="47" borderId="1" xfId="0" applyFont="1" applyFill="1" applyBorder="1" applyAlignment="1">
      <alignment horizontal="center" vertical="center"/>
    </xf>
    <xf numFmtId="0" fontId="63" fillId="47" borderId="34" xfId="0" applyFont="1" applyFill="1"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63" fillId="0" borderId="1" xfId="0" applyFont="1" applyBorder="1" applyAlignment="1">
      <alignment horizontal="center" vertical="center"/>
    </xf>
    <xf numFmtId="0" fontId="63" fillId="0" borderId="34" xfId="0" applyFont="1" applyBorder="1" applyAlignment="1">
      <alignment horizontal="center" vertical="center"/>
    </xf>
    <xf numFmtId="9" fontId="7" fillId="0" borderId="34" xfId="303" applyFont="1" applyFill="1" applyBorder="1" applyAlignment="1">
      <alignment horizontal="center" vertical="center"/>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49" fontId="7" fillId="0" borderId="6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62" xfId="0" applyNumberFormat="1" applyFont="1" applyBorder="1" applyAlignment="1">
      <alignment horizontal="center" vertical="center"/>
    </xf>
    <xf numFmtId="0" fontId="63" fillId="0" borderId="7" xfId="0" applyFont="1" applyBorder="1" applyAlignment="1">
      <alignment horizontal="center" vertical="center"/>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1" fontId="7" fillId="0" borderId="33" xfId="0" applyNumberFormat="1" applyFont="1" applyBorder="1" applyAlignment="1">
      <alignment horizontal="center" vertical="center" wrapText="1"/>
    </xf>
    <xf numFmtId="1" fontId="7" fillId="0" borderId="34" xfId="0" applyNumberFormat="1" applyFont="1" applyBorder="1" applyAlignment="1">
      <alignment horizontal="center" vertical="center" wrapText="1"/>
    </xf>
    <xf numFmtId="1" fontId="7" fillId="0" borderId="34" xfId="0" applyNumberFormat="1"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48" fillId="0" borderId="1" xfId="0" applyFont="1" applyBorder="1" applyAlignment="1">
      <alignment horizontal="center" vertical="center" wrapText="1"/>
    </xf>
    <xf numFmtId="0" fontId="48" fillId="0" borderId="34" xfId="0" applyFont="1" applyBorder="1" applyAlignment="1">
      <alignment horizontal="center" vertical="center"/>
    </xf>
    <xf numFmtId="0" fontId="48" fillId="0" borderId="33" xfId="0" applyFont="1" applyBorder="1" applyAlignment="1">
      <alignment horizontal="center" vertical="center"/>
    </xf>
    <xf numFmtId="14" fontId="48" fillId="0" borderId="34" xfId="0" applyNumberFormat="1" applyFont="1" applyBorder="1" applyAlignment="1">
      <alignment horizontal="center" vertical="center"/>
    </xf>
    <xf numFmtId="0" fontId="7" fillId="0" borderId="34" xfId="0" applyFont="1" applyBorder="1" applyAlignment="1">
      <alignment horizontal="center"/>
    </xf>
    <xf numFmtId="0" fontId="7" fillId="0" borderId="33" xfId="0" applyFont="1" applyBorder="1" applyAlignment="1">
      <alignment horizontal="center"/>
    </xf>
    <xf numFmtId="166" fontId="7" fillId="0" borderId="1" xfId="0" applyNumberFormat="1" applyFont="1" applyBorder="1" applyAlignment="1">
      <alignment horizontal="center" vertical="center"/>
    </xf>
    <xf numFmtId="0" fontId="48" fillId="0" borderId="34"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1" xfId="0" applyFont="1" applyBorder="1" applyAlignment="1">
      <alignment horizontal="center" vertical="center"/>
    </xf>
    <xf numFmtId="14" fontId="48" fillId="0" borderId="1" xfId="0" applyNumberFormat="1" applyFont="1" applyBorder="1" applyAlignment="1">
      <alignment horizontal="center" vertical="center"/>
    </xf>
    <xf numFmtId="0" fontId="7" fillId="0" borderId="1" xfId="0" applyFont="1" applyBorder="1" applyAlignment="1">
      <alignment horizontal="center"/>
    </xf>
    <xf numFmtId="10" fontId="7" fillId="0" borderId="34" xfId="303" applyNumberFormat="1" applyFont="1" applyBorder="1" applyAlignment="1">
      <alignment horizontal="center" vertical="center" wrapText="1"/>
    </xf>
    <xf numFmtId="10" fontId="7" fillId="0" borderId="35" xfId="303" applyNumberFormat="1" applyFont="1" applyBorder="1" applyAlignment="1">
      <alignment horizontal="center" vertical="center" wrapText="1"/>
    </xf>
    <xf numFmtId="10" fontId="7" fillId="0" borderId="33" xfId="303"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44" fontId="7" fillId="0" borderId="1" xfId="304" applyFont="1" applyBorder="1" applyAlignment="1">
      <alignment horizontal="center" vertical="center" wrapText="1"/>
    </xf>
    <xf numFmtId="10" fontId="7" fillId="0" borderId="1" xfId="303" applyNumberFormat="1" applyFont="1" applyBorder="1" applyAlignment="1">
      <alignment horizontal="center" vertical="center" wrapText="1"/>
    </xf>
    <xf numFmtId="0" fontId="48" fillId="0" borderId="4" xfId="0" applyFont="1" applyBorder="1" applyAlignment="1">
      <alignment horizontal="center" vertical="center" wrapText="1"/>
    </xf>
    <xf numFmtId="1" fontId="7" fillId="0" borderId="33" xfId="0" applyNumberFormat="1" applyFont="1" applyBorder="1" applyAlignment="1">
      <alignment horizontal="center" vertical="center"/>
    </xf>
    <xf numFmtId="0" fontId="50" fillId="2" borderId="1" xfId="0" applyFont="1" applyFill="1" applyBorder="1" applyAlignment="1">
      <alignment horizontal="center" vertical="center"/>
    </xf>
    <xf numFmtId="166" fontId="7" fillId="0" borderId="56" xfId="0" applyNumberFormat="1" applyFont="1" applyBorder="1" applyAlignment="1">
      <alignment horizontal="center" vertical="center"/>
    </xf>
    <xf numFmtId="166" fontId="5" fillId="0" borderId="56"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1" xfId="0" applyFont="1" applyBorder="1" applyAlignment="1">
      <alignment horizontal="left" vertical="center" wrapText="1"/>
    </xf>
    <xf numFmtId="0" fontId="7" fillId="0" borderId="34" xfId="0" applyFont="1" applyBorder="1" applyAlignment="1">
      <alignment horizontal="left" vertical="center" wrapText="1"/>
    </xf>
    <xf numFmtId="0" fontId="12" fillId="0" borderId="1" xfId="0" applyFont="1" applyBorder="1" applyAlignment="1">
      <alignment horizontal="center" vertical="center" wrapText="1"/>
    </xf>
    <xf numFmtId="0" fontId="50" fillId="0" borderId="5" xfId="0" applyFont="1" applyBorder="1" applyAlignment="1">
      <alignment horizontal="center" vertical="center"/>
    </xf>
    <xf numFmtId="0" fontId="50" fillId="0" borderId="12"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0" xfId="0" applyFont="1" applyBorder="1" applyAlignment="1">
      <alignment horizontal="center" vertical="center" wrapText="1"/>
    </xf>
    <xf numFmtId="0" fontId="17" fillId="0" borderId="34" xfId="0" applyFont="1" applyBorder="1" applyAlignment="1">
      <alignment horizontal="center" vertical="center"/>
    </xf>
    <xf numFmtId="0" fontId="17" fillId="0" borderId="33" xfId="0" applyFont="1" applyBorder="1" applyAlignment="1">
      <alignment horizontal="center" vertical="center" wrapText="1"/>
    </xf>
    <xf numFmtId="0" fontId="17" fillId="0" borderId="1" xfId="0" applyFont="1" applyBorder="1" applyAlignment="1">
      <alignment horizontal="center" vertical="center" wrapText="1"/>
    </xf>
    <xf numFmtId="9" fontId="7" fillId="0" borderId="33" xfId="303" applyFont="1" applyFill="1" applyBorder="1" applyAlignment="1">
      <alignment horizontal="center" vertical="center"/>
    </xf>
    <xf numFmtId="0" fontId="7" fillId="0" borderId="48" xfId="0" applyFont="1" applyBorder="1" applyAlignment="1">
      <alignment horizontal="center" vertical="center" wrapText="1"/>
    </xf>
    <xf numFmtId="0" fontId="7" fillId="0" borderId="35" xfId="0" applyFont="1" applyBorder="1" applyAlignment="1">
      <alignment horizontal="center" vertical="center"/>
    </xf>
    <xf numFmtId="0" fontId="0" fillId="0" borderId="34" xfId="0" applyBorder="1" applyAlignment="1">
      <alignment horizontal="center" vertical="center"/>
    </xf>
    <xf numFmtId="0" fontId="46"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34" xfId="0" applyNumberFormat="1" applyFont="1" applyBorder="1" applyAlignment="1">
      <alignment horizontal="center" vertical="center" wrapText="1"/>
    </xf>
    <xf numFmtId="2" fontId="7" fillId="0" borderId="34" xfId="0" applyNumberFormat="1" applyFont="1" applyBorder="1" applyAlignment="1">
      <alignment horizontal="center" vertical="center" wrapText="1"/>
    </xf>
    <xf numFmtId="0" fontId="63" fillId="0" borderId="33" xfId="0" applyFont="1" applyBorder="1" applyAlignment="1">
      <alignment horizontal="center" vertical="center"/>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63" fillId="0" borderId="1" xfId="0" applyFont="1" applyBorder="1" applyAlignment="1">
      <alignment horizontal="center" vertical="center" wrapText="1"/>
    </xf>
    <xf numFmtId="49" fontId="7" fillId="0" borderId="34" xfId="0" applyNumberFormat="1" applyFont="1" applyBorder="1" applyAlignment="1">
      <alignment horizontal="center" vertical="center"/>
    </xf>
    <xf numFmtId="0" fontId="63" fillId="0" borderId="34" xfId="0" applyFont="1" applyBorder="1" applyAlignment="1">
      <alignment horizontal="center" vertical="center" wrapText="1"/>
    </xf>
    <xf numFmtId="49" fontId="7" fillId="0" borderId="33" xfId="0" applyNumberFormat="1" applyFont="1" applyBorder="1" applyAlignment="1">
      <alignment horizontal="center" vertical="center" wrapText="1"/>
    </xf>
    <xf numFmtId="0" fontId="63" fillId="0" borderId="33" xfId="0" applyFont="1" applyBorder="1" applyAlignment="1">
      <alignment horizontal="center" vertical="center" wrapText="1"/>
    </xf>
    <xf numFmtId="0" fontId="4" fillId="0" borderId="33" xfId="0" applyFont="1" applyBorder="1" applyAlignment="1">
      <alignment horizontal="center" vertical="center" wrapText="1"/>
    </xf>
    <xf numFmtId="0" fontId="50" fillId="2" borderId="11"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14" xfId="0" applyFont="1" applyFill="1" applyBorder="1" applyAlignment="1">
      <alignment horizontal="center" vertical="center" wrapText="1"/>
    </xf>
    <xf numFmtId="49" fontId="7" fillId="0" borderId="33" xfId="0" applyNumberFormat="1" applyFont="1" applyBorder="1" applyAlignment="1">
      <alignment horizontal="center" vertical="center"/>
    </xf>
    <xf numFmtId="0" fontId="57" fillId="0" borderId="1" xfId="0" applyFont="1" applyBorder="1" applyAlignment="1">
      <alignment horizontal="center" vertical="center"/>
    </xf>
    <xf numFmtId="0" fontId="57" fillId="0" borderId="34" xfId="0" applyFont="1" applyBorder="1" applyAlignment="1">
      <alignment horizontal="center" vertical="center"/>
    </xf>
    <xf numFmtId="0" fontId="48" fillId="0" borderId="35" xfId="0" applyFont="1" applyBorder="1" applyAlignment="1">
      <alignment horizontal="center" vertical="center" wrapText="1"/>
    </xf>
    <xf numFmtId="14" fontId="48" fillId="0" borderId="35" xfId="0" applyNumberFormat="1" applyFont="1" applyBorder="1" applyAlignment="1">
      <alignment horizontal="center" vertical="center"/>
    </xf>
    <xf numFmtId="14" fontId="48" fillId="0" borderId="33" xfId="0" applyNumberFormat="1" applyFont="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307">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Millares" xfId="305" builtinId="3"/>
    <cellStyle name="Millares 10" xfId="41" xr:uid="{00000000-0005-0000-0000-000022000000}"/>
    <cellStyle name="Millares 2" xfId="3" xr:uid="{00000000-0005-0000-0000-000023000000}"/>
    <cellStyle name="Millares 2 2" xfId="130" xr:uid="{00000000-0005-0000-0000-000024000000}"/>
    <cellStyle name="Millares 2 2 2" xfId="209" xr:uid="{00000000-0005-0000-0000-000025000000}"/>
    <cellStyle name="Millares 2 2 2 2" xfId="227" xr:uid="{00000000-0005-0000-0000-000026000000}"/>
    <cellStyle name="Millares 2 2 2 2 2" xfId="299" xr:uid="{00000000-0005-0000-0000-000027000000}"/>
    <cellStyle name="Millares 2 2 2 2 3" xfId="263" xr:uid="{00000000-0005-0000-0000-000028000000}"/>
    <cellStyle name="Millares 2 2 2 3" xfId="281" xr:uid="{00000000-0005-0000-0000-000029000000}"/>
    <cellStyle name="Millares 2 2 2 4" xfId="245" xr:uid="{00000000-0005-0000-0000-00002A000000}"/>
    <cellStyle name="Millares 2 2 3" xfId="218" xr:uid="{00000000-0005-0000-0000-00002B000000}"/>
    <cellStyle name="Millares 2 2 3 2" xfId="290" xr:uid="{00000000-0005-0000-0000-00002C000000}"/>
    <cellStyle name="Millares 2 2 3 3" xfId="254" xr:uid="{00000000-0005-0000-0000-00002D000000}"/>
    <cellStyle name="Millares 2 2 4" xfId="272" xr:uid="{00000000-0005-0000-0000-00002E000000}"/>
    <cellStyle name="Millares 2 2 5" xfId="236" xr:uid="{00000000-0005-0000-0000-00002F000000}"/>
    <cellStyle name="Millares 2 3" xfId="202" xr:uid="{00000000-0005-0000-0000-000030000000}"/>
    <cellStyle name="Millares 2 3 2" xfId="211" xr:uid="{00000000-0005-0000-0000-000031000000}"/>
    <cellStyle name="Millares 2 3 2 2" xfId="229" xr:uid="{00000000-0005-0000-0000-000032000000}"/>
    <cellStyle name="Millares 2 3 2 2 2" xfId="301" xr:uid="{00000000-0005-0000-0000-000033000000}"/>
    <cellStyle name="Millares 2 3 2 2 3" xfId="265" xr:uid="{00000000-0005-0000-0000-000034000000}"/>
    <cellStyle name="Millares 2 3 2 3" xfId="283" xr:uid="{00000000-0005-0000-0000-000035000000}"/>
    <cellStyle name="Millares 2 3 2 4" xfId="247" xr:uid="{00000000-0005-0000-0000-000036000000}"/>
    <cellStyle name="Millares 2 3 3" xfId="220" xr:uid="{00000000-0005-0000-0000-000037000000}"/>
    <cellStyle name="Millares 2 3 3 2" xfId="292" xr:uid="{00000000-0005-0000-0000-000038000000}"/>
    <cellStyle name="Millares 2 3 3 3" xfId="256" xr:uid="{00000000-0005-0000-0000-000039000000}"/>
    <cellStyle name="Millares 2 3 4" xfId="274" xr:uid="{00000000-0005-0000-0000-00003A000000}"/>
    <cellStyle name="Millares 2 3 5" xfId="238" xr:uid="{00000000-0005-0000-0000-00003B000000}"/>
    <cellStyle name="Millares 2 4" xfId="207" xr:uid="{00000000-0005-0000-0000-00003C000000}"/>
    <cellStyle name="Millares 2 4 2" xfId="225" xr:uid="{00000000-0005-0000-0000-00003D000000}"/>
    <cellStyle name="Millares 2 4 2 2" xfId="297" xr:uid="{00000000-0005-0000-0000-00003E000000}"/>
    <cellStyle name="Millares 2 4 2 3" xfId="261" xr:uid="{00000000-0005-0000-0000-00003F000000}"/>
    <cellStyle name="Millares 2 4 3" xfId="279" xr:uid="{00000000-0005-0000-0000-000040000000}"/>
    <cellStyle name="Millares 2 4 4" xfId="243" xr:uid="{00000000-0005-0000-0000-000041000000}"/>
    <cellStyle name="Millares 2 5" xfId="216" xr:uid="{00000000-0005-0000-0000-000042000000}"/>
    <cellStyle name="Millares 2 5 2" xfId="288" xr:uid="{00000000-0005-0000-0000-000043000000}"/>
    <cellStyle name="Millares 2 5 3" xfId="252" xr:uid="{00000000-0005-0000-0000-000044000000}"/>
    <cellStyle name="Millares 2 6" xfId="270" xr:uid="{00000000-0005-0000-0000-000045000000}"/>
    <cellStyle name="Millares 2 7" xfId="234" xr:uid="{00000000-0005-0000-0000-000046000000}"/>
    <cellStyle name="Millares 2 8" xfId="59" xr:uid="{00000000-0005-0000-0000-000047000000}"/>
    <cellStyle name="Millares 3" xfId="124" xr:uid="{00000000-0005-0000-0000-000048000000}"/>
    <cellStyle name="Millares 3 2" xfId="208" xr:uid="{00000000-0005-0000-0000-000049000000}"/>
    <cellStyle name="Millares 3 2 2" xfId="226" xr:uid="{00000000-0005-0000-0000-00004A000000}"/>
    <cellStyle name="Millares 3 2 2 2" xfId="298" xr:uid="{00000000-0005-0000-0000-00004B000000}"/>
    <cellStyle name="Millares 3 2 2 3" xfId="262" xr:uid="{00000000-0005-0000-0000-00004C000000}"/>
    <cellStyle name="Millares 3 2 3" xfId="280" xr:uid="{00000000-0005-0000-0000-00004D000000}"/>
    <cellStyle name="Millares 3 2 4" xfId="244" xr:uid="{00000000-0005-0000-0000-00004E000000}"/>
    <cellStyle name="Millares 3 3" xfId="217" xr:uid="{00000000-0005-0000-0000-00004F000000}"/>
    <cellStyle name="Millares 3 3 2" xfId="289" xr:uid="{00000000-0005-0000-0000-000050000000}"/>
    <cellStyle name="Millares 3 3 3" xfId="253" xr:uid="{00000000-0005-0000-0000-000051000000}"/>
    <cellStyle name="Millares 3 4" xfId="271" xr:uid="{00000000-0005-0000-0000-000052000000}"/>
    <cellStyle name="Millares 3 5" xfId="235" xr:uid="{00000000-0005-0000-0000-000053000000}"/>
    <cellStyle name="Millares 4" xfId="194" xr:uid="{00000000-0005-0000-0000-000054000000}"/>
    <cellStyle name="Millares 4 2" xfId="210" xr:uid="{00000000-0005-0000-0000-000055000000}"/>
    <cellStyle name="Millares 4 2 2" xfId="228" xr:uid="{00000000-0005-0000-0000-000056000000}"/>
    <cellStyle name="Millares 4 2 2 2" xfId="300" xr:uid="{00000000-0005-0000-0000-000057000000}"/>
    <cellStyle name="Millares 4 2 2 3" xfId="264" xr:uid="{00000000-0005-0000-0000-000058000000}"/>
    <cellStyle name="Millares 4 2 3" xfId="282" xr:uid="{00000000-0005-0000-0000-000059000000}"/>
    <cellStyle name="Millares 4 2 4" xfId="246" xr:uid="{00000000-0005-0000-0000-00005A000000}"/>
    <cellStyle name="Millares 4 3" xfId="219" xr:uid="{00000000-0005-0000-0000-00005B000000}"/>
    <cellStyle name="Millares 4 3 2" xfId="291" xr:uid="{00000000-0005-0000-0000-00005C000000}"/>
    <cellStyle name="Millares 4 3 3" xfId="255" xr:uid="{00000000-0005-0000-0000-00005D000000}"/>
    <cellStyle name="Millares 4 4" xfId="273" xr:uid="{00000000-0005-0000-0000-00005E000000}"/>
    <cellStyle name="Millares 4 5" xfId="237" xr:uid="{00000000-0005-0000-0000-00005F000000}"/>
    <cellStyle name="Millares 5" xfId="206" xr:uid="{00000000-0005-0000-0000-000060000000}"/>
    <cellStyle name="Millares 5 2" xfId="224" xr:uid="{00000000-0005-0000-0000-000061000000}"/>
    <cellStyle name="Millares 5 2 2" xfId="296" xr:uid="{00000000-0005-0000-0000-000062000000}"/>
    <cellStyle name="Millares 5 2 3" xfId="260" xr:uid="{00000000-0005-0000-0000-000063000000}"/>
    <cellStyle name="Millares 5 3" xfId="278" xr:uid="{00000000-0005-0000-0000-000064000000}"/>
    <cellStyle name="Millares 5 4" xfId="242" xr:uid="{00000000-0005-0000-0000-000065000000}"/>
    <cellStyle name="Millares 6" xfId="215" xr:uid="{00000000-0005-0000-0000-000066000000}"/>
    <cellStyle name="Millares 6 2" xfId="287" xr:uid="{00000000-0005-0000-0000-000067000000}"/>
    <cellStyle name="Millares 6 3" xfId="251" xr:uid="{00000000-0005-0000-0000-000068000000}"/>
    <cellStyle name="Millares 7" xfId="269" xr:uid="{00000000-0005-0000-0000-000069000000}"/>
    <cellStyle name="Millares 8" xfId="233" xr:uid="{00000000-0005-0000-0000-00006A000000}"/>
    <cellStyle name="Millares 9" xfId="53" xr:uid="{00000000-0005-0000-0000-00006B000000}"/>
    <cellStyle name="Moneda" xfId="304" builtinId="4"/>
    <cellStyle name="Moneda [0] 2" xfId="48" xr:uid="{00000000-0005-0000-0000-00006C000000}"/>
    <cellStyle name="Moneda [0] 2 2" xfId="55" xr:uid="{00000000-0005-0000-0000-00006D000000}"/>
    <cellStyle name="Moneda [0] 2 2 2" xfId="126" xr:uid="{00000000-0005-0000-0000-00006E000000}"/>
    <cellStyle name="Moneda [0] 2 3" xfId="121" xr:uid="{00000000-0005-0000-0000-00006F000000}"/>
    <cellStyle name="Moneda [0] 3" xfId="51" xr:uid="{00000000-0005-0000-0000-000070000000}"/>
    <cellStyle name="Moneda [0] 3 2" xfId="204" xr:uid="{00000000-0005-0000-0000-000071000000}"/>
    <cellStyle name="Moneda [0] 3 2 2" xfId="222" xr:uid="{00000000-0005-0000-0000-000072000000}"/>
    <cellStyle name="Moneda [0] 3 2 2 2" xfId="294" xr:uid="{00000000-0005-0000-0000-000073000000}"/>
    <cellStyle name="Moneda [0] 3 2 2 3" xfId="258" xr:uid="{00000000-0005-0000-0000-000074000000}"/>
    <cellStyle name="Moneda [0] 3 2 3" xfId="276" xr:uid="{00000000-0005-0000-0000-000075000000}"/>
    <cellStyle name="Moneda [0] 3 2 4" xfId="240" xr:uid="{00000000-0005-0000-0000-000076000000}"/>
    <cellStyle name="Moneda [0] 3 3" xfId="213" xr:uid="{00000000-0005-0000-0000-000077000000}"/>
    <cellStyle name="Moneda [0] 3 3 2" xfId="285" xr:uid="{00000000-0005-0000-0000-000078000000}"/>
    <cellStyle name="Moneda [0] 3 3 3" xfId="249" xr:uid="{00000000-0005-0000-0000-000079000000}"/>
    <cellStyle name="Moneda [0] 3 4" xfId="267" xr:uid="{00000000-0005-0000-0000-00007A000000}"/>
    <cellStyle name="Moneda [0] 3 5" xfId="231" xr:uid="{00000000-0005-0000-0000-00007B000000}"/>
    <cellStyle name="Moneda [0] 4" xfId="205" xr:uid="{00000000-0005-0000-0000-00007C000000}"/>
    <cellStyle name="Moneda [0] 4 2" xfId="223" xr:uid="{00000000-0005-0000-0000-00007D000000}"/>
    <cellStyle name="Moneda [0] 4 2 2" xfId="295" xr:uid="{00000000-0005-0000-0000-00007E000000}"/>
    <cellStyle name="Moneda [0] 4 2 3" xfId="259" xr:uid="{00000000-0005-0000-0000-00007F000000}"/>
    <cellStyle name="Moneda [0] 4 3" xfId="277" xr:uid="{00000000-0005-0000-0000-000080000000}"/>
    <cellStyle name="Moneda [0] 4 4" xfId="241" xr:uid="{00000000-0005-0000-0000-000081000000}"/>
    <cellStyle name="Moneda [0] 5" xfId="214" xr:uid="{00000000-0005-0000-0000-000082000000}"/>
    <cellStyle name="Moneda [0] 5 2" xfId="286" xr:uid="{00000000-0005-0000-0000-000083000000}"/>
    <cellStyle name="Moneda [0] 5 3" xfId="250" xr:uid="{00000000-0005-0000-0000-000084000000}"/>
    <cellStyle name="Moneda [0] 6" xfId="268" xr:uid="{00000000-0005-0000-0000-000085000000}"/>
    <cellStyle name="Moneda [0] 7" xfId="232" xr:uid="{00000000-0005-0000-0000-000086000000}"/>
    <cellStyle name="Moneda [0] 8" xfId="52" xr:uid="{00000000-0005-0000-0000-000087000000}"/>
    <cellStyle name="Moneda [0] 9" xfId="45" xr:uid="{00000000-0005-0000-0000-000088000000}"/>
    <cellStyle name="Moneda 10" xfId="66" xr:uid="{00000000-0005-0000-0000-000089000000}"/>
    <cellStyle name="Moneda 10 2" xfId="137" xr:uid="{00000000-0005-0000-0000-00008A000000}"/>
    <cellStyle name="Moneda 11" xfId="67" xr:uid="{00000000-0005-0000-0000-00008B000000}"/>
    <cellStyle name="Moneda 11 2" xfId="138" xr:uid="{00000000-0005-0000-0000-00008C000000}"/>
    <cellStyle name="Moneda 12" xfId="68" xr:uid="{00000000-0005-0000-0000-00008D000000}"/>
    <cellStyle name="Moneda 12 2" xfId="139" xr:uid="{00000000-0005-0000-0000-00008E000000}"/>
    <cellStyle name="Moneda 13" xfId="69" xr:uid="{00000000-0005-0000-0000-00008F000000}"/>
    <cellStyle name="Moneda 13 2" xfId="140" xr:uid="{00000000-0005-0000-0000-000090000000}"/>
    <cellStyle name="Moneda 14" xfId="70" xr:uid="{00000000-0005-0000-0000-000091000000}"/>
    <cellStyle name="Moneda 14 2" xfId="141" xr:uid="{00000000-0005-0000-0000-000092000000}"/>
    <cellStyle name="Moneda 15" xfId="71" xr:uid="{00000000-0005-0000-0000-000093000000}"/>
    <cellStyle name="Moneda 15 2" xfId="142" xr:uid="{00000000-0005-0000-0000-000094000000}"/>
    <cellStyle name="Moneda 16" xfId="72" xr:uid="{00000000-0005-0000-0000-000095000000}"/>
    <cellStyle name="Moneda 16 2" xfId="143" xr:uid="{00000000-0005-0000-0000-000096000000}"/>
    <cellStyle name="Moneda 17" xfId="73" xr:uid="{00000000-0005-0000-0000-000097000000}"/>
    <cellStyle name="Moneda 17 2" xfId="144" xr:uid="{00000000-0005-0000-0000-000098000000}"/>
    <cellStyle name="Moneda 18" xfId="74" xr:uid="{00000000-0005-0000-0000-000099000000}"/>
    <cellStyle name="Moneda 18 2" xfId="145" xr:uid="{00000000-0005-0000-0000-00009A000000}"/>
    <cellStyle name="Moneda 19" xfId="75" xr:uid="{00000000-0005-0000-0000-00009B000000}"/>
    <cellStyle name="Moneda 19 2" xfId="146" xr:uid="{00000000-0005-0000-0000-00009C000000}"/>
    <cellStyle name="Moneda 2" xfId="2" xr:uid="{00000000-0005-0000-0000-00009D000000}"/>
    <cellStyle name="Moneda 2 2" xfId="128" xr:uid="{00000000-0005-0000-0000-00009E000000}"/>
    <cellStyle name="Moneda 2 3" xfId="57" xr:uid="{00000000-0005-0000-0000-00009F000000}"/>
    <cellStyle name="Moneda 20" xfId="76" xr:uid="{00000000-0005-0000-0000-0000A0000000}"/>
    <cellStyle name="Moneda 20 2" xfId="147" xr:uid="{00000000-0005-0000-0000-0000A1000000}"/>
    <cellStyle name="Moneda 21" xfId="79" xr:uid="{00000000-0005-0000-0000-0000A2000000}"/>
    <cellStyle name="Moneda 21 2" xfId="150" xr:uid="{00000000-0005-0000-0000-0000A3000000}"/>
    <cellStyle name="Moneda 22" xfId="78" xr:uid="{00000000-0005-0000-0000-0000A4000000}"/>
    <cellStyle name="Moneda 22 2" xfId="149" xr:uid="{00000000-0005-0000-0000-0000A5000000}"/>
    <cellStyle name="Moneda 23" xfId="56" xr:uid="{00000000-0005-0000-0000-0000A6000000}"/>
    <cellStyle name="Moneda 23 2" xfId="127" xr:uid="{00000000-0005-0000-0000-0000A7000000}"/>
    <cellStyle name="Moneda 24" xfId="77" xr:uid="{00000000-0005-0000-0000-0000A8000000}"/>
    <cellStyle name="Moneda 24 2" xfId="148" xr:uid="{00000000-0005-0000-0000-0000A9000000}"/>
    <cellStyle name="Moneda 25" xfId="80" xr:uid="{00000000-0005-0000-0000-0000AA000000}"/>
    <cellStyle name="Moneda 25 2" xfId="151" xr:uid="{00000000-0005-0000-0000-0000AB000000}"/>
    <cellStyle name="Moneda 26" xfId="81" xr:uid="{00000000-0005-0000-0000-0000AC000000}"/>
    <cellStyle name="Moneda 26 2" xfId="152" xr:uid="{00000000-0005-0000-0000-0000AD000000}"/>
    <cellStyle name="Moneda 27" xfId="82" xr:uid="{00000000-0005-0000-0000-0000AE000000}"/>
    <cellStyle name="Moneda 27 2" xfId="153" xr:uid="{00000000-0005-0000-0000-0000AF000000}"/>
    <cellStyle name="Moneda 28" xfId="83" xr:uid="{00000000-0005-0000-0000-0000B0000000}"/>
    <cellStyle name="Moneda 28 2" xfId="154" xr:uid="{00000000-0005-0000-0000-0000B1000000}"/>
    <cellStyle name="Moneda 29" xfId="84" xr:uid="{00000000-0005-0000-0000-0000B2000000}"/>
    <cellStyle name="Moneda 29 2" xfId="155" xr:uid="{00000000-0005-0000-0000-0000B3000000}"/>
    <cellStyle name="Moneda 3" xfId="58" xr:uid="{00000000-0005-0000-0000-0000B4000000}"/>
    <cellStyle name="Moneda 3 2" xfId="129" xr:uid="{00000000-0005-0000-0000-0000B5000000}"/>
    <cellStyle name="Moneda 30" xfId="85" xr:uid="{00000000-0005-0000-0000-0000B6000000}"/>
    <cellStyle name="Moneda 30 2" xfId="156" xr:uid="{00000000-0005-0000-0000-0000B7000000}"/>
    <cellStyle name="Moneda 31" xfId="86" xr:uid="{00000000-0005-0000-0000-0000B8000000}"/>
    <cellStyle name="Moneda 31 2" xfId="157" xr:uid="{00000000-0005-0000-0000-0000B9000000}"/>
    <cellStyle name="Moneda 32" xfId="87" xr:uid="{00000000-0005-0000-0000-0000BA000000}"/>
    <cellStyle name="Moneda 32 2" xfId="158" xr:uid="{00000000-0005-0000-0000-0000BB000000}"/>
    <cellStyle name="Moneda 33" xfId="88" xr:uid="{00000000-0005-0000-0000-0000BC000000}"/>
    <cellStyle name="Moneda 33 2" xfId="159" xr:uid="{00000000-0005-0000-0000-0000BD000000}"/>
    <cellStyle name="Moneda 34" xfId="89" xr:uid="{00000000-0005-0000-0000-0000BE000000}"/>
    <cellStyle name="Moneda 34 2" xfId="160" xr:uid="{00000000-0005-0000-0000-0000BF000000}"/>
    <cellStyle name="Moneda 35" xfId="90" xr:uid="{00000000-0005-0000-0000-0000C0000000}"/>
    <cellStyle name="Moneda 35 2" xfId="161" xr:uid="{00000000-0005-0000-0000-0000C1000000}"/>
    <cellStyle name="Moneda 36" xfId="91" xr:uid="{00000000-0005-0000-0000-0000C2000000}"/>
    <cellStyle name="Moneda 36 2" xfId="162" xr:uid="{00000000-0005-0000-0000-0000C3000000}"/>
    <cellStyle name="Moneda 37" xfId="92" xr:uid="{00000000-0005-0000-0000-0000C4000000}"/>
    <cellStyle name="Moneda 37 2" xfId="163" xr:uid="{00000000-0005-0000-0000-0000C5000000}"/>
    <cellStyle name="Moneda 38" xfId="93" xr:uid="{00000000-0005-0000-0000-0000C6000000}"/>
    <cellStyle name="Moneda 38 2" xfId="164" xr:uid="{00000000-0005-0000-0000-0000C7000000}"/>
    <cellStyle name="Moneda 39" xfId="94" xr:uid="{00000000-0005-0000-0000-0000C8000000}"/>
    <cellStyle name="Moneda 39 2" xfId="165" xr:uid="{00000000-0005-0000-0000-0000C9000000}"/>
    <cellStyle name="Moneda 4" xfId="63" xr:uid="{00000000-0005-0000-0000-0000CA000000}"/>
    <cellStyle name="Moneda 4 2" xfId="134" xr:uid="{00000000-0005-0000-0000-0000CB000000}"/>
    <cellStyle name="Moneda 40" xfId="95" xr:uid="{00000000-0005-0000-0000-0000CC000000}"/>
    <cellStyle name="Moneda 40 2" xfId="166" xr:uid="{00000000-0005-0000-0000-0000CD000000}"/>
    <cellStyle name="Moneda 41" xfId="96" xr:uid="{00000000-0005-0000-0000-0000CE000000}"/>
    <cellStyle name="Moneda 41 2" xfId="167" xr:uid="{00000000-0005-0000-0000-0000CF000000}"/>
    <cellStyle name="Moneda 42" xfId="97" xr:uid="{00000000-0005-0000-0000-0000D0000000}"/>
    <cellStyle name="Moneda 42 2" xfId="168" xr:uid="{00000000-0005-0000-0000-0000D1000000}"/>
    <cellStyle name="Moneda 43" xfId="98" xr:uid="{00000000-0005-0000-0000-0000D2000000}"/>
    <cellStyle name="Moneda 43 2" xfId="169" xr:uid="{00000000-0005-0000-0000-0000D3000000}"/>
    <cellStyle name="Moneda 44" xfId="99" xr:uid="{00000000-0005-0000-0000-0000D4000000}"/>
    <cellStyle name="Moneda 44 2" xfId="170" xr:uid="{00000000-0005-0000-0000-0000D5000000}"/>
    <cellStyle name="Moneda 45" xfId="100" xr:uid="{00000000-0005-0000-0000-0000D6000000}"/>
    <cellStyle name="Moneda 45 2" xfId="171" xr:uid="{00000000-0005-0000-0000-0000D7000000}"/>
    <cellStyle name="Moneda 46" xfId="101" xr:uid="{00000000-0005-0000-0000-0000D8000000}"/>
    <cellStyle name="Moneda 46 2" xfId="172" xr:uid="{00000000-0005-0000-0000-0000D9000000}"/>
    <cellStyle name="Moneda 47" xfId="102" xr:uid="{00000000-0005-0000-0000-0000DA000000}"/>
    <cellStyle name="Moneda 47 2" xfId="173" xr:uid="{00000000-0005-0000-0000-0000DB000000}"/>
    <cellStyle name="Moneda 48" xfId="103" xr:uid="{00000000-0005-0000-0000-0000DC000000}"/>
    <cellStyle name="Moneda 48 2" xfId="174" xr:uid="{00000000-0005-0000-0000-0000DD000000}"/>
    <cellStyle name="Moneda 49" xfId="104" xr:uid="{00000000-0005-0000-0000-0000DE000000}"/>
    <cellStyle name="Moneda 49 2" xfId="175" xr:uid="{00000000-0005-0000-0000-0000DF000000}"/>
    <cellStyle name="Moneda 5" xfId="61" xr:uid="{00000000-0005-0000-0000-0000E0000000}"/>
    <cellStyle name="Moneda 5 2" xfId="132" xr:uid="{00000000-0005-0000-0000-0000E1000000}"/>
    <cellStyle name="Moneda 50" xfId="105" xr:uid="{00000000-0005-0000-0000-0000E2000000}"/>
    <cellStyle name="Moneda 50 2" xfId="176" xr:uid="{00000000-0005-0000-0000-0000E3000000}"/>
    <cellStyle name="Moneda 51" xfId="106" xr:uid="{00000000-0005-0000-0000-0000E4000000}"/>
    <cellStyle name="Moneda 51 2" xfId="177" xr:uid="{00000000-0005-0000-0000-0000E5000000}"/>
    <cellStyle name="Moneda 52" xfId="107" xr:uid="{00000000-0005-0000-0000-0000E6000000}"/>
    <cellStyle name="Moneda 52 2" xfId="178" xr:uid="{00000000-0005-0000-0000-0000E7000000}"/>
    <cellStyle name="Moneda 53" xfId="108" xr:uid="{00000000-0005-0000-0000-0000E8000000}"/>
    <cellStyle name="Moneda 53 2" xfId="179" xr:uid="{00000000-0005-0000-0000-0000E9000000}"/>
    <cellStyle name="Moneda 54" xfId="109" xr:uid="{00000000-0005-0000-0000-0000EA000000}"/>
    <cellStyle name="Moneda 54 2" xfId="180" xr:uid="{00000000-0005-0000-0000-0000EB000000}"/>
    <cellStyle name="Moneda 55" xfId="110" xr:uid="{00000000-0005-0000-0000-0000EC000000}"/>
    <cellStyle name="Moneda 55 2" xfId="181" xr:uid="{00000000-0005-0000-0000-0000ED000000}"/>
    <cellStyle name="Moneda 56" xfId="111" xr:uid="{00000000-0005-0000-0000-0000EE000000}"/>
    <cellStyle name="Moneda 56 2" xfId="182" xr:uid="{00000000-0005-0000-0000-0000EF000000}"/>
    <cellStyle name="Moneda 57" xfId="112" xr:uid="{00000000-0005-0000-0000-0000F0000000}"/>
    <cellStyle name="Moneda 57 2" xfId="183" xr:uid="{00000000-0005-0000-0000-0000F1000000}"/>
    <cellStyle name="Moneda 58" xfId="113" xr:uid="{00000000-0005-0000-0000-0000F2000000}"/>
    <cellStyle name="Moneda 58 2" xfId="184" xr:uid="{00000000-0005-0000-0000-0000F3000000}"/>
    <cellStyle name="Moneda 59" xfId="114" xr:uid="{00000000-0005-0000-0000-0000F4000000}"/>
    <cellStyle name="Moneda 59 2" xfId="185" xr:uid="{00000000-0005-0000-0000-0000F5000000}"/>
    <cellStyle name="Moneda 6" xfId="54" xr:uid="{00000000-0005-0000-0000-0000F6000000}"/>
    <cellStyle name="Moneda 6 2" xfId="125" xr:uid="{00000000-0005-0000-0000-0000F7000000}"/>
    <cellStyle name="Moneda 60" xfId="117" xr:uid="{00000000-0005-0000-0000-0000F8000000}"/>
    <cellStyle name="Moneda 60 2" xfId="188" xr:uid="{00000000-0005-0000-0000-0000F9000000}"/>
    <cellStyle name="Moneda 61" xfId="115" xr:uid="{00000000-0005-0000-0000-0000FA000000}"/>
    <cellStyle name="Moneda 61 2" xfId="186" xr:uid="{00000000-0005-0000-0000-0000FB000000}"/>
    <cellStyle name="Moneda 62" xfId="60" xr:uid="{00000000-0005-0000-0000-0000FC000000}"/>
    <cellStyle name="Moneda 62 2" xfId="131" xr:uid="{00000000-0005-0000-0000-0000FD000000}"/>
    <cellStyle name="Moneda 63" xfId="116" xr:uid="{00000000-0005-0000-0000-0000FE000000}"/>
    <cellStyle name="Moneda 63 2" xfId="187" xr:uid="{00000000-0005-0000-0000-0000FF000000}"/>
    <cellStyle name="Moneda 64" xfId="118" xr:uid="{00000000-0005-0000-0000-000000010000}"/>
    <cellStyle name="Moneda 64 2" xfId="189" xr:uid="{00000000-0005-0000-0000-000001010000}"/>
    <cellStyle name="Moneda 65" xfId="119" xr:uid="{00000000-0005-0000-0000-000002010000}"/>
    <cellStyle name="Moneda 65 2" xfId="190" xr:uid="{00000000-0005-0000-0000-000003010000}"/>
    <cellStyle name="Moneda 66" xfId="120" xr:uid="{00000000-0005-0000-0000-000004010000}"/>
    <cellStyle name="Moneda 66 2" xfId="191" xr:uid="{00000000-0005-0000-0000-000005010000}"/>
    <cellStyle name="Moneda 67" xfId="122" xr:uid="{00000000-0005-0000-0000-000006010000}"/>
    <cellStyle name="Moneda 68" xfId="123" xr:uid="{00000000-0005-0000-0000-000007010000}"/>
    <cellStyle name="Moneda 69" xfId="192" xr:uid="{00000000-0005-0000-0000-000008010000}"/>
    <cellStyle name="Moneda 7" xfId="62" xr:uid="{00000000-0005-0000-0000-000009010000}"/>
    <cellStyle name="Moneda 7 2" xfId="133" xr:uid="{00000000-0005-0000-0000-00000A010000}"/>
    <cellStyle name="Moneda 70" xfId="203" xr:uid="{00000000-0005-0000-0000-00000B010000}"/>
    <cellStyle name="Moneda 70 2" xfId="212" xr:uid="{00000000-0005-0000-0000-00000C010000}"/>
    <cellStyle name="Moneda 70 2 2" xfId="230" xr:uid="{00000000-0005-0000-0000-00000D010000}"/>
    <cellStyle name="Moneda 70 2 2 2" xfId="302" xr:uid="{00000000-0005-0000-0000-00000E010000}"/>
    <cellStyle name="Moneda 70 2 2 3" xfId="266" xr:uid="{00000000-0005-0000-0000-00000F010000}"/>
    <cellStyle name="Moneda 70 2 3" xfId="284" xr:uid="{00000000-0005-0000-0000-000010010000}"/>
    <cellStyle name="Moneda 70 2 4" xfId="248" xr:uid="{00000000-0005-0000-0000-000011010000}"/>
    <cellStyle name="Moneda 70 3" xfId="221" xr:uid="{00000000-0005-0000-0000-000012010000}"/>
    <cellStyle name="Moneda 70 3 2" xfId="293" xr:uid="{00000000-0005-0000-0000-000013010000}"/>
    <cellStyle name="Moneda 70 3 3" xfId="257" xr:uid="{00000000-0005-0000-0000-000014010000}"/>
    <cellStyle name="Moneda 70 4" xfId="275" xr:uid="{00000000-0005-0000-0000-000015010000}"/>
    <cellStyle name="Moneda 70 5" xfId="239" xr:uid="{00000000-0005-0000-0000-000016010000}"/>
    <cellStyle name="Moneda 71" xfId="50" xr:uid="{00000000-0005-0000-0000-000017010000}"/>
    <cellStyle name="Moneda 72" xfId="47" xr:uid="{00000000-0005-0000-0000-000018010000}"/>
    <cellStyle name="Moneda 73" xfId="193" xr:uid="{00000000-0005-0000-0000-000019010000}"/>
    <cellStyle name="Moneda 8" xfId="64" xr:uid="{00000000-0005-0000-0000-00001A010000}"/>
    <cellStyle name="Moneda 8 2" xfId="135" xr:uid="{00000000-0005-0000-0000-00001B010000}"/>
    <cellStyle name="Moneda 9" xfId="65" xr:uid="{00000000-0005-0000-0000-00001C010000}"/>
    <cellStyle name="Moneda 9 2" xfId="136" xr:uid="{00000000-0005-0000-0000-00001D010000}"/>
    <cellStyle name="Neutral 2" xfId="195" xr:uid="{00000000-0005-0000-0000-00001E010000}"/>
    <cellStyle name="Normal" xfId="0" builtinId="0"/>
    <cellStyle name="Normal 2" xfId="1" xr:uid="{00000000-0005-0000-0000-000020010000}"/>
    <cellStyle name="Normal 2 2" xfId="44" xr:uid="{00000000-0005-0000-0000-000021010000}"/>
    <cellStyle name="Normal 2 2 2" xfId="43" xr:uid="{00000000-0005-0000-0000-000022010000}"/>
    <cellStyle name="Normal 3" xfId="42" xr:uid="{00000000-0005-0000-0000-000023010000}"/>
    <cellStyle name="Normal 4" xfId="46" xr:uid="{00000000-0005-0000-0000-000024010000}"/>
    <cellStyle name="Normal 5" xfId="306" xr:uid="{6F178762-91EE-4689-B007-E6FAE49C590B}"/>
    <cellStyle name="Notas" xfId="20" builtinId="10" customBuiltin="1"/>
    <cellStyle name="Numeric" xfId="6" xr:uid="{00000000-0005-0000-0000-000026010000}"/>
    <cellStyle name="Porcentaje" xfId="303" builtinId="5"/>
    <cellStyle name="Porcentaje 2" xfId="49" xr:uid="{00000000-0005-0000-0000-000028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1</xdr:row>
      <xdr:rowOff>0</xdr:rowOff>
    </xdr:from>
    <xdr:ext cx="1413010" cy="1047750"/>
    <xdr:pic>
      <xdr:nvPicPr>
        <xdr:cNvPr id="3" name="Imagen 2">
          <a:extLst>
            <a:ext uri="{FF2B5EF4-FFF2-40B4-BE49-F238E27FC236}">
              <a16:creationId xmlns:a16="http://schemas.microsoft.com/office/drawing/2014/main" id="{95F7C948-BC4B-4FA3-A4B8-86A7076029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2</xdr:row>
      <xdr:rowOff>0</xdr:rowOff>
    </xdr:from>
    <xdr:ext cx="1413010" cy="1047750"/>
    <xdr:pic>
      <xdr:nvPicPr>
        <xdr:cNvPr id="4" name="Imagen 3">
          <a:extLst>
            <a:ext uri="{FF2B5EF4-FFF2-40B4-BE49-F238E27FC236}">
              <a16:creationId xmlns:a16="http://schemas.microsoft.com/office/drawing/2014/main" id="{60AD22C2-D865-4249-8CBE-7DF724A0B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1</xdr:row>
      <xdr:rowOff>0</xdr:rowOff>
    </xdr:from>
    <xdr:ext cx="1413010" cy="1047750"/>
    <xdr:pic>
      <xdr:nvPicPr>
        <xdr:cNvPr id="5" name="Imagen 4">
          <a:extLst>
            <a:ext uri="{FF2B5EF4-FFF2-40B4-BE49-F238E27FC236}">
              <a16:creationId xmlns:a16="http://schemas.microsoft.com/office/drawing/2014/main" id="{43796FFA-EEAC-4BC9-82F0-9A587E092A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2</xdr:row>
      <xdr:rowOff>0</xdr:rowOff>
    </xdr:from>
    <xdr:ext cx="1413010" cy="1047750"/>
    <xdr:pic>
      <xdr:nvPicPr>
        <xdr:cNvPr id="6" name="Imagen 5">
          <a:extLst>
            <a:ext uri="{FF2B5EF4-FFF2-40B4-BE49-F238E27FC236}">
              <a16:creationId xmlns:a16="http://schemas.microsoft.com/office/drawing/2014/main" id="{8ED6089B-25F7-42A6-912C-DCC2DE8ACE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oneCellAnchor>
    <xdr:from>
      <xdr:col>0</xdr:col>
      <xdr:colOff>392566</xdr:colOff>
      <xdr:row>0</xdr:row>
      <xdr:rowOff>0</xdr:rowOff>
    </xdr:from>
    <xdr:ext cx="1274309" cy="857250"/>
    <xdr:pic>
      <xdr:nvPicPr>
        <xdr:cNvPr id="3" name="Imagen 2">
          <a:extLst>
            <a:ext uri="{FF2B5EF4-FFF2-40B4-BE49-F238E27FC236}">
              <a16:creationId xmlns:a16="http://schemas.microsoft.com/office/drawing/2014/main" id="{6C52A8BA-F72B-4E60-86CB-67E7FA53A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oneCellAnchor>
    <xdr:from>
      <xdr:col>0</xdr:col>
      <xdr:colOff>392566</xdr:colOff>
      <xdr:row>0</xdr:row>
      <xdr:rowOff>0</xdr:rowOff>
    </xdr:from>
    <xdr:ext cx="1274309" cy="857250"/>
    <xdr:pic>
      <xdr:nvPicPr>
        <xdr:cNvPr id="4" name="Imagen 3">
          <a:extLst>
            <a:ext uri="{FF2B5EF4-FFF2-40B4-BE49-F238E27FC236}">
              <a16:creationId xmlns:a16="http://schemas.microsoft.com/office/drawing/2014/main" id="{24516AA2-9E17-4CC2-923B-2B2885938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353785</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oneCellAnchor>
    <xdr:from>
      <xdr:col>0</xdr:col>
      <xdr:colOff>353785</xdr:colOff>
      <xdr:row>0</xdr:row>
      <xdr:rowOff>0</xdr:rowOff>
    </xdr:from>
    <xdr:ext cx="1339010" cy="1209675"/>
    <xdr:pic>
      <xdr:nvPicPr>
        <xdr:cNvPr id="3" name="Imagen 2">
          <a:extLst>
            <a:ext uri="{FF2B5EF4-FFF2-40B4-BE49-F238E27FC236}">
              <a16:creationId xmlns:a16="http://schemas.microsoft.com/office/drawing/2014/main" id="{9379BE30-19A2-4544-8BAE-6BAF32E94C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3785"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A19" sqref="A19:H19"/>
    </sheetView>
  </sheetViews>
  <sheetFormatPr baseColWidth="10" defaultColWidth="10.875" defaultRowHeight="15"/>
  <cols>
    <col min="1" max="1" width="34.125" style="18" customWidth="1"/>
    <col min="2" max="2" width="10.875" style="10"/>
    <col min="3" max="3" width="28.25" style="10" customWidth="1"/>
    <col min="4" max="4" width="21.25" style="10" customWidth="1"/>
    <col min="5" max="5" width="19.25" style="10" customWidth="1"/>
    <col min="6" max="6" width="27.25" style="10" customWidth="1"/>
    <col min="7" max="7" width="17.25" style="10" customWidth="1"/>
    <col min="8" max="8" width="27.25" style="10" customWidth="1"/>
    <col min="9" max="9" width="15.25" style="10" customWidth="1"/>
    <col min="10" max="10" width="17.875" style="10" customWidth="1"/>
    <col min="11" max="11" width="19.25" style="10" customWidth="1"/>
    <col min="12" max="12" width="25.25" style="10" customWidth="1"/>
    <col min="13" max="13" width="20.75" style="10" customWidth="1"/>
    <col min="14" max="15" width="10.875" style="10"/>
    <col min="16" max="16" width="16.75" style="10" customWidth="1"/>
    <col min="17" max="17" width="20.25" style="10" customWidth="1"/>
    <col min="18" max="18" width="18.75" style="10" customWidth="1"/>
    <col min="19" max="19" width="22.875" style="10" customWidth="1"/>
    <col min="20" max="20" width="22.125" style="10" customWidth="1"/>
    <col min="21" max="21" width="25.25" style="10" customWidth="1"/>
    <col min="22" max="22" width="21.125" style="10" customWidth="1"/>
    <col min="23" max="23" width="19.125" style="10" customWidth="1"/>
    <col min="24" max="24" width="17.25" style="10" customWidth="1"/>
    <col min="25" max="26" width="16.25" style="10" customWidth="1"/>
    <col min="27" max="27" width="28.75" style="10" customWidth="1"/>
    <col min="28" max="28" width="19.25" style="10" customWidth="1"/>
    <col min="29" max="29" width="21.125" style="10" customWidth="1"/>
    <col min="30" max="30" width="21.875" style="10" customWidth="1"/>
    <col min="31" max="31" width="25.25" style="10" customWidth="1"/>
    <col min="32" max="32" width="22.25" style="10" customWidth="1"/>
    <col min="33" max="33" width="29.75" style="10" customWidth="1"/>
    <col min="34" max="34" width="18.75" style="10" customWidth="1"/>
    <col min="35" max="35" width="18.25" style="10" customWidth="1"/>
    <col min="36" max="36" width="22.25" style="10" customWidth="1"/>
    <col min="37" max="16384" width="10.875" style="10"/>
  </cols>
  <sheetData>
    <row r="1" spans="1:50" ht="54.75" customHeight="1">
      <c r="A1" s="322" t="s">
        <v>0</v>
      </c>
      <c r="B1" s="322"/>
      <c r="C1" s="322"/>
      <c r="D1" s="322"/>
      <c r="E1" s="322"/>
      <c r="F1" s="322"/>
      <c r="G1" s="322"/>
      <c r="H1" s="322"/>
    </row>
    <row r="2" spans="1:50" ht="33" customHeight="1">
      <c r="A2" s="326" t="s">
        <v>1</v>
      </c>
      <c r="B2" s="326"/>
      <c r="C2" s="326"/>
      <c r="D2" s="326"/>
      <c r="E2" s="326"/>
      <c r="F2" s="326"/>
      <c r="G2" s="326"/>
      <c r="H2" s="32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c r="A3" s="14" t="s">
        <v>2</v>
      </c>
      <c r="B3" s="321" t="s">
        <v>3</v>
      </c>
      <c r="C3" s="321"/>
      <c r="D3" s="321"/>
      <c r="E3" s="321"/>
      <c r="F3" s="321"/>
      <c r="G3" s="321"/>
      <c r="H3" s="321"/>
    </row>
    <row r="4" spans="1:50" ht="48" customHeight="1">
      <c r="A4" s="14" t="s">
        <v>4</v>
      </c>
      <c r="B4" s="323" t="s">
        <v>5</v>
      </c>
      <c r="C4" s="324"/>
      <c r="D4" s="324"/>
      <c r="E4" s="324"/>
      <c r="F4" s="324"/>
      <c r="G4" s="324"/>
      <c r="H4" s="325"/>
    </row>
    <row r="5" spans="1:50" ht="31.5" customHeight="1">
      <c r="A5" s="14" t="s">
        <v>6</v>
      </c>
      <c r="B5" s="321" t="s">
        <v>7</v>
      </c>
      <c r="C5" s="321"/>
      <c r="D5" s="321"/>
      <c r="E5" s="321"/>
      <c r="F5" s="321"/>
      <c r="G5" s="321"/>
      <c r="H5" s="321"/>
    </row>
    <row r="6" spans="1:50" ht="40.5" customHeight="1">
      <c r="A6" s="14" t="s">
        <v>8</v>
      </c>
      <c r="B6" s="323" t="s">
        <v>9</v>
      </c>
      <c r="C6" s="324"/>
      <c r="D6" s="324"/>
      <c r="E6" s="324"/>
      <c r="F6" s="324"/>
      <c r="G6" s="324"/>
      <c r="H6" s="325"/>
    </row>
    <row r="7" spans="1:50" ht="41.1" customHeight="1">
      <c r="A7" s="14" t="s">
        <v>10</v>
      </c>
      <c r="B7" s="321" t="s">
        <v>11</v>
      </c>
      <c r="C7" s="321"/>
      <c r="D7" s="321"/>
      <c r="E7" s="321"/>
      <c r="F7" s="321"/>
      <c r="G7" s="321"/>
      <c r="H7" s="321"/>
    </row>
    <row r="8" spans="1:50" ht="48.95" customHeight="1">
      <c r="A8" s="14" t="s">
        <v>12</v>
      </c>
      <c r="B8" s="321" t="s">
        <v>13</v>
      </c>
      <c r="C8" s="321"/>
      <c r="D8" s="321"/>
      <c r="E8" s="321"/>
      <c r="F8" s="321"/>
      <c r="G8" s="321"/>
      <c r="H8" s="321"/>
    </row>
    <row r="9" spans="1:50" ht="48.95" customHeight="1">
      <c r="A9" s="14" t="s">
        <v>14</v>
      </c>
      <c r="B9" s="323" t="s">
        <v>15</v>
      </c>
      <c r="C9" s="324"/>
      <c r="D9" s="324"/>
      <c r="E9" s="324"/>
      <c r="F9" s="324"/>
      <c r="G9" s="324"/>
      <c r="H9" s="325"/>
    </row>
    <row r="10" spans="1:50" ht="30">
      <c r="A10" s="14" t="s">
        <v>16</v>
      </c>
      <c r="B10" s="321" t="s">
        <v>17</v>
      </c>
      <c r="C10" s="321"/>
      <c r="D10" s="321"/>
      <c r="E10" s="321"/>
      <c r="F10" s="321"/>
      <c r="G10" s="321"/>
      <c r="H10" s="321"/>
    </row>
    <row r="11" spans="1:50" ht="30">
      <c r="A11" s="14" t="s">
        <v>18</v>
      </c>
      <c r="B11" s="321" t="s">
        <v>19</v>
      </c>
      <c r="C11" s="321"/>
      <c r="D11" s="321"/>
      <c r="E11" s="321"/>
      <c r="F11" s="321"/>
      <c r="G11" s="321"/>
      <c r="H11" s="321"/>
    </row>
    <row r="12" spans="1:50" ht="33.950000000000003" customHeight="1">
      <c r="A12" s="14" t="s">
        <v>20</v>
      </c>
      <c r="B12" s="321" t="s">
        <v>21</v>
      </c>
      <c r="C12" s="321"/>
      <c r="D12" s="321"/>
      <c r="E12" s="321"/>
      <c r="F12" s="321"/>
      <c r="G12" s="321"/>
      <c r="H12" s="321"/>
    </row>
    <row r="13" spans="1:50" ht="30">
      <c r="A13" s="14" t="s">
        <v>22</v>
      </c>
      <c r="B13" s="321" t="s">
        <v>23</v>
      </c>
      <c r="C13" s="321"/>
      <c r="D13" s="321"/>
      <c r="E13" s="321"/>
      <c r="F13" s="321"/>
      <c r="G13" s="321"/>
      <c r="H13" s="321"/>
    </row>
    <row r="14" spans="1:50" ht="30">
      <c r="A14" s="14" t="s">
        <v>24</v>
      </c>
      <c r="B14" s="321" t="s">
        <v>25</v>
      </c>
      <c r="C14" s="321"/>
      <c r="D14" s="321"/>
      <c r="E14" s="321"/>
      <c r="F14" s="321"/>
      <c r="G14" s="321"/>
      <c r="H14" s="321"/>
    </row>
    <row r="15" spans="1:50" ht="44.1" customHeight="1">
      <c r="A15" s="14" t="s">
        <v>26</v>
      </c>
      <c r="B15" s="321" t="s">
        <v>27</v>
      </c>
      <c r="C15" s="321"/>
      <c r="D15" s="321"/>
      <c r="E15" s="321"/>
      <c r="F15" s="321"/>
      <c r="G15" s="321"/>
      <c r="H15" s="321"/>
    </row>
    <row r="16" spans="1:50" ht="60">
      <c r="A16" s="14" t="s">
        <v>28</v>
      </c>
      <c r="B16" s="321" t="s">
        <v>29</v>
      </c>
      <c r="C16" s="321"/>
      <c r="D16" s="321"/>
      <c r="E16" s="321"/>
      <c r="F16" s="321"/>
      <c r="G16" s="321"/>
      <c r="H16" s="321"/>
    </row>
    <row r="17" spans="1:8" ht="58.5" customHeight="1">
      <c r="A17" s="14" t="s">
        <v>30</v>
      </c>
      <c r="B17" s="321" t="s">
        <v>31</v>
      </c>
      <c r="C17" s="321"/>
      <c r="D17" s="321"/>
      <c r="E17" s="321"/>
      <c r="F17" s="321"/>
      <c r="G17" s="321"/>
      <c r="H17" s="321"/>
    </row>
    <row r="18" spans="1:8" ht="30">
      <c r="A18" s="14" t="s">
        <v>32</v>
      </c>
      <c r="B18" s="321" t="s">
        <v>33</v>
      </c>
      <c r="C18" s="321"/>
      <c r="D18" s="321"/>
      <c r="E18" s="321"/>
      <c r="F18" s="321"/>
      <c r="G18" s="321"/>
      <c r="H18" s="321"/>
    </row>
    <row r="19" spans="1:8" ht="30" customHeight="1">
      <c r="A19" s="328"/>
      <c r="B19" s="329"/>
      <c r="C19" s="329"/>
      <c r="D19" s="329"/>
      <c r="E19" s="329"/>
      <c r="F19" s="329"/>
      <c r="G19" s="329"/>
      <c r="H19" s="330"/>
    </row>
    <row r="20" spans="1:8" ht="37.5" customHeight="1">
      <c r="A20" s="326" t="s">
        <v>34</v>
      </c>
      <c r="B20" s="326"/>
      <c r="C20" s="326"/>
      <c r="D20" s="326"/>
      <c r="E20" s="326"/>
      <c r="F20" s="326"/>
      <c r="G20" s="326"/>
      <c r="H20" s="326"/>
    </row>
    <row r="21" spans="1:8" ht="117" customHeight="1">
      <c r="A21" s="331" t="s">
        <v>35</v>
      </c>
      <c r="B21" s="331"/>
      <c r="C21" s="331"/>
      <c r="D21" s="331"/>
      <c r="E21" s="331"/>
      <c r="F21" s="331"/>
      <c r="G21" s="331"/>
      <c r="H21" s="331"/>
    </row>
    <row r="22" spans="1:8" ht="117" customHeight="1">
      <c r="A22" s="14" t="s">
        <v>10</v>
      </c>
      <c r="B22" s="321" t="s">
        <v>11</v>
      </c>
      <c r="C22" s="321"/>
      <c r="D22" s="321"/>
      <c r="E22" s="321"/>
      <c r="F22" s="321"/>
      <c r="G22" s="321"/>
      <c r="H22" s="321"/>
    </row>
    <row r="23" spans="1:8" ht="167.1" customHeight="1">
      <c r="A23" s="14" t="s">
        <v>36</v>
      </c>
      <c r="B23" s="331" t="s">
        <v>37</v>
      </c>
      <c r="C23" s="331"/>
      <c r="D23" s="331"/>
      <c r="E23" s="331"/>
      <c r="F23" s="331"/>
      <c r="G23" s="331"/>
      <c r="H23" s="331"/>
    </row>
    <row r="24" spans="1:8" ht="69.75" customHeight="1">
      <c r="A24" s="14" t="s">
        <v>38</v>
      </c>
      <c r="B24" s="331" t="s">
        <v>39</v>
      </c>
      <c r="C24" s="331"/>
      <c r="D24" s="331"/>
      <c r="E24" s="331"/>
      <c r="F24" s="331"/>
      <c r="G24" s="331"/>
      <c r="H24" s="331"/>
    </row>
    <row r="25" spans="1:8" ht="60" customHeight="1">
      <c r="A25" s="14" t="s">
        <v>40</v>
      </c>
      <c r="B25" s="331" t="s">
        <v>41</v>
      </c>
      <c r="C25" s="331"/>
      <c r="D25" s="331"/>
      <c r="E25" s="331"/>
      <c r="F25" s="331"/>
      <c r="G25" s="331"/>
      <c r="H25" s="331"/>
    </row>
    <row r="26" spans="1:8" ht="24.75" customHeight="1">
      <c r="A26" s="15" t="s">
        <v>42</v>
      </c>
      <c r="B26" s="327" t="s">
        <v>43</v>
      </c>
      <c r="C26" s="327"/>
      <c r="D26" s="327"/>
      <c r="E26" s="327"/>
      <c r="F26" s="327"/>
      <c r="G26" s="327"/>
      <c r="H26" s="327"/>
    </row>
    <row r="27" spans="1:8" ht="26.25" customHeight="1">
      <c r="A27" s="15" t="s">
        <v>44</v>
      </c>
      <c r="B27" s="327" t="s">
        <v>45</v>
      </c>
      <c r="C27" s="327"/>
      <c r="D27" s="327"/>
      <c r="E27" s="327"/>
      <c r="F27" s="327"/>
      <c r="G27" s="327"/>
      <c r="H27" s="327"/>
    </row>
    <row r="28" spans="1:8" ht="53.25" customHeight="1">
      <c r="A28" s="14" t="s">
        <v>46</v>
      </c>
      <c r="B28" s="331" t="s">
        <v>47</v>
      </c>
      <c r="C28" s="331"/>
      <c r="D28" s="331"/>
      <c r="E28" s="331"/>
      <c r="F28" s="331"/>
      <c r="G28" s="331"/>
      <c r="H28" s="331"/>
    </row>
    <row r="29" spans="1:8" ht="45" customHeight="1">
      <c r="A29" s="14" t="s">
        <v>48</v>
      </c>
      <c r="B29" s="347" t="s">
        <v>49</v>
      </c>
      <c r="C29" s="348"/>
      <c r="D29" s="348"/>
      <c r="E29" s="348"/>
      <c r="F29" s="348"/>
      <c r="G29" s="348"/>
      <c r="H29" s="349"/>
    </row>
    <row r="30" spans="1:8" ht="45" customHeight="1">
      <c r="A30" s="14" t="s">
        <v>50</v>
      </c>
      <c r="B30" s="347" t="s">
        <v>51</v>
      </c>
      <c r="C30" s="348"/>
      <c r="D30" s="348"/>
      <c r="E30" s="348"/>
      <c r="F30" s="348"/>
      <c r="G30" s="348"/>
      <c r="H30" s="349"/>
    </row>
    <row r="31" spans="1:8" ht="45" customHeight="1">
      <c r="A31" s="14" t="s">
        <v>52</v>
      </c>
      <c r="B31" s="347" t="s">
        <v>53</v>
      </c>
      <c r="C31" s="348"/>
      <c r="D31" s="348"/>
      <c r="E31" s="348"/>
      <c r="F31" s="348"/>
      <c r="G31" s="348"/>
      <c r="H31" s="349"/>
    </row>
    <row r="32" spans="1:8" ht="33" customHeight="1">
      <c r="A32" s="15" t="s">
        <v>54</v>
      </c>
      <c r="B32" s="331" t="s">
        <v>55</v>
      </c>
      <c r="C32" s="331"/>
      <c r="D32" s="331"/>
      <c r="E32" s="331"/>
      <c r="F32" s="331"/>
      <c r="G32" s="331"/>
      <c r="H32" s="331"/>
    </row>
    <row r="33" spans="1:8" ht="39" customHeight="1">
      <c r="A33" s="14" t="s">
        <v>56</v>
      </c>
      <c r="B33" s="327" t="s">
        <v>57</v>
      </c>
      <c r="C33" s="327"/>
      <c r="D33" s="327"/>
      <c r="E33" s="327"/>
      <c r="F33" s="327"/>
      <c r="G33" s="327"/>
      <c r="H33" s="327"/>
    </row>
    <row r="34" spans="1:8" ht="39" customHeight="1">
      <c r="A34" s="326" t="s">
        <v>58</v>
      </c>
      <c r="B34" s="326"/>
      <c r="C34" s="326"/>
      <c r="D34" s="326"/>
      <c r="E34" s="326"/>
      <c r="F34" s="326"/>
      <c r="G34" s="326"/>
      <c r="H34" s="326"/>
    </row>
    <row r="35" spans="1:8" ht="79.5" customHeight="1">
      <c r="A35" s="323" t="s">
        <v>59</v>
      </c>
      <c r="B35" s="324"/>
      <c r="C35" s="324"/>
      <c r="D35" s="324"/>
      <c r="E35" s="324"/>
      <c r="F35" s="324"/>
      <c r="G35" s="324"/>
      <c r="H35" s="325"/>
    </row>
    <row r="36" spans="1:8" ht="33" customHeight="1">
      <c r="A36" s="14" t="s">
        <v>60</v>
      </c>
      <c r="B36" s="331" t="s">
        <v>61</v>
      </c>
      <c r="C36" s="331"/>
      <c r="D36" s="331"/>
      <c r="E36" s="331"/>
      <c r="F36" s="331"/>
      <c r="G36" s="331"/>
      <c r="H36" s="331"/>
    </row>
    <row r="37" spans="1:8" ht="33" customHeight="1">
      <c r="A37" s="14" t="s">
        <v>62</v>
      </c>
      <c r="B37" s="331" t="s">
        <v>63</v>
      </c>
      <c r="C37" s="331"/>
      <c r="D37" s="331"/>
      <c r="E37" s="331"/>
      <c r="F37" s="331"/>
      <c r="G37" s="331"/>
      <c r="H37" s="331"/>
    </row>
    <row r="38" spans="1:8" ht="33" customHeight="1">
      <c r="A38" s="22"/>
      <c r="B38" s="23"/>
      <c r="C38" s="23"/>
      <c r="D38" s="23"/>
      <c r="E38" s="23"/>
      <c r="F38" s="23"/>
      <c r="G38" s="23"/>
      <c r="H38" s="24"/>
    </row>
    <row r="39" spans="1:8" ht="34.5" customHeight="1">
      <c r="A39" s="326" t="s">
        <v>64</v>
      </c>
      <c r="B39" s="326"/>
      <c r="C39" s="326"/>
      <c r="D39" s="326"/>
      <c r="E39" s="326"/>
      <c r="F39" s="326"/>
      <c r="G39" s="326"/>
      <c r="H39" s="326"/>
    </row>
    <row r="40" spans="1:8" ht="34.5" customHeight="1">
      <c r="A40" s="14" t="s">
        <v>65</v>
      </c>
      <c r="B40" s="331" t="s">
        <v>66</v>
      </c>
      <c r="C40" s="331"/>
      <c r="D40" s="331"/>
      <c r="E40" s="331"/>
      <c r="F40" s="331"/>
      <c r="G40" s="331"/>
      <c r="H40" s="331"/>
    </row>
    <row r="41" spans="1:8" ht="29.25" customHeight="1">
      <c r="A41" s="14" t="s">
        <v>67</v>
      </c>
      <c r="B41" s="331" t="s">
        <v>68</v>
      </c>
      <c r="C41" s="331"/>
      <c r="D41" s="331"/>
      <c r="E41" s="331"/>
      <c r="F41" s="331"/>
      <c r="G41" s="331"/>
      <c r="H41" s="331"/>
    </row>
    <row r="42" spans="1:8" ht="42" customHeight="1">
      <c r="A42" s="14" t="s">
        <v>69</v>
      </c>
      <c r="B42" s="331" t="s">
        <v>70</v>
      </c>
      <c r="C42" s="331"/>
      <c r="D42" s="331"/>
      <c r="E42" s="331"/>
      <c r="F42" s="331"/>
      <c r="G42" s="331"/>
      <c r="H42" s="331"/>
    </row>
    <row r="43" spans="1:8" ht="42" customHeight="1">
      <c r="A43" s="14" t="s">
        <v>71</v>
      </c>
      <c r="B43" s="347" t="s">
        <v>72</v>
      </c>
      <c r="C43" s="348"/>
      <c r="D43" s="348"/>
      <c r="E43" s="348"/>
      <c r="F43" s="348"/>
      <c r="G43" s="348"/>
      <c r="H43" s="349"/>
    </row>
    <row r="44" spans="1:8" ht="42" customHeight="1">
      <c r="A44" s="14" t="s">
        <v>73</v>
      </c>
      <c r="B44" s="347" t="s">
        <v>74</v>
      </c>
      <c r="C44" s="348"/>
      <c r="D44" s="348"/>
      <c r="E44" s="348"/>
      <c r="F44" s="348"/>
      <c r="G44" s="348"/>
      <c r="H44" s="349"/>
    </row>
    <row r="45" spans="1:8" ht="42" customHeight="1">
      <c r="A45" s="14" t="s">
        <v>75</v>
      </c>
      <c r="B45" s="347" t="s">
        <v>76</v>
      </c>
      <c r="C45" s="348"/>
      <c r="D45" s="348"/>
      <c r="E45" s="348"/>
      <c r="F45" s="348"/>
      <c r="G45" s="348"/>
      <c r="H45" s="349"/>
    </row>
    <row r="46" spans="1:8" ht="86.1" customHeight="1">
      <c r="A46" s="16" t="s">
        <v>77</v>
      </c>
      <c r="B46" s="332" t="s">
        <v>78</v>
      </c>
      <c r="C46" s="332"/>
      <c r="D46" s="332"/>
      <c r="E46" s="332"/>
      <c r="F46" s="332"/>
      <c r="G46" s="332"/>
      <c r="H46" s="332"/>
    </row>
    <row r="47" spans="1:8" ht="39.75" customHeight="1">
      <c r="A47" s="16" t="s">
        <v>79</v>
      </c>
      <c r="B47" s="334" t="s">
        <v>80</v>
      </c>
      <c r="C47" s="335"/>
      <c r="D47" s="335"/>
      <c r="E47" s="335"/>
      <c r="F47" s="335"/>
      <c r="G47" s="335"/>
      <c r="H47" s="336"/>
    </row>
    <row r="48" spans="1:8" ht="31.5" customHeight="1">
      <c r="A48" s="16" t="s">
        <v>81</v>
      </c>
      <c r="B48" s="332" t="s">
        <v>82</v>
      </c>
      <c r="C48" s="332"/>
      <c r="D48" s="332"/>
      <c r="E48" s="332"/>
      <c r="F48" s="332"/>
      <c r="G48" s="332"/>
      <c r="H48" s="332"/>
    </row>
    <row r="49" spans="1:8" ht="30">
      <c r="A49" s="16" t="s">
        <v>83</v>
      </c>
      <c r="B49" s="332" t="s">
        <v>84</v>
      </c>
      <c r="C49" s="332"/>
      <c r="D49" s="332"/>
      <c r="E49" s="332"/>
      <c r="F49" s="332"/>
      <c r="G49" s="332"/>
      <c r="H49" s="332"/>
    </row>
    <row r="50" spans="1:8" ht="43.5" customHeight="1">
      <c r="A50" s="16" t="s">
        <v>85</v>
      </c>
      <c r="B50" s="332" t="s">
        <v>86</v>
      </c>
      <c r="C50" s="332"/>
      <c r="D50" s="332"/>
      <c r="E50" s="332"/>
      <c r="F50" s="332"/>
      <c r="G50" s="332"/>
      <c r="H50" s="332"/>
    </row>
    <row r="51" spans="1:8" ht="40.5" customHeight="1">
      <c r="A51" s="16" t="s">
        <v>87</v>
      </c>
      <c r="B51" s="332" t="s">
        <v>88</v>
      </c>
      <c r="C51" s="332"/>
      <c r="D51" s="332"/>
      <c r="E51" s="332"/>
      <c r="F51" s="332"/>
      <c r="G51" s="332"/>
      <c r="H51" s="332"/>
    </row>
    <row r="52" spans="1:8" ht="75.75" customHeight="1">
      <c r="A52" s="17" t="s">
        <v>89</v>
      </c>
      <c r="B52" s="333" t="s">
        <v>90</v>
      </c>
      <c r="C52" s="333"/>
      <c r="D52" s="333"/>
      <c r="E52" s="333"/>
      <c r="F52" s="333"/>
      <c r="G52" s="333"/>
      <c r="H52" s="333"/>
    </row>
    <row r="53" spans="1:8" ht="41.25" customHeight="1">
      <c r="A53" s="17" t="s">
        <v>91</v>
      </c>
      <c r="B53" s="333" t="s">
        <v>92</v>
      </c>
      <c r="C53" s="333"/>
      <c r="D53" s="333"/>
      <c r="E53" s="333"/>
      <c r="F53" s="333"/>
      <c r="G53" s="333"/>
      <c r="H53" s="333"/>
    </row>
    <row r="54" spans="1:8" ht="47.45" customHeight="1">
      <c r="A54" s="17" t="s">
        <v>93</v>
      </c>
      <c r="B54" s="333" t="s">
        <v>94</v>
      </c>
      <c r="C54" s="333"/>
      <c r="D54" s="333"/>
      <c r="E54" s="333"/>
      <c r="F54" s="333"/>
      <c r="G54" s="333"/>
      <c r="H54" s="333"/>
    </row>
    <row r="55" spans="1:8" ht="57.6" customHeight="1">
      <c r="A55" s="17" t="s">
        <v>95</v>
      </c>
      <c r="B55" s="333" t="s">
        <v>96</v>
      </c>
      <c r="C55" s="333"/>
      <c r="D55" s="333"/>
      <c r="E55" s="333"/>
      <c r="F55" s="333"/>
      <c r="G55" s="333"/>
      <c r="H55" s="333"/>
    </row>
    <row r="56" spans="1:8" ht="31.5" customHeight="1">
      <c r="A56" s="17" t="s">
        <v>97</v>
      </c>
      <c r="B56" s="333" t="s">
        <v>98</v>
      </c>
      <c r="C56" s="333"/>
      <c r="D56" s="333"/>
      <c r="E56" s="333"/>
      <c r="F56" s="333"/>
      <c r="G56" s="333"/>
      <c r="H56" s="333"/>
    </row>
    <row r="57" spans="1:8" ht="70.5" customHeight="1">
      <c r="A57" s="17" t="s">
        <v>99</v>
      </c>
      <c r="B57" s="333" t="s">
        <v>100</v>
      </c>
      <c r="C57" s="333"/>
      <c r="D57" s="333"/>
      <c r="E57" s="333"/>
      <c r="F57" s="333"/>
      <c r="G57" s="333"/>
      <c r="H57" s="333"/>
    </row>
    <row r="58" spans="1:8" ht="33.75" customHeight="1">
      <c r="A58" s="339"/>
      <c r="B58" s="339"/>
      <c r="C58" s="339"/>
      <c r="D58" s="339"/>
      <c r="E58" s="339"/>
      <c r="F58" s="339"/>
      <c r="G58" s="339"/>
      <c r="H58" s="340"/>
    </row>
    <row r="59" spans="1:8" ht="32.25" customHeight="1">
      <c r="A59" s="342" t="s">
        <v>101</v>
      </c>
      <c r="B59" s="342"/>
      <c r="C59" s="342"/>
      <c r="D59" s="342"/>
      <c r="E59" s="342"/>
      <c r="F59" s="342"/>
      <c r="G59" s="342"/>
      <c r="H59" s="342"/>
    </row>
    <row r="60" spans="1:8" ht="34.5" customHeight="1">
      <c r="A60" s="14" t="s">
        <v>102</v>
      </c>
      <c r="B60" s="337" t="s">
        <v>103</v>
      </c>
      <c r="C60" s="337"/>
      <c r="D60" s="337"/>
      <c r="E60" s="337"/>
      <c r="F60" s="337"/>
      <c r="G60" s="337"/>
      <c r="H60" s="337"/>
    </row>
    <row r="61" spans="1:8" ht="60" customHeight="1">
      <c r="A61" s="14" t="s">
        <v>104</v>
      </c>
      <c r="B61" s="346" t="s">
        <v>105</v>
      </c>
      <c r="C61" s="346"/>
      <c r="D61" s="346"/>
      <c r="E61" s="346"/>
      <c r="F61" s="346"/>
      <c r="G61" s="346"/>
      <c r="H61" s="346"/>
    </row>
    <row r="62" spans="1:8" ht="41.25" customHeight="1">
      <c r="A62" s="14" t="s">
        <v>106</v>
      </c>
      <c r="B62" s="343" t="s">
        <v>107</v>
      </c>
      <c r="C62" s="344"/>
      <c r="D62" s="344"/>
      <c r="E62" s="344"/>
      <c r="F62" s="344"/>
      <c r="G62" s="344"/>
      <c r="H62" s="345"/>
    </row>
    <row r="63" spans="1:8" ht="42" customHeight="1">
      <c r="A63" s="14" t="s">
        <v>108</v>
      </c>
      <c r="B63" s="331" t="s">
        <v>109</v>
      </c>
      <c r="C63" s="331"/>
      <c r="D63" s="331"/>
      <c r="E63" s="331"/>
      <c r="F63" s="331"/>
      <c r="G63" s="331"/>
      <c r="H63" s="331"/>
    </row>
    <row r="64" spans="1:8" ht="31.5" customHeight="1">
      <c r="A64" s="14" t="s">
        <v>110</v>
      </c>
      <c r="B64" s="337" t="s">
        <v>111</v>
      </c>
      <c r="C64" s="337"/>
      <c r="D64" s="337"/>
      <c r="E64" s="337"/>
      <c r="F64" s="337"/>
      <c r="G64" s="337"/>
      <c r="H64" s="337"/>
    </row>
    <row r="65" spans="1:8" ht="45.75" customHeight="1">
      <c r="A65" s="14" t="s">
        <v>112</v>
      </c>
      <c r="B65" s="337" t="s">
        <v>113</v>
      </c>
      <c r="C65" s="337"/>
      <c r="D65" s="337"/>
      <c r="E65" s="337"/>
      <c r="F65" s="337"/>
      <c r="G65" s="337"/>
      <c r="H65" s="337"/>
    </row>
    <row r="66" spans="1:8" ht="30.75" customHeight="1">
      <c r="A66" s="341"/>
      <c r="B66" s="341"/>
      <c r="C66" s="341"/>
      <c r="D66" s="341"/>
      <c r="E66" s="341"/>
      <c r="F66" s="341"/>
      <c r="G66" s="341"/>
      <c r="H66" s="341"/>
    </row>
    <row r="67" spans="1:8" ht="34.5" customHeight="1">
      <c r="A67" s="342" t="s">
        <v>114</v>
      </c>
      <c r="B67" s="342"/>
      <c r="C67" s="342"/>
      <c r="D67" s="342"/>
      <c r="E67" s="342"/>
      <c r="F67" s="342"/>
      <c r="G67" s="342"/>
      <c r="H67" s="342"/>
    </row>
    <row r="68" spans="1:8" ht="39.75" customHeight="1">
      <c r="A68" s="17" t="s">
        <v>115</v>
      </c>
      <c r="B68" s="337" t="s">
        <v>116</v>
      </c>
      <c r="C68" s="337"/>
      <c r="D68" s="337"/>
      <c r="E68" s="337"/>
      <c r="F68" s="337"/>
      <c r="G68" s="337"/>
      <c r="H68" s="337"/>
    </row>
    <row r="69" spans="1:8" ht="39.75" customHeight="1">
      <c r="A69" s="17" t="s">
        <v>117</v>
      </c>
      <c r="B69" s="337" t="s">
        <v>118</v>
      </c>
      <c r="C69" s="337"/>
      <c r="D69" s="337"/>
      <c r="E69" s="337"/>
      <c r="F69" s="337"/>
      <c r="G69" s="337"/>
      <c r="H69" s="337"/>
    </row>
    <row r="70" spans="1:8" ht="42" customHeight="1">
      <c r="A70" s="17" t="s">
        <v>119</v>
      </c>
      <c r="B70" s="333" t="s">
        <v>120</v>
      </c>
      <c r="C70" s="333"/>
      <c r="D70" s="333"/>
      <c r="E70" s="333"/>
      <c r="F70" s="333"/>
      <c r="G70" s="333"/>
      <c r="H70" s="333"/>
    </row>
    <row r="71" spans="1:8" ht="33.75" customHeight="1">
      <c r="A71" s="17" t="s">
        <v>121</v>
      </c>
      <c r="B71" s="337" t="s">
        <v>122</v>
      </c>
      <c r="C71" s="337"/>
      <c r="D71" s="337"/>
      <c r="E71" s="337"/>
      <c r="F71" s="337"/>
      <c r="G71" s="337"/>
      <c r="H71" s="337"/>
    </row>
    <row r="72" spans="1:8" ht="33" customHeight="1">
      <c r="A72" s="17" t="s">
        <v>123</v>
      </c>
      <c r="B72" s="337" t="s">
        <v>124</v>
      </c>
      <c r="C72" s="337"/>
      <c r="D72" s="337"/>
      <c r="E72" s="337"/>
      <c r="F72" s="337"/>
      <c r="G72" s="337"/>
      <c r="H72" s="337"/>
    </row>
    <row r="73" spans="1:8" ht="33.75" customHeight="1">
      <c r="A73" s="338"/>
      <c r="B73" s="338"/>
      <c r="C73" s="338"/>
      <c r="D73" s="338"/>
      <c r="E73" s="338"/>
      <c r="F73" s="338"/>
      <c r="G73" s="338"/>
      <c r="H73" s="338"/>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1"/>
  <sheetViews>
    <sheetView tabSelected="1" topLeftCell="C1" zoomScale="70" zoomScaleNormal="70" workbookViewId="0">
      <pane xSplit="2" ySplit="7" topLeftCell="Q28" activePane="bottomRight" state="frozen"/>
      <selection activeCell="C1" sqref="C1"/>
      <selection pane="topRight" activeCell="E1" sqref="E1"/>
      <selection pane="bottomLeft" activeCell="C8" sqref="C8"/>
      <selection pane="bottomRight" activeCell="W34" sqref="W34"/>
    </sheetView>
  </sheetViews>
  <sheetFormatPr baseColWidth="10" defaultColWidth="11.25" defaultRowHeight="18.75" customHeight="1"/>
  <cols>
    <col min="1" max="1" width="26.25" style="1" customWidth="1"/>
    <col min="2" max="2" width="49.125" style="1" customWidth="1"/>
    <col min="3" max="4" width="22.25" style="1" customWidth="1"/>
    <col min="5" max="5" width="28.75" style="1" customWidth="1"/>
    <col min="6" max="6" width="26.875" style="1" customWidth="1"/>
    <col min="7" max="7" width="23.75" style="1" customWidth="1"/>
    <col min="8" max="8" width="27.125" style="80" customWidth="1"/>
    <col min="9" max="9" width="27.75" style="80" customWidth="1"/>
    <col min="10" max="10" width="34.375" style="80" hidden="1" customWidth="1"/>
    <col min="11" max="11" width="36.25" style="81" hidden="1" customWidth="1"/>
    <col min="12" max="12" width="30.25" style="3" hidden="1" customWidth="1"/>
    <col min="13" max="13" width="26.875" style="3" customWidth="1"/>
    <col min="14" max="14" width="35.625" style="3" customWidth="1"/>
    <col min="15" max="15" width="23.875" style="4" customWidth="1"/>
    <col min="16" max="16" width="25.75" style="5" customWidth="1"/>
    <col min="17" max="17" width="28.125" style="5" customWidth="1"/>
    <col min="18" max="19" width="25.75" style="5" customWidth="1"/>
    <col min="20" max="20" width="24.25" style="5" customWidth="1"/>
    <col min="21" max="24" width="19.625" style="88" customWidth="1"/>
    <col min="25" max="25" width="30.25" style="1" customWidth="1"/>
    <col min="26" max="26" width="32.25" style="1" customWidth="1"/>
    <col min="27" max="27" width="57.125" style="98" customWidth="1"/>
    <col min="28" max="16384" width="11.25" style="1"/>
  </cols>
  <sheetData>
    <row r="1" spans="1:27" ht="21" customHeight="1">
      <c r="A1" s="350"/>
      <c r="B1" s="350"/>
      <c r="C1" s="351" t="s">
        <v>125</v>
      </c>
      <c r="D1" s="351"/>
      <c r="E1" s="351"/>
      <c r="F1" s="351"/>
      <c r="G1" s="351"/>
      <c r="H1" s="351"/>
      <c r="I1" s="351"/>
      <c r="J1" s="351"/>
      <c r="K1" s="351"/>
      <c r="L1" s="351"/>
      <c r="M1" s="351"/>
      <c r="N1" s="351"/>
      <c r="O1" s="351"/>
      <c r="P1" s="351"/>
      <c r="Q1" s="351"/>
      <c r="R1" s="351"/>
      <c r="S1" s="351"/>
      <c r="T1" s="351"/>
      <c r="U1" s="351"/>
      <c r="V1" s="351"/>
      <c r="W1" s="351"/>
      <c r="X1" s="351"/>
      <c r="Y1" s="351"/>
      <c r="Z1" s="27" t="s">
        <v>126</v>
      </c>
    </row>
    <row r="2" spans="1:27" ht="21" customHeight="1">
      <c r="A2" s="350"/>
      <c r="B2" s="350"/>
      <c r="C2" s="351" t="s">
        <v>127</v>
      </c>
      <c r="D2" s="351"/>
      <c r="E2" s="351"/>
      <c r="F2" s="351"/>
      <c r="G2" s="351"/>
      <c r="H2" s="351"/>
      <c r="I2" s="351"/>
      <c r="J2" s="351"/>
      <c r="K2" s="351"/>
      <c r="L2" s="351"/>
      <c r="M2" s="351"/>
      <c r="N2" s="351"/>
      <c r="O2" s="351"/>
      <c r="P2" s="351"/>
      <c r="Q2" s="351"/>
      <c r="R2" s="351"/>
      <c r="S2" s="351"/>
      <c r="T2" s="351"/>
      <c r="U2" s="351"/>
      <c r="V2" s="351"/>
      <c r="W2" s="351"/>
      <c r="X2" s="351"/>
      <c r="Y2" s="351"/>
      <c r="Z2" s="27" t="s">
        <v>128</v>
      </c>
    </row>
    <row r="3" spans="1:27" ht="21" customHeight="1">
      <c r="A3" s="350"/>
      <c r="B3" s="350"/>
      <c r="C3" s="351" t="s">
        <v>129</v>
      </c>
      <c r="D3" s="351"/>
      <c r="E3" s="351"/>
      <c r="F3" s="351"/>
      <c r="G3" s="351"/>
      <c r="H3" s="351"/>
      <c r="I3" s="351"/>
      <c r="J3" s="351"/>
      <c r="K3" s="351"/>
      <c r="L3" s="351"/>
      <c r="M3" s="351"/>
      <c r="N3" s="351"/>
      <c r="O3" s="351"/>
      <c r="P3" s="351"/>
      <c r="Q3" s="351"/>
      <c r="R3" s="351"/>
      <c r="S3" s="351"/>
      <c r="T3" s="351"/>
      <c r="U3" s="351"/>
      <c r="V3" s="351"/>
      <c r="W3" s="351"/>
      <c r="X3" s="351"/>
      <c r="Y3" s="351"/>
      <c r="Z3" s="27" t="s">
        <v>130</v>
      </c>
    </row>
    <row r="4" spans="1:27" ht="18" customHeight="1">
      <c r="A4" s="350"/>
      <c r="B4" s="350"/>
      <c r="C4" s="351" t="s">
        <v>131</v>
      </c>
      <c r="D4" s="351"/>
      <c r="E4" s="351"/>
      <c r="F4" s="351"/>
      <c r="G4" s="351"/>
      <c r="H4" s="351"/>
      <c r="I4" s="351"/>
      <c r="J4" s="351"/>
      <c r="K4" s="351"/>
      <c r="L4" s="351"/>
      <c r="M4" s="351"/>
      <c r="N4" s="351"/>
      <c r="O4" s="351"/>
      <c r="P4" s="351"/>
      <c r="Q4" s="351"/>
      <c r="R4" s="351"/>
      <c r="S4" s="351"/>
      <c r="T4" s="351"/>
      <c r="U4" s="351"/>
      <c r="V4" s="351"/>
      <c r="W4" s="351"/>
      <c r="X4" s="351"/>
      <c r="Y4" s="351"/>
      <c r="Z4" s="27" t="s">
        <v>132</v>
      </c>
    </row>
    <row r="5" spans="1:27" ht="17.25" customHeight="1">
      <c r="A5" s="359" t="s">
        <v>133</v>
      </c>
      <c r="B5" s="359"/>
      <c r="C5" s="20"/>
      <c r="D5" s="19"/>
      <c r="E5" s="19"/>
      <c r="F5" s="19"/>
      <c r="G5" s="19"/>
      <c r="H5" s="19"/>
      <c r="I5" s="19"/>
      <c r="J5" s="19"/>
      <c r="K5" s="19"/>
      <c r="L5" s="19"/>
      <c r="M5" s="19"/>
      <c r="N5" s="19"/>
      <c r="O5" s="19"/>
      <c r="P5" s="19"/>
      <c r="Q5" s="19"/>
      <c r="R5" s="19"/>
      <c r="S5" s="19"/>
      <c r="T5" s="19"/>
      <c r="U5" s="85"/>
      <c r="V5" s="85"/>
      <c r="W5" s="85"/>
      <c r="X5" s="85"/>
      <c r="Y5" s="19"/>
      <c r="Z5" s="21"/>
    </row>
    <row r="6" spans="1:27" ht="26.25" customHeight="1">
      <c r="A6" s="356" t="s">
        <v>134</v>
      </c>
      <c r="B6" s="357"/>
      <c r="C6" s="357"/>
      <c r="D6" s="357"/>
      <c r="E6" s="357"/>
      <c r="F6" s="357"/>
      <c r="G6" s="357"/>
      <c r="H6" s="357"/>
      <c r="I6" s="357"/>
      <c r="J6" s="357"/>
      <c r="K6" s="357"/>
      <c r="L6" s="357"/>
      <c r="M6" s="357"/>
      <c r="N6" s="357"/>
      <c r="O6" s="357"/>
      <c r="P6" s="357"/>
      <c r="Q6" s="357"/>
      <c r="R6" s="357"/>
      <c r="S6" s="357"/>
      <c r="T6" s="357"/>
      <c r="U6" s="357"/>
      <c r="V6" s="357"/>
      <c r="W6" s="357"/>
      <c r="X6" s="357"/>
      <c r="Y6" s="357"/>
      <c r="Z6" s="358"/>
    </row>
    <row r="7" spans="1:27" s="2" customFormat="1" ht="78.75" customHeight="1" thickBot="1">
      <c r="A7" s="57" t="s">
        <v>2</v>
      </c>
      <c r="B7" s="57" t="s">
        <v>4</v>
      </c>
      <c r="C7" s="57" t="s">
        <v>135</v>
      </c>
      <c r="D7" s="57" t="s">
        <v>136</v>
      </c>
      <c r="E7" s="57" t="s">
        <v>137</v>
      </c>
      <c r="F7" s="57" t="s">
        <v>138</v>
      </c>
      <c r="G7" s="57" t="s">
        <v>14</v>
      </c>
      <c r="H7" s="57" t="s">
        <v>16</v>
      </c>
      <c r="I7" s="57" t="s">
        <v>18</v>
      </c>
      <c r="J7" s="58" t="s">
        <v>139</v>
      </c>
      <c r="K7" s="57" t="s">
        <v>140</v>
      </c>
      <c r="L7" s="57" t="s">
        <v>141</v>
      </c>
      <c r="M7" s="57" t="s">
        <v>142</v>
      </c>
      <c r="N7" s="57" t="s">
        <v>28</v>
      </c>
      <c r="O7" s="57" t="s">
        <v>30</v>
      </c>
      <c r="P7" s="54" t="s">
        <v>143</v>
      </c>
      <c r="Q7" s="57" t="s">
        <v>145</v>
      </c>
      <c r="R7" s="138" t="s">
        <v>539</v>
      </c>
      <c r="S7" s="54" t="s">
        <v>540</v>
      </c>
      <c r="T7" s="54" t="s">
        <v>144</v>
      </c>
      <c r="U7" s="132" t="s">
        <v>533</v>
      </c>
      <c r="V7" s="132" t="s">
        <v>534</v>
      </c>
      <c r="W7" s="111" t="s">
        <v>530</v>
      </c>
      <c r="X7" s="111" t="s">
        <v>531</v>
      </c>
      <c r="Y7" s="57" t="s">
        <v>146</v>
      </c>
      <c r="Z7" s="102" t="s">
        <v>147</v>
      </c>
      <c r="AA7" s="107" t="s">
        <v>529</v>
      </c>
    </row>
    <row r="8" spans="1:27" s="2" customFormat="1" ht="75" customHeight="1">
      <c r="A8" s="364" t="s">
        <v>148</v>
      </c>
      <c r="B8" s="362" t="s">
        <v>149</v>
      </c>
      <c r="C8" s="362" t="s">
        <v>150</v>
      </c>
      <c r="D8" s="362" t="s">
        <v>151</v>
      </c>
      <c r="E8" s="59" t="s">
        <v>152</v>
      </c>
      <c r="F8" s="362" t="s">
        <v>153</v>
      </c>
      <c r="G8" s="360" t="s">
        <v>154</v>
      </c>
      <c r="H8" s="77" t="s">
        <v>155</v>
      </c>
      <c r="I8" s="59" t="s">
        <v>156</v>
      </c>
      <c r="J8" s="82" t="s">
        <v>157</v>
      </c>
      <c r="K8" s="77" t="s">
        <v>158</v>
      </c>
      <c r="L8" s="60">
        <v>0.25</v>
      </c>
      <c r="M8" s="61" t="s">
        <v>159</v>
      </c>
      <c r="N8" s="62" t="s">
        <v>160</v>
      </c>
      <c r="O8" s="63">
        <v>100000</v>
      </c>
      <c r="P8" s="129">
        <v>45062</v>
      </c>
      <c r="Q8" s="139">
        <v>21646</v>
      </c>
      <c r="R8" s="129">
        <v>5568</v>
      </c>
      <c r="S8" s="129">
        <f>+R8</f>
        <v>5568</v>
      </c>
      <c r="T8" s="129">
        <f>P8+S8</f>
        <v>50630</v>
      </c>
      <c r="U8" s="313">
        <f>+(S8/Q8)*L8</f>
        <v>6.4307493301302782E-2</v>
      </c>
      <c r="V8" s="86">
        <f>+(T8/O8)*L8</f>
        <v>0.12657499999999999</v>
      </c>
      <c r="W8" s="123">
        <f>+S8/Q8</f>
        <v>0.25722997320521113</v>
      </c>
      <c r="X8" s="110">
        <f>+T8/O8</f>
        <v>0.50629999999999997</v>
      </c>
      <c r="Y8" s="65">
        <v>21646</v>
      </c>
      <c r="Z8" s="103">
        <v>11646</v>
      </c>
      <c r="AA8" s="146" t="s">
        <v>541</v>
      </c>
    </row>
    <row r="9" spans="1:27" s="2" customFormat="1" ht="72" customHeight="1">
      <c r="A9" s="365"/>
      <c r="B9" s="363"/>
      <c r="C9" s="363"/>
      <c r="D9" s="363"/>
      <c r="E9" s="55" t="s">
        <v>161</v>
      </c>
      <c r="F9" s="363"/>
      <c r="G9" s="361"/>
      <c r="H9" s="76" t="s">
        <v>162</v>
      </c>
      <c r="I9" s="55" t="s">
        <v>156</v>
      </c>
      <c r="J9" s="83">
        <v>0</v>
      </c>
      <c r="K9" s="76" t="s">
        <v>163</v>
      </c>
      <c r="L9" s="40">
        <v>0.25</v>
      </c>
      <c r="M9" s="37" t="s">
        <v>159</v>
      </c>
      <c r="N9" s="39" t="s">
        <v>164</v>
      </c>
      <c r="O9" s="51">
        <v>400</v>
      </c>
      <c r="P9" s="129">
        <v>30</v>
      </c>
      <c r="Q9" s="140">
        <v>120</v>
      </c>
      <c r="R9" s="129">
        <v>0</v>
      </c>
      <c r="S9" s="129">
        <f>+R9</f>
        <v>0</v>
      </c>
      <c r="T9" s="129">
        <f t="shared" ref="T9:T11" si="0">P9+S9</f>
        <v>30</v>
      </c>
      <c r="U9" s="314">
        <f>+(S9/Q9)*L9</f>
        <v>0</v>
      </c>
      <c r="V9" s="148">
        <f>+(T9/O9)*L9</f>
        <v>1.8749999999999999E-2</v>
      </c>
      <c r="W9" s="123">
        <f>+S9/Q9</f>
        <v>0</v>
      </c>
      <c r="X9" s="123">
        <f>+T9/O9</f>
        <v>7.4999999999999997E-2</v>
      </c>
      <c r="Y9" s="119">
        <v>125</v>
      </c>
      <c r="Z9" s="120">
        <v>125</v>
      </c>
      <c r="AA9" s="147"/>
    </row>
    <row r="10" spans="1:27" s="2" customFormat="1" ht="75" customHeight="1">
      <c r="A10" s="365"/>
      <c r="B10" s="363"/>
      <c r="C10" s="363"/>
      <c r="D10" s="363"/>
      <c r="E10" s="55" t="s">
        <v>152</v>
      </c>
      <c r="F10" s="363"/>
      <c r="G10" s="361"/>
      <c r="H10" s="76" t="s">
        <v>165</v>
      </c>
      <c r="I10" s="55" t="s">
        <v>156</v>
      </c>
      <c r="J10" s="83" t="s">
        <v>166</v>
      </c>
      <c r="K10" s="76" t="s">
        <v>167</v>
      </c>
      <c r="L10" s="40">
        <v>0.25</v>
      </c>
      <c r="M10" s="38" t="s">
        <v>159</v>
      </c>
      <c r="N10" s="39" t="s">
        <v>168</v>
      </c>
      <c r="O10" s="51">
        <v>180</v>
      </c>
      <c r="P10" s="129">
        <v>20</v>
      </c>
      <c r="Q10" s="52">
        <v>50</v>
      </c>
      <c r="R10" s="129">
        <v>8</v>
      </c>
      <c r="S10" s="129">
        <f>+R10</f>
        <v>8</v>
      </c>
      <c r="T10" s="129">
        <f t="shared" si="0"/>
        <v>28</v>
      </c>
      <c r="U10" s="314">
        <f>+(S10/Q10)*L10</f>
        <v>0.04</v>
      </c>
      <c r="V10" s="148">
        <f>+(T10/O10)*L10</f>
        <v>3.888888888888889E-2</v>
      </c>
      <c r="W10" s="123">
        <f>+S10/Q10</f>
        <v>0.16</v>
      </c>
      <c r="X10" s="123">
        <f>+T10/O10</f>
        <v>0.15555555555555556</v>
      </c>
      <c r="Y10" s="52">
        <v>50</v>
      </c>
      <c r="Z10" s="104">
        <v>60</v>
      </c>
      <c r="AA10" s="146" t="s">
        <v>542</v>
      </c>
    </row>
    <row r="11" spans="1:27" s="2" customFormat="1" ht="69" customHeight="1">
      <c r="A11" s="365"/>
      <c r="B11" s="363"/>
      <c r="C11" s="363"/>
      <c r="D11" s="363"/>
      <c r="E11" s="55" t="s">
        <v>161</v>
      </c>
      <c r="F11" s="363"/>
      <c r="G11" s="361"/>
      <c r="H11" s="76" t="s">
        <v>169</v>
      </c>
      <c r="I11" s="55" t="s">
        <v>156</v>
      </c>
      <c r="J11" s="83" t="s">
        <v>170</v>
      </c>
      <c r="K11" s="84" t="s">
        <v>171</v>
      </c>
      <c r="L11" s="40">
        <v>0.25</v>
      </c>
      <c r="M11" s="38" t="s">
        <v>159</v>
      </c>
      <c r="N11" s="39" t="s">
        <v>172</v>
      </c>
      <c r="O11" s="51">
        <v>1</v>
      </c>
      <c r="P11" s="129">
        <v>0.25</v>
      </c>
      <c r="Q11" s="141">
        <v>0.25</v>
      </c>
      <c r="R11" s="129">
        <v>0.05</v>
      </c>
      <c r="S11" s="129">
        <f>+R11</f>
        <v>0.05</v>
      </c>
      <c r="T11" s="129">
        <f t="shared" si="0"/>
        <v>0.3</v>
      </c>
      <c r="U11" s="315">
        <f>+(S11/Q11)*L11</f>
        <v>0.05</v>
      </c>
      <c r="V11" s="122">
        <f>+(T11/O11)*L11</f>
        <v>7.4999999999999997E-2</v>
      </c>
      <c r="W11" s="123">
        <f>+S11/Q11</f>
        <v>0.2</v>
      </c>
      <c r="X11" s="123">
        <f>+T11/O11</f>
        <v>0.3</v>
      </c>
      <c r="Y11" s="52">
        <v>0.25</v>
      </c>
      <c r="Z11" s="104">
        <v>0.25</v>
      </c>
      <c r="AA11" s="146" t="s">
        <v>543</v>
      </c>
    </row>
    <row r="12" spans="1:27" s="53" customFormat="1" ht="34.5" customHeight="1" thickBot="1">
      <c r="A12" s="71"/>
      <c r="B12" s="72"/>
      <c r="C12" s="73"/>
      <c r="D12" s="74"/>
      <c r="E12" s="75"/>
      <c r="F12" s="352" t="s">
        <v>174</v>
      </c>
      <c r="G12" s="352"/>
      <c r="H12" s="352"/>
      <c r="I12" s="352"/>
      <c r="J12" s="352"/>
      <c r="K12" s="352"/>
      <c r="L12" s="352"/>
      <c r="M12" s="352"/>
      <c r="N12" s="352"/>
      <c r="O12" s="352"/>
      <c r="P12" s="352"/>
      <c r="Q12" s="352"/>
      <c r="R12" s="353"/>
      <c r="S12" s="353"/>
      <c r="T12" s="353"/>
      <c r="U12" s="91">
        <f>+U8+U9+U10+U11</f>
        <v>0.15430749330130278</v>
      </c>
      <c r="V12" s="91">
        <f>+V8+V9+V10+V11</f>
        <v>0.25921388888888885</v>
      </c>
      <c r="W12" s="121">
        <f>AVERAGE(W8:W11)</f>
        <v>0.15430749330130278</v>
      </c>
      <c r="X12" s="121">
        <f>AVERAGE(X8:X11)</f>
        <v>0.25921388888888885</v>
      </c>
      <c r="Y12" s="74"/>
      <c r="Z12" s="105"/>
      <c r="AA12" s="107"/>
    </row>
    <row r="13" spans="1:27" s="2" customFormat="1" ht="65.25" customHeight="1">
      <c r="A13" s="364" t="s">
        <v>175</v>
      </c>
      <c r="B13" s="362" t="s">
        <v>176</v>
      </c>
      <c r="C13" s="362" t="s">
        <v>177</v>
      </c>
      <c r="D13" s="362" t="s">
        <v>178</v>
      </c>
      <c r="E13" s="362" t="s">
        <v>179</v>
      </c>
      <c r="F13" s="362" t="s">
        <v>180</v>
      </c>
      <c r="G13" s="360" t="s">
        <v>181</v>
      </c>
      <c r="H13" s="77" t="s">
        <v>182</v>
      </c>
      <c r="I13" s="59" t="s">
        <v>156</v>
      </c>
      <c r="J13" s="82" t="s">
        <v>183</v>
      </c>
      <c r="K13" s="77" t="s">
        <v>184</v>
      </c>
      <c r="L13" s="60">
        <v>0.1</v>
      </c>
      <c r="M13" s="61" t="s">
        <v>185</v>
      </c>
      <c r="N13" s="62" t="s">
        <v>186</v>
      </c>
      <c r="O13" s="63">
        <v>2289</v>
      </c>
      <c r="P13" s="129">
        <v>647</v>
      </c>
      <c r="Q13" s="63">
        <v>493</v>
      </c>
      <c r="R13" s="129">
        <v>153</v>
      </c>
      <c r="S13" s="129">
        <f>+R13</f>
        <v>153</v>
      </c>
      <c r="T13" s="129">
        <f>P13+S13</f>
        <v>800</v>
      </c>
      <c r="U13" s="142">
        <f t="shared" ref="U13:U23" si="1">+(S13/Q13)*L13</f>
        <v>3.1034482758620693E-2</v>
      </c>
      <c r="V13" s="86">
        <f>+(T13/O13)*L13</f>
        <v>3.4949759720401923E-2</v>
      </c>
      <c r="W13" s="99">
        <f t="shared" ref="W13:W23" si="2">+S13/Q13</f>
        <v>0.31034482758620691</v>
      </c>
      <c r="X13" s="86">
        <f t="shared" ref="X13:X23" si="3">+T13/O13</f>
        <v>0.34949759720401924</v>
      </c>
      <c r="Y13" s="65">
        <v>570</v>
      </c>
      <c r="Z13" s="103">
        <v>579</v>
      </c>
      <c r="AA13" s="146" t="s">
        <v>544</v>
      </c>
    </row>
    <row r="14" spans="1:27" s="2" customFormat="1" ht="63" customHeight="1">
      <c r="A14" s="365"/>
      <c r="B14" s="363"/>
      <c r="C14" s="363"/>
      <c r="D14" s="363"/>
      <c r="E14" s="363"/>
      <c r="F14" s="363"/>
      <c r="G14" s="361"/>
      <c r="H14" s="76" t="s">
        <v>187</v>
      </c>
      <c r="I14" s="55" t="s">
        <v>188</v>
      </c>
      <c r="J14" s="83" t="s">
        <v>189</v>
      </c>
      <c r="K14" s="76" t="s">
        <v>190</v>
      </c>
      <c r="L14" s="40">
        <v>0.1</v>
      </c>
      <c r="M14" s="38" t="s">
        <v>185</v>
      </c>
      <c r="N14" s="39" t="s">
        <v>191</v>
      </c>
      <c r="O14" s="51" t="s">
        <v>192</v>
      </c>
      <c r="P14" s="129">
        <v>19.61</v>
      </c>
      <c r="Q14" s="112">
        <v>70.39</v>
      </c>
      <c r="R14" s="129">
        <v>3</v>
      </c>
      <c r="S14" s="129">
        <f>+R14</f>
        <v>3</v>
      </c>
      <c r="T14" s="129">
        <f t="shared" ref="T14:T23" si="4">P14+S14</f>
        <v>22.61</v>
      </c>
      <c r="U14" s="142">
        <f t="shared" si="1"/>
        <v>4.2619690296917178E-3</v>
      </c>
      <c r="V14" s="99">
        <f>+(T14/O14)*L14</f>
        <v>1.1863784237590512E-2</v>
      </c>
      <c r="W14" s="99">
        <f t="shared" si="2"/>
        <v>4.2619690296917173E-2</v>
      </c>
      <c r="X14" s="99">
        <f t="shared" si="3"/>
        <v>0.11863784237590512</v>
      </c>
      <c r="Y14" s="119">
        <v>50</v>
      </c>
      <c r="Z14" s="104">
        <v>50.58</v>
      </c>
      <c r="AA14" s="146" t="s">
        <v>544</v>
      </c>
    </row>
    <row r="15" spans="1:27" s="2" customFormat="1" ht="44.25" customHeight="1">
      <c r="A15" s="365"/>
      <c r="B15" s="363"/>
      <c r="C15" s="363"/>
      <c r="D15" s="363"/>
      <c r="E15" s="363"/>
      <c r="F15" s="363"/>
      <c r="G15" s="361"/>
      <c r="H15" s="76" t="s">
        <v>193</v>
      </c>
      <c r="I15" s="55" t="s">
        <v>188</v>
      </c>
      <c r="J15" s="83" t="s">
        <v>194</v>
      </c>
      <c r="K15" s="76" t="s">
        <v>195</v>
      </c>
      <c r="L15" s="40">
        <v>0.05</v>
      </c>
      <c r="M15" s="38" t="s">
        <v>185</v>
      </c>
      <c r="N15" s="39" t="s">
        <v>196</v>
      </c>
      <c r="O15" s="51">
        <v>20</v>
      </c>
      <c r="P15" s="129">
        <v>0</v>
      </c>
      <c r="Q15" s="112">
        <v>10</v>
      </c>
      <c r="R15" s="129">
        <v>0</v>
      </c>
      <c r="S15" s="129">
        <f t="shared" ref="S15:S23" si="5">+R15</f>
        <v>0</v>
      </c>
      <c r="T15" s="129">
        <f t="shared" si="4"/>
        <v>0</v>
      </c>
      <c r="U15" s="142">
        <f t="shared" si="1"/>
        <v>0</v>
      </c>
      <c r="V15" s="99">
        <v>0</v>
      </c>
      <c r="W15" s="99">
        <f t="shared" si="2"/>
        <v>0</v>
      </c>
      <c r="X15" s="99">
        <f t="shared" si="3"/>
        <v>0</v>
      </c>
      <c r="Y15" s="119">
        <v>5</v>
      </c>
      <c r="Z15" s="120">
        <v>5</v>
      </c>
      <c r="AA15" s="146"/>
    </row>
    <row r="16" spans="1:27" s="2" customFormat="1" ht="54" customHeight="1">
      <c r="A16" s="365"/>
      <c r="B16" s="363"/>
      <c r="C16" s="363"/>
      <c r="D16" s="363"/>
      <c r="E16" s="363"/>
      <c r="F16" s="363"/>
      <c r="G16" s="361"/>
      <c r="H16" s="76" t="s">
        <v>197</v>
      </c>
      <c r="I16" s="55" t="s">
        <v>156</v>
      </c>
      <c r="J16" s="83" t="s">
        <v>198</v>
      </c>
      <c r="K16" s="76" t="s">
        <v>199</v>
      </c>
      <c r="L16" s="40">
        <v>0.2</v>
      </c>
      <c r="M16" s="38" t="s">
        <v>185</v>
      </c>
      <c r="N16" s="39" t="s">
        <v>200</v>
      </c>
      <c r="O16" s="51">
        <v>1</v>
      </c>
      <c r="P16" s="129">
        <v>0.25</v>
      </c>
      <c r="Q16" s="112">
        <v>0.25</v>
      </c>
      <c r="R16" s="129">
        <v>0.15</v>
      </c>
      <c r="S16" s="129">
        <f t="shared" si="5"/>
        <v>0.15</v>
      </c>
      <c r="T16" s="129">
        <f t="shared" si="4"/>
        <v>0.4</v>
      </c>
      <c r="U16" s="142">
        <f t="shared" si="1"/>
        <v>0.12</v>
      </c>
      <c r="V16" s="99">
        <f t="shared" ref="V16:V23" si="6">+(T16/O16)*L16</f>
        <v>8.0000000000000016E-2</v>
      </c>
      <c r="W16" s="99">
        <f t="shared" si="2"/>
        <v>0.6</v>
      </c>
      <c r="X16" s="99">
        <f t="shared" si="3"/>
        <v>0.4</v>
      </c>
      <c r="Y16" s="119">
        <v>0.25</v>
      </c>
      <c r="Z16" s="104">
        <v>0.25</v>
      </c>
      <c r="AA16" s="146" t="s">
        <v>544</v>
      </c>
    </row>
    <row r="17" spans="1:32" s="2" customFormat="1" ht="41.25" customHeight="1">
      <c r="A17" s="365"/>
      <c r="B17" s="363"/>
      <c r="C17" s="363"/>
      <c r="D17" s="363"/>
      <c r="E17" s="363" t="s">
        <v>201</v>
      </c>
      <c r="F17" s="363"/>
      <c r="G17" s="361"/>
      <c r="H17" s="76" t="s">
        <v>202</v>
      </c>
      <c r="I17" s="55" t="s">
        <v>156</v>
      </c>
      <c r="J17" s="83" t="s">
        <v>203</v>
      </c>
      <c r="K17" s="76" t="s">
        <v>204</v>
      </c>
      <c r="L17" s="40">
        <v>0.1</v>
      </c>
      <c r="M17" s="38" t="s">
        <v>159</v>
      </c>
      <c r="N17" s="39" t="s">
        <v>205</v>
      </c>
      <c r="O17" s="51">
        <v>14</v>
      </c>
      <c r="P17" s="129">
        <v>1</v>
      </c>
      <c r="Q17" s="112">
        <v>5</v>
      </c>
      <c r="R17" s="129">
        <v>0</v>
      </c>
      <c r="S17" s="129">
        <f t="shared" si="5"/>
        <v>0</v>
      </c>
      <c r="T17" s="129">
        <f t="shared" si="4"/>
        <v>1</v>
      </c>
      <c r="U17" s="142">
        <f t="shared" si="1"/>
        <v>0</v>
      </c>
      <c r="V17" s="99">
        <f t="shared" si="6"/>
        <v>7.1428571428571426E-3</v>
      </c>
      <c r="W17" s="99">
        <f t="shared" si="2"/>
        <v>0</v>
      </c>
      <c r="X17" s="99">
        <f t="shared" si="3"/>
        <v>7.1428571428571425E-2</v>
      </c>
      <c r="Y17" s="119">
        <v>3</v>
      </c>
      <c r="Z17" s="104">
        <v>5</v>
      </c>
      <c r="AA17" s="147"/>
    </row>
    <row r="18" spans="1:32" s="2" customFormat="1" ht="40.5" customHeight="1">
      <c r="A18" s="365"/>
      <c r="B18" s="363"/>
      <c r="C18" s="363"/>
      <c r="D18" s="363"/>
      <c r="E18" s="363"/>
      <c r="F18" s="363"/>
      <c r="G18" s="361"/>
      <c r="H18" s="76" t="s">
        <v>206</v>
      </c>
      <c r="I18" s="55" t="s">
        <v>156</v>
      </c>
      <c r="J18" s="83" t="s">
        <v>207</v>
      </c>
      <c r="K18" s="76" t="s">
        <v>208</v>
      </c>
      <c r="L18" s="40">
        <v>0.05</v>
      </c>
      <c r="M18" s="38" t="s">
        <v>159</v>
      </c>
      <c r="N18" s="39" t="s">
        <v>209</v>
      </c>
      <c r="O18" s="51">
        <v>10</v>
      </c>
      <c r="P18" s="129">
        <v>3</v>
      </c>
      <c r="Q18" s="51">
        <v>2</v>
      </c>
      <c r="R18" s="129">
        <v>0</v>
      </c>
      <c r="S18" s="129">
        <f t="shared" si="5"/>
        <v>0</v>
      </c>
      <c r="T18" s="129">
        <f t="shared" si="4"/>
        <v>3</v>
      </c>
      <c r="U18" s="142">
        <f t="shared" si="1"/>
        <v>0</v>
      </c>
      <c r="V18" s="99">
        <f t="shared" si="6"/>
        <v>1.4999999999999999E-2</v>
      </c>
      <c r="W18" s="99">
        <f t="shared" si="2"/>
        <v>0</v>
      </c>
      <c r="X18" s="99">
        <f t="shared" si="3"/>
        <v>0.3</v>
      </c>
      <c r="Y18" s="119">
        <v>2</v>
      </c>
      <c r="Z18" s="104">
        <v>3</v>
      </c>
      <c r="AA18" s="147"/>
    </row>
    <row r="19" spans="1:32" s="2" customFormat="1" ht="45" customHeight="1">
      <c r="A19" s="365"/>
      <c r="B19" s="363"/>
      <c r="C19" s="363"/>
      <c r="D19" s="363"/>
      <c r="E19" s="363" t="s">
        <v>210</v>
      </c>
      <c r="F19" s="363"/>
      <c r="G19" s="361"/>
      <c r="H19" s="76" t="s">
        <v>211</v>
      </c>
      <c r="I19" s="55" t="s">
        <v>156</v>
      </c>
      <c r="J19" s="83" t="s">
        <v>212</v>
      </c>
      <c r="K19" s="76" t="s">
        <v>213</v>
      </c>
      <c r="L19" s="40">
        <v>0.1</v>
      </c>
      <c r="M19" s="38" t="s">
        <v>159</v>
      </c>
      <c r="N19" s="39" t="s">
        <v>214</v>
      </c>
      <c r="O19" s="51">
        <v>18</v>
      </c>
      <c r="P19" s="129">
        <v>7</v>
      </c>
      <c r="Q19" s="51">
        <v>4</v>
      </c>
      <c r="R19" s="129">
        <v>3</v>
      </c>
      <c r="S19" s="129">
        <f t="shared" si="5"/>
        <v>3</v>
      </c>
      <c r="T19" s="129">
        <f t="shared" si="4"/>
        <v>10</v>
      </c>
      <c r="U19" s="142">
        <f t="shared" si="1"/>
        <v>7.5000000000000011E-2</v>
      </c>
      <c r="V19" s="99">
        <f t="shared" si="6"/>
        <v>5.5555555555555559E-2</v>
      </c>
      <c r="W19" s="99">
        <f t="shared" si="2"/>
        <v>0.75</v>
      </c>
      <c r="X19" s="99">
        <f t="shared" si="3"/>
        <v>0.55555555555555558</v>
      </c>
      <c r="Y19" s="119">
        <v>4</v>
      </c>
      <c r="Z19" s="104">
        <v>3</v>
      </c>
      <c r="AA19" s="146" t="s">
        <v>545</v>
      </c>
    </row>
    <row r="20" spans="1:32" s="2" customFormat="1" ht="62.25" customHeight="1">
      <c r="A20" s="365"/>
      <c r="B20" s="363"/>
      <c r="C20" s="363"/>
      <c r="D20" s="363"/>
      <c r="E20" s="363"/>
      <c r="F20" s="363"/>
      <c r="G20" s="361"/>
      <c r="H20" s="76" t="s">
        <v>215</v>
      </c>
      <c r="I20" s="55" t="s">
        <v>156</v>
      </c>
      <c r="J20" s="83">
        <v>0</v>
      </c>
      <c r="K20" s="76" t="s">
        <v>216</v>
      </c>
      <c r="L20" s="40">
        <v>0.05</v>
      </c>
      <c r="M20" s="38" t="s">
        <v>159</v>
      </c>
      <c r="N20" s="39" t="s">
        <v>217</v>
      </c>
      <c r="O20" s="51">
        <v>1</v>
      </c>
      <c r="P20" s="129">
        <v>0.5</v>
      </c>
      <c r="Q20" s="112">
        <v>0.5</v>
      </c>
      <c r="R20" s="129">
        <v>0</v>
      </c>
      <c r="S20" s="129">
        <f t="shared" si="5"/>
        <v>0</v>
      </c>
      <c r="T20" s="129">
        <f t="shared" si="4"/>
        <v>0.5</v>
      </c>
      <c r="U20" s="142">
        <f t="shared" si="1"/>
        <v>0</v>
      </c>
      <c r="V20" s="99">
        <f t="shared" si="6"/>
        <v>2.5000000000000001E-2</v>
      </c>
      <c r="W20" s="99">
        <f t="shared" si="2"/>
        <v>0</v>
      </c>
      <c r="X20" s="99">
        <f t="shared" si="3"/>
        <v>0.5</v>
      </c>
      <c r="Y20" s="119" t="s">
        <v>222</v>
      </c>
      <c r="Z20" s="120" t="s">
        <v>222</v>
      </c>
      <c r="AA20" s="147"/>
    </row>
    <row r="21" spans="1:32" s="2" customFormat="1" ht="54.75" customHeight="1">
      <c r="A21" s="365"/>
      <c r="B21" s="363"/>
      <c r="C21" s="363"/>
      <c r="D21" s="363"/>
      <c r="E21" s="55" t="s">
        <v>218</v>
      </c>
      <c r="F21" s="363"/>
      <c r="G21" s="361"/>
      <c r="H21" s="76" t="s">
        <v>219</v>
      </c>
      <c r="I21" s="55" t="s">
        <v>156</v>
      </c>
      <c r="J21" s="83">
        <v>0</v>
      </c>
      <c r="K21" s="76" t="s">
        <v>220</v>
      </c>
      <c r="L21" s="40">
        <v>0.05</v>
      </c>
      <c r="M21" s="38" t="s">
        <v>185</v>
      </c>
      <c r="N21" s="39" t="s">
        <v>221</v>
      </c>
      <c r="O21" s="51">
        <v>20</v>
      </c>
      <c r="P21" s="129">
        <v>0</v>
      </c>
      <c r="Q21" s="51">
        <v>5</v>
      </c>
      <c r="R21" s="129">
        <v>0</v>
      </c>
      <c r="S21" s="129">
        <f t="shared" si="5"/>
        <v>0</v>
      </c>
      <c r="T21" s="129">
        <f t="shared" si="4"/>
        <v>0</v>
      </c>
      <c r="U21" s="142">
        <f t="shared" si="1"/>
        <v>0</v>
      </c>
      <c r="V21" s="99">
        <f t="shared" si="6"/>
        <v>0</v>
      </c>
      <c r="W21" s="99">
        <f t="shared" si="2"/>
        <v>0</v>
      </c>
      <c r="X21" s="99">
        <f t="shared" si="3"/>
        <v>0</v>
      </c>
      <c r="Y21" s="52">
        <v>5</v>
      </c>
      <c r="Z21" s="104">
        <v>10</v>
      </c>
      <c r="AA21" s="147"/>
    </row>
    <row r="22" spans="1:32" s="2" customFormat="1" ht="57" customHeight="1">
      <c r="A22" s="365"/>
      <c r="B22" s="363"/>
      <c r="C22" s="363"/>
      <c r="D22" s="363"/>
      <c r="E22" s="366" t="s">
        <v>224</v>
      </c>
      <c r="F22" s="363"/>
      <c r="G22" s="361"/>
      <c r="H22" s="76" t="s">
        <v>225</v>
      </c>
      <c r="I22" s="55" t="s">
        <v>156</v>
      </c>
      <c r="J22" s="83" t="s">
        <v>226</v>
      </c>
      <c r="K22" s="76" t="s">
        <v>227</v>
      </c>
      <c r="L22" s="40">
        <v>0.1</v>
      </c>
      <c r="M22" s="38" t="s">
        <v>185</v>
      </c>
      <c r="N22" s="39" t="s">
        <v>228</v>
      </c>
      <c r="O22" s="51">
        <v>119</v>
      </c>
      <c r="P22" s="129">
        <v>57</v>
      </c>
      <c r="Q22" s="51">
        <v>62</v>
      </c>
      <c r="R22" s="129">
        <v>0</v>
      </c>
      <c r="S22" s="129">
        <f t="shared" si="5"/>
        <v>0</v>
      </c>
      <c r="T22" s="129">
        <f t="shared" si="4"/>
        <v>57</v>
      </c>
      <c r="U22" s="142">
        <f t="shared" si="1"/>
        <v>0</v>
      </c>
      <c r="V22" s="99">
        <f t="shared" si="6"/>
        <v>4.789915966386555E-2</v>
      </c>
      <c r="W22" s="99">
        <f t="shared" si="2"/>
        <v>0</v>
      </c>
      <c r="X22" s="99">
        <f t="shared" si="3"/>
        <v>0.47899159663865548</v>
      </c>
      <c r="Y22" s="52" t="s">
        <v>222</v>
      </c>
      <c r="Z22" s="104" t="s">
        <v>222</v>
      </c>
      <c r="AA22" s="147"/>
    </row>
    <row r="23" spans="1:32" s="2" customFormat="1" ht="60.75" customHeight="1">
      <c r="A23" s="365"/>
      <c r="B23" s="363"/>
      <c r="C23" s="363"/>
      <c r="D23" s="363"/>
      <c r="E23" s="366"/>
      <c r="F23" s="363"/>
      <c r="G23" s="361"/>
      <c r="H23" s="76" t="s">
        <v>229</v>
      </c>
      <c r="I23" s="55" t="s">
        <v>156</v>
      </c>
      <c r="J23" s="83" t="s">
        <v>230</v>
      </c>
      <c r="K23" s="76" t="s">
        <v>231</v>
      </c>
      <c r="L23" s="40">
        <v>0.1</v>
      </c>
      <c r="M23" s="38" t="s">
        <v>185</v>
      </c>
      <c r="N23" s="39" t="s">
        <v>232</v>
      </c>
      <c r="O23" s="51">
        <v>60</v>
      </c>
      <c r="P23" s="129">
        <v>0</v>
      </c>
      <c r="Q23" s="149">
        <v>60</v>
      </c>
      <c r="R23" s="129">
        <v>0</v>
      </c>
      <c r="S23" s="129">
        <f t="shared" si="5"/>
        <v>0</v>
      </c>
      <c r="T23" s="129">
        <f t="shared" si="4"/>
        <v>0</v>
      </c>
      <c r="U23" s="142" t="s">
        <v>223</v>
      </c>
      <c r="V23" s="99">
        <f t="shared" si="6"/>
        <v>0</v>
      </c>
      <c r="W23" s="99" t="s">
        <v>223</v>
      </c>
      <c r="X23" s="99">
        <f t="shared" si="3"/>
        <v>0</v>
      </c>
      <c r="Y23" s="52" t="s">
        <v>222</v>
      </c>
      <c r="Z23" s="104" t="s">
        <v>222</v>
      </c>
      <c r="AA23" s="108"/>
    </row>
    <row r="24" spans="1:32" s="2" customFormat="1" ht="26.25" customHeight="1" thickBot="1">
      <c r="A24" s="71"/>
      <c r="B24" s="72"/>
      <c r="C24" s="73"/>
      <c r="D24" s="74"/>
      <c r="E24" s="75"/>
      <c r="F24" s="352" t="s">
        <v>233</v>
      </c>
      <c r="G24" s="352"/>
      <c r="H24" s="352"/>
      <c r="I24" s="352"/>
      <c r="J24" s="352"/>
      <c r="K24" s="352"/>
      <c r="L24" s="352"/>
      <c r="M24" s="352"/>
      <c r="N24" s="352"/>
      <c r="O24" s="352"/>
      <c r="P24" s="352"/>
      <c r="Q24" s="352"/>
      <c r="R24" s="353"/>
      <c r="S24" s="353"/>
      <c r="T24" s="353"/>
      <c r="U24" s="91">
        <f>SUM(U13:U23)</f>
        <v>0.23029645178831243</v>
      </c>
      <c r="V24" s="91">
        <f>+V13+V14+V15+V16+V17+V18+V19+V20+V22</f>
        <v>0.27741111632027066</v>
      </c>
      <c r="W24" s="121">
        <f>AVERAGE(W13:W23)</f>
        <v>0.1702964517883124</v>
      </c>
      <c r="X24" s="121">
        <f>AVERAGE(X13:X23)</f>
        <v>0.25219192392751882</v>
      </c>
      <c r="Y24" s="74"/>
      <c r="Z24" s="105"/>
      <c r="AA24" s="107"/>
      <c r="AB24" s="53"/>
      <c r="AC24" s="53"/>
      <c r="AD24" s="53"/>
      <c r="AE24" s="53"/>
      <c r="AF24" s="53"/>
    </row>
    <row r="25" spans="1:32" s="2" customFormat="1" ht="58.5" customHeight="1">
      <c r="A25" s="364" t="s">
        <v>175</v>
      </c>
      <c r="B25" s="362" t="s">
        <v>234</v>
      </c>
      <c r="C25" s="362" t="s">
        <v>235</v>
      </c>
      <c r="D25" s="362" t="s">
        <v>236</v>
      </c>
      <c r="E25" s="362" t="s">
        <v>237</v>
      </c>
      <c r="F25" s="362" t="s">
        <v>238</v>
      </c>
      <c r="G25" s="360" t="s">
        <v>239</v>
      </c>
      <c r="H25" s="77" t="s">
        <v>240</v>
      </c>
      <c r="I25" s="59" t="s">
        <v>156</v>
      </c>
      <c r="J25" s="82" t="s">
        <v>241</v>
      </c>
      <c r="K25" s="77" t="s">
        <v>242</v>
      </c>
      <c r="L25" s="60">
        <v>0.3</v>
      </c>
      <c r="M25" s="113" t="s">
        <v>185</v>
      </c>
      <c r="N25" s="114" t="s">
        <v>243</v>
      </c>
      <c r="O25" s="115">
        <v>3</v>
      </c>
      <c r="P25" s="64">
        <v>0</v>
      </c>
      <c r="Q25" s="115">
        <v>1</v>
      </c>
      <c r="R25" s="64">
        <v>0</v>
      </c>
      <c r="S25" s="316">
        <f>+R25</f>
        <v>0</v>
      </c>
      <c r="T25" s="129">
        <f>P25+S25</f>
        <v>0</v>
      </c>
      <c r="U25" s="318" t="s">
        <v>223</v>
      </c>
      <c r="V25" s="101">
        <v>0</v>
      </c>
      <c r="W25" s="110" t="s">
        <v>223</v>
      </c>
      <c r="X25" s="110">
        <f>+T25/O25</f>
        <v>0</v>
      </c>
      <c r="Y25" s="65">
        <v>1</v>
      </c>
      <c r="Z25" s="103">
        <v>1</v>
      </c>
      <c r="AA25" s="147"/>
    </row>
    <row r="26" spans="1:32" s="2" customFormat="1" ht="53.25" customHeight="1">
      <c r="A26" s="365"/>
      <c r="B26" s="363"/>
      <c r="C26" s="363"/>
      <c r="D26" s="363"/>
      <c r="E26" s="363"/>
      <c r="F26" s="363"/>
      <c r="G26" s="361"/>
      <c r="H26" s="76" t="s">
        <v>244</v>
      </c>
      <c r="I26" s="55" t="s">
        <v>245</v>
      </c>
      <c r="J26" s="83" t="s">
        <v>246</v>
      </c>
      <c r="K26" s="76" t="s">
        <v>247</v>
      </c>
      <c r="L26" s="40">
        <v>0.4</v>
      </c>
      <c r="M26" s="116" t="s">
        <v>159</v>
      </c>
      <c r="N26" s="117" t="s">
        <v>248</v>
      </c>
      <c r="O26" s="118">
        <f>117002*1000000</f>
        <v>117002000000</v>
      </c>
      <c r="P26" s="97">
        <v>11281392541.1</v>
      </c>
      <c r="Q26" s="118">
        <v>20000000000</v>
      </c>
      <c r="R26" s="97">
        <v>1551000000</v>
      </c>
      <c r="S26" s="150">
        <f>+R26</f>
        <v>1551000000</v>
      </c>
      <c r="T26" s="151">
        <f t="shared" ref="T26:T28" si="7">P26+S26</f>
        <v>12832392541.1</v>
      </c>
      <c r="U26" s="143">
        <f>+(S26/Q26)*L26</f>
        <v>3.1019999999999999E-2</v>
      </c>
      <c r="V26" s="124">
        <f>+(T26/O26)*L26</f>
        <v>4.3870677564827959E-2</v>
      </c>
      <c r="W26" s="123">
        <f>+S26/Q26</f>
        <v>7.7549999999999994E-2</v>
      </c>
      <c r="X26" s="123">
        <f>+T26/O26</f>
        <v>0.10967669391206988</v>
      </c>
      <c r="Y26" s="144">
        <v>42860</v>
      </c>
      <c r="Z26" s="145">
        <v>42861</v>
      </c>
      <c r="AA26" s="146" t="s">
        <v>546</v>
      </c>
    </row>
    <row r="27" spans="1:32" s="2" customFormat="1" ht="88.5" customHeight="1">
      <c r="A27" s="365"/>
      <c r="B27" s="363"/>
      <c r="C27" s="363"/>
      <c r="D27" s="363"/>
      <c r="E27" s="363"/>
      <c r="F27" s="363"/>
      <c r="G27" s="361"/>
      <c r="H27" s="76" t="s">
        <v>249</v>
      </c>
      <c r="I27" s="55" t="s">
        <v>156</v>
      </c>
      <c r="J27" s="83">
        <v>0</v>
      </c>
      <c r="K27" s="76" t="s">
        <v>250</v>
      </c>
      <c r="L27" s="40">
        <v>0.2</v>
      </c>
      <c r="M27" s="116" t="s">
        <v>159</v>
      </c>
      <c r="N27" s="117" t="s">
        <v>251</v>
      </c>
      <c r="O27" s="112">
        <v>1</v>
      </c>
      <c r="P27" s="169">
        <v>0.25</v>
      </c>
      <c r="Q27" s="112" t="s">
        <v>173</v>
      </c>
      <c r="R27" s="169">
        <v>0.04</v>
      </c>
      <c r="S27" s="170">
        <f>+R27</f>
        <v>0.04</v>
      </c>
      <c r="T27" s="129">
        <f t="shared" si="7"/>
        <v>0.28999999999999998</v>
      </c>
      <c r="U27" s="143">
        <f>+(S27/Q27)*L27</f>
        <v>3.2000000000000001E-2</v>
      </c>
      <c r="V27" s="87">
        <f>+(T27/O27)*L27</f>
        <v>5.7999999999999996E-2</v>
      </c>
      <c r="W27" s="100">
        <f>+S27/Q27</f>
        <v>0.16</v>
      </c>
      <c r="X27" s="100">
        <f>+T27/O27</f>
        <v>0.28999999999999998</v>
      </c>
      <c r="Y27" s="52" t="s">
        <v>173</v>
      </c>
      <c r="Z27" s="104" t="s">
        <v>173</v>
      </c>
      <c r="AA27" s="147"/>
    </row>
    <row r="28" spans="1:32" s="2" customFormat="1" ht="45.75" customHeight="1">
      <c r="A28" s="365"/>
      <c r="B28" s="363"/>
      <c r="C28" s="363"/>
      <c r="D28" s="363"/>
      <c r="E28" s="363"/>
      <c r="F28" s="363"/>
      <c r="G28" s="361"/>
      <c r="H28" s="76" t="s">
        <v>252</v>
      </c>
      <c r="I28" s="55" t="s">
        <v>156</v>
      </c>
      <c r="J28" s="83">
        <v>0</v>
      </c>
      <c r="K28" s="76" t="s">
        <v>253</v>
      </c>
      <c r="L28" s="40">
        <v>0.1</v>
      </c>
      <c r="M28" s="38" t="s">
        <v>159</v>
      </c>
      <c r="N28" s="39" t="s">
        <v>254</v>
      </c>
      <c r="O28" s="51">
        <v>30</v>
      </c>
      <c r="P28" s="56">
        <v>0</v>
      </c>
      <c r="Q28" s="51">
        <v>5</v>
      </c>
      <c r="R28" s="56">
        <v>0</v>
      </c>
      <c r="S28" s="317">
        <f>+R28</f>
        <v>0</v>
      </c>
      <c r="T28" s="129">
        <f t="shared" si="7"/>
        <v>0</v>
      </c>
      <c r="U28" s="143" t="s">
        <v>223</v>
      </c>
      <c r="V28" s="87">
        <f>+(T28/O28)*L28</f>
        <v>0</v>
      </c>
      <c r="W28" s="100" t="s">
        <v>223</v>
      </c>
      <c r="X28" s="100">
        <f>+T28/O28</f>
        <v>0</v>
      </c>
      <c r="Y28" s="52">
        <v>10</v>
      </c>
      <c r="Z28" s="104">
        <v>15</v>
      </c>
      <c r="AA28" s="147"/>
    </row>
    <row r="29" spans="1:32" ht="35.25" customHeight="1" thickBot="1">
      <c r="A29" s="66"/>
      <c r="B29" s="67"/>
      <c r="C29" s="68"/>
      <c r="D29" s="69"/>
      <c r="E29" s="70"/>
      <c r="F29" s="354" t="s">
        <v>255</v>
      </c>
      <c r="G29" s="354"/>
      <c r="H29" s="354"/>
      <c r="I29" s="354"/>
      <c r="J29" s="354"/>
      <c r="K29" s="354"/>
      <c r="L29" s="354"/>
      <c r="M29" s="354"/>
      <c r="N29" s="354"/>
      <c r="O29" s="354"/>
      <c r="P29" s="354"/>
      <c r="Q29" s="354"/>
      <c r="R29" s="354"/>
      <c r="S29" s="354"/>
      <c r="T29" s="355"/>
      <c r="U29" s="89">
        <f>SUM(U25:U28)</f>
        <v>6.3019999999999993E-2</v>
      </c>
      <c r="V29" s="90">
        <f>+V25+V26+V27</f>
        <v>0.10187067756482795</v>
      </c>
      <c r="W29" s="121">
        <f>AVERAGE(W25:W28)</f>
        <v>0.11877499999999999</v>
      </c>
      <c r="X29" s="121">
        <f>AVERAGE(X25:X28)</f>
        <v>9.9919173478017459E-2</v>
      </c>
      <c r="Y29" s="69"/>
      <c r="Z29" s="106"/>
      <c r="AA29" s="107"/>
      <c r="AB29" s="53"/>
      <c r="AC29" s="53"/>
      <c r="AD29" s="53"/>
      <c r="AE29" s="53"/>
      <c r="AF29" s="53"/>
    </row>
    <row r="31" spans="1:32" ht="48.75" customHeight="1" thickBot="1">
      <c r="F31" s="354" t="s">
        <v>537</v>
      </c>
      <c r="G31" s="354"/>
      <c r="H31" s="354"/>
      <c r="I31" s="354"/>
      <c r="J31" s="354"/>
      <c r="K31" s="354"/>
      <c r="L31" s="354"/>
      <c r="M31" s="354"/>
      <c r="N31" s="354"/>
      <c r="O31" s="354"/>
      <c r="P31" s="354"/>
      <c r="Q31" s="354"/>
      <c r="R31" s="354"/>
      <c r="S31" s="354"/>
      <c r="T31" s="354"/>
      <c r="U31" s="92">
        <f>AVERAGE(U12,U24,U29)</f>
        <v>0.1492079816965384</v>
      </c>
      <c r="V31" s="92">
        <f>AVERAGE(V12,V24,V29)</f>
        <v>0.21283189425799579</v>
      </c>
      <c r="W31" s="121">
        <f>(W12+W24+W29)/3</f>
        <v>0.1477929816965384</v>
      </c>
      <c r="X31" s="121">
        <f>+(X12+X24+X29)/3</f>
        <v>0.20377499543147504</v>
      </c>
    </row>
  </sheetData>
  <mergeCells count="34">
    <mergeCell ref="F31:T31"/>
    <mergeCell ref="C25:C28"/>
    <mergeCell ref="A8:A11"/>
    <mergeCell ref="F13:F23"/>
    <mergeCell ref="D13:D23"/>
    <mergeCell ref="C13:C23"/>
    <mergeCell ref="B13:B23"/>
    <mergeCell ref="A13:A23"/>
    <mergeCell ref="A25:A28"/>
    <mergeCell ref="B25:B28"/>
    <mergeCell ref="C8:C11"/>
    <mergeCell ref="B8:B11"/>
    <mergeCell ref="E19:E20"/>
    <mergeCell ref="E22:E23"/>
    <mergeCell ref="E25:E28"/>
    <mergeCell ref="D25:D28"/>
    <mergeCell ref="F12:T12"/>
    <mergeCell ref="F24:T24"/>
    <mergeCell ref="F29:T29"/>
    <mergeCell ref="A6:Z6"/>
    <mergeCell ref="A5:B5"/>
    <mergeCell ref="G25:G28"/>
    <mergeCell ref="F25:F28"/>
    <mergeCell ref="G8:G11"/>
    <mergeCell ref="F8:F11"/>
    <mergeCell ref="D8:D11"/>
    <mergeCell ref="G13:G23"/>
    <mergeCell ref="E13:E16"/>
    <mergeCell ref="E17:E18"/>
    <mergeCell ref="A1:B4"/>
    <mergeCell ref="C1:Y1"/>
    <mergeCell ref="C2:Y2"/>
    <mergeCell ref="C3:Y3"/>
    <mergeCell ref="C4:Y4"/>
  </mergeCells>
  <dataValidations count="3">
    <dataValidation type="list" allowBlank="1" showErrorMessage="1" sqref="M8:M11 M13:M23 M25:M28" xr:uid="{00000000-0002-0000-0100-000001000000}">
      <formula1>$Z$9:$Z$10</formula1>
    </dataValidation>
    <dataValidation type="list" allowBlank="1" showInputMessage="1" showErrorMessage="1" sqref="M30 M32:M290" xr:uid="{00000000-0002-0000-0100-000000000000}">
      <formula1>#REF!</formula1>
    </dataValidation>
    <dataValidation type="list" allowBlank="1" showInputMessage="1" showErrorMessage="1" sqref="M12 M24 M29 M31" xr:uid="{494563A0-5581-4D4F-AEF0-69D1F3F1465A}">
      <formula1>$Z$10:$Z$12</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
  <sheetViews>
    <sheetView zoomScale="80" zoomScaleNormal="80" workbookViewId="0">
      <selection sqref="A1:XFD1048576"/>
    </sheetView>
  </sheetViews>
  <sheetFormatPr baseColWidth="10" defaultRowHeight="14.25"/>
  <cols>
    <col min="1" max="1" width="26.625" customWidth="1"/>
    <col min="2" max="2" width="30.75"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0" width="30.25" customWidth="1"/>
    <col min="11" max="11" width="13.625" customWidth="1"/>
    <col min="12" max="12" width="14.25" customWidth="1"/>
    <col min="13" max="13" width="13.25" customWidth="1"/>
    <col min="14" max="14" width="12.75" customWidth="1"/>
    <col min="15" max="15" width="12.25" customWidth="1"/>
    <col min="16" max="16" width="12.375" customWidth="1"/>
    <col min="17" max="17" width="12.875" customWidth="1"/>
    <col min="18" max="18" width="13.75" customWidth="1"/>
    <col min="19" max="19" width="13.125" customWidth="1"/>
    <col min="20" max="20" width="12.375" customWidth="1"/>
    <col min="21" max="21" width="12.25" customWidth="1"/>
    <col min="22" max="23" width="12.375" customWidth="1"/>
    <col min="24" max="24" width="27.125" customWidth="1"/>
    <col min="25" max="25" width="39.25" bestFit="1" customWidth="1"/>
    <col min="26" max="26" width="54.75" bestFit="1" customWidth="1"/>
    <col min="27" max="27" width="33.875" customWidth="1"/>
    <col min="29" max="29" width="0" hidden="1" customWidth="1"/>
  </cols>
  <sheetData>
    <row r="1" spans="1:26" s="1" customFormat="1" ht="18">
      <c r="A1" s="371"/>
      <c r="B1" s="372"/>
      <c r="C1" s="377" t="s">
        <v>125</v>
      </c>
      <c r="D1" s="378"/>
      <c r="E1" s="378"/>
      <c r="F1" s="378"/>
      <c r="G1" s="378"/>
      <c r="H1" s="378"/>
      <c r="I1" s="378"/>
      <c r="J1" s="378"/>
      <c r="K1" s="378"/>
      <c r="L1" s="378"/>
      <c r="M1" s="378"/>
      <c r="N1" s="378"/>
      <c r="O1" s="378"/>
      <c r="P1" s="378"/>
      <c r="Q1" s="378"/>
      <c r="R1" s="378"/>
      <c r="S1" s="378"/>
      <c r="T1" s="378"/>
      <c r="U1" s="378"/>
      <c r="V1" s="378"/>
      <c r="W1" s="378"/>
      <c r="X1" s="378"/>
      <c r="Y1" s="379"/>
      <c r="Z1" s="27" t="s">
        <v>126</v>
      </c>
    </row>
    <row r="2" spans="1:26" s="1" customFormat="1" ht="18">
      <c r="A2" s="373"/>
      <c r="B2" s="374"/>
      <c r="C2" s="377" t="s">
        <v>127</v>
      </c>
      <c r="D2" s="378"/>
      <c r="E2" s="378"/>
      <c r="F2" s="378"/>
      <c r="G2" s="378"/>
      <c r="H2" s="378"/>
      <c r="I2" s="378"/>
      <c r="J2" s="378"/>
      <c r="K2" s="378"/>
      <c r="L2" s="378"/>
      <c r="M2" s="378"/>
      <c r="N2" s="378"/>
      <c r="O2" s="378"/>
      <c r="P2" s="378"/>
      <c r="Q2" s="378"/>
      <c r="R2" s="378"/>
      <c r="S2" s="378"/>
      <c r="T2" s="378"/>
      <c r="U2" s="378"/>
      <c r="V2" s="378"/>
      <c r="W2" s="378"/>
      <c r="X2" s="378"/>
      <c r="Y2" s="379"/>
      <c r="Z2" s="27" t="s">
        <v>128</v>
      </c>
    </row>
    <row r="3" spans="1:26" s="1" customFormat="1" ht="18">
      <c r="A3" s="373"/>
      <c r="B3" s="374"/>
      <c r="C3" s="377" t="s">
        <v>129</v>
      </c>
      <c r="D3" s="378"/>
      <c r="E3" s="378"/>
      <c r="F3" s="378"/>
      <c r="G3" s="378"/>
      <c r="H3" s="378"/>
      <c r="I3" s="378"/>
      <c r="J3" s="378"/>
      <c r="K3" s="378"/>
      <c r="L3" s="378"/>
      <c r="M3" s="378"/>
      <c r="N3" s="378"/>
      <c r="O3" s="378"/>
      <c r="P3" s="378"/>
      <c r="Q3" s="378"/>
      <c r="R3" s="378"/>
      <c r="S3" s="378"/>
      <c r="T3" s="378"/>
      <c r="U3" s="378"/>
      <c r="V3" s="378"/>
      <c r="W3" s="378"/>
      <c r="X3" s="378"/>
      <c r="Y3" s="379"/>
      <c r="Z3" s="27" t="s">
        <v>130</v>
      </c>
    </row>
    <row r="4" spans="1:26" s="1" customFormat="1" ht="18">
      <c r="A4" s="375"/>
      <c r="B4" s="376"/>
      <c r="C4" s="377" t="s">
        <v>131</v>
      </c>
      <c r="D4" s="378"/>
      <c r="E4" s="378"/>
      <c r="F4" s="378"/>
      <c r="G4" s="378"/>
      <c r="H4" s="378"/>
      <c r="I4" s="378"/>
      <c r="J4" s="378"/>
      <c r="K4" s="378"/>
      <c r="L4" s="378"/>
      <c r="M4" s="378"/>
      <c r="N4" s="378"/>
      <c r="O4" s="378"/>
      <c r="P4" s="378"/>
      <c r="Q4" s="378"/>
      <c r="R4" s="378"/>
      <c r="S4" s="378"/>
      <c r="T4" s="378"/>
      <c r="U4" s="378"/>
      <c r="V4" s="378"/>
      <c r="W4" s="378"/>
      <c r="X4" s="378"/>
      <c r="Y4" s="379"/>
      <c r="Z4" s="27" t="s">
        <v>256</v>
      </c>
    </row>
    <row r="5" spans="1:26" s="1" customFormat="1" ht="26.25">
      <c r="A5" s="367" t="s">
        <v>257</v>
      </c>
      <c r="B5" s="368"/>
      <c r="C5" s="369" t="s">
        <v>258</v>
      </c>
      <c r="D5" s="370"/>
      <c r="E5" s="370"/>
      <c r="F5" s="370"/>
      <c r="G5" s="370"/>
      <c r="H5" s="370"/>
      <c r="I5" s="370"/>
      <c r="J5" s="370"/>
      <c r="K5" s="370"/>
      <c r="L5" s="370"/>
      <c r="M5" s="370"/>
      <c r="N5" s="370"/>
      <c r="O5" s="370"/>
      <c r="P5" s="370"/>
      <c r="Q5" s="370"/>
      <c r="R5" s="370"/>
      <c r="S5" s="370"/>
      <c r="T5" s="370"/>
      <c r="U5" s="370"/>
      <c r="V5" s="370"/>
      <c r="W5" s="370"/>
      <c r="X5" s="370"/>
      <c r="Y5" s="370"/>
      <c r="Z5" s="49"/>
    </row>
    <row r="6" spans="1:26" s="1" customFormat="1" ht="15" customHeight="1">
      <c r="A6" s="380" t="s">
        <v>259</v>
      </c>
      <c r="B6" s="380"/>
      <c r="C6" s="380"/>
      <c r="D6" s="380"/>
      <c r="E6" s="380"/>
      <c r="F6" s="380"/>
      <c r="G6" s="380"/>
      <c r="H6" s="380"/>
      <c r="I6" s="380"/>
      <c r="J6" s="380"/>
      <c r="K6" s="380"/>
      <c r="L6" s="380"/>
      <c r="M6" s="380"/>
      <c r="N6" s="380"/>
      <c r="O6" s="380"/>
      <c r="P6" s="380"/>
      <c r="Q6" s="380"/>
      <c r="R6" s="380"/>
      <c r="S6" s="380"/>
      <c r="T6" s="380"/>
      <c r="U6" s="380"/>
      <c r="V6" s="380"/>
      <c r="W6" s="380"/>
      <c r="X6" s="381"/>
      <c r="Y6" s="384" t="s">
        <v>260</v>
      </c>
      <c r="Z6" s="385"/>
    </row>
    <row r="7" spans="1:26" s="1" customFormat="1" ht="21.75" customHeight="1" thickBot="1">
      <c r="A7" s="382"/>
      <c r="B7" s="382"/>
      <c r="C7" s="382"/>
      <c r="D7" s="382"/>
      <c r="E7" s="382"/>
      <c r="F7" s="382"/>
      <c r="G7" s="382"/>
      <c r="H7" s="382"/>
      <c r="I7" s="382"/>
      <c r="J7" s="382"/>
      <c r="K7" s="382"/>
      <c r="L7" s="382"/>
      <c r="M7" s="382"/>
      <c r="N7" s="382"/>
      <c r="O7" s="382"/>
      <c r="P7" s="382"/>
      <c r="Q7" s="382"/>
      <c r="R7" s="382"/>
      <c r="S7" s="382"/>
      <c r="T7" s="382"/>
      <c r="U7" s="382"/>
      <c r="V7" s="382"/>
      <c r="W7" s="382"/>
      <c r="X7" s="383"/>
      <c r="Y7" s="386"/>
      <c r="Z7" s="387"/>
    </row>
    <row r="8" spans="1:26" s="20" customFormat="1" ht="43.5" customHeight="1">
      <c r="A8" s="48" t="s">
        <v>10</v>
      </c>
      <c r="B8" s="48" t="s">
        <v>261</v>
      </c>
      <c r="C8" s="48" t="s">
        <v>262</v>
      </c>
      <c r="D8" s="48" t="s">
        <v>263</v>
      </c>
      <c r="E8" s="48" t="s">
        <v>42</v>
      </c>
      <c r="F8" s="48" t="s">
        <v>44</v>
      </c>
      <c r="G8" s="48" t="s">
        <v>46</v>
      </c>
      <c r="H8" s="48" t="s">
        <v>48</v>
      </c>
      <c r="I8" s="48" t="s">
        <v>50</v>
      </c>
      <c r="J8" s="48" t="s">
        <v>52</v>
      </c>
      <c r="K8" s="45" t="s">
        <v>264</v>
      </c>
      <c r="L8" s="45" t="s">
        <v>265</v>
      </c>
      <c r="M8" s="45" t="s">
        <v>266</v>
      </c>
      <c r="N8" s="45" t="s">
        <v>267</v>
      </c>
      <c r="O8" s="45" t="s">
        <v>268</v>
      </c>
      <c r="P8" s="45" t="s">
        <v>269</v>
      </c>
      <c r="Q8" s="45" t="s">
        <v>270</v>
      </c>
      <c r="R8" s="45" t="s">
        <v>271</v>
      </c>
      <c r="S8" s="45" t="s">
        <v>272</v>
      </c>
      <c r="T8" s="45" t="s">
        <v>273</v>
      </c>
      <c r="U8" s="45" t="s">
        <v>274</v>
      </c>
      <c r="V8" s="45" t="s">
        <v>275</v>
      </c>
      <c r="W8" s="45" t="s">
        <v>276</v>
      </c>
      <c r="X8" s="48" t="s">
        <v>56</v>
      </c>
      <c r="Y8" s="48" t="s">
        <v>60</v>
      </c>
      <c r="Z8" s="48" t="s">
        <v>62</v>
      </c>
    </row>
    <row r="9" spans="1:26" ht="71.25" customHeight="1">
      <c r="A9" s="41" t="s">
        <v>152</v>
      </c>
      <c r="B9" s="388" t="s">
        <v>277</v>
      </c>
      <c r="C9" s="388" t="s">
        <v>278</v>
      </c>
      <c r="D9" s="391" t="s">
        <v>279</v>
      </c>
      <c r="E9" s="388" t="s">
        <v>280</v>
      </c>
      <c r="F9" s="388" t="s">
        <v>281</v>
      </c>
      <c r="G9" s="131" t="s">
        <v>282</v>
      </c>
      <c r="H9" s="131" t="s">
        <v>283</v>
      </c>
      <c r="I9" s="42" t="s">
        <v>284</v>
      </c>
      <c r="J9" s="42" t="s">
        <v>285</v>
      </c>
      <c r="K9" s="46"/>
      <c r="L9" s="46"/>
      <c r="M9" s="46"/>
      <c r="N9" s="46"/>
      <c r="O9" s="46"/>
      <c r="P9" s="46"/>
      <c r="Q9" s="46"/>
      <c r="R9" s="46"/>
      <c r="S9" s="46"/>
      <c r="T9" s="46"/>
      <c r="U9" s="46"/>
      <c r="V9" s="46"/>
      <c r="W9" s="46"/>
      <c r="X9" s="43" t="s">
        <v>223</v>
      </c>
      <c r="Y9" s="131" t="s">
        <v>286</v>
      </c>
      <c r="Z9" s="131" t="s">
        <v>287</v>
      </c>
    </row>
    <row r="10" spans="1:26" ht="75" customHeight="1">
      <c r="A10" s="41" t="s">
        <v>161</v>
      </c>
      <c r="B10" s="389"/>
      <c r="C10" s="389"/>
      <c r="D10" s="391"/>
      <c r="E10" s="390"/>
      <c r="F10" s="390"/>
      <c r="G10" s="131" t="s">
        <v>288</v>
      </c>
      <c r="H10" s="131" t="s">
        <v>289</v>
      </c>
      <c r="I10" s="42" t="s">
        <v>284</v>
      </c>
      <c r="J10" s="42" t="s">
        <v>285</v>
      </c>
      <c r="K10" s="46"/>
      <c r="L10" s="46"/>
      <c r="M10" s="46"/>
      <c r="N10" s="46"/>
      <c r="O10" s="46"/>
      <c r="P10" s="46"/>
      <c r="Q10" s="46"/>
      <c r="R10" s="46"/>
      <c r="S10" s="46"/>
      <c r="T10" s="46"/>
      <c r="U10" s="46"/>
      <c r="V10" s="46"/>
      <c r="W10" s="46"/>
      <c r="X10" s="47" t="s">
        <v>223</v>
      </c>
      <c r="Y10" s="131" t="s">
        <v>286</v>
      </c>
      <c r="Z10" s="131" t="s">
        <v>287</v>
      </c>
    </row>
    <row r="11" spans="1:26" ht="99.75">
      <c r="A11" s="41" t="s">
        <v>179</v>
      </c>
      <c r="B11" s="389"/>
      <c r="C11" s="389"/>
      <c r="D11" s="131" t="s">
        <v>290</v>
      </c>
      <c r="E11" s="131" t="s">
        <v>291</v>
      </c>
      <c r="F11" s="131" t="s">
        <v>292</v>
      </c>
      <c r="G11" s="131" t="s">
        <v>293</v>
      </c>
      <c r="H11" s="131" t="s">
        <v>294</v>
      </c>
      <c r="I11" s="42" t="s">
        <v>295</v>
      </c>
      <c r="J11" s="42" t="s">
        <v>285</v>
      </c>
      <c r="K11" s="46"/>
      <c r="L11" s="46"/>
      <c r="M11" s="46"/>
      <c r="N11" s="46"/>
      <c r="O11" s="46"/>
      <c r="P11" s="46"/>
      <c r="Q11" s="46"/>
      <c r="R11" s="46"/>
      <c r="S11" s="46"/>
      <c r="T11" s="46"/>
      <c r="U11" s="46"/>
      <c r="V11" s="46"/>
      <c r="W11" s="46"/>
      <c r="X11" s="43" t="s">
        <v>223</v>
      </c>
      <c r="Y11" s="131" t="s">
        <v>296</v>
      </c>
      <c r="Z11" s="131" t="s">
        <v>297</v>
      </c>
    </row>
    <row r="12" spans="1:26" ht="62.25" customHeight="1">
      <c r="A12" s="41" t="s">
        <v>201</v>
      </c>
      <c r="B12" s="389"/>
      <c r="C12" s="389"/>
      <c r="D12" s="388" t="s">
        <v>279</v>
      </c>
      <c r="E12" s="388" t="s">
        <v>298</v>
      </c>
      <c r="F12" s="388" t="s">
        <v>299</v>
      </c>
      <c r="G12" s="131" t="s">
        <v>300</v>
      </c>
      <c r="H12" s="131" t="s">
        <v>301</v>
      </c>
      <c r="I12" s="42" t="s">
        <v>284</v>
      </c>
      <c r="J12" s="42" t="s">
        <v>285</v>
      </c>
      <c r="K12" s="46"/>
      <c r="L12" s="46"/>
      <c r="M12" s="46"/>
      <c r="N12" s="46"/>
      <c r="O12" s="46"/>
      <c r="P12" s="46"/>
      <c r="Q12" s="46"/>
      <c r="R12" s="46"/>
      <c r="S12" s="46"/>
      <c r="T12" s="46"/>
      <c r="U12" s="46"/>
      <c r="V12" s="46"/>
      <c r="W12" s="46"/>
      <c r="X12" s="43" t="s">
        <v>302</v>
      </c>
      <c r="Y12" s="131" t="s">
        <v>303</v>
      </c>
      <c r="Z12" s="131" t="s">
        <v>304</v>
      </c>
    </row>
    <row r="13" spans="1:26" ht="48.75" customHeight="1">
      <c r="A13" s="41" t="s">
        <v>210</v>
      </c>
      <c r="B13" s="389"/>
      <c r="C13" s="389"/>
      <c r="D13" s="389"/>
      <c r="E13" s="389"/>
      <c r="F13" s="389"/>
      <c r="G13" s="152" t="s">
        <v>305</v>
      </c>
      <c r="H13" s="152" t="s">
        <v>305</v>
      </c>
      <c r="I13" s="153" t="s">
        <v>306</v>
      </c>
      <c r="J13" s="42" t="s">
        <v>285</v>
      </c>
      <c r="K13" s="46"/>
      <c r="L13" s="46"/>
      <c r="M13" s="46"/>
      <c r="N13" s="46"/>
      <c r="O13" s="46"/>
      <c r="P13" s="46"/>
      <c r="Q13" s="46"/>
      <c r="R13" s="46"/>
      <c r="S13" s="46"/>
      <c r="T13" s="46"/>
      <c r="U13" s="46"/>
      <c r="V13" s="46"/>
      <c r="W13" s="46"/>
      <c r="X13" s="43" t="s">
        <v>223</v>
      </c>
      <c r="Y13" s="152" t="s">
        <v>305</v>
      </c>
      <c r="Z13" s="152" t="s">
        <v>305</v>
      </c>
    </row>
    <row r="14" spans="1:26" ht="69.75" customHeight="1">
      <c r="A14" s="41" t="s">
        <v>218</v>
      </c>
      <c r="B14" s="389"/>
      <c r="C14" s="389"/>
      <c r="D14" s="389"/>
      <c r="E14" s="389"/>
      <c r="F14" s="389"/>
      <c r="G14" s="152" t="s">
        <v>305</v>
      </c>
      <c r="H14" s="152" t="s">
        <v>305</v>
      </c>
      <c r="I14" s="153" t="s">
        <v>306</v>
      </c>
      <c r="J14" s="42" t="s">
        <v>285</v>
      </c>
      <c r="K14" s="46"/>
      <c r="L14" s="46"/>
      <c r="M14" s="46"/>
      <c r="N14" s="46"/>
      <c r="O14" s="46"/>
      <c r="P14" s="46"/>
      <c r="Q14" s="46"/>
      <c r="R14" s="46"/>
      <c r="S14" s="46"/>
      <c r="T14" s="46"/>
      <c r="U14" s="46"/>
      <c r="V14" s="46"/>
      <c r="W14" s="46"/>
      <c r="X14" s="43" t="s">
        <v>223</v>
      </c>
      <c r="Y14" s="152" t="s">
        <v>305</v>
      </c>
      <c r="Z14" s="152" t="s">
        <v>305</v>
      </c>
    </row>
    <row r="15" spans="1:26" ht="65.25" customHeight="1">
      <c r="A15" s="41" t="s">
        <v>224</v>
      </c>
      <c r="B15" s="389"/>
      <c r="C15" s="389"/>
      <c r="D15" s="389"/>
      <c r="E15" s="390"/>
      <c r="F15" s="390"/>
      <c r="G15" s="152" t="s">
        <v>305</v>
      </c>
      <c r="H15" s="152" t="s">
        <v>305</v>
      </c>
      <c r="I15" s="153" t="s">
        <v>306</v>
      </c>
      <c r="J15" s="42" t="s">
        <v>285</v>
      </c>
      <c r="K15" s="46"/>
      <c r="L15" s="46"/>
      <c r="M15" s="46"/>
      <c r="N15" s="46"/>
      <c r="O15" s="46"/>
      <c r="P15" s="46"/>
      <c r="Q15" s="46"/>
      <c r="R15" s="46"/>
      <c r="S15" s="46"/>
      <c r="T15" s="46"/>
      <c r="U15" s="46"/>
      <c r="V15" s="46"/>
      <c r="W15" s="46"/>
      <c r="X15" s="43" t="s">
        <v>223</v>
      </c>
      <c r="Y15" s="152" t="s">
        <v>305</v>
      </c>
      <c r="Z15" s="152" t="s">
        <v>305</v>
      </c>
    </row>
    <row r="16" spans="1:26" ht="99.75">
      <c r="A16" s="41" t="s">
        <v>237</v>
      </c>
      <c r="B16" s="389"/>
      <c r="C16" s="389"/>
      <c r="D16" s="131" t="s">
        <v>279</v>
      </c>
      <c r="E16" s="131" t="s">
        <v>307</v>
      </c>
      <c r="F16" s="41" t="s">
        <v>308</v>
      </c>
      <c r="G16" s="131" t="s">
        <v>309</v>
      </c>
      <c r="H16" s="43" t="s">
        <v>310</v>
      </c>
      <c r="I16" s="44" t="s">
        <v>284</v>
      </c>
      <c r="J16" s="42" t="s">
        <v>285</v>
      </c>
      <c r="K16" s="46"/>
      <c r="L16" s="46"/>
      <c r="M16" s="46"/>
      <c r="N16" s="46"/>
      <c r="O16" s="46"/>
      <c r="P16" s="46"/>
      <c r="Q16" s="46"/>
      <c r="R16" s="46"/>
      <c r="S16" s="46"/>
      <c r="T16" s="46"/>
      <c r="U16" s="46"/>
      <c r="V16" s="46"/>
      <c r="W16" s="46"/>
      <c r="X16" s="43" t="s">
        <v>302</v>
      </c>
      <c r="Y16" s="131" t="s">
        <v>311</v>
      </c>
      <c r="Z16" s="43" t="s">
        <v>312</v>
      </c>
    </row>
    <row r="17" spans="1:26" ht="99.75">
      <c r="A17" s="41" t="s">
        <v>313</v>
      </c>
      <c r="B17" s="390"/>
      <c r="C17" s="390"/>
      <c r="D17" s="131" t="s">
        <v>279</v>
      </c>
      <c r="E17" s="130" t="s">
        <v>298</v>
      </c>
      <c r="F17" s="50" t="s">
        <v>299</v>
      </c>
      <c r="G17" s="152" t="s">
        <v>305</v>
      </c>
      <c r="H17" s="152" t="s">
        <v>305</v>
      </c>
      <c r="I17" s="152" t="s">
        <v>306</v>
      </c>
      <c r="J17" s="42" t="s">
        <v>285</v>
      </c>
      <c r="K17" s="46"/>
      <c r="L17" s="46"/>
      <c r="M17" s="46"/>
      <c r="N17" s="46"/>
      <c r="O17" s="46"/>
      <c r="P17" s="46"/>
      <c r="Q17" s="46"/>
      <c r="R17" s="46"/>
      <c r="S17" s="46"/>
      <c r="T17" s="46"/>
      <c r="U17" s="46"/>
      <c r="V17" s="46"/>
      <c r="W17" s="46"/>
      <c r="X17" s="43" t="s">
        <v>223</v>
      </c>
      <c r="Y17" s="152" t="s">
        <v>305</v>
      </c>
      <c r="Z17" s="152" t="s">
        <v>305</v>
      </c>
    </row>
  </sheetData>
  <mergeCells count="17">
    <mergeCell ref="A6:X7"/>
    <mergeCell ref="Y6:Z7"/>
    <mergeCell ref="B9:B17"/>
    <mergeCell ref="C9:C17"/>
    <mergeCell ref="D9:D10"/>
    <mergeCell ref="E9:E10"/>
    <mergeCell ref="F9:F10"/>
    <mergeCell ref="D12:D15"/>
    <mergeCell ref="E12:E15"/>
    <mergeCell ref="F12:F15"/>
    <mergeCell ref="A5:B5"/>
    <mergeCell ref="C5:Y5"/>
    <mergeCell ref="A1:B4"/>
    <mergeCell ref="C1:Y1"/>
    <mergeCell ref="C2:Y2"/>
    <mergeCell ref="C3:Y3"/>
    <mergeCell ref="C4:Y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49"/>
  <sheetViews>
    <sheetView topLeftCell="M66" zoomScale="60" zoomScaleNormal="60" workbookViewId="0">
      <selection activeCell="W70" sqref="W70"/>
    </sheetView>
  </sheetViews>
  <sheetFormatPr baseColWidth="10" defaultColWidth="13" defaultRowHeight="14.25"/>
  <cols>
    <col min="1" max="1" width="24" style="209" customWidth="1"/>
    <col min="2" max="2" width="20.875" style="209" customWidth="1"/>
    <col min="3" max="3" width="18.875" style="209" customWidth="1"/>
    <col min="4" max="4" width="18.125" style="209" customWidth="1"/>
    <col min="5" max="5" width="21" style="209" customWidth="1"/>
    <col min="6" max="6" width="20.25" style="209" customWidth="1"/>
    <col min="7" max="7" width="24.75" style="209" customWidth="1"/>
    <col min="8" max="8" width="24.375" style="209" customWidth="1"/>
    <col min="9" max="9" width="21.875" style="209" customWidth="1"/>
    <col min="10" max="10" width="18" customWidth="1"/>
    <col min="11" max="11" width="19.375" style="209" customWidth="1"/>
    <col min="12" max="13" width="21.875" style="209" customWidth="1"/>
    <col min="14" max="14" width="18.875" style="209" customWidth="1"/>
    <col min="15" max="15" width="34.875" style="209" customWidth="1"/>
    <col min="16" max="16" width="23.375" style="209" customWidth="1"/>
    <col min="17" max="17" width="30.125" style="209" customWidth="1"/>
    <col min="18" max="21" width="22.875" style="209" customWidth="1"/>
    <col min="22" max="22" width="17.25" style="209" customWidth="1"/>
    <col min="23" max="23" width="19.125" style="209" customWidth="1"/>
    <col min="24" max="24" width="17.75" style="209" customWidth="1"/>
    <col min="25" max="25" width="20.625" style="209" customWidth="1"/>
    <col min="26" max="26" width="21.25" style="209" customWidth="1"/>
    <col min="27" max="27" width="23.25" style="209" customWidth="1"/>
    <col min="28" max="28" width="28.75" style="209" customWidth="1"/>
    <col min="29" max="29" width="31.375" style="209" customWidth="1"/>
    <col min="30" max="30" width="22" style="209" customWidth="1"/>
    <col min="31" max="31" width="44.625" style="209" customWidth="1"/>
    <col min="32" max="32" width="22" style="209" customWidth="1"/>
    <col min="33" max="33" width="20.125" style="209" customWidth="1"/>
    <col min="34" max="34" width="18.375" style="209" customWidth="1"/>
    <col min="35" max="35" width="22.125" style="209" customWidth="1"/>
    <col min="36" max="36" width="22.75" style="209" customWidth="1"/>
    <col min="37" max="38" width="21.875" style="209" customWidth="1"/>
    <col min="39" max="39" width="20.625" style="209" customWidth="1"/>
    <col min="40" max="40" width="22.75" style="209" customWidth="1"/>
    <col min="41" max="42" width="20.625" style="209" customWidth="1"/>
    <col min="43" max="43" width="20.125" style="209" customWidth="1"/>
    <col min="44" max="44" width="30.125" style="209" bestFit="1" customWidth="1"/>
    <col min="45" max="45" width="28.375" style="209" bestFit="1" customWidth="1"/>
    <col min="46" max="46" width="24.625" style="209" customWidth="1"/>
    <col min="47" max="47" width="24.25" style="209" customWidth="1"/>
    <col min="48" max="48" width="20.125" style="209" customWidth="1"/>
    <col min="49" max="49" width="45.125" style="209" customWidth="1"/>
    <col min="50" max="16384" width="13" style="209"/>
  </cols>
  <sheetData>
    <row r="1" spans="1:49" s="2" customFormat="1" ht="23.25" customHeight="1">
      <c r="A1" s="351" t="s">
        <v>314</v>
      </c>
      <c r="B1" s="351"/>
      <c r="C1" s="377" t="s">
        <v>125</v>
      </c>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9"/>
      <c r="AQ1" s="27" t="s">
        <v>126</v>
      </c>
      <c r="AR1" s="205"/>
      <c r="AS1" s="205"/>
      <c r="AT1" s="205"/>
      <c r="AU1" s="205"/>
      <c r="AV1" s="205"/>
    </row>
    <row r="2" spans="1:49" s="2" customFormat="1" ht="23.25" customHeight="1">
      <c r="A2" s="351"/>
      <c r="B2" s="351"/>
      <c r="C2" s="377" t="s">
        <v>127</v>
      </c>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9"/>
      <c r="AQ2" s="27" t="s">
        <v>128</v>
      </c>
      <c r="AR2" s="205"/>
      <c r="AS2" s="205"/>
      <c r="AT2" s="205"/>
      <c r="AU2" s="205"/>
      <c r="AV2" s="205"/>
    </row>
    <row r="3" spans="1:49" s="2" customFormat="1" ht="23.25" customHeight="1">
      <c r="A3" s="351"/>
      <c r="B3" s="351"/>
      <c r="C3" s="377" t="s">
        <v>129</v>
      </c>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9"/>
      <c r="AQ3" s="27" t="s">
        <v>130</v>
      </c>
      <c r="AR3" s="205"/>
      <c r="AS3" s="205"/>
      <c r="AT3" s="205"/>
      <c r="AU3" s="205"/>
      <c r="AV3" s="205"/>
    </row>
    <row r="4" spans="1:49" s="2" customFormat="1" ht="23.25" customHeight="1">
      <c r="A4" s="351"/>
      <c r="B4" s="351"/>
      <c r="C4" s="377" t="s">
        <v>131</v>
      </c>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9"/>
      <c r="AQ4" s="27" t="s">
        <v>315</v>
      </c>
      <c r="AR4" s="205"/>
      <c r="AS4" s="205"/>
      <c r="AT4" s="205"/>
      <c r="AU4" s="205"/>
      <c r="AV4" s="205"/>
    </row>
    <row r="5" spans="1:49" s="2" customFormat="1" ht="26.25" customHeight="1">
      <c r="A5" s="351" t="s">
        <v>257</v>
      </c>
      <c r="B5" s="351"/>
      <c r="C5" s="377" t="s">
        <v>258</v>
      </c>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206"/>
      <c r="AR5" s="207"/>
      <c r="AS5" s="207"/>
      <c r="AT5" s="207"/>
      <c r="AU5" s="207"/>
      <c r="AV5" s="207"/>
    </row>
    <row r="6" spans="1:49" ht="15" customHeight="1">
      <c r="A6" s="480" t="s">
        <v>316</v>
      </c>
      <c r="B6" s="480"/>
      <c r="C6" s="480"/>
      <c r="D6" s="480"/>
      <c r="E6" s="480"/>
      <c r="F6" s="480"/>
      <c r="G6" s="480"/>
      <c r="H6" s="480"/>
      <c r="I6" s="480"/>
      <c r="J6" s="480"/>
      <c r="K6" s="480"/>
      <c r="L6" s="480"/>
      <c r="M6" s="480"/>
      <c r="N6" s="480"/>
      <c r="O6" s="480"/>
      <c r="P6" s="480"/>
      <c r="Q6" s="480"/>
      <c r="R6" s="480"/>
      <c r="S6" s="480"/>
      <c r="T6" s="480"/>
      <c r="U6" s="480"/>
      <c r="V6" s="480"/>
      <c r="W6" s="480"/>
      <c r="X6" s="480"/>
      <c r="Y6" s="480"/>
      <c r="Z6" s="480"/>
      <c r="AA6" s="480"/>
      <c r="AB6" s="480"/>
      <c r="AC6" s="481"/>
      <c r="AD6" s="508" t="s">
        <v>317</v>
      </c>
      <c r="AE6" s="509"/>
      <c r="AF6" s="509"/>
      <c r="AG6" s="509"/>
      <c r="AH6" s="509"/>
      <c r="AI6" s="509"/>
      <c r="AJ6" s="168"/>
      <c r="AK6" s="473" t="s">
        <v>318</v>
      </c>
      <c r="AL6" s="473"/>
      <c r="AM6" s="473"/>
      <c r="AN6" s="473"/>
      <c r="AO6" s="473"/>
      <c r="AP6" s="473"/>
      <c r="AQ6" s="473"/>
      <c r="AR6" s="208"/>
      <c r="AS6" s="208"/>
      <c r="AT6" s="208"/>
      <c r="AU6" s="208"/>
      <c r="AV6" s="208"/>
    </row>
    <row r="7" spans="1:49" ht="15" customHeight="1">
      <c r="A7" s="482"/>
      <c r="B7" s="482"/>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3"/>
      <c r="AD7" s="510"/>
      <c r="AE7" s="511"/>
      <c r="AF7" s="511"/>
      <c r="AG7" s="511"/>
      <c r="AH7" s="511"/>
      <c r="AI7" s="511"/>
      <c r="AJ7" s="210"/>
      <c r="AK7" s="473"/>
      <c r="AL7" s="473"/>
      <c r="AM7" s="473"/>
      <c r="AN7" s="473"/>
      <c r="AO7" s="473"/>
      <c r="AP7" s="473"/>
      <c r="AQ7" s="473"/>
      <c r="AR7" s="208"/>
      <c r="AS7" s="208"/>
      <c r="AT7" s="208"/>
      <c r="AU7" s="208"/>
      <c r="AV7" s="208"/>
    </row>
    <row r="8" spans="1:49" s="223" customFormat="1" ht="135.75" customHeight="1" thickBot="1">
      <c r="A8" s="58" t="s">
        <v>10</v>
      </c>
      <c r="B8" s="58" t="s">
        <v>138</v>
      </c>
      <c r="C8" s="58" t="s">
        <v>14</v>
      </c>
      <c r="D8" s="211" t="s">
        <v>550</v>
      </c>
      <c r="E8" s="57" t="s">
        <v>65</v>
      </c>
      <c r="F8" s="58" t="s">
        <v>67</v>
      </c>
      <c r="G8" s="57" t="s">
        <v>69</v>
      </c>
      <c r="H8" s="57" t="s">
        <v>319</v>
      </c>
      <c r="I8" s="57" t="s">
        <v>73</v>
      </c>
      <c r="J8" s="128" t="s">
        <v>548</v>
      </c>
      <c r="K8" s="128" t="s">
        <v>596</v>
      </c>
      <c r="L8" s="212" t="s">
        <v>547</v>
      </c>
      <c r="M8" s="213" t="s">
        <v>549</v>
      </c>
      <c r="N8" s="57" t="s">
        <v>320</v>
      </c>
      <c r="O8" s="214" t="s">
        <v>321</v>
      </c>
      <c r="P8" s="215" t="s">
        <v>79</v>
      </c>
      <c r="Q8" s="215" t="s">
        <v>81</v>
      </c>
      <c r="R8" s="216" t="s">
        <v>597</v>
      </c>
      <c r="S8" s="217" t="s">
        <v>598</v>
      </c>
      <c r="T8" s="78" t="s">
        <v>532</v>
      </c>
      <c r="U8" s="78" t="s">
        <v>577</v>
      </c>
      <c r="V8" s="215" t="s">
        <v>322</v>
      </c>
      <c r="W8" s="215" t="s">
        <v>323</v>
      </c>
      <c r="X8" s="58" t="s">
        <v>89</v>
      </c>
      <c r="Y8" s="58" t="s">
        <v>91</v>
      </c>
      <c r="Z8" s="58" t="s">
        <v>93</v>
      </c>
      <c r="AA8" s="58" t="s">
        <v>95</v>
      </c>
      <c r="AB8" s="58" t="s">
        <v>97</v>
      </c>
      <c r="AC8" s="58" t="s">
        <v>99</v>
      </c>
      <c r="AD8" s="218" t="s">
        <v>102</v>
      </c>
      <c r="AE8" s="218" t="s">
        <v>324</v>
      </c>
      <c r="AF8" s="218" t="s">
        <v>106</v>
      </c>
      <c r="AG8" s="218" t="s">
        <v>108</v>
      </c>
      <c r="AH8" s="218" t="s">
        <v>110</v>
      </c>
      <c r="AI8" s="218" t="s">
        <v>112</v>
      </c>
      <c r="AJ8" s="219" t="s">
        <v>325</v>
      </c>
      <c r="AK8" s="220" t="s">
        <v>115</v>
      </c>
      <c r="AL8" s="220" t="s">
        <v>599</v>
      </c>
      <c r="AM8" s="58" t="s">
        <v>600</v>
      </c>
      <c r="AN8" s="221" t="s">
        <v>601</v>
      </c>
      <c r="AO8" s="221" t="s">
        <v>602</v>
      </c>
      <c r="AP8" s="58" t="s">
        <v>119</v>
      </c>
      <c r="AQ8" s="134" t="s">
        <v>121</v>
      </c>
      <c r="AR8" s="135" t="s">
        <v>326</v>
      </c>
      <c r="AS8" s="133" t="s">
        <v>535</v>
      </c>
      <c r="AT8" s="136" t="s">
        <v>327</v>
      </c>
      <c r="AU8" s="95" t="s">
        <v>536</v>
      </c>
      <c r="AV8" s="137" t="s">
        <v>328</v>
      </c>
      <c r="AW8" s="222" t="s">
        <v>603</v>
      </c>
    </row>
    <row r="9" spans="1:49" ht="111.75" customHeight="1">
      <c r="A9" s="391" t="s">
        <v>152</v>
      </c>
      <c r="B9" s="391" t="s">
        <v>153</v>
      </c>
      <c r="C9" s="409" t="s">
        <v>154</v>
      </c>
      <c r="D9" s="502">
        <v>21646</v>
      </c>
      <c r="E9" s="494" t="s">
        <v>329</v>
      </c>
      <c r="F9" s="412">
        <v>2024130010055</v>
      </c>
      <c r="G9" s="391" t="s">
        <v>330</v>
      </c>
      <c r="H9" s="477" t="s">
        <v>331</v>
      </c>
      <c r="I9" s="477" t="s">
        <v>332</v>
      </c>
      <c r="J9" s="513">
        <v>45062</v>
      </c>
      <c r="K9" s="479">
        <v>5568</v>
      </c>
      <c r="L9" s="479">
        <f>+K9</f>
        <v>5568</v>
      </c>
      <c r="M9" s="479">
        <f>+J9+L9</f>
        <v>50630</v>
      </c>
      <c r="N9" s="413">
        <v>0.25</v>
      </c>
      <c r="O9" s="177" t="s">
        <v>333</v>
      </c>
      <c r="P9" s="224" t="s">
        <v>334</v>
      </c>
      <c r="Q9" s="166" t="s">
        <v>335</v>
      </c>
      <c r="R9" s="182">
        <v>21646</v>
      </c>
      <c r="S9" s="172">
        <v>5568</v>
      </c>
      <c r="T9" s="172">
        <f>+S9</f>
        <v>5568</v>
      </c>
      <c r="U9" s="225">
        <f>+T9/R9</f>
        <v>0.25722997320521113</v>
      </c>
      <c r="V9" s="181">
        <v>45689</v>
      </c>
      <c r="W9" s="181">
        <v>46011</v>
      </c>
      <c r="X9" s="182">
        <v>320</v>
      </c>
      <c r="Y9" s="183">
        <v>30000</v>
      </c>
      <c r="Z9" s="158" t="s">
        <v>336</v>
      </c>
      <c r="AA9" s="165" t="s">
        <v>337</v>
      </c>
      <c r="AB9" s="165" t="s">
        <v>604</v>
      </c>
      <c r="AC9" s="226" t="s">
        <v>338</v>
      </c>
      <c r="AD9" s="182" t="s">
        <v>339</v>
      </c>
      <c r="AE9" s="227" t="s">
        <v>580</v>
      </c>
      <c r="AF9" s="228">
        <f>1360000000+332000000</f>
        <v>1692000000</v>
      </c>
      <c r="AG9" s="229" t="s">
        <v>340</v>
      </c>
      <c r="AH9" s="229" t="s">
        <v>341</v>
      </c>
      <c r="AI9" s="230">
        <v>45689</v>
      </c>
      <c r="AJ9" s="231"/>
      <c r="AK9" s="458">
        <v>1852034871</v>
      </c>
      <c r="AL9" s="474">
        <v>1132000000</v>
      </c>
      <c r="AM9" s="474">
        <f>AK9+AL9</f>
        <v>2984034871</v>
      </c>
      <c r="AN9" s="475">
        <v>1184100000</v>
      </c>
      <c r="AO9" s="474"/>
      <c r="AP9" s="476" t="s">
        <v>605</v>
      </c>
      <c r="AQ9" s="391" t="s">
        <v>329</v>
      </c>
      <c r="AR9" s="402">
        <v>2984034871</v>
      </c>
      <c r="AS9" s="402">
        <v>1184100000</v>
      </c>
      <c r="AT9" s="402">
        <v>0</v>
      </c>
      <c r="AU9" s="464">
        <f>+AS9/AR9</f>
        <v>0.39681171674886906</v>
      </c>
      <c r="AV9" s="406">
        <f>+AT9/AR9</f>
        <v>0</v>
      </c>
      <c r="AW9" s="232" t="s">
        <v>541</v>
      </c>
    </row>
    <row r="10" spans="1:49" ht="78" customHeight="1">
      <c r="A10" s="391"/>
      <c r="B10" s="391"/>
      <c r="C10" s="409"/>
      <c r="D10" s="502"/>
      <c r="E10" s="494"/>
      <c r="F10" s="412"/>
      <c r="G10" s="391"/>
      <c r="H10" s="477"/>
      <c r="I10" s="477"/>
      <c r="J10" s="513"/>
      <c r="K10" s="479"/>
      <c r="L10" s="479"/>
      <c r="M10" s="479"/>
      <c r="N10" s="413"/>
      <c r="O10" s="177" t="s">
        <v>342</v>
      </c>
      <c r="P10" s="233" t="s">
        <v>334</v>
      </c>
      <c r="Q10" s="167" t="s">
        <v>343</v>
      </c>
      <c r="R10" s="172">
        <v>6</v>
      </c>
      <c r="S10" s="172">
        <v>0</v>
      </c>
      <c r="T10" s="172">
        <f t="shared" ref="T10:T16" si="0">+S10</f>
        <v>0</v>
      </c>
      <c r="U10" s="234">
        <f>+T10/R10</f>
        <v>0</v>
      </c>
      <c r="V10" s="186">
        <v>45689</v>
      </c>
      <c r="W10" s="186">
        <v>46011</v>
      </c>
      <c r="X10" s="172">
        <v>320</v>
      </c>
      <c r="Y10" s="184">
        <v>1059626</v>
      </c>
      <c r="Z10" s="109" t="s">
        <v>336</v>
      </c>
      <c r="AA10" s="154" t="s">
        <v>337</v>
      </c>
      <c r="AB10" s="154" t="s">
        <v>606</v>
      </c>
      <c r="AC10" s="235" t="s">
        <v>344</v>
      </c>
      <c r="AD10" s="172" t="s">
        <v>339</v>
      </c>
      <c r="AE10" s="173" t="s">
        <v>581</v>
      </c>
      <c r="AF10" s="236">
        <f>200000000+62900000</f>
        <v>262900000</v>
      </c>
      <c r="AG10" s="196" t="s">
        <v>380</v>
      </c>
      <c r="AH10" s="196" t="s">
        <v>341</v>
      </c>
      <c r="AI10" s="200">
        <v>45717</v>
      </c>
      <c r="AJ10" s="237"/>
      <c r="AK10" s="458"/>
      <c r="AL10" s="400"/>
      <c r="AM10" s="400"/>
      <c r="AN10" s="397"/>
      <c r="AO10" s="400"/>
      <c r="AP10" s="430"/>
      <c r="AQ10" s="391"/>
      <c r="AR10" s="403"/>
      <c r="AS10" s="403"/>
      <c r="AT10" s="403"/>
      <c r="AU10" s="465"/>
      <c r="AV10" s="407"/>
      <c r="AW10" s="204"/>
    </row>
    <row r="11" spans="1:49" ht="85.5">
      <c r="A11" s="391" t="s">
        <v>161</v>
      </c>
      <c r="B11" s="391"/>
      <c r="C11" s="409"/>
      <c r="D11" s="502">
        <v>120</v>
      </c>
      <c r="E11" s="494"/>
      <c r="F11" s="412"/>
      <c r="G11" s="391"/>
      <c r="H11" s="477" t="s">
        <v>345</v>
      </c>
      <c r="I11" s="477" t="s">
        <v>346</v>
      </c>
      <c r="J11" s="513">
        <v>30</v>
      </c>
      <c r="K11" s="479">
        <v>0</v>
      </c>
      <c r="L11" s="479">
        <f>+K11</f>
        <v>0</v>
      </c>
      <c r="M11" s="479">
        <f>+J11+L11</f>
        <v>30</v>
      </c>
      <c r="N11" s="413">
        <v>0.25</v>
      </c>
      <c r="O11" s="177" t="s">
        <v>347</v>
      </c>
      <c r="P11" s="238" t="s">
        <v>348</v>
      </c>
      <c r="Q11" s="177" t="s">
        <v>607</v>
      </c>
      <c r="R11" s="196">
        <v>1</v>
      </c>
      <c r="S11" s="196">
        <v>0</v>
      </c>
      <c r="T11" s="172">
        <f t="shared" si="0"/>
        <v>0</v>
      </c>
      <c r="U11" s="234">
        <f t="shared" ref="U11:U16" si="1">+T11/R11</f>
        <v>0</v>
      </c>
      <c r="V11" s="186">
        <v>45689</v>
      </c>
      <c r="W11" s="186">
        <v>45777</v>
      </c>
      <c r="X11" s="172">
        <v>90</v>
      </c>
      <c r="Y11" s="185">
        <v>125</v>
      </c>
      <c r="Z11" s="109" t="s">
        <v>336</v>
      </c>
      <c r="AA11" s="154" t="s">
        <v>337</v>
      </c>
      <c r="AB11" s="38" t="s">
        <v>334</v>
      </c>
      <c r="AC11" s="239" t="s">
        <v>334</v>
      </c>
      <c r="AD11" s="172" t="s">
        <v>339</v>
      </c>
      <c r="AE11" s="173" t="s">
        <v>582</v>
      </c>
      <c r="AF11" s="236">
        <f>50000000+100000000</f>
        <v>150000000</v>
      </c>
      <c r="AG11" s="196" t="s">
        <v>340</v>
      </c>
      <c r="AH11" s="196" t="s">
        <v>341</v>
      </c>
      <c r="AI11" s="200">
        <v>45717</v>
      </c>
      <c r="AJ11" s="237"/>
      <c r="AK11" s="458"/>
      <c r="AL11" s="400"/>
      <c r="AM11" s="400"/>
      <c r="AN11" s="397"/>
      <c r="AO11" s="400"/>
      <c r="AP11" s="430"/>
      <c r="AQ11" s="391"/>
      <c r="AR11" s="403"/>
      <c r="AS11" s="403"/>
      <c r="AT11" s="403"/>
      <c r="AU11" s="465"/>
      <c r="AV11" s="407"/>
      <c r="AW11" s="204"/>
    </row>
    <row r="12" spans="1:49" ht="85.5">
      <c r="A12" s="391"/>
      <c r="B12" s="391"/>
      <c r="C12" s="409"/>
      <c r="D12" s="502"/>
      <c r="E12" s="494"/>
      <c r="F12" s="412"/>
      <c r="G12" s="391"/>
      <c r="H12" s="477"/>
      <c r="I12" s="477"/>
      <c r="J12" s="513"/>
      <c r="K12" s="479"/>
      <c r="L12" s="479"/>
      <c r="M12" s="479"/>
      <c r="N12" s="413"/>
      <c r="O12" s="177" t="s">
        <v>349</v>
      </c>
      <c r="P12" s="238" t="s">
        <v>348</v>
      </c>
      <c r="Q12" s="177" t="s">
        <v>350</v>
      </c>
      <c r="R12" s="172">
        <v>120</v>
      </c>
      <c r="S12" s="172">
        <v>0</v>
      </c>
      <c r="T12" s="172">
        <f t="shared" si="0"/>
        <v>0</v>
      </c>
      <c r="U12" s="234">
        <f t="shared" si="1"/>
        <v>0</v>
      </c>
      <c r="V12" s="186">
        <v>45689</v>
      </c>
      <c r="W12" s="186">
        <v>46011</v>
      </c>
      <c r="X12" s="172">
        <v>320</v>
      </c>
      <c r="Y12" s="185">
        <v>125</v>
      </c>
      <c r="Z12" s="109" t="s">
        <v>336</v>
      </c>
      <c r="AA12" s="154" t="s">
        <v>337</v>
      </c>
      <c r="AB12" s="38" t="s">
        <v>334</v>
      </c>
      <c r="AC12" s="239" t="s">
        <v>334</v>
      </c>
      <c r="AD12" s="172" t="s">
        <v>339</v>
      </c>
      <c r="AE12" s="173" t="s">
        <v>583</v>
      </c>
      <c r="AF12" s="236">
        <f>50000000+200000000</f>
        <v>250000000</v>
      </c>
      <c r="AG12" s="196" t="s">
        <v>340</v>
      </c>
      <c r="AH12" s="196" t="s">
        <v>341</v>
      </c>
      <c r="AI12" s="200">
        <v>45717</v>
      </c>
      <c r="AJ12" s="237"/>
      <c r="AK12" s="458"/>
      <c r="AL12" s="400"/>
      <c r="AM12" s="400"/>
      <c r="AN12" s="397"/>
      <c r="AO12" s="400"/>
      <c r="AP12" s="430"/>
      <c r="AQ12" s="391"/>
      <c r="AR12" s="403"/>
      <c r="AS12" s="403"/>
      <c r="AT12" s="403"/>
      <c r="AU12" s="465"/>
      <c r="AV12" s="407"/>
      <c r="AW12" s="204"/>
    </row>
    <row r="13" spans="1:49" ht="102" customHeight="1">
      <c r="A13" s="391" t="s">
        <v>152</v>
      </c>
      <c r="B13" s="391"/>
      <c r="C13" s="409"/>
      <c r="D13" s="502">
        <v>50</v>
      </c>
      <c r="E13" s="494"/>
      <c r="F13" s="412"/>
      <c r="G13" s="391"/>
      <c r="H13" s="477" t="s">
        <v>351</v>
      </c>
      <c r="I13" s="477" t="s">
        <v>352</v>
      </c>
      <c r="J13" s="513">
        <v>20</v>
      </c>
      <c r="K13" s="479">
        <v>8</v>
      </c>
      <c r="L13" s="479">
        <f>+K13</f>
        <v>8</v>
      </c>
      <c r="M13" s="479">
        <f>+J13+L13</f>
        <v>28</v>
      </c>
      <c r="N13" s="413">
        <v>0.25</v>
      </c>
      <c r="O13" s="177" t="s">
        <v>353</v>
      </c>
      <c r="P13" s="233" t="s">
        <v>334</v>
      </c>
      <c r="Q13" s="177" t="s">
        <v>608</v>
      </c>
      <c r="R13" s="172">
        <v>1</v>
      </c>
      <c r="S13" s="172">
        <v>0</v>
      </c>
      <c r="T13" s="172">
        <f t="shared" si="0"/>
        <v>0</v>
      </c>
      <c r="U13" s="234">
        <f t="shared" si="1"/>
        <v>0</v>
      </c>
      <c r="V13" s="186">
        <v>45689</v>
      </c>
      <c r="W13" s="186">
        <v>45777</v>
      </c>
      <c r="X13" s="172">
        <v>90</v>
      </c>
      <c r="Y13" s="185">
        <v>1059626</v>
      </c>
      <c r="Z13" s="109" t="s">
        <v>336</v>
      </c>
      <c r="AA13" s="154" t="s">
        <v>337</v>
      </c>
      <c r="AB13" s="38" t="s">
        <v>334</v>
      </c>
      <c r="AC13" s="239" t="s">
        <v>334</v>
      </c>
      <c r="AD13" s="172" t="s">
        <v>339</v>
      </c>
      <c r="AE13" s="173" t="s">
        <v>584</v>
      </c>
      <c r="AF13" s="236">
        <f>82034871+40000000</f>
        <v>122034871</v>
      </c>
      <c r="AG13" s="196" t="s">
        <v>380</v>
      </c>
      <c r="AH13" s="196" t="s">
        <v>341</v>
      </c>
      <c r="AI13" s="200">
        <v>45717</v>
      </c>
      <c r="AJ13" s="237"/>
      <c r="AK13" s="458"/>
      <c r="AL13" s="400"/>
      <c r="AM13" s="400"/>
      <c r="AN13" s="397"/>
      <c r="AO13" s="400"/>
      <c r="AP13" s="430"/>
      <c r="AQ13" s="391"/>
      <c r="AR13" s="403"/>
      <c r="AS13" s="403"/>
      <c r="AT13" s="403"/>
      <c r="AU13" s="465"/>
      <c r="AV13" s="407"/>
      <c r="AW13" s="204"/>
    </row>
    <row r="14" spans="1:49" ht="113.25" customHeight="1">
      <c r="A14" s="391"/>
      <c r="B14" s="391"/>
      <c r="C14" s="409"/>
      <c r="D14" s="502"/>
      <c r="E14" s="494"/>
      <c r="F14" s="412"/>
      <c r="G14" s="391"/>
      <c r="H14" s="477"/>
      <c r="I14" s="477"/>
      <c r="J14" s="513"/>
      <c r="K14" s="479"/>
      <c r="L14" s="479"/>
      <c r="M14" s="479"/>
      <c r="N14" s="413"/>
      <c r="O14" s="177" t="s">
        <v>354</v>
      </c>
      <c r="P14" s="233" t="s">
        <v>334</v>
      </c>
      <c r="Q14" s="177" t="s">
        <v>165</v>
      </c>
      <c r="R14" s="172">
        <v>50</v>
      </c>
      <c r="S14" s="172">
        <v>8</v>
      </c>
      <c r="T14" s="172">
        <f t="shared" si="0"/>
        <v>8</v>
      </c>
      <c r="U14" s="234">
        <f t="shared" si="1"/>
        <v>0.16</v>
      </c>
      <c r="V14" s="186">
        <v>45689</v>
      </c>
      <c r="W14" s="186">
        <v>46011</v>
      </c>
      <c r="X14" s="172">
        <v>320</v>
      </c>
      <c r="Y14" s="185">
        <v>1059626</v>
      </c>
      <c r="Z14" s="109" t="s">
        <v>336</v>
      </c>
      <c r="AA14" s="154" t="s">
        <v>337</v>
      </c>
      <c r="AB14" s="38" t="s">
        <v>334</v>
      </c>
      <c r="AC14" s="239" t="s">
        <v>334</v>
      </c>
      <c r="AD14" s="172" t="s">
        <v>339</v>
      </c>
      <c r="AE14" s="173" t="s">
        <v>585</v>
      </c>
      <c r="AF14" s="236">
        <f>50000000+200000000</f>
        <v>250000000</v>
      </c>
      <c r="AG14" s="196" t="s">
        <v>340</v>
      </c>
      <c r="AH14" s="196" t="s">
        <v>341</v>
      </c>
      <c r="AI14" s="200">
        <v>45717</v>
      </c>
      <c r="AJ14" s="237"/>
      <c r="AK14" s="458"/>
      <c r="AL14" s="400"/>
      <c r="AM14" s="400"/>
      <c r="AN14" s="397"/>
      <c r="AO14" s="400"/>
      <c r="AP14" s="430"/>
      <c r="AQ14" s="391"/>
      <c r="AR14" s="403"/>
      <c r="AS14" s="403"/>
      <c r="AT14" s="403"/>
      <c r="AU14" s="465"/>
      <c r="AV14" s="407"/>
      <c r="AW14" s="232" t="s">
        <v>542</v>
      </c>
    </row>
    <row r="15" spans="1:49" ht="105.75" customHeight="1">
      <c r="A15" s="391" t="s">
        <v>161</v>
      </c>
      <c r="B15" s="391"/>
      <c r="C15" s="409"/>
      <c r="D15" s="502">
        <v>0.25</v>
      </c>
      <c r="E15" s="494"/>
      <c r="F15" s="412"/>
      <c r="G15" s="391"/>
      <c r="H15" s="477" t="s">
        <v>355</v>
      </c>
      <c r="I15" s="477" t="s">
        <v>356</v>
      </c>
      <c r="J15" s="513">
        <v>0.25</v>
      </c>
      <c r="K15" s="479">
        <v>0.05</v>
      </c>
      <c r="L15" s="479">
        <f>+K15</f>
        <v>0.05</v>
      </c>
      <c r="M15" s="479">
        <f>+J15+L15</f>
        <v>0.3</v>
      </c>
      <c r="N15" s="413">
        <v>0.25</v>
      </c>
      <c r="O15" s="177" t="s">
        <v>357</v>
      </c>
      <c r="P15" s="233" t="s">
        <v>334</v>
      </c>
      <c r="Q15" s="177" t="s">
        <v>358</v>
      </c>
      <c r="R15" s="196">
        <v>1</v>
      </c>
      <c r="S15" s="196">
        <v>0.05</v>
      </c>
      <c r="T15" s="172">
        <f t="shared" si="0"/>
        <v>0.05</v>
      </c>
      <c r="U15" s="234">
        <f t="shared" si="1"/>
        <v>0.05</v>
      </c>
      <c r="V15" s="186">
        <v>45689</v>
      </c>
      <c r="W15" s="186">
        <v>45777</v>
      </c>
      <c r="X15" s="172">
        <v>90</v>
      </c>
      <c r="Y15" s="185">
        <v>1059626</v>
      </c>
      <c r="Z15" s="109" t="s">
        <v>336</v>
      </c>
      <c r="AA15" s="154" t="s">
        <v>337</v>
      </c>
      <c r="AB15" s="38" t="s">
        <v>334</v>
      </c>
      <c r="AC15" s="239" t="s">
        <v>334</v>
      </c>
      <c r="AD15" s="172" t="s">
        <v>339</v>
      </c>
      <c r="AE15" s="173" t="s">
        <v>586</v>
      </c>
      <c r="AF15" s="236">
        <v>30000000</v>
      </c>
      <c r="AG15" s="196" t="s">
        <v>340</v>
      </c>
      <c r="AH15" s="196" t="s">
        <v>341</v>
      </c>
      <c r="AI15" s="200">
        <v>45717</v>
      </c>
      <c r="AJ15" s="237"/>
      <c r="AK15" s="458"/>
      <c r="AL15" s="400"/>
      <c r="AM15" s="400"/>
      <c r="AN15" s="397"/>
      <c r="AO15" s="400"/>
      <c r="AP15" s="430"/>
      <c r="AQ15" s="391"/>
      <c r="AR15" s="403"/>
      <c r="AS15" s="403"/>
      <c r="AT15" s="403"/>
      <c r="AU15" s="465"/>
      <c r="AV15" s="407"/>
      <c r="AW15" s="232" t="s">
        <v>543</v>
      </c>
    </row>
    <row r="16" spans="1:49" ht="129" customHeight="1">
      <c r="A16" s="388"/>
      <c r="B16" s="388"/>
      <c r="C16" s="503"/>
      <c r="D16" s="504"/>
      <c r="E16" s="420"/>
      <c r="F16" s="449"/>
      <c r="G16" s="388"/>
      <c r="H16" s="478"/>
      <c r="I16" s="478"/>
      <c r="J16" s="514"/>
      <c r="K16" s="499"/>
      <c r="L16" s="499"/>
      <c r="M16" s="499"/>
      <c r="N16" s="437"/>
      <c r="O16" s="195" t="s">
        <v>359</v>
      </c>
      <c r="P16" s="240" t="s">
        <v>334</v>
      </c>
      <c r="Q16" s="195" t="s">
        <v>360</v>
      </c>
      <c r="R16" s="190">
        <v>0.25</v>
      </c>
      <c r="S16" s="190">
        <v>0.05</v>
      </c>
      <c r="T16" s="190">
        <f t="shared" si="0"/>
        <v>0.05</v>
      </c>
      <c r="U16" s="241">
        <f t="shared" si="1"/>
        <v>0.2</v>
      </c>
      <c r="V16" s="189">
        <v>45689</v>
      </c>
      <c r="W16" s="189">
        <v>46011</v>
      </c>
      <c r="X16" s="190">
        <v>320</v>
      </c>
      <c r="Y16" s="242">
        <v>1059626</v>
      </c>
      <c r="Z16" s="163" t="s">
        <v>336</v>
      </c>
      <c r="AA16" s="159" t="s">
        <v>337</v>
      </c>
      <c r="AB16" s="159" t="s">
        <v>361</v>
      </c>
      <c r="AC16" s="175" t="s">
        <v>362</v>
      </c>
      <c r="AD16" s="190" t="s">
        <v>339</v>
      </c>
      <c r="AE16" s="243" t="s">
        <v>586</v>
      </c>
      <c r="AF16" s="244">
        <f>30000000+197100000</f>
        <v>227100000</v>
      </c>
      <c r="AG16" s="245" t="s">
        <v>340</v>
      </c>
      <c r="AH16" s="245" t="s">
        <v>341</v>
      </c>
      <c r="AI16" s="197">
        <v>45717</v>
      </c>
      <c r="AJ16" s="246"/>
      <c r="AK16" s="399"/>
      <c r="AL16" s="400"/>
      <c r="AM16" s="400"/>
      <c r="AN16" s="397"/>
      <c r="AO16" s="400"/>
      <c r="AP16" s="450"/>
      <c r="AQ16" s="388"/>
      <c r="AR16" s="403"/>
      <c r="AS16" s="403"/>
      <c r="AT16" s="403"/>
      <c r="AU16" s="466"/>
      <c r="AV16" s="408"/>
      <c r="AW16" s="247"/>
    </row>
    <row r="17" spans="1:49" ht="82.5" customHeight="1">
      <c r="A17" s="248"/>
      <c r="B17" s="249"/>
      <c r="C17" s="249"/>
      <c r="D17" s="249"/>
      <c r="E17" s="405" t="s">
        <v>364</v>
      </c>
      <c r="F17" s="405"/>
      <c r="G17" s="405"/>
      <c r="H17" s="405"/>
      <c r="I17" s="405"/>
      <c r="J17" s="405"/>
      <c r="K17" s="405"/>
      <c r="L17" s="405"/>
      <c r="M17" s="405"/>
      <c r="N17" s="405"/>
      <c r="O17" s="405"/>
      <c r="P17" s="405"/>
      <c r="Q17" s="405"/>
      <c r="R17" s="405"/>
      <c r="S17" s="405"/>
      <c r="T17" s="405"/>
      <c r="U17" s="125">
        <f>AVERAGE(U9:U16)</f>
        <v>8.3403746650651395E-2</v>
      </c>
      <c r="V17" s="249"/>
      <c r="W17" s="250"/>
      <c r="X17" s="251"/>
      <c r="Y17" s="252"/>
      <c r="Z17" s="253"/>
      <c r="AA17" s="254"/>
      <c r="AB17" s="254"/>
      <c r="AC17" s="254"/>
      <c r="AD17" s="251"/>
      <c r="AE17" s="255"/>
      <c r="AF17" s="256"/>
      <c r="AG17" s="257"/>
      <c r="AH17" s="257"/>
      <c r="AI17" s="258"/>
      <c r="AJ17" s="248"/>
      <c r="AK17" s="259"/>
      <c r="AL17" s="259"/>
      <c r="AM17" s="259"/>
      <c r="AN17" s="260"/>
      <c r="AO17" s="259"/>
      <c r="AP17" s="251"/>
      <c r="AQ17" s="254"/>
      <c r="AR17" s="261">
        <f>+AR9</f>
        <v>2984034871</v>
      </c>
      <c r="AS17" s="261">
        <f>+AS9</f>
        <v>1184100000</v>
      </c>
      <c r="AT17" s="261">
        <f>+AT9</f>
        <v>0</v>
      </c>
      <c r="AU17" s="180">
        <f>+AS17/AR17</f>
        <v>0.39681171674886906</v>
      </c>
      <c r="AV17" s="262">
        <f>+AT17/AR17</f>
        <v>0</v>
      </c>
      <c r="AW17" s="263"/>
    </row>
    <row r="18" spans="1:49" ht="70.5" customHeight="1">
      <c r="A18" s="390" t="s">
        <v>179</v>
      </c>
      <c r="B18" s="390" t="s">
        <v>180</v>
      </c>
      <c r="C18" s="512" t="s">
        <v>181</v>
      </c>
      <c r="D18" s="506">
        <v>493</v>
      </c>
      <c r="E18" s="390" t="s">
        <v>365</v>
      </c>
      <c r="F18" s="472">
        <v>2024130010049</v>
      </c>
      <c r="G18" s="390" t="s">
        <v>366</v>
      </c>
      <c r="H18" s="390" t="s">
        <v>367</v>
      </c>
      <c r="I18" s="390" t="s">
        <v>368</v>
      </c>
      <c r="J18" s="434">
        <v>647</v>
      </c>
      <c r="K18" s="500">
        <v>153</v>
      </c>
      <c r="L18" s="390">
        <f>+K18</f>
        <v>153</v>
      </c>
      <c r="M18" s="390">
        <f>+J18+L18</f>
        <v>800</v>
      </c>
      <c r="N18" s="490">
        <v>0.1</v>
      </c>
      <c r="O18" s="264" t="s">
        <v>369</v>
      </c>
      <c r="P18" s="160" t="s">
        <v>334</v>
      </c>
      <c r="Q18" s="198" t="s">
        <v>564</v>
      </c>
      <c r="R18" s="265">
        <v>493</v>
      </c>
      <c r="S18" s="265">
        <v>153</v>
      </c>
      <c r="T18" s="265">
        <f>+S18</f>
        <v>153</v>
      </c>
      <c r="U18" s="266">
        <f>+T18/R18</f>
        <v>0.31034482758620691</v>
      </c>
      <c r="V18" s="267">
        <v>45748</v>
      </c>
      <c r="W18" s="267">
        <v>46022</v>
      </c>
      <c r="X18" s="265">
        <v>270</v>
      </c>
      <c r="Y18" s="268">
        <v>1059626</v>
      </c>
      <c r="Z18" s="265" t="s">
        <v>336</v>
      </c>
      <c r="AA18" s="156" t="s">
        <v>370</v>
      </c>
      <c r="AB18" s="485" t="s">
        <v>371</v>
      </c>
      <c r="AC18" s="491" t="s">
        <v>372</v>
      </c>
      <c r="AD18" s="265" t="s">
        <v>339</v>
      </c>
      <c r="AE18" s="198" t="s">
        <v>587</v>
      </c>
      <c r="AF18" s="203">
        <v>240000000</v>
      </c>
      <c r="AG18" s="198" t="s">
        <v>340</v>
      </c>
      <c r="AH18" s="269" t="s">
        <v>341</v>
      </c>
      <c r="AI18" s="199">
        <v>45748</v>
      </c>
      <c r="AJ18" s="270"/>
      <c r="AK18" s="400">
        <v>3712826368</v>
      </c>
      <c r="AL18" s="400">
        <v>0</v>
      </c>
      <c r="AM18" s="400">
        <f>AK18+AL18</f>
        <v>3712826368</v>
      </c>
      <c r="AN18" s="397">
        <v>1459236789.01</v>
      </c>
      <c r="AO18" s="400"/>
      <c r="AP18" s="467" t="s">
        <v>609</v>
      </c>
      <c r="AQ18" s="390" t="s">
        <v>365</v>
      </c>
      <c r="AR18" s="404">
        <v>3712826368</v>
      </c>
      <c r="AS18" s="404">
        <v>1459236789.01</v>
      </c>
      <c r="AT18" s="404">
        <v>34690194</v>
      </c>
      <c r="AU18" s="466">
        <f>+AS18/AR18</f>
        <v>0.39302586341953066</v>
      </c>
      <c r="AV18" s="466">
        <f>+AT18/AR18</f>
        <v>9.3433386217537228E-3</v>
      </c>
      <c r="AW18" s="271" t="s">
        <v>544</v>
      </c>
    </row>
    <row r="19" spans="1:49" ht="50.25" customHeight="1">
      <c r="A19" s="391"/>
      <c r="B19" s="391"/>
      <c r="C19" s="409"/>
      <c r="D19" s="502"/>
      <c r="E19" s="391"/>
      <c r="F19" s="412"/>
      <c r="G19" s="391"/>
      <c r="H19" s="391"/>
      <c r="I19" s="391"/>
      <c r="J19" s="418"/>
      <c r="K19" s="479"/>
      <c r="L19" s="391"/>
      <c r="M19" s="391"/>
      <c r="N19" s="413"/>
      <c r="O19" s="171" t="s">
        <v>373</v>
      </c>
      <c r="P19" s="154" t="s">
        <v>334</v>
      </c>
      <c r="Q19" s="177" t="s">
        <v>374</v>
      </c>
      <c r="R19" s="172">
        <v>493</v>
      </c>
      <c r="S19" s="172">
        <v>153</v>
      </c>
      <c r="T19" s="172">
        <f t="shared" ref="T19:T37" si="2">+S19</f>
        <v>153</v>
      </c>
      <c r="U19" s="234">
        <f t="shared" ref="U19:U24" si="3">+T19/R19</f>
        <v>0.31034482758620691</v>
      </c>
      <c r="V19" s="186">
        <v>45748</v>
      </c>
      <c r="W19" s="186">
        <v>46022</v>
      </c>
      <c r="X19" s="172">
        <v>270</v>
      </c>
      <c r="Y19" s="187">
        <v>1059626</v>
      </c>
      <c r="Z19" s="172" t="s">
        <v>336</v>
      </c>
      <c r="AA19" s="157" t="s">
        <v>370</v>
      </c>
      <c r="AB19" s="486"/>
      <c r="AC19" s="486"/>
      <c r="AD19" s="162" t="s">
        <v>339</v>
      </c>
      <c r="AE19" s="177" t="s">
        <v>588</v>
      </c>
      <c r="AF19" s="194">
        <v>800000000</v>
      </c>
      <c r="AG19" s="177" t="s">
        <v>415</v>
      </c>
      <c r="AH19" s="196" t="s">
        <v>341</v>
      </c>
      <c r="AI19" s="200">
        <v>45748</v>
      </c>
      <c r="AJ19" s="237"/>
      <c r="AK19" s="400"/>
      <c r="AL19" s="400"/>
      <c r="AM19" s="400"/>
      <c r="AN19" s="397"/>
      <c r="AO19" s="400"/>
      <c r="AP19" s="467"/>
      <c r="AQ19" s="391"/>
      <c r="AR19" s="469"/>
      <c r="AS19" s="469"/>
      <c r="AT19" s="469"/>
      <c r="AU19" s="470"/>
      <c r="AV19" s="470"/>
      <c r="AW19" s="232" t="s">
        <v>544</v>
      </c>
    </row>
    <row r="20" spans="1:49" ht="67.5" customHeight="1">
      <c r="A20" s="391"/>
      <c r="B20" s="391"/>
      <c r="C20" s="409"/>
      <c r="D20" s="502">
        <v>70.39</v>
      </c>
      <c r="E20" s="391"/>
      <c r="F20" s="412"/>
      <c r="G20" s="391"/>
      <c r="H20" s="391" t="s">
        <v>375</v>
      </c>
      <c r="I20" s="391" t="s">
        <v>376</v>
      </c>
      <c r="J20" s="418">
        <v>19.61</v>
      </c>
      <c r="K20" s="479">
        <v>3</v>
      </c>
      <c r="L20" s="479">
        <f>+K20</f>
        <v>3</v>
      </c>
      <c r="M20" s="479">
        <f>+J20+L20</f>
        <v>22.61</v>
      </c>
      <c r="N20" s="413">
        <v>0.1</v>
      </c>
      <c r="O20" s="471" t="s">
        <v>377</v>
      </c>
      <c r="P20" s="154" t="s">
        <v>334</v>
      </c>
      <c r="Q20" s="177" t="s">
        <v>565</v>
      </c>
      <c r="R20" s="172">
        <v>70.39</v>
      </c>
      <c r="S20" s="172">
        <v>3</v>
      </c>
      <c r="T20" s="172">
        <f t="shared" si="2"/>
        <v>3</v>
      </c>
      <c r="U20" s="234">
        <f t="shared" si="3"/>
        <v>4.2619690296917173E-2</v>
      </c>
      <c r="V20" s="186">
        <v>45748</v>
      </c>
      <c r="W20" s="186">
        <v>46022</v>
      </c>
      <c r="X20" s="172">
        <v>270</v>
      </c>
      <c r="Y20" s="187">
        <v>1059626</v>
      </c>
      <c r="Z20" s="172" t="s">
        <v>336</v>
      </c>
      <c r="AA20" s="157" t="s">
        <v>370</v>
      </c>
      <c r="AB20" s="484" t="s">
        <v>378</v>
      </c>
      <c r="AC20" s="484" t="s">
        <v>379</v>
      </c>
      <c r="AD20" s="38" t="s">
        <v>339</v>
      </c>
      <c r="AE20" s="452" t="s">
        <v>589</v>
      </c>
      <c r="AF20" s="458">
        <v>130000000</v>
      </c>
      <c r="AG20" s="459" t="s">
        <v>340</v>
      </c>
      <c r="AH20" s="461" t="s">
        <v>341</v>
      </c>
      <c r="AI20" s="455">
        <v>45748</v>
      </c>
      <c r="AJ20" s="463"/>
      <c r="AK20" s="400"/>
      <c r="AL20" s="400"/>
      <c r="AM20" s="400"/>
      <c r="AN20" s="397"/>
      <c r="AO20" s="400"/>
      <c r="AP20" s="467"/>
      <c r="AQ20" s="391"/>
      <c r="AR20" s="469"/>
      <c r="AS20" s="469"/>
      <c r="AT20" s="469"/>
      <c r="AU20" s="470"/>
      <c r="AV20" s="470"/>
      <c r="AW20" s="232" t="s">
        <v>544</v>
      </c>
    </row>
    <row r="21" spans="1:49" ht="66.75" customHeight="1">
      <c r="A21" s="391"/>
      <c r="B21" s="391"/>
      <c r="C21" s="409"/>
      <c r="D21" s="502"/>
      <c r="E21" s="391"/>
      <c r="F21" s="412"/>
      <c r="G21" s="391"/>
      <c r="H21" s="391"/>
      <c r="I21" s="391"/>
      <c r="J21" s="418"/>
      <c r="K21" s="479"/>
      <c r="L21" s="479"/>
      <c r="M21" s="479"/>
      <c r="N21" s="413"/>
      <c r="O21" s="471"/>
      <c r="P21" s="154" t="s">
        <v>334</v>
      </c>
      <c r="Q21" s="177" t="s">
        <v>381</v>
      </c>
      <c r="R21" s="172">
        <v>150</v>
      </c>
      <c r="S21" s="172">
        <v>47</v>
      </c>
      <c r="T21" s="172">
        <f t="shared" si="2"/>
        <v>47</v>
      </c>
      <c r="U21" s="234">
        <f t="shared" si="3"/>
        <v>0.31333333333333335</v>
      </c>
      <c r="V21" s="186">
        <v>45748</v>
      </c>
      <c r="W21" s="186">
        <v>46022</v>
      </c>
      <c r="X21" s="172">
        <v>270</v>
      </c>
      <c r="Y21" s="187">
        <v>1059626</v>
      </c>
      <c r="Z21" s="172" t="s">
        <v>336</v>
      </c>
      <c r="AA21" s="157" t="s">
        <v>370</v>
      </c>
      <c r="AB21" s="485"/>
      <c r="AC21" s="485"/>
      <c r="AD21" s="38" t="s">
        <v>339</v>
      </c>
      <c r="AE21" s="452"/>
      <c r="AF21" s="458"/>
      <c r="AG21" s="515"/>
      <c r="AH21" s="461"/>
      <c r="AI21" s="516"/>
      <c r="AJ21" s="463"/>
      <c r="AK21" s="400"/>
      <c r="AL21" s="400"/>
      <c r="AM21" s="400"/>
      <c r="AN21" s="397"/>
      <c r="AO21" s="400"/>
      <c r="AP21" s="467"/>
      <c r="AQ21" s="391"/>
      <c r="AR21" s="469"/>
      <c r="AS21" s="469"/>
      <c r="AT21" s="469"/>
      <c r="AU21" s="470"/>
      <c r="AV21" s="470"/>
      <c r="AW21" s="232" t="s">
        <v>544</v>
      </c>
    </row>
    <row r="22" spans="1:49" ht="70.5" customHeight="1">
      <c r="A22" s="391"/>
      <c r="B22" s="391"/>
      <c r="C22" s="409"/>
      <c r="D22" s="502"/>
      <c r="E22" s="391"/>
      <c r="F22" s="412"/>
      <c r="G22" s="391"/>
      <c r="H22" s="391"/>
      <c r="I22" s="391"/>
      <c r="J22" s="418"/>
      <c r="K22" s="479"/>
      <c r="L22" s="479"/>
      <c r="M22" s="479"/>
      <c r="N22" s="413"/>
      <c r="O22" s="471"/>
      <c r="P22" s="154" t="s">
        <v>334</v>
      </c>
      <c r="Q22" s="177" t="s">
        <v>382</v>
      </c>
      <c r="R22" s="172">
        <v>40</v>
      </c>
      <c r="S22" s="172">
        <v>60</v>
      </c>
      <c r="T22" s="172">
        <f t="shared" si="2"/>
        <v>60</v>
      </c>
      <c r="U22" s="234">
        <v>1</v>
      </c>
      <c r="V22" s="186">
        <v>45748</v>
      </c>
      <c r="W22" s="186">
        <v>46022</v>
      </c>
      <c r="X22" s="172">
        <v>270</v>
      </c>
      <c r="Y22" s="187">
        <v>1059626</v>
      </c>
      <c r="Z22" s="172" t="s">
        <v>336</v>
      </c>
      <c r="AA22" s="157" t="s">
        <v>370</v>
      </c>
      <c r="AB22" s="485"/>
      <c r="AC22" s="485"/>
      <c r="AD22" s="38" t="s">
        <v>339</v>
      </c>
      <c r="AE22" s="452"/>
      <c r="AF22" s="458"/>
      <c r="AG22" s="460"/>
      <c r="AH22" s="461"/>
      <c r="AI22" s="517"/>
      <c r="AJ22" s="463"/>
      <c r="AK22" s="400"/>
      <c r="AL22" s="400"/>
      <c r="AM22" s="400"/>
      <c r="AN22" s="397"/>
      <c r="AO22" s="400"/>
      <c r="AP22" s="467"/>
      <c r="AQ22" s="391"/>
      <c r="AR22" s="469"/>
      <c r="AS22" s="469"/>
      <c r="AT22" s="469"/>
      <c r="AU22" s="470"/>
      <c r="AV22" s="470"/>
      <c r="AW22" s="232" t="s">
        <v>544</v>
      </c>
    </row>
    <row r="23" spans="1:49" ht="68.25" customHeight="1">
      <c r="A23" s="391"/>
      <c r="B23" s="391"/>
      <c r="C23" s="409"/>
      <c r="D23" s="502"/>
      <c r="E23" s="391"/>
      <c r="F23" s="412"/>
      <c r="G23" s="391"/>
      <c r="H23" s="391"/>
      <c r="I23" s="391"/>
      <c r="J23" s="418"/>
      <c r="K23" s="479"/>
      <c r="L23" s="479"/>
      <c r="M23" s="479"/>
      <c r="N23" s="413"/>
      <c r="O23" s="471" t="s">
        <v>610</v>
      </c>
      <c r="P23" s="154" t="s">
        <v>334</v>
      </c>
      <c r="Q23" s="177" t="s">
        <v>566</v>
      </c>
      <c r="R23" s="172">
        <v>70.39</v>
      </c>
      <c r="S23" s="172">
        <v>3</v>
      </c>
      <c r="T23" s="172">
        <f t="shared" si="2"/>
        <v>3</v>
      </c>
      <c r="U23" s="234">
        <f t="shared" si="3"/>
        <v>4.2619690296917173E-2</v>
      </c>
      <c r="V23" s="186">
        <v>45748</v>
      </c>
      <c r="W23" s="186">
        <v>46022</v>
      </c>
      <c r="X23" s="172">
        <v>270</v>
      </c>
      <c r="Y23" s="187">
        <v>1059626</v>
      </c>
      <c r="Z23" s="172" t="s">
        <v>336</v>
      </c>
      <c r="AA23" s="157" t="s">
        <v>370</v>
      </c>
      <c r="AB23" s="485"/>
      <c r="AC23" s="485"/>
      <c r="AD23" s="38" t="s">
        <v>339</v>
      </c>
      <c r="AE23" s="452" t="s">
        <v>590</v>
      </c>
      <c r="AF23" s="458">
        <v>10000000</v>
      </c>
      <c r="AG23" s="459" t="s">
        <v>340</v>
      </c>
      <c r="AH23" s="461" t="s">
        <v>341</v>
      </c>
      <c r="AI23" s="455">
        <v>45748</v>
      </c>
      <c r="AJ23" s="463"/>
      <c r="AK23" s="400"/>
      <c r="AL23" s="400"/>
      <c r="AM23" s="400"/>
      <c r="AN23" s="397"/>
      <c r="AO23" s="400"/>
      <c r="AP23" s="467"/>
      <c r="AQ23" s="391"/>
      <c r="AR23" s="469"/>
      <c r="AS23" s="469"/>
      <c r="AT23" s="469"/>
      <c r="AU23" s="470"/>
      <c r="AV23" s="470"/>
      <c r="AW23" s="232" t="s">
        <v>544</v>
      </c>
    </row>
    <row r="24" spans="1:49" ht="85.5" customHeight="1">
      <c r="A24" s="391"/>
      <c r="B24" s="391"/>
      <c r="C24" s="409"/>
      <c r="D24" s="502"/>
      <c r="E24" s="391"/>
      <c r="F24" s="412"/>
      <c r="G24" s="391"/>
      <c r="H24" s="391"/>
      <c r="I24" s="391"/>
      <c r="J24" s="418"/>
      <c r="K24" s="479"/>
      <c r="L24" s="479"/>
      <c r="M24" s="479"/>
      <c r="N24" s="413"/>
      <c r="O24" s="471"/>
      <c r="P24" s="154" t="s">
        <v>334</v>
      </c>
      <c r="Q24" s="177" t="s">
        <v>611</v>
      </c>
      <c r="R24" s="172">
        <v>150</v>
      </c>
      <c r="S24" s="172">
        <v>47</v>
      </c>
      <c r="T24" s="172">
        <f t="shared" si="2"/>
        <v>47</v>
      </c>
      <c r="U24" s="234">
        <f t="shared" si="3"/>
        <v>0.31333333333333335</v>
      </c>
      <c r="V24" s="186">
        <v>45748</v>
      </c>
      <c r="W24" s="186">
        <v>46022</v>
      </c>
      <c r="X24" s="172">
        <v>270</v>
      </c>
      <c r="Y24" s="187">
        <v>1059626</v>
      </c>
      <c r="Z24" s="172" t="s">
        <v>336</v>
      </c>
      <c r="AA24" s="157" t="s">
        <v>370</v>
      </c>
      <c r="AB24" s="485"/>
      <c r="AC24" s="485"/>
      <c r="AD24" s="38" t="s">
        <v>339</v>
      </c>
      <c r="AE24" s="452"/>
      <c r="AF24" s="458"/>
      <c r="AG24" s="515"/>
      <c r="AH24" s="461"/>
      <c r="AI24" s="516"/>
      <c r="AJ24" s="463"/>
      <c r="AK24" s="400"/>
      <c r="AL24" s="400"/>
      <c r="AM24" s="400"/>
      <c r="AN24" s="397"/>
      <c r="AO24" s="400"/>
      <c r="AP24" s="467"/>
      <c r="AQ24" s="391"/>
      <c r="AR24" s="469"/>
      <c r="AS24" s="469"/>
      <c r="AT24" s="469"/>
      <c r="AU24" s="470"/>
      <c r="AV24" s="470"/>
      <c r="AW24" s="232" t="s">
        <v>544</v>
      </c>
    </row>
    <row r="25" spans="1:49" ht="105.75" customHeight="1">
      <c r="A25" s="391"/>
      <c r="B25" s="391"/>
      <c r="C25" s="409"/>
      <c r="D25" s="502"/>
      <c r="E25" s="391"/>
      <c r="F25" s="412"/>
      <c r="G25" s="391"/>
      <c r="H25" s="391"/>
      <c r="I25" s="391"/>
      <c r="J25" s="418"/>
      <c r="K25" s="479"/>
      <c r="L25" s="479"/>
      <c r="M25" s="479"/>
      <c r="N25" s="413"/>
      <c r="O25" s="471"/>
      <c r="P25" s="154" t="s">
        <v>334</v>
      </c>
      <c r="Q25" s="177" t="s">
        <v>612</v>
      </c>
      <c r="R25" s="172">
        <v>40</v>
      </c>
      <c r="S25" s="172">
        <v>60</v>
      </c>
      <c r="T25" s="172">
        <f t="shared" si="2"/>
        <v>60</v>
      </c>
      <c r="U25" s="234">
        <v>1</v>
      </c>
      <c r="V25" s="186">
        <v>45748</v>
      </c>
      <c r="W25" s="186">
        <v>46022</v>
      </c>
      <c r="X25" s="172">
        <v>270</v>
      </c>
      <c r="Y25" s="187">
        <v>1059626</v>
      </c>
      <c r="Z25" s="172" t="s">
        <v>336</v>
      </c>
      <c r="AA25" s="157" t="s">
        <v>370</v>
      </c>
      <c r="AB25" s="485"/>
      <c r="AC25" s="485"/>
      <c r="AD25" s="38" t="s">
        <v>339</v>
      </c>
      <c r="AE25" s="452"/>
      <c r="AF25" s="458"/>
      <c r="AG25" s="460"/>
      <c r="AH25" s="461"/>
      <c r="AI25" s="517"/>
      <c r="AJ25" s="463"/>
      <c r="AK25" s="400"/>
      <c r="AL25" s="400"/>
      <c r="AM25" s="400"/>
      <c r="AN25" s="397"/>
      <c r="AO25" s="400"/>
      <c r="AP25" s="467"/>
      <c r="AQ25" s="391"/>
      <c r="AR25" s="469"/>
      <c r="AS25" s="469"/>
      <c r="AT25" s="469"/>
      <c r="AU25" s="470"/>
      <c r="AV25" s="470"/>
      <c r="AW25" s="232" t="s">
        <v>544</v>
      </c>
    </row>
    <row r="26" spans="1:49" ht="43.5" customHeight="1">
      <c r="A26" s="391"/>
      <c r="B26" s="391"/>
      <c r="C26" s="409"/>
      <c r="D26" s="502">
        <v>10</v>
      </c>
      <c r="E26" s="391"/>
      <c r="F26" s="412"/>
      <c r="G26" s="391"/>
      <c r="H26" s="391" t="s">
        <v>383</v>
      </c>
      <c r="I26" s="391" t="s">
        <v>384</v>
      </c>
      <c r="J26" s="418">
        <v>0</v>
      </c>
      <c r="K26" s="479">
        <v>0</v>
      </c>
      <c r="L26" s="391">
        <f>+K26</f>
        <v>0</v>
      </c>
      <c r="M26" s="391">
        <f>+J26+L26</f>
        <v>0</v>
      </c>
      <c r="N26" s="413">
        <v>0.05</v>
      </c>
      <c r="O26" s="171" t="s">
        <v>385</v>
      </c>
      <c r="P26" s="154" t="s">
        <v>334</v>
      </c>
      <c r="Q26" s="177" t="s">
        <v>613</v>
      </c>
      <c r="R26" s="172">
        <v>10</v>
      </c>
      <c r="S26" s="172">
        <v>0</v>
      </c>
      <c r="T26" s="172">
        <f t="shared" si="2"/>
        <v>0</v>
      </c>
      <c r="U26" s="234">
        <f t="shared" ref="U26:U29" si="4">+T26/R26</f>
        <v>0</v>
      </c>
      <c r="V26" s="186">
        <v>45748</v>
      </c>
      <c r="W26" s="186">
        <v>46022</v>
      </c>
      <c r="X26" s="172">
        <v>270</v>
      </c>
      <c r="Y26" s="187">
        <v>1059626</v>
      </c>
      <c r="Z26" s="172" t="s">
        <v>336</v>
      </c>
      <c r="AA26" s="157" t="s">
        <v>370</v>
      </c>
      <c r="AB26" s="485"/>
      <c r="AC26" s="485"/>
      <c r="AD26" s="38" t="s">
        <v>339</v>
      </c>
      <c r="AE26" s="177" t="s">
        <v>591</v>
      </c>
      <c r="AF26" s="194">
        <v>155000000</v>
      </c>
      <c r="AG26" s="177" t="s">
        <v>340</v>
      </c>
      <c r="AH26" s="196" t="s">
        <v>341</v>
      </c>
      <c r="AI26" s="200">
        <v>45748</v>
      </c>
      <c r="AJ26" s="237"/>
      <c r="AK26" s="400"/>
      <c r="AL26" s="400"/>
      <c r="AM26" s="400"/>
      <c r="AN26" s="397"/>
      <c r="AO26" s="400"/>
      <c r="AP26" s="467"/>
      <c r="AQ26" s="391"/>
      <c r="AR26" s="469"/>
      <c r="AS26" s="469"/>
      <c r="AT26" s="469"/>
      <c r="AU26" s="470"/>
      <c r="AV26" s="470"/>
      <c r="AW26" s="204"/>
    </row>
    <row r="27" spans="1:49" ht="48" customHeight="1">
      <c r="A27" s="391"/>
      <c r="B27" s="391"/>
      <c r="C27" s="409"/>
      <c r="D27" s="502"/>
      <c r="E27" s="391"/>
      <c r="F27" s="412"/>
      <c r="G27" s="391"/>
      <c r="H27" s="391"/>
      <c r="I27" s="391"/>
      <c r="J27" s="418"/>
      <c r="K27" s="479"/>
      <c r="L27" s="391"/>
      <c r="M27" s="391"/>
      <c r="N27" s="413"/>
      <c r="O27" s="171" t="s">
        <v>386</v>
      </c>
      <c r="P27" s="154" t="s">
        <v>334</v>
      </c>
      <c r="Q27" s="177" t="s">
        <v>614</v>
      </c>
      <c r="R27" s="172">
        <v>10</v>
      </c>
      <c r="S27" s="172">
        <v>0</v>
      </c>
      <c r="T27" s="172">
        <f t="shared" si="2"/>
        <v>0</v>
      </c>
      <c r="U27" s="234">
        <f t="shared" si="4"/>
        <v>0</v>
      </c>
      <c r="V27" s="186">
        <v>45748</v>
      </c>
      <c r="W27" s="186">
        <v>46022</v>
      </c>
      <c r="X27" s="172">
        <v>270</v>
      </c>
      <c r="Y27" s="187">
        <v>1059626</v>
      </c>
      <c r="Z27" s="172" t="s">
        <v>336</v>
      </c>
      <c r="AA27" s="157" t="s">
        <v>370</v>
      </c>
      <c r="AB27" s="485"/>
      <c r="AC27" s="485"/>
      <c r="AD27" s="38" t="s">
        <v>339</v>
      </c>
      <c r="AE27" s="177" t="s">
        <v>592</v>
      </c>
      <c r="AF27" s="194">
        <v>500000000</v>
      </c>
      <c r="AG27" s="177" t="s">
        <v>340</v>
      </c>
      <c r="AH27" s="196" t="s">
        <v>341</v>
      </c>
      <c r="AI27" s="200">
        <v>45748</v>
      </c>
      <c r="AJ27" s="237"/>
      <c r="AK27" s="400"/>
      <c r="AL27" s="400"/>
      <c r="AM27" s="400"/>
      <c r="AN27" s="397"/>
      <c r="AO27" s="400"/>
      <c r="AP27" s="467"/>
      <c r="AQ27" s="391"/>
      <c r="AR27" s="469"/>
      <c r="AS27" s="469"/>
      <c r="AT27" s="469"/>
      <c r="AU27" s="470"/>
      <c r="AV27" s="470"/>
      <c r="AW27" s="204"/>
    </row>
    <row r="28" spans="1:49" ht="80.25" customHeight="1">
      <c r="A28" s="391"/>
      <c r="B28" s="391"/>
      <c r="C28" s="409"/>
      <c r="D28" s="502">
        <v>0.25</v>
      </c>
      <c r="E28" s="391"/>
      <c r="F28" s="412"/>
      <c r="G28" s="391"/>
      <c r="H28" s="391" t="s">
        <v>387</v>
      </c>
      <c r="I28" s="391" t="s">
        <v>388</v>
      </c>
      <c r="J28" s="418">
        <v>0.25</v>
      </c>
      <c r="K28" s="479">
        <v>0.15</v>
      </c>
      <c r="L28" s="479">
        <f>+K28</f>
        <v>0.15</v>
      </c>
      <c r="M28" s="479">
        <f>+J28+L28</f>
        <v>0.4</v>
      </c>
      <c r="N28" s="413">
        <v>0.2</v>
      </c>
      <c r="O28" s="471" t="s">
        <v>389</v>
      </c>
      <c r="P28" s="154" t="s">
        <v>334</v>
      </c>
      <c r="Q28" s="177" t="s">
        <v>390</v>
      </c>
      <c r="R28" s="172">
        <v>90</v>
      </c>
      <c r="S28" s="172">
        <v>25</v>
      </c>
      <c r="T28" s="172">
        <f t="shared" si="2"/>
        <v>25</v>
      </c>
      <c r="U28" s="234">
        <f t="shared" si="4"/>
        <v>0.27777777777777779</v>
      </c>
      <c r="V28" s="186">
        <v>45748</v>
      </c>
      <c r="W28" s="186">
        <v>46022</v>
      </c>
      <c r="X28" s="172">
        <v>270</v>
      </c>
      <c r="Y28" s="187">
        <v>1059626</v>
      </c>
      <c r="Z28" s="172" t="s">
        <v>336</v>
      </c>
      <c r="AA28" s="157" t="s">
        <v>370</v>
      </c>
      <c r="AB28" s="391" t="s">
        <v>391</v>
      </c>
      <c r="AC28" s="391" t="s">
        <v>392</v>
      </c>
      <c r="AD28" s="38" t="s">
        <v>339</v>
      </c>
      <c r="AE28" s="452">
        <v>45689</v>
      </c>
      <c r="AF28" s="458">
        <v>1877826368</v>
      </c>
      <c r="AG28" s="459" t="s">
        <v>511</v>
      </c>
      <c r="AH28" s="461" t="s">
        <v>341</v>
      </c>
      <c r="AI28" s="462">
        <v>45748</v>
      </c>
      <c r="AJ28" s="463"/>
      <c r="AK28" s="400"/>
      <c r="AL28" s="400"/>
      <c r="AM28" s="400"/>
      <c r="AN28" s="397"/>
      <c r="AO28" s="400"/>
      <c r="AP28" s="467"/>
      <c r="AQ28" s="391"/>
      <c r="AR28" s="469"/>
      <c r="AS28" s="469"/>
      <c r="AT28" s="469"/>
      <c r="AU28" s="470"/>
      <c r="AV28" s="470"/>
      <c r="AW28" s="232" t="s">
        <v>544</v>
      </c>
    </row>
    <row r="29" spans="1:49" ht="68.25" customHeight="1">
      <c r="A29" s="391"/>
      <c r="B29" s="391"/>
      <c r="C29" s="409"/>
      <c r="D29" s="502"/>
      <c r="E29" s="391"/>
      <c r="F29" s="412"/>
      <c r="G29" s="391"/>
      <c r="H29" s="391"/>
      <c r="I29" s="391"/>
      <c r="J29" s="418"/>
      <c r="K29" s="479"/>
      <c r="L29" s="479"/>
      <c r="M29" s="479"/>
      <c r="N29" s="413"/>
      <c r="O29" s="471"/>
      <c r="P29" s="154" t="s">
        <v>334</v>
      </c>
      <c r="Q29" s="177" t="s">
        <v>394</v>
      </c>
      <c r="R29" s="172">
        <v>0.25</v>
      </c>
      <c r="S29" s="172">
        <v>0.15</v>
      </c>
      <c r="T29" s="172">
        <f t="shared" si="2"/>
        <v>0.15</v>
      </c>
      <c r="U29" s="234">
        <f t="shared" si="4"/>
        <v>0.6</v>
      </c>
      <c r="V29" s="186">
        <v>45748</v>
      </c>
      <c r="W29" s="186">
        <v>46022</v>
      </c>
      <c r="X29" s="172">
        <v>270</v>
      </c>
      <c r="Y29" s="187">
        <v>1059626</v>
      </c>
      <c r="Z29" s="172" t="s">
        <v>336</v>
      </c>
      <c r="AA29" s="157" t="s">
        <v>370</v>
      </c>
      <c r="AB29" s="391"/>
      <c r="AC29" s="391"/>
      <c r="AD29" s="164" t="s">
        <v>339</v>
      </c>
      <c r="AE29" s="452"/>
      <c r="AF29" s="458"/>
      <c r="AG29" s="460"/>
      <c r="AH29" s="461"/>
      <c r="AI29" s="462"/>
      <c r="AJ29" s="463"/>
      <c r="AK29" s="400"/>
      <c r="AL29" s="400"/>
      <c r="AM29" s="400"/>
      <c r="AN29" s="397"/>
      <c r="AO29" s="400"/>
      <c r="AP29" s="467"/>
      <c r="AQ29" s="391"/>
      <c r="AR29" s="469"/>
      <c r="AS29" s="469"/>
      <c r="AT29" s="469"/>
      <c r="AU29" s="470"/>
      <c r="AV29" s="470"/>
      <c r="AW29" s="232" t="s">
        <v>544</v>
      </c>
    </row>
    <row r="30" spans="1:49" ht="57.75" customHeight="1">
      <c r="A30" s="391"/>
      <c r="B30" s="391"/>
      <c r="C30" s="503"/>
      <c r="D30" s="504"/>
      <c r="E30" s="388"/>
      <c r="F30" s="449"/>
      <c r="G30" s="388"/>
      <c r="H30" s="388"/>
      <c r="I30" s="388"/>
      <c r="J30" s="493"/>
      <c r="K30" s="499"/>
      <c r="L30" s="499"/>
      <c r="M30" s="499"/>
      <c r="N30" s="437"/>
      <c r="O30" s="202" t="s">
        <v>552</v>
      </c>
      <c r="P30" s="175" t="s">
        <v>334</v>
      </c>
      <c r="Q30" s="195" t="s">
        <v>553</v>
      </c>
      <c r="R30" s="190" t="s">
        <v>222</v>
      </c>
      <c r="S30" s="190" t="s">
        <v>222</v>
      </c>
      <c r="T30" s="172" t="str">
        <f t="shared" si="2"/>
        <v>NP</v>
      </c>
      <c r="U30" s="234" t="s">
        <v>223</v>
      </c>
      <c r="V30" s="172" t="s">
        <v>222</v>
      </c>
      <c r="W30" s="172" t="s">
        <v>222</v>
      </c>
      <c r="X30" s="172" t="s">
        <v>222</v>
      </c>
      <c r="Y30" s="172" t="s">
        <v>222</v>
      </c>
      <c r="Z30" s="172" t="s">
        <v>222</v>
      </c>
      <c r="AA30" s="157" t="s">
        <v>370</v>
      </c>
      <c r="AB30" s="391"/>
      <c r="AC30" s="391"/>
      <c r="AD30" s="172" t="s">
        <v>222</v>
      </c>
      <c r="AE30" s="195" t="s">
        <v>222</v>
      </c>
      <c r="AF30" s="194" t="s">
        <v>222</v>
      </c>
      <c r="AG30" s="196" t="s">
        <v>222</v>
      </c>
      <c r="AH30" s="196" t="s">
        <v>222</v>
      </c>
      <c r="AI30" s="200" t="s">
        <v>222</v>
      </c>
      <c r="AJ30" s="272"/>
      <c r="AK30" s="401"/>
      <c r="AL30" s="401"/>
      <c r="AM30" s="401"/>
      <c r="AN30" s="398"/>
      <c r="AO30" s="401"/>
      <c r="AP30" s="468"/>
      <c r="AQ30" s="391"/>
      <c r="AR30" s="469"/>
      <c r="AS30" s="469"/>
      <c r="AT30" s="469"/>
      <c r="AU30" s="470"/>
      <c r="AV30" s="470"/>
      <c r="AW30" s="204"/>
    </row>
    <row r="31" spans="1:49" ht="82.5" customHeight="1">
      <c r="A31" s="248"/>
      <c r="B31" s="249"/>
      <c r="C31" s="249"/>
      <c r="D31" s="249"/>
      <c r="E31" s="405" t="s">
        <v>396</v>
      </c>
      <c r="F31" s="405"/>
      <c r="G31" s="405"/>
      <c r="H31" s="405"/>
      <c r="I31" s="405"/>
      <c r="J31" s="405"/>
      <c r="K31" s="405"/>
      <c r="L31" s="405"/>
      <c r="M31" s="405"/>
      <c r="N31" s="405"/>
      <c r="O31" s="405"/>
      <c r="P31" s="405"/>
      <c r="Q31" s="405"/>
      <c r="R31" s="405"/>
      <c r="S31" s="405"/>
      <c r="T31" s="405"/>
      <c r="U31" s="125">
        <f>AVERAGE(U18:U30)</f>
        <v>0.35086445668422434</v>
      </c>
      <c r="V31" s="249"/>
      <c r="W31" s="250"/>
      <c r="X31" s="251"/>
      <c r="Y31" s="252"/>
      <c r="Z31" s="253"/>
      <c r="AA31" s="254"/>
      <c r="AB31" s="254"/>
      <c r="AC31" s="254"/>
      <c r="AD31" s="251"/>
      <c r="AE31" s="255"/>
      <c r="AF31" s="256"/>
      <c r="AG31" s="257"/>
      <c r="AH31" s="257"/>
      <c r="AI31" s="258"/>
      <c r="AJ31" s="248"/>
      <c r="AK31" s="259"/>
      <c r="AL31" s="259"/>
      <c r="AM31" s="259"/>
      <c r="AN31" s="260"/>
      <c r="AO31" s="259"/>
      <c r="AP31" s="251"/>
      <c r="AQ31" s="254"/>
      <c r="AR31" s="261">
        <f>AR18</f>
        <v>3712826368</v>
      </c>
      <c r="AS31" s="261">
        <f>+AS18</f>
        <v>1459236789.01</v>
      </c>
      <c r="AT31" s="261">
        <f>+AT18</f>
        <v>34690194</v>
      </c>
      <c r="AU31" s="180">
        <f>+AS31/AR31</f>
        <v>0.39302586341953066</v>
      </c>
      <c r="AV31" s="125">
        <f>+AT31/AR31</f>
        <v>9.3433386217537228E-3</v>
      </c>
      <c r="AW31" s="263"/>
    </row>
    <row r="32" spans="1:49" ht="124.5" customHeight="1">
      <c r="A32" s="391" t="s">
        <v>201</v>
      </c>
      <c r="B32" s="391" t="s">
        <v>180</v>
      </c>
      <c r="C32" s="505" t="s">
        <v>181</v>
      </c>
      <c r="D32" s="488">
        <v>5</v>
      </c>
      <c r="E32" s="390" t="s">
        <v>397</v>
      </c>
      <c r="F32" s="447">
        <v>2024130010054</v>
      </c>
      <c r="G32" s="390" t="s">
        <v>398</v>
      </c>
      <c r="H32" s="390" t="s">
        <v>399</v>
      </c>
      <c r="I32" s="390" t="s">
        <v>400</v>
      </c>
      <c r="J32" s="434">
        <v>1</v>
      </c>
      <c r="K32" s="488">
        <v>0</v>
      </c>
      <c r="L32" s="390">
        <f>+K32</f>
        <v>0</v>
      </c>
      <c r="M32" s="390">
        <f>+J32+L32</f>
        <v>1</v>
      </c>
      <c r="N32" s="490">
        <v>0.1</v>
      </c>
      <c r="O32" s="198" t="s">
        <v>401</v>
      </c>
      <c r="P32" s="273" t="s">
        <v>334</v>
      </c>
      <c r="Q32" s="198" t="s">
        <v>402</v>
      </c>
      <c r="R32" s="265">
        <v>5</v>
      </c>
      <c r="S32" s="274">
        <v>0</v>
      </c>
      <c r="T32" s="275">
        <f t="shared" si="2"/>
        <v>0</v>
      </c>
      <c r="U32" s="234">
        <f t="shared" ref="U32:U36" si="5">+T32/R32</f>
        <v>0</v>
      </c>
      <c r="V32" s="186">
        <v>45717</v>
      </c>
      <c r="W32" s="186">
        <v>46011</v>
      </c>
      <c r="X32" s="172">
        <v>290</v>
      </c>
      <c r="Y32" s="187">
        <v>1059626</v>
      </c>
      <c r="Z32" s="172" t="s">
        <v>336</v>
      </c>
      <c r="AA32" s="157" t="s">
        <v>403</v>
      </c>
      <c r="AB32" s="157" t="s">
        <v>404</v>
      </c>
      <c r="AC32" s="157" t="s">
        <v>405</v>
      </c>
      <c r="AD32" s="172" t="s">
        <v>339</v>
      </c>
      <c r="AE32" s="177" t="s">
        <v>593</v>
      </c>
      <c r="AF32" s="194">
        <v>150000000</v>
      </c>
      <c r="AG32" s="177" t="s">
        <v>340</v>
      </c>
      <c r="AH32" s="196" t="s">
        <v>341</v>
      </c>
      <c r="AI32" s="200">
        <v>45689</v>
      </c>
      <c r="AJ32" s="237"/>
      <c r="AK32" s="399">
        <v>2146136502</v>
      </c>
      <c r="AL32" s="399">
        <v>0</v>
      </c>
      <c r="AM32" s="399">
        <f>AK32+AL32</f>
        <v>2146136502</v>
      </c>
      <c r="AN32" s="396">
        <v>407000000</v>
      </c>
      <c r="AO32" s="399"/>
      <c r="AP32" s="388" t="s">
        <v>615</v>
      </c>
      <c r="AQ32" s="391" t="s">
        <v>397</v>
      </c>
      <c r="AR32" s="402">
        <v>2146136502</v>
      </c>
      <c r="AS32" s="402">
        <v>407000000</v>
      </c>
      <c r="AT32" s="402">
        <v>0</v>
      </c>
      <c r="AU32" s="406">
        <f>+AS32/AR32</f>
        <v>0.18964310966274223</v>
      </c>
      <c r="AV32" s="406">
        <f>+AT32/AR32</f>
        <v>0</v>
      </c>
      <c r="AW32" s="41" t="s">
        <v>616</v>
      </c>
    </row>
    <row r="33" spans="1:49" ht="72" customHeight="1">
      <c r="A33" s="391"/>
      <c r="B33" s="391"/>
      <c r="C33" s="428"/>
      <c r="D33" s="489"/>
      <c r="E33" s="391"/>
      <c r="F33" s="429"/>
      <c r="G33" s="391"/>
      <c r="H33" s="391"/>
      <c r="I33" s="391"/>
      <c r="J33" s="418"/>
      <c r="K33" s="489"/>
      <c r="L33" s="391"/>
      <c r="M33" s="391"/>
      <c r="N33" s="413"/>
      <c r="O33" s="452" t="s">
        <v>406</v>
      </c>
      <c r="P33" s="233" t="s">
        <v>334</v>
      </c>
      <c r="Q33" s="177" t="s">
        <v>407</v>
      </c>
      <c r="R33" s="172">
        <v>4</v>
      </c>
      <c r="S33" s="172">
        <v>0</v>
      </c>
      <c r="T33" s="172">
        <f t="shared" si="2"/>
        <v>0</v>
      </c>
      <c r="U33" s="234">
        <f t="shared" si="5"/>
        <v>0</v>
      </c>
      <c r="V33" s="186">
        <v>45717</v>
      </c>
      <c r="W33" s="186">
        <v>45991</v>
      </c>
      <c r="X33" s="172">
        <v>270</v>
      </c>
      <c r="Y33" s="187">
        <v>1059626</v>
      </c>
      <c r="Z33" s="172" t="s">
        <v>336</v>
      </c>
      <c r="AA33" s="157" t="s">
        <v>403</v>
      </c>
      <c r="AB33" s="391" t="s">
        <v>408</v>
      </c>
      <c r="AC33" s="391" t="s">
        <v>409</v>
      </c>
      <c r="AD33" s="172" t="s">
        <v>339</v>
      </c>
      <c r="AE33" s="459" t="s">
        <v>594</v>
      </c>
      <c r="AF33" s="458">
        <v>246136502</v>
      </c>
      <c r="AG33" s="461" t="s">
        <v>340</v>
      </c>
      <c r="AH33" s="461" t="s">
        <v>341</v>
      </c>
      <c r="AI33" s="462">
        <v>45689</v>
      </c>
      <c r="AJ33" s="463"/>
      <c r="AK33" s="400"/>
      <c r="AL33" s="400"/>
      <c r="AM33" s="400"/>
      <c r="AN33" s="397"/>
      <c r="AO33" s="400"/>
      <c r="AP33" s="492"/>
      <c r="AQ33" s="391"/>
      <c r="AR33" s="403"/>
      <c r="AS33" s="403"/>
      <c r="AT33" s="403"/>
      <c r="AU33" s="407"/>
      <c r="AV33" s="407"/>
      <c r="AW33" s="204"/>
    </row>
    <row r="34" spans="1:49" ht="89.25" customHeight="1">
      <c r="A34" s="391"/>
      <c r="B34" s="391"/>
      <c r="C34" s="428"/>
      <c r="D34" s="489"/>
      <c r="E34" s="391"/>
      <c r="F34" s="429"/>
      <c r="G34" s="391"/>
      <c r="H34" s="391"/>
      <c r="I34" s="391"/>
      <c r="J34" s="418"/>
      <c r="K34" s="489"/>
      <c r="L34" s="391"/>
      <c r="M34" s="391"/>
      <c r="N34" s="413"/>
      <c r="O34" s="452"/>
      <c r="P34" s="233" t="s">
        <v>334</v>
      </c>
      <c r="Q34" s="177" t="s">
        <v>410</v>
      </c>
      <c r="R34" s="172">
        <v>5000</v>
      </c>
      <c r="S34" s="172">
        <v>0</v>
      </c>
      <c r="T34" s="172">
        <f t="shared" si="2"/>
        <v>0</v>
      </c>
      <c r="U34" s="234">
        <f t="shared" si="5"/>
        <v>0</v>
      </c>
      <c r="V34" s="186">
        <v>45717</v>
      </c>
      <c r="W34" s="186">
        <v>45991</v>
      </c>
      <c r="X34" s="172">
        <v>270</v>
      </c>
      <c r="Y34" s="187">
        <v>1059626</v>
      </c>
      <c r="Z34" s="172" t="s">
        <v>336</v>
      </c>
      <c r="AA34" s="157" t="s">
        <v>403</v>
      </c>
      <c r="AB34" s="430"/>
      <c r="AC34" s="391"/>
      <c r="AD34" s="172" t="s">
        <v>363</v>
      </c>
      <c r="AE34" s="460"/>
      <c r="AF34" s="458"/>
      <c r="AG34" s="461"/>
      <c r="AH34" s="461"/>
      <c r="AI34" s="461"/>
      <c r="AJ34" s="463"/>
      <c r="AK34" s="400"/>
      <c r="AL34" s="400"/>
      <c r="AM34" s="400"/>
      <c r="AN34" s="397"/>
      <c r="AO34" s="400"/>
      <c r="AP34" s="492"/>
      <c r="AQ34" s="391"/>
      <c r="AR34" s="403"/>
      <c r="AS34" s="403"/>
      <c r="AT34" s="403"/>
      <c r="AU34" s="407"/>
      <c r="AV34" s="407"/>
      <c r="AW34" s="204"/>
    </row>
    <row r="35" spans="1:49" ht="161.25" customHeight="1">
      <c r="A35" s="391"/>
      <c r="B35" s="391"/>
      <c r="C35" s="428"/>
      <c r="D35" s="489">
        <v>2</v>
      </c>
      <c r="E35" s="391"/>
      <c r="F35" s="429"/>
      <c r="G35" s="391"/>
      <c r="H35" s="391" t="s">
        <v>411</v>
      </c>
      <c r="I35" s="391" t="s">
        <v>412</v>
      </c>
      <c r="J35" s="418">
        <v>3</v>
      </c>
      <c r="K35" s="489">
        <v>0</v>
      </c>
      <c r="L35" s="418">
        <f>+K35</f>
        <v>0</v>
      </c>
      <c r="M35" s="418">
        <f>+J35*L35</f>
        <v>0</v>
      </c>
      <c r="N35" s="413">
        <v>0.05</v>
      </c>
      <c r="O35" s="177" t="s">
        <v>617</v>
      </c>
      <c r="P35" s="240" t="s">
        <v>334</v>
      </c>
      <c r="Q35" s="195" t="s">
        <v>413</v>
      </c>
      <c r="R35" s="172">
        <v>2</v>
      </c>
      <c r="S35" s="172">
        <v>0</v>
      </c>
      <c r="T35" s="172">
        <f t="shared" si="2"/>
        <v>0</v>
      </c>
      <c r="U35" s="234">
        <f t="shared" si="5"/>
        <v>0</v>
      </c>
      <c r="V35" s="186">
        <v>45717</v>
      </c>
      <c r="W35" s="186">
        <v>46011</v>
      </c>
      <c r="X35" s="172">
        <v>290</v>
      </c>
      <c r="Y35" s="187">
        <v>1059626</v>
      </c>
      <c r="Z35" s="172" t="s">
        <v>336</v>
      </c>
      <c r="AA35" s="157" t="s">
        <v>403</v>
      </c>
      <c r="AB35" s="157" t="s">
        <v>618</v>
      </c>
      <c r="AC35" s="157" t="s">
        <v>619</v>
      </c>
      <c r="AD35" s="172" t="s">
        <v>339</v>
      </c>
      <c r="AE35" s="201" t="s">
        <v>414</v>
      </c>
      <c r="AF35" s="201">
        <v>1700000000</v>
      </c>
      <c r="AG35" s="177" t="s">
        <v>415</v>
      </c>
      <c r="AH35" s="196" t="s">
        <v>341</v>
      </c>
      <c r="AI35" s="200">
        <v>45689</v>
      </c>
      <c r="AJ35" s="237"/>
      <c r="AK35" s="400"/>
      <c r="AL35" s="400"/>
      <c r="AM35" s="400"/>
      <c r="AN35" s="397"/>
      <c r="AO35" s="400"/>
      <c r="AP35" s="492"/>
      <c r="AQ35" s="391"/>
      <c r="AR35" s="403"/>
      <c r="AS35" s="403"/>
      <c r="AT35" s="403"/>
      <c r="AU35" s="407"/>
      <c r="AV35" s="407"/>
      <c r="AW35" s="41" t="s">
        <v>620</v>
      </c>
    </row>
    <row r="36" spans="1:49" ht="108" customHeight="1">
      <c r="A36" s="391"/>
      <c r="B36" s="391"/>
      <c r="C36" s="428"/>
      <c r="D36" s="489"/>
      <c r="E36" s="391"/>
      <c r="F36" s="429"/>
      <c r="G36" s="391"/>
      <c r="H36" s="391"/>
      <c r="I36" s="391"/>
      <c r="J36" s="418"/>
      <c r="K36" s="489"/>
      <c r="L36" s="418"/>
      <c r="M36" s="418"/>
      <c r="N36" s="413"/>
      <c r="O36" s="452" t="s">
        <v>416</v>
      </c>
      <c r="P36" s="276" t="s">
        <v>334</v>
      </c>
      <c r="Q36" s="177" t="s">
        <v>417</v>
      </c>
      <c r="R36" s="172">
        <v>1</v>
      </c>
      <c r="S36" s="172">
        <v>0</v>
      </c>
      <c r="T36" s="172">
        <f t="shared" si="2"/>
        <v>0</v>
      </c>
      <c r="U36" s="234">
        <f t="shared" si="5"/>
        <v>0</v>
      </c>
      <c r="V36" s="186">
        <v>45748</v>
      </c>
      <c r="W36" s="186">
        <v>46011</v>
      </c>
      <c r="X36" s="172">
        <v>260</v>
      </c>
      <c r="Y36" s="187">
        <v>1059626</v>
      </c>
      <c r="Z36" s="172" t="s">
        <v>336</v>
      </c>
      <c r="AA36" s="157" t="s">
        <v>403</v>
      </c>
      <c r="AB36" s="157" t="s">
        <v>418</v>
      </c>
      <c r="AC36" s="157" t="s">
        <v>419</v>
      </c>
      <c r="AD36" s="172" t="s">
        <v>339</v>
      </c>
      <c r="AE36" s="177" t="s">
        <v>595</v>
      </c>
      <c r="AF36" s="194">
        <v>50000000</v>
      </c>
      <c r="AG36" s="177" t="s">
        <v>340</v>
      </c>
      <c r="AH36" s="196" t="s">
        <v>341</v>
      </c>
      <c r="AI36" s="200">
        <v>45689</v>
      </c>
      <c r="AJ36" s="237"/>
      <c r="AK36" s="401"/>
      <c r="AL36" s="401"/>
      <c r="AM36" s="401"/>
      <c r="AN36" s="398"/>
      <c r="AO36" s="401"/>
      <c r="AP36" s="451"/>
      <c r="AQ36" s="391"/>
      <c r="AR36" s="403"/>
      <c r="AS36" s="403"/>
      <c r="AT36" s="403"/>
      <c r="AU36" s="407"/>
      <c r="AV36" s="407"/>
      <c r="AW36" s="41" t="s">
        <v>621</v>
      </c>
    </row>
    <row r="37" spans="1:49" ht="108" customHeight="1">
      <c r="A37" s="391"/>
      <c r="B37" s="391"/>
      <c r="C37" s="428"/>
      <c r="D37" s="489"/>
      <c r="E37" s="391"/>
      <c r="F37" s="429"/>
      <c r="G37" s="391"/>
      <c r="H37" s="391"/>
      <c r="I37" s="391"/>
      <c r="J37" s="418"/>
      <c r="K37" s="489"/>
      <c r="L37" s="418"/>
      <c r="M37" s="418"/>
      <c r="N37" s="413"/>
      <c r="O37" s="452"/>
      <c r="P37" s="276" t="s">
        <v>334</v>
      </c>
      <c r="Q37" s="177" t="s">
        <v>420</v>
      </c>
      <c r="R37" s="172">
        <v>0</v>
      </c>
      <c r="S37" s="172">
        <v>0</v>
      </c>
      <c r="T37" s="172">
        <f t="shared" si="2"/>
        <v>0</v>
      </c>
      <c r="U37" s="234" t="s">
        <v>223</v>
      </c>
      <c r="V37" s="186"/>
      <c r="W37" s="186"/>
      <c r="X37" s="172"/>
      <c r="Y37" s="187"/>
      <c r="Z37" s="172"/>
      <c r="AA37" s="157"/>
      <c r="AB37" s="157"/>
      <c r="AC37" s="157"/>
      <c r="AD37" s="172"/>
      <c r="AE37" s="198"/>
      <c r="AF37" s="194"/>
      <c r="AG37" s="177"/>
      <c r="AH37" s="196"/>
      <c r="AI37" s="200"/>
      <c r="AJ37" s="237"/>
      <c r="AK37" s="277"/>
      <c r="AL37" s="277"/>
      <c r="AM37" s="277"/>
      <c r="AN37" s="278"/>
      <c r="AO37" s="277"/>
      <c r="AP37" s="279"/>
      <c r="AQ37" s="157"/>
      <c r="AR37" s="404"/>
      <c r="AS37" s="404"/>
      <c r="AT37" s="404"/>
      <c r="AU37" s="408"/>
      <c r="AV37" s="408"/>
      <c r="AW37" s="41"/>
    </row>
    <row r="38" spans="1:49" ht="82.5" customHeight="1" thickBot="1">
      <c r="A38" s="248"/>
      <c r="B38" s="249"/>
      <c r="C38" s="249"/>
      <c r="D38" s="249"/>
      <c r="E38" s="405" t="s">
        <v>421</v>
      </c>
      <c r="F38" s="405"/>
      <c r="G38" s="405"/>
      <c r="H38" s="405"/>
      <c r="I38" s="405"/>
      <c r="J38" s="405"/>
      <c r="K38" s="405"/>
      <c r="L38" s="405"/>
      <c r="M38" s="405"/>
      <c r="N38" s="405"/>
      <c r="O38" s="405"/>
      <c r="P38" s="405"/>
      <c r="Q38" s="405"/>
      <c r="R38" s="405"/>
      <c r="S38" s="405"/>
      <c r="T38" s="405"/>
      <c r="U38" s="125">
        <f>SUM(U32:U37)</f>
        <v>0</v>
      </c>
      <c r="V38" s="249"/>
      <c r="W38" s="250"/>
      <c r="X38" s="251"/>
      <c r="Y38" s="252"/>
      <c r="Z38" s="253"/>
      <c r="AA38" s="254"/>
      <c r="AB38" s="254"/>
      <c r="AC38" s="254"/>
      <c r="AD38" s="251"/>
      <c r="AE38" s="255"/>
      <c r="AF38" s="256"/>
      <c r="AG38" s="257"/>
      <c r="AH38" s="257"/>
      <c r="AI38" s="258"/>
      <c r="AJ38" s="248"/>
      <c r="AK38" s="259"/>
      <c r="AL38" s="259"/>
      <c r="AM38" s="259"/>
      <c r="AN38" s="260"/>
      <c r="AO38" s="259"/>
      <c r="AP38" s="251"/>
      <c r="AQ38" s="254"/>
      <c r="AR38" s="261">
        <f>+AR32</f>
        <v>2146136502</v>
      </c>
      <c r="AS38" s="261">
        <f>+AS32</f>
        <v>407000000</v>
      </c>
      <c r="AT38" s="261">
        <f>+AT32</f>
        <v>0</v>
      </c>
      <c r="AU38" s="262">
        <f>+AS38/AR38</f>
        <v>0.18964310966274223</v>
      </c>
      <c r="AV38" s="262">
        <f>+AT38/AR38</f>
        <v>0</v>
      </c>
      <c r="AW38" s="263"/>
    </row>
    <row r="39" spans="1:49" ht="117" customHeight="1">
      <c r="A39" s="505" t="s">
        <v>210</v>
      </c>
      <c r="B39" s="505" t="s">
        <v>180</v>
      </c>
      <c r="C39" s="505" t="s">
        <v>181</v>
      </c>
      <c r="D39" s="507">
        <v>4</v>
      </c>
      <c r="E39" s="445" t="s">
        <v>422</v>
      </c>
      <c r="F39" s="447">
        <v>2024130010053</v>
      </c>
      <c r="G39" s="390" t="s">
        <v>423</v>
      </c>
      <c r="H39" s="390" t="s">
        <v>424</v>
      </c>
      <c r="I39" s="390" t="s">
        <v>425</v>
      </c>
      <c r="J39" s="418">
        <v>7</v>
      </c>
      <c r="K39" s="488">
        <v>3</v>
      </c>
      <c r="L39" s="388">
        <f>+K39</f>
        <v>3</v>
      </c>
      <c r="M39" s="388">
        <f>+J39+L39</f>
        <v>10</v>
      </c>
      <c r="N39" s="490">
        <v>0.1</v>
      </c>
      <c r="O39" s="198" t="s">
        <v>622</v>
      </c>
      <c r="P39" s="188" t="s">
        <v>334</v>
      </c>
      <c r="Q39" s="198" t="s">
        <v>623</v>
      </c>
      <c r="R39" s="265">
        <v>4</v>
      </c>
      <c r="S39" s="265">
        <v>3</v>
      </c>
      <c r="T39" s="265">
        <f>+S39</f>
        <v>3</v>
      </c>
      <c r="U39" s="266">
        <f t="shared" ref="U39:U43" si="6">+T39/R39</f>
        <v>0.75</v>
      </c>
      <c r="V39" s="267">
        <v>45717</v>
      </c>
      <c r="W39" s="267">
        <v>46011</v>
      </c>
      <c r="X39" s="265">
        <v>290</v>
      </c>
      <c r="Y39" s="187">
        <v>1059626</v>
      </c>
      <c r="Z39" s="172" t="s">
        <v>336</v>
      </c>
      <c r="AA39" s="157" t="s">
        <v>624</v>
      </c>
      <c r="AB39" s="157" t="s">
        <v>426</v>
      </c>
      <c r="AC39" s="157" t="s">
        <v>427</v>
      </c>
      <c r="AD39" s="172" t="s">
        <v>339</v>
      </c>
      <c r="AE39" s="193" t="s">
        <v>625</v>
      </c>
      <c r="AF39" s="194">
        <v>160930106</v>
      </c>
      <c r="AG39" s="177" t="s">
        <v>340</v>
      </c>
      <c r="AH39" s="196" t="s">
        <v>341</v>
      </c>
      <c r="AI39" s="200">
        <v>45689</v>
      </c>
      <c r="AJ39" s="237"/>
      <c r="AK39" s="458">
        <v>390930106</v>
      </c>
      <c r="AL39" s="399">
        <v>0</v>
      </c>
      <c r="AM39" s="458">
        <f>AK39+AL39</f>
        <v>390930106</v>
      </c>
      <c r="AN39" s="396">
        <v>66500000000</v>
      </c>
      <c r="AO39" s="399"/>
      <c r="AP39" s="391" t="s">
        <v>428</v>
      </c>
      <c r="AQ39" s="391" t="s">
        <v>422</v>
      </c>
      <c r="AR39" s="402">
        <v>390930106</v>
      </c>
      <c r="AS39" s="402">
        <v>66500000</v>
      </c>
      <c r="AT39" s="402">
        <v>0</v>
      </c>
      <c r="AU39" s="406">
        <f>+AS39/AR39</f>
        <v>0.17010713418935303</v>
      </c>
      <c r="AV39" s="406">
        <f>+AT39/AR39</f>
        <v>0</v>
      </c>
      <c r="AW39" s="232" t="s">
        <v>545</v>
      </c>
    </row>
    <row r="40" spans="1:49" ht="74.25" customHeight="1">
      <c r="A40" s="428"/>
      <c r="B40" s="428"/>
      <c r="C40" s="428"/>
      <c r="D40" s="417"/>
      <c r="E40" s="411"/>
      <c r="F40" s="429"/>
      <c r="G40" s="391"/>
      <c r="H40" s="391"/>
      <c r="I40" s="391"/>
      <c r="J40" s="418"/>
      <c r="K40" s="489"/>
      <c r="L40" s="389"/>
      <c r="M40" s="389"/>
      <c r="N40" s="413"/>
      <c r="O40" s="452" t="s">
        <v>626</v>
      </c>
      <c r="P40" s="240" t="s">
        <v>334</v>
      </c>
      <c r="Q40" s="177" t="s">
        <v>429</v>
      </c>
      <c r="R40" s="172">
        <v>150</v>
      </c>
      <c r="S40" s="172">
        <v>20</v>
      </c>
      <c r="T40" s="172">
        <f t="shared" ref="T40:T43" si="7">+S40</f>
        <v>20</v>
      </c>
      <c r="U40" s="234">
        <f t="shared" si="6"/>
        <v>0.13333333333333333</v>
      </c>
      <c r="V40" s="186">
        <v>45689</v>
      </c>
      <c r="W40" s="186">
        <v>46011</v>
      </c>
      <c r="X40" s="172">
        <v>320</v>
      </c>
      <c r="Y40" s="187">
        <v>1059626</v>
      </c>
      <c r="Z40" s="172" t="s">
        <v>336</v>
      </c>
      <c r="AA40" s="157" t="s">
        <v>624</v>
      </c>
      <c r="AB40" s="172" t="s">
        <v>334</v>
      </c>
      <c r="AC40" s="172" t="s">
        <v>334</v>
      </c>
      <c r="AD40" s="430" t="s">
        <v>339</v>
      </c>
      <c r="AE40" s="388" t="s">
        <v>627</v>
      </c>
      <c r="AF40" s="399">
        <v>130000000</v>
      </c>
      <c r="AG40" s="453" t="s">
        <v>340</v>
      </c>
      <c r="AH40" s="453" t="s">
        <v>341</v>
      </c>
      <c r="AI40" s="455">
        <v>45717</v>
      </c>
      <c r="AJ40" s="456"/>
      <c r="AK40" s="458"/>
      <c r="AL40" s="400"/>
      <c r="AM40" s="458"/>
      <c r="AN40" s="397"/>
      <c r="AO40" s="400"/>
      <c r="AP40" s="430"/>
      <c r="AQ40" s="391"/>
      <c r="AR40" s="403"/>
      <c r="AS40" s="403"/>
      <c r="AT40" s="403"/>
      <c r="AU40" s="407"/>
      <c r="AV40" s="407"/>
      <c r="AW40" s="41" t="s">
        <v>628</v>
      </c>
    </row>
    <row r="41" spans="1:49" ht="109.5" customHeight="1">
      <c r="A41" s="428"/>
      <c r="B41" s="428"/>
      <c r="C41" s="428"/>
      <c r="D41" s="417"/>
      <c r="E41" s="411"/>
      <c r="F41" s="429"/>
      <c r="G41" s="391"/>
      <c r="H41" s="391"/>
      <c r="I41" s="391"/>
      <c r="J41" s="418"/>
      <c r="K41" s="489"/>
      <c r="L41" s="390"/>
      <c r="M41" s="390"/>
      <c r="N41" s="413"/>
      <c r="O41" s="452"/>
      <c r="P41" s="240" t="s">
        <v>334</v>
      </c>
      <c r="Q41" s="177" t="s">
        <v>432</v>
      </c>
      <c r="R41" s="172">
        <v>4</v>
      </c>
      <c r="S41" s="172">
        <v>0</v>
      </c>
      <c r="T41" s="172">
        <f t="shared" si="7"/>
        <v>0</v>
      </c>
      <c r="U41" s="234">
        <f t="shared" si="6"/>
        <v>0</v>
      </c>
      <c r="V41" s="186">
        <v>45748</v>
      </c>
      <c r="W41" s="186">
        <v>46011</v>
      </c>
      <c r="X41" s="172">
        <v>260</v>
      </c>
      <c r="Y41" s="187">
        <v>1059626</v>
      </c>
      <c r="Z41" s="172" t="s">
        <v>336</v>
      </c>
      <c r="AA41" s="157" t="s">
        <v>624</v>
      </c>
      <c r="AB41" s="157" t="s">
        <v>430</v>
      </c>
      <c r="AC41" s="157" t="s">
        <v>431</v>
      </c>
      <c r="AD41" s="430"/>
      <c r="AE41" s="390"/>
      <c r="AF41" s="401"/>
      <c r="AG41" s="454"/>
      <c r="AH41" s="454"/>
      <c r="AI41" s="454"/>
      <c r="AJ41" s="457"/>
      <c r="AK41" s="458"/>
      <c r="AL41" s="400"/>
      <c r="AM41" s="458"/>
      <c r="AN41" s="397"/>
      <c r="AO41" s="400"/>
      <c r="AP41" s="430"/>
      <c r="AQ41" s="391"/>
      <c r="AR41" s="403"/>
      <c r="AS41" s="403"/>
      <c r="AT41" s="403"/>
      <c r="AU41" s="407"/>
      <c r="AV41" s="407"/>
      <c r="AW41" s="41" t="s">
        <v>629</v>
      </c>
    </row>
    <row r="42" spans="1:49" ht="90.75" customHeight="1">
      <c r="A42" s="428"/>
      <c r="B42" s="428"/>
      <c r="C42" s="428"/>
      <c r="D42" s="501">
        <v>0.5</v>
      </c>
      <c r="E42" s="411"/>
      <c r="F42" s="429"/>
      <c r="G42" s="391"/>
      <c r="H42" s="391" t="s">
        <v>433</v>
      </c>
      <c r="I42" s="391" t="s">
        <v>434</v>
      </c>
      <c r="J42" s="433">
        <v>0</v>
      </c>
      <c r="K42" s="495">
        <v>0</v>
      </c>
      <c r="L42" s="497">
        <f>+K42</f>
        <v>0</v>
      </c>
      <c r="M42" s="388"/>
      <c r="N42" s="413">
        <v>0.05</v>
      </c>
      <c r="O42" s="177" t="s">
        <v>435</v>
      </c>
      <c r="P42" s="240" t="s">
        <v>334</v>
      </c>
      <c r="Q42" s="177" t="s">
        <v>436</v>
      </c>
      <c r="R42" s="280">
        <v>0.5</v>
      </c>
      <c r="S42" s="280">
        <v>0</v>
      </c>
      <c r="T42" s="280">
        <f t="shared" si="7"/>
        <v>0</v>
      </c>
      <c r="U42" s="234">
        <f t="shared" si="6"/>
        <v>0</v>
      </c>
      <c r="V42" s="186">
        <v>45717</v>
      </c>
      <c r="W42" s="186">
        <v>45900</v>
      </c>
      <c r="X42" s="172">
        <v>180</v>
      </c>
      <c r="Y42" s="187">
        <v>1059626</v>
      </c>
      <c r="Z42" s="172" t="s">
        <v>336</v>
      </c>
      <c r="AA42" s="157" t="s">
        <v>624</v>
      </c>
      <c r="AB42" s="157" t="s">
        <v>437</v>
      </c>
      <c r="AC42" s="157" t="s">
        <v>438</v>
      </c>
      <c r="AD42" s="172" t="s">
        <v>339</v>
      </c>
      <c r="AE42" s="177" t="s">
        <v>630</v>
      </c>
      <c r="AF42" s="194">
        <v>0</v>
      </c>
      <c r="AG42" s="177" t="s">
        <v>340</v>
      </c>
      <c r="AH42" s="196" t="s">
        <v>341</v>
      </c>
      <c r="AI42" s="200">
        <v>45717</v>
      </c>
      <c r="AJ42" s="237"/>
      <c r="AK42" s="458"/>
      <c r="AL42" s="400"/>
      <c r="AM42" s="458"/>
      <c r="AN42" s="397"/>
      <c r="AO42" s="400"/>
      <c r="AP42" s="430"/>
      <c r="AQ42" s="391"/>
      <c r="AR42" s="403"/>
      <c r="AS42" s="403"/>
      <c r="AT42" s="403"/>
      <c r="AU42" s="407"/>
      <c r="AV42" s="407"/>
      <c r="AW42" s="41" t="s">
        <v>631</v>
      </c>
    </row>
    <row r="43" spans="1:49" ht="99" customHeight="1">
      <c r="A43" s="428"/>
      <c r="B43" s="428"/>
      <c r="C43" s="428"/>
      <c r="D43" s="501"/>
      <c r="E43" s="446"/>
      <c r="F43" s="448"/>
      <c r="G43" s="388"/>
      <c r="H43" s="388"/>
      <c r="I43" s="388"/>
      <c r="J43" s="434"/>
      <c r="K43" s="496"/>
      <c r="L43" s="390"/>
      <c r="M43" s="390"/>
      <c r="N43" s="437"/>
      <c r="O43" s="195" t="s">
        <v>439</v>
      </c>
      <c r="P43" s="240" t="s">
        <v>334</v>
      </c>
      <c r="Q43" s="281" t="s">
        <v>440</v>
      </c>
      <c r="R43" s="190">
        <v>600</v>
      </c>
      <c r="S43" s="190">
        <v>160</v>
      </c>
      <c r="T43" s="190">
        <f t="shared" si="7"/>
        <v>160</v>
      </c>
      <c r="U43" s="241">
        <f t="shared" si="6"/>
        <v>0.26666666666666666</v>
      </c>
      <c r="V43" s="189">
        <v>45689</v>
      </c>
      <c r="W43" s="189">
        <v>46022</v>
      </c>
      <c r="X43" s="190">
        <v>330</v>
      </c>
      <c r="Y43" s="191">
        <v>1059626</v>
      </c>
      <c r="Z43" s="190" t="s">
        <v>336</v>
      </c>
      <c r="AA43" s="155" t="s">
        <v>624</v>
      </c>
      <c r="AB43" s="155" t="s">
        <v>632</v>
      </c>
      <c r="AC43" s="155" t="s">
        <v>633</v>
      </c>
      <c r="AD43" s="190" t="s">
        <v>339</v>
      </c>
      <c r="AE43" s="195" t="s">
        <v>634</v>
      </c>
      <c r="AF43" s="282">
        <v>100000000</v>
      </c>
      <c r="AG43" s="195" t="s">
        <v>340</v>
      </c>
      <c r="AH43" s="245" t="s">
        <v>341</v>
      </c>
      <c r="AI43" s="197">
        <v>45689</v>
      </c>
      <c r="AJ43" s="246"/>
      <c r="AK43" s="458"/>
      <c r="AL43" s="401"/>
      <c r="AM43" s="458"/>
      <c r="AN43" s="398"/>
      <c r="AO43" s="401"/>
      <c r="AP43" s="430"/>
      <c r="AQ43" s="391"/>
      <c r="AR43" s="404"/>
      <c r="AS43" s="404"/>
      <c r="AT43" s="404"/>
      <c r="AU43" s="408"/>
      <c r="AV43" s="408"/>
      <c r="AW43" s="41" t="s">
        <v>635</v>
      </c>
    </row>
    <row r="44" spans="1:49" ht="82.5" customHeight="1">
      <c r="A44" s="248"/>
      <c r="B44" s="249"/>
      <c r="C44" s="249"/>
      <c r="D44" s="249"/>
      <c r="E44" s="405" t="s">
        <v>441</v>
      </c>
      <c r="F44" s="405"/>
      <c r="G44" s="405"/>
      <c r="H44" s="405"/>
      <c r="I44" s="405"/>
      <c r="J44" s="405"/>
      <c r="K44" s="405"/>
      <c r="L44" s="405"/>
      <c r="M44" s="405"/>
      <c r="N44" s="405"/>
      <c r="O44" s="405"/>
      <c r="P44" s="405"/>
      <c r="Q44" s="405"/>
      <c r="R44" s="405"/>
      <c r="S44" s="405"/>
      <c r="T44" s="405"/>
      <c r="U44" s="125">
        <f>AVERAGE(U39:U43)</f>
        <v>0.22999999999999998</v>
      </c>
      <c r="V44" s="249"/>
      <c r="W44" s="250"/>
      <c r="X44" s="251"/>
      <c r="Y44" s="252"/>
      <c r="Z44" s="253"/>
      <c r="AA44" s="254"/>
      <c r="AB44" s="254"/>
      <c r="AC44" s="254"/>
      <c r="AD44" s="251"/>
      <c r="AE44" s="255"/>
      <c r="AF44" s="256"/>
      <c r="AG44" s="257"/>
      <c r="AH44" s="257"/>
      <c r="AI44" s="258"/>
      <c r="AJ44" s="248"/>
      <c r="AK44" s="259"/>
      <c r="AL44" s="259"/>
      <c r="AM44" s="259"/>
      <c r="AN44" s="260"/>
      <c r="AO44" s="259"/>
      <c r="AP44" s="251"/>
      <c r="AQ44" s="254"/>
      <c r="AR44" s="261">
        <f>+AR39</f>
        <v>390930106</v>
      </c>
      <c r="AS44" s="261">
        <f>+AS39</f>
        <v>66500000</v>
      </c>
      <c r="AT44" s="261">
        <f>+AT39</f>
        <v>0</v>
      </c>
      <c r="AU44" s="180">
        <f>+AS44/AR44</f>
        <v>0.17010713418935303</v>
      </c>
      <c r="AV44" s="262">
        <f>+AT44/AR44</f>
        <v>0</v>
      </c>
      <c r="AW44" s="263"/>
    </row>
    <row r="45" spans="1:49" ht="93.75" customHeight="1">
      <c r="A45" s="391" t="s">
        <v>218</v>
      </c>
      <c r="B45" s="391" t="s">
        <v>180</v>
      </c>
      <c r="C45" s="409" t="s">
        <v>181</v>
      </c>
      <c r="D45" s="410">
        <v>5</v>
      </c>
      <c r="E45" s="391" t="s">
        <v>442</v>
      </c>
      <c r="F45" s="412">
        <v>202400000003118</v>
      </c>
      <c r="G45" s="391" t="s">
        <v>636</v>
      </c>
      <c r="H45" s="391" t="s">
        <v>443</v>
      </c>
      <c r="I45" s="391" t="s">
        <v>444</v>
      </c>
      <c r="J45" s="414">
        <v>0</v>
      </c>
      <c r="K45" s="414">
        <v>0</v>
      </c>
      <c r="L45" s="414">
        <f>+K45</f>
        <v>0</v>
      </c>
      <c r="M45" s="414">
        <f>+J45+L45</f>
        <v>0</v>
      </c>
      <c r="N45" s="413">
        <v>0.05</v>
      </c>
      <c r="O45" s="198" t="s">
        <v>554</v>
      </c>
      <c r="P45" s="156" t="s">
        <v>334</v>
      </c>
      <c r="Q45" s="198" t="s">
        <v>567</v>
      </c>
      <c r="R45" s="265">
        <v>5</v>
      </c>
      <c r="S45" s="265">
        <v>0</v>
      </c>
      <c r="T45" s="265">
        <f>+S45</f>
        <v>0</v>
      </c>
      <c r="U45" s="274">
        <f>+T45/R45</f>
        <v>0</v>
      </c>
      <c r="V45" s="186">
        <v>45809</v>
      </c>
      <c r="W45" s="186">
        <v>46011</v>
      </c>
      <c r="X45" s="172">
        <v>200</v>
      </c>
      <c r="Y45" s="187">
        <v>1059626</v>
      </c>
      <c r="Z45" s="172" t="s">
        <v>336</v>
      </c>
      <c r="AA45" s="157" t="s">
        <v>637</v>
      </c>
      <c r="AB45" s="157" t="s">
        <v>638</v>
      </c>
      <c r="AC45" s="157" t="s">
        <v>639</v>
      </c>
      <c r="AD45" s="172" t="s">
        <v>339</v>
      </c>
      <c r="AE45" s="177" t="s">
        <v>640</v>
      </c>
      <c r="AF45" s="194">
        <v>0</v>
      </c>
      <c r="AG45" s="177" t="s">
        <v>340</v>
      </c>
      <c r="AH45" s="196" t="s">
        <v>341</v>
      </c>
      <c r="AI45" s="200">
        <v>45717</v>
      </c>
      <c r="AJ45" s="283"/>
      <c r="AK45" s="399">
        <v>50000000</v>
      </c>
      <c r="AL45" s="399">
        <v>0</v>
      </c>
      <c r="AM45" s="399">
        <f>AK45+AL45</f>
        <v>50000000</v>
      </c>
      <c r="AN45" s="396">
        <v>0</v>
      </c>
      <c r="AO45" s="399"/>
      <c r="AP45" s="450" t="s">
        <v>641</v>
      </c>
      <c r="AQ45" s="391" t="s">
        <v>442</v>
      </c>
      <c r="AR45" s="402">
        <v>50000000</v>
      </c>
      <c r="AS45" s="402">
        <v>0</v>
      </c>
      <c r="AT45" s="402">
        <v>0</v>
      </c>
      <c r="AU45" s="406">
        <f>+AS45/AR45</f>
        <v>0</v>
      </c>
      <c r="AV45" s="406">
        <f>+AT45/AR45</f>
        <v>0</v>
      </c>
      <c r="AW45" s="204"/>
    </row>
    <row r="46" spans="1:49" ht="84" customHeight="1">
      <c r="A46" s="391"/>
      <c r="B46" s="391"/>
      <c r="C46" s="409"/>
      <c r="D46" s="410"/>
      <c r="E46" s="388"/>
      <c r="F46" s="449"/>
      <c r="G46" s="388"/>
      <c r="H46" s="388"/>
      <c r="I46" s="388"/>
      <c r="J46" s="487"/>
      <c r="K46" s="487"/>
      <c r="L46" s="487"/>
      <c r="M46" s="487"/>
      <c r="N46" s="437"/>
      <c r="O46" s="195" t="s">
        <v>555</v>
      </c>
      <c r="P46" s="155" t="s">
        <v>334</v>
      </c>
      <c r="Q46" s="195" t="s">
        <v>446</v>
      </c>
      <c r="R46" s="190">
        <v>300</v>
      </c>
      <c r="S46" s="190">
        <v>0</v>
      </c>
      <c r="T46" s="279">
        <f>+S46</f>
        <v>0</v>
      </c>
      <c r="U46" s="274">
        <f>+T46/R46</f>
        <v>0</v>
      </c>
      <c r="V46" s="186">
        <v>45689</v>
      </c>
      <c r="W46" s="186">
        <v>46022</v>
      </c>
      <c r="X46" s="172">
        <v>330</v>
      </c>
      <c r="Y46" s="187">
        <v>1059626</v>
      </c>
      <c r="Z46" s="172" t="s">
        <v>336</v>
      </c>
      <c r="AA46" s="157" t="s">
        <v>637</v>
      </c>
      <c r="AB46" s="157" t="s">
        <v>642</v>
      </c>
      <c r="AC46" s="157" t="s">
        <v>643</v>
      </c>
      <c r="AD46" s="172" t="s">
        <v>339</v>
      </c>
      <c r="AE46" s="177" t="s">
        <v>644</v>
      </c>
      <c r="AF46" s="194">
        <v>50000000</v>
      </c>
      <c r="AG46" s="177" t="s">
        <v>340</v>
      </c>
      <c r="AH46" s="196" t="s">
        <v>341</v>
      </c>
      <c r="AI46" s="200">
        <v>45689</v>
      </c>
      <c r="AJ46" s="283"/>
      <c r="AK46" s="401"/>
      <c r="AL46" s="401"/>
      <c r="AM46" s="401"/>
      <c r="AN46" s="398"/>
      <c r="AO46" s="401"/>
      <c r="AP46" s="451"/>
      <c r="AQ46" s="391"/>
      <c r="AR46" s="404"/>
      <c r="AS46" s="404"/>
      <c r="AT46" s="404"/>
      <c r="AU46" s="408"/>
      <c r="AV46" s="408"/>
      <c r="AW46" s="204"/>
    </row>
    <row r="47" spans="1:49" ht="82.5" customHeight="1" thickBot="1">
      <c r="A47" s="248"/>
      <c r="B47" s="249"/>
      <c r="C47" s="249"/>
      <c r="D47" s="249"/>
      <c r="E47" s="405" t="s">
        <v>447</v>
      </c>
      <c r="F47" s="405"/>
      <c r="G47" s="405"/>
      <c r="H47" s="405"/>
      <c r="I47" s="405"/>
      <c r="J47" s="405"/>
      <c r="K47" s="405"/>
      <c r="L47" s="405"/>
      <c r="M47" s="405"/>
      <c r="N47" s="405"/>
      <c r="O47" s="405"/>
      <c r="P47" s="405"/>
      <c r="Q47" s="405"/>
      <c r="R47" s="405"/>
      <c r="S47" s="405"/>
      <c r="T47" s="405"/>
      <c r="U47" s="125">
        <f>AVERAGE(U45:U46)</f>
        <v>0</v>
      </c>
      <c r="V47" s="249"/>
      <c r="W47" s="250"/>
      <c r="X47" s="251"/>
      <c r="Y47" s="252"/>
      <c r="Z47" s="253"/>
      <c r="AA47" s="254"/>
      <c r="AB47" s="254"/>
      <c r="AC47" s="254"/>
      <c r="AD47" s="251"/>
      <c r="AE47" s="255"/>
      <c r="AF47" s="256"/>
      <c r="AG47" s="257"/>
      <c r="AH47" s="257"/>
      <c r="AI47" s="258"/>
      <c r="AJ47" s="248"/>
      <c r="AK47" s="259"/>
      <c r="AL47" s="259"/>
      <c r="AM47" s="259"/>
      <c r="AN47" s="260"/>
      <c r="AO47" s="259"/>
      <c r="AP47" s="251"/>
      <c r="AQ47" s="254"/>
      <c r="AR47" s="261">
        <f>+AR45</f>
        <v>50000000</v>
      </c>
      <c r="AS47" s="261">
        <f>+AS45</f>
        <v>0</v>
      </c>
      <c r="AT47" s="261">
        <f>+AT45</f>
        <v>0</v>
      </c>
      <c r="AU47" s="262">
        <f>+AS47/AR47</f>
        <v>0</v>
      </c>
      <c r="AV47" s="262">
        <f>+AT47/AR47</f>
        <v>0</v>
      </c>
      <c r="AW47" s="263"/>
    </row>
    <row r="48" spans="1:49" ht="109.5" customHeight="1">
      <c r="A48" s="390" t="s">
        <v>224</v>
      </c>
      <c r="B48" s="438" t="s">
        <v>180</v>
      </c>
      <c r="C48" s="441" t="s">
        <v>181</v>
      </c>
      <c r="D48" s="444">
        <v>62</v>
      </c>
      <c r="E48" s="445" t="s">
        <v>448</v>
      </c>
      <c r="F48" s="447">
        <v>2024130010051</v>
      </c>
      <c r="G48" s="390" t="s">
        <v>449</v>
      </c>
      <c r="H48" s="390" t="s">
        <v>450</v>
      </c>
      <c r="I48" s="390" t="s">
        <v>451</v>
      </c>
      <c r="J48" s="434">
        <v>57</v>
      </c>
      <c r="K48" s="498">
        <v>0</v>
      </c>
      <c r="L48" s="389">
        <f>+K48</f>
        <v>0</v>
      </c>
      <c r="M48" s="389">
        <f>+J48+L48</f>
        <v>57</v>
      </c>
      <c r="N48" s="490">
        <v>0.1</v>
      </c>
      <c r="O48" s="284" t="s">
        <v>452</v>
      </c>
      <c r="P48" s="198" t="s">
        <v>334</v>
      </c>
      <c r="Q48" s="285" t="s">
        <v>453</v>
      </c>
      <c r="R48" s="286">
        <v>62</v>
      </c>
      <c r="S48" s="286" t="s">
        <v>223</v>
      </c>
      <c r="T48" s="286" t="str">
        <f>+S48</f>
        <v>NA</v>
      </c>
      <c r="U48" s="287" t="s">
        <v>223</v>
      </c>
      <c r="V48" s="186">
        <v>45748</v>
      </c>
      <c r="W48" s="186">
        <v>45991</v>
      </c>
      <c r="X48" s="172">
        <v>240</v>
      </c>
      <c r="Y48" s="187">
        <v>62</v>
      </c>
      <c r="Z48" s="172" t="s">
        <v>336</v>
      </c>
      <c r="AA48" s="157" t="s">
        <v>645</v>
      </c>
      <c r="AB48" s="157" t="s">
        <v>454</v>
      </c>
      <c r="AC48" s="288" t="s">
        <v>455</v>
      </c>
      <c r="AD48" s="172" t="s">
        <v>339</v>
      </c>
      <c r="AE48" s="157" t="s">
        <v>646</v>
      </c>
      <c r="AF48" s="194">
        <v>1500000000</v>
      </c>
      <c r="AG48" s="177" t="s">
        <v>516</v>
      </c>
      <c r="AH48" s="196" t="s">
        <v>341</v>
      </c>
      <c r="AI48" s="200">
        <v>45748</v>
      </c>
      <c r="AJ48" s="237"/>
      <c r="AK48" s="458">
        <v>1500000000</v>
      </c>
      <c r="AL48" s="399">
        <v>7854000000</v>
      </c>
      <c r="AM48" s="458">
        <f>AK48+AL48</f>
        <v>9354000000</v>
      </c>
      <c r="AN48" s="396">
        <v>0</v>
      </c>
      <c r="AO48" s="399"/>
      <c r="AP48" s="391" t="s">
        <v>647</v>
      </c>
      <c r="AQ48" s="391" t="s">
        <v>448</v>
      </c>
      <c r="AR48" s="402">
        <v>9354000000</v>
      </c>
      <c r="AS48" s="402">
        <v>0</v>
      </c>
      <c r="AT48" s="402">
        <v>0</v>
      </c>
      <c r="AU48" s="406">
        <f>+AS48/AR48</f>
        <v>0</v>
      </c>
      <c r="AV48" s="406">
        <f>+AT48/AR48</f>
        <v>0</v>
      </c>
      <c r="AW48" s="41" t="s">
        <v>648</v>
      </c>
    </row>
    <row r="49" spans="1:52" ht="90" customHeight="1">
      <c r="A49" s="391"/>
      <c r="B49" s="439"/>
      <c r="C49" s="442"/>
      <c r="D49" s="435"/>
      <c r="E49" s="411"/>
      <c r="F49" s="429"/>
      <c r="G49" s="391"/>
      <c r="H49" s="391"/>
      <c r="I49" s="391"/>
      <c r="J49" s="418"/>
      <c r="K49" s="435"/>
      <c r="L49" s="390"/>
      <c r="M49" s="390"/>
      <c r="N49" s="413"/>
      <c r="O49" s="173" t="s">
        <v>456</v>
      </c>
      <c r="P49" s="177" t="s">
        <v>334</v>
      </c>
      <c r="Q49" s="289" t="s">
        <v>649</v>
      </c>
      <c r="R49" s="192">
        <v>20</v>
      </c>
      <c r="S49" s="192">
        <v>0</v>
      </c>
      <c r="T49" s="192">
        <f>+S49</f>
        <v>0</v>
      </c>
      <c r="U49" s="287">
        <f>+T49/R49</f>
        <v>0</v>
      </c>
      <c r="V49" s="186">
        <v>45717</v>
      </c>
      <c r="W49" s="186">
        <v>45991</v>
      </c>
      <c r="X49" s="172">
        <v>270</v>
      </c>
      <c r="Y49" s="187">
        <v>1059626</v>
      </c>
      <c r="Z49" s="172" t="s">
        <v>336</v>
      </c>
      <c r="AA49" s="157" t="s">
        <v>645</v>
      </c>
      <c r="AB49" s="157" t="s">
        <v>650</v>
      </c>
      <c r="AC49" s="288" t="s">
        <v>651</v>
      </c>
      <c r="AD49" s="172" t="s">
        <v>363</v>
      </c>
      <c r="AE49" s="237"/>
      <c r="AF49" s="194">
        <v>0</v>
      </c>
      <c r="AG49" s="290"/>
      <c r="AH49" s="196" t="s">
        <v>341</v>
      </c>
      <c r="AI49" s="196"/>
      <c r="AJ49" s="237"/>
      <c r="AK49" s="458"/>
      <c r="AL49" s="400"/>
      <c r="AM49" s="458"/>
      <c r="AN49" s="397"/>
      <c r="AO49" s="400"/>
      <c r="AP49" s="430"/>
      <c r="AQ49" s="391"/>
      <c r="AR49" s="403"/>
      <c r="AS49" s="403"/>
      <c r="AT49" s="403"/>
      <c r="AU49" s="407"/>
      <c r="AV49" s="407"/>
      <c r="AW49" s="204"/>
    </row>
    <row r="50" spans="1:52" ht="123.75" customHeight="1">
      <c r="A50" s="391"/>
      <c r="B50" s="439"/>
      <c r="C50" s="442"/>
      <c r="D50" s="431">
        <v>60</v>
      </c>
      <c r="E50" s="411"/>
      <c r="F50" s="429"/>
      <c r="G50" s="391"/>
      <c r="H50" s="391" t="s">
        <v>457</v>
      </c>
      <c r="I50" s="391" t="s">
        <v>458</v>
      </c>
      <c r="J50" s="433">
        <v>0</v>
      </c>
      <c r="K50" s="435">
        <v>0</v>
      </c>
      <c r="L50" s="388">
        <v>0</v>
      </c>
      <c r="M50" s="388">
        <f>+J50+L50</f>
        <v>0</v>
      </c>
      <c r="N50" s="413">
        <v>0.1</v>
      </c>
      <c r="O50" s="173" t="s">
        <v>556</v>
      </c>
      <c r="P50" s="177" t="s">
        <v>334</v>
      </c>
      <c r="Q50" s="291" t="s">
        <v>568</v>
      </c>
      <c r="R50" s="292">
        <v>60</v>
      </c>
      <c r="S50" s="292" t="s">
        <v>223</v>
      </c>
      <c r="T50" s="292" t="str">
        <f>+S50</f>
        <v>NA</v>
      </c>
      <c r="U50" s="293" t="s">
        <v>223</v>
      </c>
      <c r="V50" s="186">
        <v>45809</v>
      </c>
      <c r="W50" s="186">
        <v>45991</v>
      </c>
      <c r="X50" s="172">
        <v>180</v>
      </c>
      <c r="Y50" s="172">
        <v>20</v>
      </c>
      <c r="Z50" s="172" t="s">
        <v>336</v>
      </c>
      <c r="AA50" s="157" t="s">
        <v>645</v>
      </c>
      <c r="AB50" s="154" t="s">
        <v>461</v>
      </c>
      <c r="AC50" s="235" t="s">
        <v>462</v>
      </c>
      <c r="AD50" s="172" t="s">
        <v>339</v>
      </c>
      <c r="AE50" s="157" t="s">
        <v>652</v>
      </c>
      <c r="AF50" s="194">
        <v>7854000000</v>
      </c>
      <c r="AG50" s="177" t="s">
        <v>516</v>
      </c>
      <c r="AH50" s="196" t="s">
        <v>341</v>
      </c>
      <c r="AI50" s="200">
        <v>45809</v>
      </c>
      <c r="AJ50" s="237"/>
      <c r="AK50" s="458"/>
      <c r="AL50" s="400"/>
      <c r="AM50" s="458"/>
      <c r="AN50" s="397"/>
      <c r="AO50" s="400"/>
      <c r="AP50" s="430"/>
      <c r="AQ50" s="391"/>
      <c r="AR50" s="403"/>
      <c r="AS50" s="403"/>
      <c r="AT50" s="403"/>
      <c r="AU50" s="407"/>
      <c r="AV50" s="407"/>
      <c r="AW50" s="41" t="s">
        <v>653</v>
      </c>
    </row>
    <row r="51" spans="1:52" ht="108.75" customHeight="1">
      <c r="A51" s="388"/>
      <c r="B51" s="440"/>
      <c r="C51" s="443"/>
      <c r="D51" s="432"/>
      <c r="E51" s="446"/>
      <c r="F51" s="448"/>
      <c r="G51" s="388"/>
      <c r="H51" s="388"/>
      <c r="I51" s="388"/>
      <c r="J51" s="434"/>
      <c r="K51" s="436"/>
      <c r="L51" s="390"/>
      <c r="M51" s="390"/>
      <c r="N51" s="437"/>
      <c r="O51" s="294" t="s">
        <v>459</v>
      </c>
      <c r="P51" s="195" t="s">
        <v>334</v>
      </c>
      <c r="Q51" s="295" t="s">
        <v>460</v>
      </c>
      <c r="R51" s="296">
        <v>20</v>
      </c>
      <c r="S51" s="296">
        <v>0</v>
      </c>
      <c r="T51" s="296">
        <f>+S51</f>
        <v>0</v>
      </c>
      <c r="U51" s="297">
        <f>+T51/R51</f>
        <v>0</v>
      </c>
      <c r="V51" s="186">
        <v>45717</v>
      </c>
      <c r="W51" s="186">
        <v>45991</v>
      </c>
      <c r="X51" s="172">
        <v>270</v>
      </c>
      <c r="Y51" s="187">
        <v>1059626</v>
      </c>
      <c r="Z51" s="172" t="s">
        <v>336</v>
      </c>
      <c r="AA51" s="157" t="s">
        <v>645</v>
      </c>
      <c r="AB51" s="157" t="s">
        <v>654</v>
      </c>
      <c r="AC51" s="288" t="s">
        <v>655</v>
      </c>
      <c r="AD51" s="172" t="s">
        <v>363</v>
      </c>
      <c r="AE51" s="237"/>
      <c r="AF51" s="194">
        <v>0</v>
      </c>
      <c r="AG51" s="290"/>
      <c r="AH51" s="196" t="s">
        <v>341</v>
      </c>
      <c r="AI51" s="196"/>
      <c r="AJ51" s="237"/>
      <c r="AK51" s="458"/>
      <c r="AL51" s="401"/>
      <c r="AM51" s="458"/>
      <c r="AN51" s="398"/>
      <c r="AO51" s="401"/>
      <c r="AP51" s="430"/>
      <c r="AQ51" s="391"/>
      <c r="AR51" s="404"/>
      <c r="AS51" s="404"/>
      <c r="AT51" s="404"/>
      <c r="AU51" s="408"/>
      <c r="AV51" s="408"/>
      <c r="AW51" s="204"/>
    </row>
    <row r="52" spans="1:52" ht="82.5" customHeight="1">
      <c r="A52" s="248"/>
      <c r="B52" s="249"/>
      <c r="C52" s="249"/>
      <c r="D52" s="249"/>
      <c r="E52" s="405" t="s">
        <v>463</v>
      </c>
      <c r="F52" s="405"/>
      <c r="G52" s="405"/>
      <c r="H52" s="405"/>
      <c r="I52" s="405"/>
      <c r="J52" s="405"/>
      <c r="K52" s="405"/>
      <c r="L52" s="405"/>
      <c r="M52" s="405"/>
      <c r="N52" s="405"/>
      <c r="O52" s="405"/>
      <c r="P52" s="405"/>
      <c r="Q52" s="405"/>
      <c r="R52" s="405"/>
      <c r="S52" s="405"/>
      <c r="T52" s="405"/>
      <c r="U52" s="125">
        <f>AVERAGE(U48:U51)</f>
        <v>0</v>
      </c>
      <c r="V52" s="249"/>
      <c r="W52" s="250"/>
      <c r="X52" s="251"/>
      <c r="Y52" s="252"/>
      <c r="Z52" s="253"/>
      <c r="AA52" s="254"/>
      <c r="AB52" s="254"/>
      <c r="AC52" s="254"/>
      <c r="AD52" s="251"/>
      <c r="AE52" s="255"/>
      <c r="AF52" s="256"/>
      <c r="AG52" s="257"/>
      <c r="AH52" s="257"/>
      <c r="AI52" s="258"/>
      <c r="AJ52" s="248"/>
      <c r="AK52" s="259"/>
      <c r="AL52" s="259"/>
      <c r="AM52" s="259"/>
      <c r="AN52" s="260"/>
      <c r="AO52" s="259"/>
      <c r="AP52" s="251"/>
      <c r="AQ52" s="254"/>
      <c r="AR52" s="261">
        <f>AR48</f>
        <v>9354000000</v>
      </c>
      <c r="AS52" s="261">
        <f>+AS48</f>
        <v>0</v>
      </c>
      <c r="AT52" s="261">
        <f>+AT48</f>
        <v>0</v>
      </c>
      <c r="AU52" s="180">
        <f>+AS52/AR52</f>
        <v>0</v>
      </c>
      <c r="AV52" s="125">
        <f>+AT52/AR52</f>
        <v>0</v>
      </c>
      <c r="AW52" s="263"/>
      <c r="AY52" s="320"/>
      <c r="AZ52" s="320">
        <f>AVERAGE(AV52,AV47,AV44,AV38,AV31)</f>
        <v>1.8686677243507446E-3</v>
      </c>
    </row>
    <row r="53" spans="1:52" ht="83.25" customHeight="1">
      <c r="A53" s="391" t="s">
        <v>237</v>
      </c>
      <c r="B53" s="391" t="s">
        <v>238</v>
      </c>
      <c r="C53" s="428" t="s">
        <v>239</v>
      </c>
      <c r="D53" s="417">
        <v>1</v>
      </c>
      <c r="E53" s="391" t="s">
        <v>464</v>
      </c>
      <c r="F53" s="429">
        <v>2024130010052</v>
      </c>
      <c r="G53" s="391" t="s">
        <v>465</v>
      </c>
      <c r="H53" s="391" t="s">
        <v>466</v>
      </c>
      <c r="I53" s="391" t="s">
        <v>467</v>
      </c>
      <c r="J53" s="493">
        <v>0</v>
      </c>
      <c r="K53" s="418">
        <v>0</v>
      </c>
      <c r="L53" s="418">
        <f>+K53</f>
        <v>0</v>
      </c>
      <c r="M53" s="388">
        <f>+J53+L53</f>
        <v>0</v>
      </c>
      <c r="N53" s="418">
        <v>0.4</v>
      </c>
      <c r="O53" s="494" t="s">
        <v>468</v>
      </c>
      <c r="P53" s="177" t="s">
        <v>334</v>
      </c>
      <c r="Q53" s="177" t="s">
        <v>572</v>
      </c>
      <c r="R53" s="172">
        <v>1</v>
      </c>
      <c r="S53" s="172">
        <v>0</v>
      </c>
      <c r="T53" s="172">
        <f>+S53</f>
        <v>0</v>
      </c>
      <c r="U53" s="234">
        <f>+T53/R53</f>
        <v>0</v>
      </c>
      <c r="V53" s="186">
        <v>45748</v>
      </c>
      <c r="W53" s="186">
        <v>45930</v>
      </c>
      <c r="X53" s="172">
        <v>180</v>
      </c>
      <c r="Y53" s="187">
        <v>1059626</v>
      </c>
      <c r="Z53" s="172" t="s">
        <v>336</v>
      </c>
      <c r="AA53" s="157" t="s">
        <v>656</v>
      </c>
      <c r="AB53" s="391" t="s">
        <v>657</v>
      </c>
      <c r="AC53" s="391" t="s">
        <v>469</v>
      </c>
      <c r="AD53" s="172" t="s">
        <v>339</v>
      </c>
      <c r="AE53" s="157" t="s">
        <v>658</v>
      </c>
      <c r="AF53" s="194">
        <f>200000000+200000000</f>
        <v>400000000</v>
      </c>
      <c r="AG53" s="177" t="s">
        <v>516</v>
      </c>
      <c r="AH53" s="196" t="s">
        <v>341</v>
      </c>
      <c r="AI53" s="200">
        <v>45748</v>
      </c>
      <c r="AJ53" s="237"/>
      <c r="AK53" s="422">
        <v>906037673</v>
      </c>
      <c r="AL53" s="422">
        <v>4080766505.1599998</v>
      </c>
      <c r="AM53" s="422">
        <f>AK53+AL53</f>
        <v>4986804178.1599998</v>
      </c>
      <c r="AN53" s="425">
        <v>676400000</v>
      </c>
      <c r="AO53" s="422"/>
      <c r="AP53" s="388" t="s">
        <v>659</v>
      </c>
      <c r="AQ53" s="391" t="s">
        <v>464</v>
      </c>
      <c r="AR53" s="402">
        <v>4986804178.1599998</v>
      </c>
      <c r="AS53" s="402">
        <v>676400000</v>
      </c>
      <c r="AT53" s="402">
        <v>0</v>
      </c>
      <c r="AU53" s="406">
        <f>+AS53/AR53</f>
        <v>0.13563797089974644</v>
      </c>
      <c r="AV53" s="406">
        <f>+AT53/AR53</f>
        <v>0</v>
      </c>
      <c r="AW53" s="41" t="s">
        <v>660</v>
      </c>
    </row>
    <row r="54" spans="1:52" ht="70.5" customHeight="1">
      <c r="A54" s="391"/>
      <c r="B54" s="391"/>
      <c r="C54" s="428"/>
      <c r="D54" s="417"/>
      <c r="E54" s="391"/>
      <c r="F54" s="429"/>
      <c r="G54" s="391"/>
      <c r="H54" s="391"/>
      <c r="I54" s="391"/>
      <c r="J54" s="433"/>
      <c r="K54" s="418"/>
      <c r="L54" s="418"/>
      <c r="M54" s="389"/>
      <c r="N54" s="418"/>
      <c r="O54" s="494"/>
      <c r="P54" s="177" t="s">
        <v>334</v>
      </c>
      <c r="Q54" s="177" t="s">
        <v>569</v>
      </c>
      <c r="R54" s="172">
        <v>10</v>
      </c>
      <c r="S54" s="172">
        <v>0</v>
      </c>
      <c r="T54" s="172">
        <f>+S54</f>
        <v>0</v>
      </c>
      <c r="U54" s="234">
        <f t="shared" ref="U54:U66" si="8">+T54/R54</f>
        <v>0</v>
      </c>
      <c r="V54" s="186">
        <v>45748</v>
      </c>
      <c r="W54" s="186">
        <v>45930</v>
      </c>
      <c r="X54" s="172">
        <v>180</v>
      </c>
      <c r="Y54" s="187">
        <v>1059626</v>
      </c>
      <c r="Z54" s="172" t="s">
        <v>336</v>
      </c>
      <c r="AA54" s="157" t="s">
        <v>656</v>
      </c>
      <c r="AB54" s="391"/>
      <c r="AC54" s="391"/>
      <c r="AD54" s="172" t="s">
        <v>339</v>
      </c>
      <c r="AE54" s="198" t="s">
        <v>661</v>
      </c>
      <c r="AF54" s="194">
        <v>0</v>
      </c>
      <c r="AG54" s="177" t="s">
        <v>516</v>
      </c>
      <c r="AH54" s="196" t="s">
        <v>341</v>
      </c>
      <c r="AI54" s="200">
        <v>45749</v>
      </c>
      <c r="AJ54" s="237"/>
      <c r="AK54" s="423"/>
      <c r="AL54" s="423"/>
      <c r="AM54" s="423"/>
      <c r="AN54" s="426"/>
      <c r="AO54" s="423"/>
      <c r="AP54" s="389"/>
      <c r="AQ54" s="391"/>
      <c r="AR54" s="403"/>
      <c r="AS54" s="403"/>
      <c r="AT54" s="403"/>
      <c r="AU54" s="407"/>
      <c r="AV54" s="407"/>
      <c r="AW54" s="41" t="s">
        <v>662</v>
      </c>
    </row>
    <row r="55" spans="1:52" ht="76.5" customHeight="1">
      <c r="A55" s="391"/>
      <c r="B55" s="391"/>
      <c r="C55" s="428"/>
      <c r="D55" s="417"/>
      <c r="E55" s="391"/>
      <c r="F55" s="429"/>
      <c r="G55" s="391"/>
      <c r="H55" s="391"/>
      <c r="I55" s="391"/>
      <c r="J55" s="433"/>
      <c r="K55" s="418"/>
      <c r="L55" s="418"/>
      <c r="M55" s="389"/>
      <c r="N55" s="418"/>
      <c r="O55" s="494"/>
      <c r="P55" s="177" t="s">
        <v>334</v>
      </c>
      <c r="Q55" s="177" t="s">
        <v>573</v>
      </c>
      <c r="R55" s="172">
        <v>15</v>
      </c>
      <c r="S55" s="172">
        <v>0</v>
      </c>
      <c r="T55" s="172">
        <f>+S55</f>
        <v>0</v>
      </c>
      <c r="U55" s="234">
        <f t="shared" si="8"/>
        <v>0</v>
      </c>
      <c r="V55" s="186">
        <v>45748</v>
      </c>
      <c r="W55" s="186">
        <v>45930</v>
      </c>
      <c r="X55" s="172">
        <v>180</v>
      </c>
      <c r="Y55" s="187">
        <v>1059626</v>
      </c>
      <c r="Z55" s="172" t="s">
        <v>336</v>
      </c>
      <c r="AA55" s="157" t="s">
        <v>656</v>
      </c>
      <c r="AB55" s="391"/>
      <c r="AC55" s="391"/>
      <c r="AD55" s="172" t="s">
        <v>339</v>
      </c>
      <c r="AE55" s="198" t="s">
        <v>663</v>
      </c>
      <c r="AF55" s="194">
        <v>250000000</v>
      </c>
      <c r="AG55" s="177" t="s">
        <v>516</v>
      </c>
      <c r="AH55" s="196" t="s">
        <v>341</v>
      </c>
      <c r="AI55" s="200">
        <v>45750</v>
      </c>
      <c r="AJ55" s="237"/>
      <c r="AK55" s="423"/>
      <c r="AL55" s="423"/>
      <c r="AM55" s="423"/>
      <c r="AN55" s="426"/>
      <c r="AO55" s="423"/>
      <c r="AP55" s="389"/>
      <c r="AQ55" s="391"/>
      <c r="AR55" s="403"/>
      <c r="AS55" s="403"/>
      <c r="AT55" s="403"/>
      <c r="AU55" s="407"/>
      <c r="AV55" s="407"/>
      <c r="AW55" s="41" t="s">
        <v>664</v>
      </c>
    </row>
    <row r="56" spans="1:52" ht="78" customHeight="1">
      <c r="A56" s="391"/>
      <c r="B56" s="391"/>
      <c r="C56" s="428"/>
      <c r="D56" s="417"/>
      <c r="E56" s="391"/>
      <c r="F56" s="429"/>
      <c r="G56" s="391"/>
      <c r="H56" s="391"/>
      <c r="I56" s="391"/>
      <c r="J56" s="433"/>
      <c r="K56" s="418"/>
      <c r="L56" s="418"/>
      <c r="M56" s="389"/>
      <c r="N56" s="418"/>
      <c r="O56" s="494"/>
      <c r="P56" s="177" t="s">
        <v>334</v>
      </c>
      <c r="Q56" s="298" t="s">
        <v>570</v>
      </c>
      <c r="R56" s="299">
        <v>150</v>
      </c>
      <c r="S56" s="299">
        <v>0</v>
      </c>
      <c r="T56" s="299">
        <f>+S56</f>
        <v>0</v>
      </c>
      <c r="U56" s="300">
        <f t="shared" si="8"/>
        <v>0</v>
      </c>
      <c r="V56" s="186">
        <v>45778</v>
      </c>
      <c r="W56" s="186">
        <v>45869</v>
      </c>
      <c r="X56" s="172">
        <v>90</v>
      </c>
      <c r="Y56" s="187">
        <v>1059626</v>
      </c>
      <c r="Z56" s="172" t="s">
        <v>336</v>
      </c>
      <c r="AA56" s="157" t="s">
        <v>656</v>
      </c>
      <c r="AB56" s="391"/>
      <c r="AC56" s="391"/>
      <c r="AD56" s="172" t="s">
        <v>339</v>
      </c>
      <c r="AE56" s="198" t="s">
        <v>665</v>
      </c>
      <c r="AF56" s="194">
        <v>200000000</v>
      </c>
      <c r="AG56" s="177" t="s">
        <v>516</v>
      </c>
      <c r="AH56" s="196" t="s">
        <v>341</v>
      </c>
      <c r="AI56" s="200">
        <v>45778</v>
      </c>
      <c r="AJ56" s="237"/>
      <c r="AK56" s="423"/>
      <c r="AL56" s="423"/>
      <c r="AM56" s="423"/>
      <c r="AN56" s="426"/>
      <c r="AO56" s="423"/>
      <c r="AP56" s="389"/>
      <c r="AQ56" s="391"/>
      <c r="AR56" s="403"/>
      <c r="AS56" s="403"/>
      <c r="AT56" s="403"/>
      <c r="AU56" s="407"/>
      <c r="AV56" s="407"/>
      <c r="AW56" s="41" t="s">
        <v>666</v>
      </c>
    </row>
    <row r="57" spans="1:52" ht="96" customHeight="1">
      <c r="A57" s="391"/>
      <c r="B57" s="391"/>
      <c r="C57" s="428"/>
      <c r="D57" s="417"/>
      <c r="E57" s="391"/>
      <c r="F57" s="429"/>
      <c r="G57" s="391"/>
      <c r="H57" s="391"/>
      <c r="I57" s="391"/>
      <c r="J57" s="433"/>
      <c r="K57" s="418"/>
      <c r="L57" s="418"/>
      <c r="M57" s="389"/>
      <c r="N57" s="418"/>
      <c r="O57" s="494"/>
      <c r="P57" s="177" t="s">
        <v>334</v>
      </c>
      <c r="Q57" s="157" t="s">
        <v>571</v>
      </c>
      <c r="R57" s="172">
        <v>1</v>
      </c>
      <c r="S57" s="172">
        <v>0</v>
      </c>
      <c r="T57" s="172">
        <f>+S57</f>
        <v>0</v>
      </c>
      <c r="U57" s="234">
        <f t="shared" si="8"/>
        <v>0</v>
      </c>
      <c r="V57" s="186">
        <v>45748</v>
      </c>
      <c r="W57" s="172" t="s">
        <v>578</v>
      </c>
      <c r="X57" s="172">
        <v>270</v>
      </c>
      <c r="Y57" s="187">
        <v>1059626</v>
      </c>
      <c r="Z57" s="172" t="s">
        <v>336</v>
      </c>
      <c r="AA57" s="157" t="s">
        <v>656</v>
      </c>
      <c r="AB57" s="391"/>
      <c r="AC57" s="391"/>
      <c r="AD57" s="172" t="s">
        <v>339</v>
      </c>
      <c r="AE57" s="157" t="s">
        <v>667</v>
      </c>
      <c r="AF57" s="194">
        <v>0</v>
      </c>
      <c r="AG57" s="177" t="s">
        <v>516</v>
      </c>
      <c r="AH57" s="196" t="s">
        <v>341</v>
      </c>
      <c r="AI57" s="200">
        <v>45751</v>
      </c>
      <c r="AJ57" s="237"/>
      <c r="AK57" s="423"/>
      <c r="AL57" s="423"/>
      <c r="AM57" s="423"/>
      <c r="AN57" s="426"/>
      <c r="AO57" s="423"/>
      <c r="AP57" s="389"/>
      <c r="AQ57" s="391"/>
      <c r="AR57" s="403"/>
      <c r="AS57" s="403"/>
      <c r="AT57" s="403"/>
      <c r="AU57" s="407"/>
      <c r="AV57" s="407"/>
      <c r="AW57" s="41" t="s">
        <v>668</v>
      </c>
    </row>
    <row r="58" spans="1:52" ht="87" customHeight="1">
      <c r="A58" s="391"/>
      <c r="B58" s="391"/>
      <c r="C58" s="428"/>
      <c r="D58" s="417"/>
      <c r="E58" s="391"/>
      <c r="F58" s="429"/>
      <c r="G58" s="391"/>
      <c r="H58" s="391"/>
      <c r="I58" s="391"/>
      <c r="J58" s="433"/>
      <c r="K58" s="418"/>
      <c r="L58" s="418"/>
      <c r="M58" s="389"/>
      <c r="N58" s="418"/>
      <c r="O58" s="494"/>
      <c r="P58" s="177" t="s">
        <v>334</v>
      </c>
      <c r="Q58" s="157" t="s">
        <v>470</v>
      </c>
      <c r="R58" s="172">
        <v>50</v>
      </c>
      <c r="S58" s="172">
        <v>0</v>
      </c>
      <c r="T58" s="172">
        <f t="shared" ref="T58:T65" si="9">+S58</f>
        <v>0</v>
      </c>
      <c r="U58" s="234">
        <f t="shared" si="8"/>
        <v>0</v>
      </c>
      <c r="V58" s="186">
        <v>45748</v>
      </c>
      <c r="W58" s="186">
        <v>45930</v>
      </c>
      <c r="X58" s="172">
        <v>180</v>
      </c>
      <c r="Y58" s="187">
        <v>1059626</v>
      </c>
      <c r="Z58" s="172" t="s">
        <v>336</v>
      </c>
      <c r="AA58" s="157" t="s">
        <v>656</v>
      </c>
      <c r="AB58" s="391"/>
      <c r="AC58" s="391"/>
      <c r="AD58" s="172" t="s">
        <v>339</v>
      </c>
      <c r="AE58" s="157" t="s">
        <v>669</v>
      </c>
      <c r="AF58" s="194">
        <v>0</v>
      </c>
      <c r="AG58" s="177" t="s">
        <v>516</v>
      </c>
      <c r="AH58" s="196" t="s">
        <v>341</v>
      </c>
      <c r="AI58" s="200">
        <v>45752</v>
      </c>
      <c r="AJ58" s="237"/>
      <c r="AK58" s="423"/>
      <c r="AL58" s="423"/>
      <c r="AM58" s="423"/>
      <c r="AN58" s="426"/>
      <c r="AO58" s="423"/>
      <c r="AP58" s="389"/>
      <c r="AQ58" s="391"/>
      <c r="AR58" s="403"/>
      <c r="AS58" s="403"/>
      <c r="AT58" s="403"/>
      <c r="AU58" s="407"/>
      <c r="AV58" s="407"/>
      <c r="AW58" s="41" t="s">
        <v>670</v>
      </c>
    </row>
    <row r="59" spans="1:52" ht="68.25" customHeight="1">
      <c r="A59" s="391"/>
      <c r="B59" s="391"/>
      <c r="C59" s="428"/>
      <c r="D59" s="417"/>
      <c r="E59" s="391"/>
      <c r="F59" s="429"/>
      <c r="G59" s="391"/>
      <c r="H59" s="391"/>
      <c r="I59" s="391"/>
      <c r="J59" s="433"/>
      <c r="K59" s="418"/>
      <c r="L59" s="418"/>
      <c r="M59" s="389"/>
      <c r="N59" s="418"/>
      <c r="O59" s="494"/>
      <c r="P59" s="177" t="s">
        <v>334</v>
      </c>
      <c r="Q59" s="157" t="s">
        <v>471</v>
      </c>
      <c r="R59" s="172">
        <v>5</v>
      </c>
      <c r="S59" s="172">
        <v>0</v>
      </c>
      <c r="T59" s="172">
        <f t="shared" si="9"/>
        <v>0</v>
      </c>
      <c r="U59" s="234">
        <f t="shared" si="8"/>
        <v>0</v>
      </c>
      <c r="V59" s="186">
        <v>45748</v>
      </c>
      <c r="W59" s="186">
        <v>45930</v>
      </c>
      <c r="X59" s="172">
        <v>180</v>
      </c>
      <c r="Y59" s="187">
        <v>1059626</v>
      </c>
      <c r="Z59" s="172" t="s">
        <v>336</v>
      </c>
      <c r="AA59" s="157" t="s">
        <v>656</v>
      </c>
      <c r="AB59" s="391"/>
      <c r="AC59" s="391"/>
      <c r="AD59" s="172" t="s">
        <v>339</v>
      </c>
      <c r="AE59" s="157" t="s">
        <v>671</v>
      </c>
      <c r="AF59" s="194">
        <v>0</v>
      </c>
      <c r="AG59" s="177" t="s">
        <v>516</v>
      </c>
      <c r="AH59" s="196" t="s">
        <v>341</v>
      </c>
      <c r="AI59" s="200">
        <v>45753</v>
      </c>
      <c r="AJ59" s="237"/>
      <c r="AK59" s="423"/>
      <c r="AL59" s="423"/>
      <c r="AM59" s="423"/>
      <c r="AN59" s="426"/>
      <c r="AO59" s="423"/>
      <c r="AP59" s="389"/>
      <c r="AQ59" s="391"/>
      <c r="AR59" s="403"/>
      <c r="AS59" s="403"/>
      <c r="AT59" s="403"/>
      <c r="AU59" s="407"/>
      <c r="AV59" s="407"/>
      <c r="AW59" s="41" t="s">
        <v>670</v>
      </c>
    </row>
    <row r="60" spans="1:52" ht="120.75" customHeight="1">
      <c r="A60" s="391"/>
      <c r="B60" s="391"/>
      <c r="C60" s="428"/>
      <c r="D60" s="417"/>
      <c r="E60" s="391"/>
      <c r="F60" s="429"/>
      <c r="G60" s="391"/>
      <c r="H60" s="391"/>
      <c r="I60" s="391"/>
      <c r="J60" s="433"/>
      <c r="K60" s="418"/>
      <c r="L60" s="418"/>
      <c r="M60" s="389"/>
      <c r="N60" s="418"/>
      <c r="O60" s="494"/>
      <c r="P60" s="177" t="s">
        <v>334</v>
      </c>
      <c r="Q60" s="157" t="s">
        <v>472</v>
      </c>
      <c r="R60" s="172">
        <v>3</v>
      </c>
      <c r="S60" s="172">
        <v>0</v>
      </c>
      <c r="T60" s="172">
        <f t="shared" si="9"/>
        <v>0</v>
      </c>
      <c r="U60" s="234">
        <f t="shared" si="8"/>
        <v>0</v>
      </c>
      <c r="V60" s="186">
        <v>45748</v>
      </c>
      <c r="W60" s="186">
        <v>45930</v>
      </c>
      <c r="X60" s="172">
        <v>180</v>
      </c>
      <c r="Y60" s="187">
        <v>1059626</v>
      </c>
      <c r="Z60" s="172" t="s">
        <v>336</v>
      </c>
      <c r="AA60" s="157" t="s">
        <v>656</v>
      </c>
      <c r="AB60" s="391"/>
      <c r="AC60" s="391"/>
      <c r="AD60" s="172" t="s">
        <v>339</v>
      </c>
      <c r="AE60" s="76" t="s">
        <v>672</v>
      </c>
      <c r="AF60" s="194">
        <v>0</v>
      </c>
      <c r="AG60" s="177" t="s">
        <v>516</v>
      </c>
      <c r="AH60" s="196" t="s">
        <v>341</v>
      </c>
      <c r="AI60" s="200">
        <v>45754</v>
      </c>
      <c r="AJ60" s="237"/>
      <c r="AK60" s="423"/>
      <c r="AL60" s="423"/>
      <c r="AM60" s="423"/>
      <c r="AN60" s="426"/>
      <c r="AO60" s="423"/>
      <c r="AP60" s="389"/>
      <c r="AQ60" s="391"/>
      <c r="AR60" s="403"/>
      <c r="AS60" s="403"/>
      <c r="AT60" s="403"/>
      <c r="AU60" s="407"/>
      <c r="AV60" s="407"/>
      <c r="AW60" s="41" t="s">
        <v>673</v>
      </c>
    </row>
    <row r="61" spans="1:52" ht="100.5" customHeight="1">
      <c r="A61" s="391"/>
      <c r="B61" s="391"/>
      <c r="C61" s="428"/>
      <c r="D61" s="417"/>
      <c r="E61" s="391"/>
      <c r="F61" s="429"/>
      <c r="G61" s="391"/>
      <c r="H61" s="391"/>
      <c r="I61" s="391"/>
      <c r="J61" s="433"/>
      <c r="K61" s="418"/>
      <c r="L61" s="418"/>
      <c r="M61" s="389"/>
      <c r="N61" s="418"/>
      <c r="O61" s="494"/>
      <c r="P61" s="177" t="s">
        <v>334</v>
      </c>
      <c r="Q61" s="157" t="s">
        <v>473</v>
      </c>
      <c r="R61" s="172">
        <v>9</v>
      </c>
      <c r="S61" s="172">
        <v>0</v>
      </c>
      <c r="T61" s="172">
        <f t="shared" si="9"/>
        <v>0</v>
      </c>
      <c r="U61" s="234">
        <f t="shared" si="8"/>
        <v>0</v>
      </c>
      <c r="V61" s="186">
        <v>45748</v>
      </c>
      <c r="W61" s="186">
        <v>45930</v>
      </c>
      <c r="X61" s="172">
        <v>180</v>
      </c>
      <c r="Y61" s="187">
        <v>1059626</v>
      </c>
      <c r="Z61" s="172" t="s">
        <v>336</v>
      </c>
      <c r="AA61" s="157" t="s">
        <v>656</v>
      </c>
      <c r="AB61" s="391"/>
      <c r="AC61" s="391"/>
      <c r="AD61" s="172" t="s">
        <v>339</v>
      </c>
      <c r="AE61" s="76" t="s">
        <v>674</v>
      </c>
      <c r="AF61" s="194">
        <v>100000000</v>
      </c>
      <c r="AG61" s="177" t="s">
        <v>516</v>
      </c>
      <c r="AH61" s="196" t="s">
        <v>341</v>
      </c>
      <c r="AI61" s="200">
        <v>45755</v>
      </c>
      <c r="AJ61" s="237"/>
      <c r="AK61" s="423"/>
      <c r="AL61" s="423"/>
      <c r="AM61" s="423"/>
      <c r="AN61" s="426"/>
      <c r="AO61" s="423"/>
      <c r="AP61" s="389"/>
      <c r="AQ61" s="391"/>
      <c r="AR61" s="403"/>
      <c r="AS61" s="403"/>
      <c r="AT61" s="403"/>
      <c r="AU61" s="407"/>
      <c r="AV61" s="407"/>
      <c r="AW61" s="41" t="s">
        <v>675</v>
      </c>
    </row>
    <row r="62" spans="1:52" ht="68.25" customHeight="1">
      <c r="A62" s="391"/>
      <c r="B62" s="391"/>
      <c r="C62" s="428"/>
      <c r="D62" s="417"/>
      <c r="E62" s="391"/>
      <c r="F62" s="429"/>
      <c r="G62" s="391"/>
      <c r="H62" s="391"/>
      <c r="I62" s="391"/>
      <c r="J62" s="433"/>
      <c r="K62" s="418"/>
      <c r="L62" s="418"/>
      <c r="M62" s="389"/>
      <c r="N62" s="418"/>
      <c r="O62" s="494"/>
      <c r="P62" s="177" t="s">
        <v>334</v>
      </c>
      <c r="Q62" s="157" t="s">
        <v>574</v>
      </c>
      <c r="R62" s="172">
        <v>1</v>
      </c>
      <c r="S62" s="172">
        <v>0</v>
      </c>
      <c r="T62" s="172">
        <f t="shared" si="9"/>
        <v>0</v>
      </c>
      <c r="U62" s="234">
        <f t="shared" si="8"/>
        <v>0</v>
      </c>
      <c r="V62" s="186">
        <v>45748</v>
      </c>
      <c r="W62" s="186">
        <v>45930</v>
      </c>
      <c r="X62" s="172">
        <v>180</v>
      </c>
      <c r="Y62" s="187">
        <v>1059626</v>
      </c>
      <c r="Z62" s="172" t="s">
        <v>336</v>
      </c>
      <c r="AA62" s="157" t="s">
        <v>656</v>
      </c>
      <c r="AB62" s="391"/>
      <c r="AC62" s="391"/>
      <c r="AD62" s="172" t="s">
        <v>339</v>
      </c>
      <c r="AE62" s="154" t="s">
        <v>676</v>
      </c>
      <c r="AF62" s="194">
        <v>0</v>
      </c>
      <c r="AG62" s="177" t="s">
        <v>516</v>
      </c>
      <c r="AH62" s="196" t="s">
        <v>341</v>
      </c>
      <c r="AI62" s="200">
        <v>45756</v>
      </c>
      <c r="AJ62" s="237"/>
      <c r="AK62" s="423"/>
      <c r="AL62" s="423"/>
      <c r="AM62" s="423"/>
      <c r="AN62" s="426"/>
      <c r="AO62" s="423"/>
      <c r="AP62" s="389"/>
      <c r="AQ62" s="391"/>
      <c r="AR62" s="403"/>
      <c r="AS62" s="403"/>
      <c r="AT62" s="403"/>
      <c r="AU62" s="407"/>
      <c r="AV62" s="407"/>
      <c r="AW62" s="41" t="s">
        <v>677</v>
      </c>
    </row>
    <row r="63" spans="1:52" ht="104.25" customHeight="1">
      <c r="A63" s="391"/>
      <c r="B63" s="391"/>
      <c r="C63" s="428"/>
      <c r="D63" s="417"/>
      <c r="E63" s="391"/>
      <c r="F63" s="429"/>
      <c r="G63" s="391"/>
      <c r="H63" s="391"/>
      <c r="I63" s="391"/>
      <c r="J63" s="434"/>
      <c r="K63" s="418"/>
      <c r="L63" s="418"/>
      <c r="M63" s="390"/>
      <c r="N63" s="418"/>
      <c r="O63" s="494"/>
      <c r="P63" s="177" t="s">
        <v>334</v>
      </c>
      <c r="Q63" s="157" t="s">
        <v>474</v>
      </c>
      <c r="R63" s="172">
        <v>1</v>
      </c>
      <c r="S63" s="172">
        <v>0.04</v>
      </c>
      <c r="T63" s="172">
        <f t="shared" si="9"/>
        <v>0.04</v>
      </c>
      <c r="U63" s="234">
        <f t="shared" si="8"/>
        <v>0.04</v>
      </c>
      <c r="V63" s="186">
        <v>45689</v>
      </c>
      <c r="W63" s="186">
        <v>46011</v>
      </c>
      <c r="X63" s="172">
        <v>320</v>
      </c>
      <c r="Y63" s="187">
        <v>1059626</v>
      </c>
      <c r="Z63" s="172" t="s">
        <v>336</v>
      </c>
      <c r="AA63" s="157" t="s">
        <v>656</v>
      </c>
      <c r="AB63" s="391"/>
      <c r="AC63" s="391"/>
      <c r="AD63" s="172" t="s">
        <v>339</v>
      </c>
      <c r="AE63" s="157" t="s">
        <v>678</v>
      </c>
      <c r="AF63" s="194">
        <v>0</v>
      </c>
      <c r="AG63" s="177" t="s">
        <v>516</v>
      </c>
      <c r="AH63" s="196" t="s">
        <v>341</v>
      </c>
      <c r="AI63" s="200">
        <v>45757</v>
      </c>
      <c r="AJ63" s="237"/>
      <c r="AK63" s="423"/>
      <c r="AL63" s="423"/>
      <c r="AM63" s="423"/>
      <c r="AN63" s="426"/>
      <c r="AO63" s="423"/>
      <c r="AP63" s="389"/>
      <c r="AQ63" s="391"/>
      <c r="AR63" s="403"/>
      <c r="AS63" s="403"/>
      <c r="AT63" s="403"/>
      <c r="AU63" s="407"/>
      <c r="AV63" s="407"/>
      <c r="AW63" s="41" t="s">
        <v>679</v>
      </c>
    </row>
    <row r="64" spans="1:52" ht="119.25" customHeight="1">
      <c r="A64" s="391"/>
      <c r="B64" s="391"/>
      <c r="C64" s="428"/>
      <c r="D64" s="301">
        <v>20000</v>
      </c>
      <c r="E64" s="391"/>
      <c r="F64" s="429"/>
      <c r="G64" s="391"/>
      <c r="H64" s="157" t="s">
        <v>475</v>
      </c>
      <c r="I64" s="157" t="s">
        <v>248</v>
      </c>
      <c r="J64" s="174">
        <v>0</v>
      </c>
      <c r="K64" s="302">
        <v>0</v>
      </c>
      <c r="L64" s="303">
        <f>+K64</f>
        <v>0</v>
      </c>
      <c r="M64" s="303">
        <f>+J64+L64</f>
        <v>0</v>
      </c>
      <c r="N64" s="304">
        <v>0.3</v>
      </c>
      <c r="O64" s="177" t="s">
        <v>476</v>
      </c>
      <c r="P64" s="177" t="s">
        <v>334</v>
      </c>
      <c r="Q64" s="177" t="s">
        <v>680</v>
      </c>
      <c r="R64" s="305">
        <v>20000</v>
      </c>
      <c r="S64" s="305">
        <v>1551</v>
      </c>
      <c r="T64" s="172">
        <f t="shared" si="9"/>
        <v>1551</v>
      </c>
      <c r="U64" s="234">
        <f t="shared" si="8"/>
        <v>7.7549999999999994E-2</v>
      </c>
      <c r="V64" s="186">
        <v>45689</v>
      </c>
      <c r="W64" s="186">
        <v>46022</v>
      </c>
      <c r="X64" s="172">
        <v>330</v>
      </c>
      <c r="Y64" s="187">
        <v>1059626</v>
      </c>
      <c r="Z64" s="172" t="s">
        <v>336</v>
      </c>
      <c r="AA64" s="157" t="s">
        <v>656</v>
      </c>
      <c r="AB64" s="157" t="s">
        <v>477</v>
      </c>
      <c r="AC64" s="157" t="s">
        <v>478</v>
      </c>
      <c r="AD64" s="172" t="s">
        <v>339</v>
      </c>
      <c r="AE64" s="157" t="s">
        <v>681</v>
      </c>
      <c r="AF64" s="194">
        <f>706037673+898766505.16</f>
        <v>1604804178.1599998</v>
      </c>
      <c r="AG64" s="177" t="s">
        <v>340</v>
      </c>
      <c r="AH64" s="196" t="s">
        <v>341</v>
      </c>
      <c r="AI64" s="200">
        <v>45689</v>
      </c>
      <c r="AJ64" s="237"/>
      <c r="AK64" s="423"/>
      <c r="AL64" s="423"/>
      <c r="AM64" s="423"/>
      <c r="AN64" s="426"/>
      <c r="AO64" s="423"/>
      <c r="AP64" s="389"/>
      <c r="AQ64" s="391"/>
      <c r="AR64" s="403"/>
      <c r="AS64" s="403"/>
      <c r="AT64" s="403"/>
      <c r="AU64" s="407"/>
      <c r="AV64" s="407"/>
      <c r="AW64" s="41" t="s">
        <v>682</v>
      </c>
    </row>
    <row r="65" spans="1:51" ht="112.5" customHeight="1">
      <c r="A65" s="391"/>
      <c r="B65" s="391"/>
      <c r="C65" s="428"/>
      <c r="D65" s="417">
        <v>0.25</v>
      </c>
      <c r="E65" s="391"/>
      <c r="F65" s="429"/>
      <c r="G65" s="391"/>
      <c r="H65" s="391" t="s">
        <v>479</v>
      </c>
      <c r="I65" s="391" t="s">
        <v>251</v>
      </c>
      <c r="J65" s="418">
        <v>0</v>
      </c>
      <c r="K65" s="419">
        <v>0</v>
      </c>
      <c r="L65" s="391">
        <f>+K65</f>
        <v>0</v>
      </c>
      <c r="M65" s="391">
        <f>+J65+L65</f>
        <v>0</v>
      </c>
      <c r="N65" s="413">
        <v>0.1</v>
      </c>
      <c r="O65" s="179" t="s">
        <v>480</v>
      </c>
      <c r="P65" s="177" t="s">
        <v>334</v>
      </c>
      <c r="Q65" s="157" t="s">
        <v>575</v>
      </c>
      <c r="R65" s="172">
        <v>0.25</v>
      </c>
      <c r="S65" s="172">
        <v>0.04</v>
      </c>
      <c r="T65" s="172">
        <f t="shared" si="9"/>
        <v>0.04</v>
      </c>
      <c r="U65" s="234">
        <f t="shared" si="8"/>
        <v>0.16</v>
      </c>
      <c r="V65" s="186">
        <v>45717</v>
      </c>
      <c r="W65" s="186">
        <v>45991</v>
      </c>
      <c r="X65" s="172">
        <v>270</v>
      </c>
      <c r="Y65" s="187">
        <v>1059626</v>
      </c>
      <c r="Z65" s="172" t="s">
        <v>336</v>
      </c>
      <c r="AA65" s="157" t="s">
        <v>656</v>
      </c>
      <c r="AB65" s="420" t="s">
        <v>683</v>
      </c>
      <c r="AC65" s="420" t="s">
        <v>684</v>
      </c>
      <c r="AD65" s="172" t="s">
        <v>339</v>
      </c>
      <c r="AE65" s="157" t="s">
        <v>685</v>
      </c>
      <c r="AF65" s="194">
        <v>0</v>
      </c>
      <c r="AG65" s="177" t="s">
        <v>340</v>
      </c>
      <c r="AH65" s="196" t="s">
        <v>341</v>
      </c>
      <c r="AI65" s="200"/>
      <c r="AJ65" s="237"/>
      <c r="AK65" s="423"/>
      <c r="AL65" s="423"/>
      <c r="AM65" s="423"/>
      <c r="AN65" s="426"/>
      <c r="AO65" s="423"/>
      <c r="AP65" s="389"/>
      <c r="AQ65" s="391"/>
      <c r="AR65" s="403"/>
      <c r="AS65" s="403"/>
      <c r="AT65" s="403"/>
      <c r="AU65" s="407"/>
      <c r="AV65" s="407"/>
      <c r="AW65" s="41"/>
    </row>
    <row r="66" spans="1:51" ht="112.5" customHeight="1">
      <c r="A66" s="157"/>
      <c r="B66" s="157"/>
      <c r="C66" s="178"/>
      <c r="D66" s="417"/>
      <c r="E66" s="391"/>
      <c r="F66" s="429"/>
      <c r="G66" s="391"/>
      <c r="H66" s="391"/>
      <c r="I66" s="391"/>
      <c r="J66" s="418"/>
      <c r="K66" s="419"/>
      <c r="L66" s="391"/>
      <c r="M66" s="391"/>
      <c r="N66" s="413"/>
      <c r="O66" s="179" t="s">
        <v>557</v>
      </c>
      <c r="P66" s="177" t="s">
        <v>334</v>
      </c>
      <c r="Q66" s="306" t="s">
        <v>576</v>
      </c>
      <c r="R66" s="299">
        <v>1</v>
      </c>
      <c r="S66" s="299">
        <v>0</v>
      </c>
      <c r="T66" s="299">
        <f>+S66</f>
        <v>0</v>
      </c>
      <c r="U66" s="300">
        <f t="shared" si="8"/>
        <v>0</v>
      </c>
      <c r="V66" s="186">
        <v>45839</v>
      </c>
      <c r="W66" s="186">
        <v>46022</v>
      </c>
      <c r="X66" s="172">
        <v>180</v>
      </c>
      <c r="Y66" s="187">
        <v>1059626</v>
      </c>
      <c r="Z66" s="192" t="s">
        <v>336</v>
      </c>
      <c r="AA66" s="157" t="s">
        <v>656</v>
      </c>
      <c r="AB66" s="421"/>
      <c r="AC66" s="421"/>
      <c r="AD66" s="172" t="s">
        <v>339</v>
      </c>
      <c r="AE66" s="157" t="s">
        <v>579</v>
      </c>
      <c r="AF66" s="194">
        <v>2432000000</v>
      </c>
      <c r="AG66" s="177" t="s">
        <v>516</v>
      </c>
      <c r="AH66" s="196" t="s">
        <v>341</v>
      </c>
      <c r="AI66" s="200">
        <v>45839</v>
      </c>
      <c r="AJ66" s="237"/>
      <c r="AK66" s="424"/>
      <c r="AL66" s="424"/>
      <c r="AM66" s="424"/>
      <c r="AN66" s="427"/>
      <c r="AO66" s="424"/>
      <c r="AP66" s="390"/>
      <c r="AQ66" s="391"/>
      <c r="AR66" s="404"/>
      <c r="AS66" s="404"/>
      <c r="AT66" s="404"/>
      <c r="AU66" s="408"/>
      <c r="AV66" s="408"/>
      <c r="AW66" s="41"/>
    </row>
    <row r="67" spans="1:51" ht="82.5" customHeight="1">
      <c r="A67" s="248"/>
      <c r="B67" s="249"/>
      <c r="C67" s="249"/>
      <c r="D67" s="249"/>
      <c r="E67" s="405" t="s">
        <v>481</v>
      </c>
      <c r="F67" s="405"/>
      <c r="G67" s="405"/>
      <c r="H67" s="405"/>
      <c r="I67" s="405"/>
      <c r="J67" s="405"/>
      <c r="K67" s="405"/>
      <c r="L67" s="405"/>
      <c r="M67" s="405"/>
      <c r="N67" s="405"/>
      <c r="O67" s="405"/>
      <c r="P67" s="405"/>
      <c r="Q67" s="405"/>
      <c r="R67" s="405"/>
      <c r="S67" s="405"/>
      <c r="T67" s="405"/>
      <c r="U67" s="125">
        <f>AVERAGE(U53:U66)</f>
        <v>1.9824999999999999E-2</v>
      </c>
      <c r="V67" s="249"/>
      <c r="W67" s="250"/>
      <c r="X67" s="251"/>
      <c r="Y67" s="252"/>
      <c r="Z67" s="253"/>
      <c r="AA67" s="254"/>
      <c r="AB67" s="254"/>
      <c r="AC67" s="254"/>
      <c r="AD67" s="251"/>
      <c r="AE67" s="255"/>
      <c r="AF67" s="256"/>
      <c r="AG67" s="257"/>
      <c r="AH67" s="257"/>
      <c r="AI67" s="258"/>
      <c r="AJ67" s="248"/>
      <c r="AK67" s="259"/>
      <c r="AL67" s="259"/>
      <c r="AM67" s="259"/>
      <c r="AN67" s="260"/>
      <c r="AO67" s="259"/>
      <c r="AP67" s="251"/>
      <c r="AQ67" s="254"/>
      <c r="AR67" s="261">
        <f>+AR53</f>
        <v>4986804178.1599998</v>
      </c>
      <c r="AS67" s="261">
        <f>+AS53</f>
        <v>676400000</v>
      </c>
      <c r="AT67" s="261">
        <f>+AT53</f>
        <v>0</v>
      </c>
      <c r="AU67" s="125">
        <f>+AS67/AR67</f>
        <v>0.13563797089974644</v>
      </c>
      <c r="AV67" s="125">
        <f>+AT67/AR67</f>
        <v>0</v>
      </c>
      <c r="AW67" s="263"/>
    </row>
    <row r="68" spans="1:51" ht="82.5" customHeight="1">
      <c r="A68" s="391" t="s">
        <v>313</v>
      </c>
      <c r="B68" s="391" t="s">
        <v>238</v>
      </c>
      <c r="C68" s="409" t="s">
        <v>239</v>
      </c>
      <c r="D68" s="410">
        <v>5</v>
      </c>
      <c r="E68" s="411" t="s">
        <v>482</v>
      </c>
      <c r="F68" s="412">
        <v>202400000003604</v>
      </c>
      <c r="G68" s="391" t="s">
        <v>483</v>
      </c>
      <c r="H68" s="391" t="s">
        <v>484</v>
      </c>
      <c r="I68" s="391" t="s">
        <v>485</v>
      </c>
      <c r="J68" s="415">
        <v>0.25</v>
      </c>
      <c r="K68" s="414">
        <v>0</v>
      </c>
      <c r="L68" s="388">
        <f>+K68</f>
        <v>0</v>
      </c>
      <c r="M68" s="388">
        <f>+J68+L68</f>
        <v>0.25</v>
      </c>
      <c r="N68" s="413">
        <v>0.1</v>
      </c>
      <c r="O68" s="176" t="s">
        <v>558</v>
      </c>
      <c r="P68" s="177" t="s">
        <v>334</v>
      </c>
      <c r="Q68" s="177" t="s">
        <v>561</v>
      </c>
      <c r="R68" s="172">
        <v>1</v>
      </c>
      <c r="S68" s="172">
        <v>0</v>
      </c>
      <c r="T68" s="172">
        <f>+S68</f>
        <v>0</v>
      </c>
      <c r="U68" s="275">
        <f>+T68/R68</f>
        <v>0</v>
      </c>
      <c r="V68" s="186">
        <v>45748</v>
      </c>
      <c r="W68" s="186">
        <v>45930</v>
      </c>
      <c r="X68" s="172">
        <v>180</v>
      </c>
      <c r="Y68" s="187">
        <v>1059626</v>
      </c>
      <c r="Z68" s="192" t="s">
        <v>336</v>
      </c>
      <c r="AA68" s="172" t="s">
        <v>686</v>
      </c>
      <c r="AB68" s="157" t="s">
        <v>687</v>
      </c>
      <c r="AC68" s="157" t="s">
        <v>688</v>
      </c>
      <c r="AD68" s="172" t="s">
        <v>339</v>
      </c>
      <c r="AE68" s="177" t="s">
        <v>689</v>
      </c>
      <c r="AF68" s="194">
        <v>10000000</v>
      </c>
      <c r="AG68" s="177" t="s">
        <v>340</v>
      </c>
      <c r="AH68" s="196" t="s">
        <v>341</v>
      </c>
      <c r="AI68" s="200">
        <v>45748</v>
      </c>
      <c r="AJ68" s="237"/>
      <c r="AK68" s="399">
        <v>50000000</v>
      </c>
      <c r="AL68" s="399">
        <v>0</v>
      </c>
      <c r="AM68" s="399">
        <f>AK68+AL68</f>
        <v>50000000</v>
      </c>
      <c r="AN68" s="396">
        <v>0</v>
      </c>
      <c r="AO68" s="399"/>
      <c r="AP68" s="388" t="s">
        <v>445</v>
      </c>
      <c r="AQ68" s="391" t="s">
        <v>482</v>
      </c>
      <c r="AR68" s="402">
        <v>50000000</v>
      </c>
      <c r="AS68" s="402">
        <v>0</v>
      </c>
      <c r="AT68" s="402">
        <v>0</v>
      </c>
      <c r="AU68" s="406">
        <f>+AS68/AR68</f>
        <v>0</v>
      </c>
      <c r="AV68" s="406">
        <f>+AT68/AR68</f>
        <v>0</v>
      </c>
      <c r="AW68" s="41"/>
    </row>
    <row r="69" spans="1:51" ht="83.25" customHeight="1">
      <c r="A69" s="391"/>
      <c r="B69" s="391"/>
      <c r="C69" s="409"/>
      <c r="D69" s="410"/>
      <c r="E69" s="411"/>
      <c r="F69" s="412"/>
      <c r="G69" s="391"/>
      <c r="H69" s="391"/>
      <c r="I69" s="391"/>
      <c r="J69" s="415"/>
      <c r="K69" s="414"/>
      <c r="L69" s="389"/>
      <c r="M69" s="389"/>
      <c r="N69" s="413"/>
      <c r="O69" s="176" t="s">
        <v>559</v>
      </c>
      <c r="P69" s="177" t="s">
        <v>334</v>
      </c>
      <c r="Q69" s="176" t="s">
        <v>562</v>
      </c>
      <c r="R69" s="172">
        <v>1</v>
      </c>
      <c r="S69" s="172">
        <v>0</v>
      </c>
      <c r="T69" s="172">
        <f>+S69</f>
        <v>0</v>
      </c>
      <c r="U69" s="275">
        <f t="shared" ref="U69:U70" si="10">+T69/R69</f>
        <v>0</v>
      </c>
      <c r="V69" s="186">
        <v>45748</v>
      </c>
      <c r="W69" s="186">
        <v>45991</v>
      </c>
      <c r="X69" s="172">
        <v>240</v>
      </c>
      <c r="Y69" s="187">
        <v>1059626</v>
      </c>
      <c r="Z69" s="192" t="s">
        <v>336</v>
      </c>
      <c r="AA69" s="172" t="s">
        <v>686</v>
      </c>
      <c r="AB69" s="157" t="s">
        <v>690</v>
      </c>
      <c r="AC69" s="157" t="s">
        <v>691</v>
      </c>
      <c r="AD69" s="172" t="s">
        <v>339</v>
      </c>
      <c r="AE69" s="176" t="s">
        <v>692</v>
      </c>
      <c r="AF69" s="194">
        <v>10000000</v>
      </c>
      <c r="AG69" s="177" t="s">
        <v>340</v>
      </c>
      <c r="AH69" s="196" t="s">
        <v>341</v>
      </c>
      <c r="AI69" s="200">
        <v>45748</v>
      </c>
      <c r="AJ69" s="237"/>
      <c r="AK69" s="400"/>
      <c r="AL69" s="400"/>
      <c r="AM69" s="400"/>
      <c r="AN69" s="397"/>
      <c r="AO69" s="400"/>
      <c r="AP69" s="389"/>
      <c r="AQ69" s="391"/>
      <c r="AR69" s="403"/>
      <c r="AS69" s="403"/>
      <c r="AT69" s="403"/>
      <c r="AU69" s="407"/>
      <c r="AV69" s="407"/>
      <c r="AW69" s="41"/>
    </row>
    <row r="70" spans="1:51" ht="78" customHeight="1">
      <c r="A70" s="391"/>
      <c r="B70" s="391"/>
      <c r="C70" s="409"/>
      <c r="D70" s="410"/>
      <c r="E70" s="411"/>
      <c r="F70" s="412"/>
      <c r="G70" s="391"/>
      <c r="H70" s="391"/>
      <c r="I70" s="391"/>
      <c r="J70" s="416"/>
      <c r="K70" s="414"/>
      <c r="L70" s="390"/>
      <c r="M70" s="390"/>
      <c r="N70" s="413"/>
      <c r="O70" s="176" t="s">
        <v>560</v>
      </c>
      <c r="P70" s="177" t="s">
        <v>334</v>
      </c>
      <c r="Q70" s="177" t="s">
        <v>563</v>
      </c>
      <c r="R70" s="172">
        <v>5</v>
      </c>
      <c r="S70" s="172">
        <v>0</v>
      </c>
      <c r="T70" s="172">
        <f>+S70</f>
        <v>0</v>
      </c>
      <c r="U70" s="275">
        <f t="shared" si="10"/>
        <v>0</v>
      </c>
      <c r="V70" s="186">
        <v>45748</v>
      </c>
      <c r="W70" s="186">
        <v>46011</v>
      </c>
      <c r="X70" s="172">
        <v>260</v>
      </c>
      <c r="Y70" s="187">
        <v>1059626</v>
      </c>
      <c r="Z70" s="192" t="s">
        <v>336</v>
      </c>
      <c r="AA70" s="172" t="s">
        <v>686</v>
      </c>
      <c r="AB70" s="157" t="s">
        <v>693</v>
      </c>
      <c r="AC70" s="157" t="s">
        <v>694</v>
      </c>
      <c r="AD70" s="172" t="s">
        <v>339</v>
      </c>
      <c r="AE70" s="177" t="s">
        <v>695</v>
      </c>
      <c r="AF70" s="194">
        <v>30000000</v>
      </c>
      <c r="AG70" s="177" t="s">
        <v>340</v>
      </c>
      <c r="AH70" s="196" t="s">
        <v>341</v>
      </c>
      <c r="AI70" s="200">
        <v>45748</v>
      </c>
      <c r="AJ70" s="237"/>
      <c r="AK70" s="401"/>
      <c r="AL70" s="401"/>
      <c r="AM70" s="401"/>
      <c r="AN70" s="398"/>
      <c r="AO70" s="401"/>
      <c r="AP70" s="390"/>
      <c r="AQ70" s="391"/>
      <c r="AR70" s="404"/>
      <c r="AS70" s="404"/>
      <c r="AT70" s="404"/>
      <c r="AU70" s="408"/>
      <c r="AV70" s="408"/>
      <c r="AW70" s="41"/>
    </row>
    <row r="71" spans="1:51" ht="82.5" customHeight="1">
      <c r="A71" s="248"/>
      <c r="B71" s="249"/>
      <c r="C71" s="249"/>
      <c r="D71" s="249"/>
      <c r="E71" s="405" t="s">
        <v>486</v>
      </c>
      <c r="F71" s="405"/>
      <c r="G71" s="405"/>
      <c r="H71" s="405"/>
      <c r="I71" s="405"/>
      <c r="J71" s="405"/>
      <c r="K71" s="405"/>
      <c r="L71" s="405"/>
      <c r="M71" s="405"/>
      <c r="N71" s="405"/>
      <c r="O71" s="405"/>
      <c r="P71" s="405"/>
      <c r="Q71" s="405"/>
      <c r="R71" s="405"/>
      <c r="S71" s="405"/>
      <c r="T71" s="405"/>
      <c r="U71" s="125">
        <f>AVERAGE(U68:U70)</f>
        <v>0</v>
      </c>
      <c r="V71" s="249"/>
      <c r="W71" s="250"/>
      <c r="X71" s="251"/>
      <c r="Y71" s="252"/>
      <c r="Z71" s="253"/>
      <c r="AA71" s="254"/>
      <c r="AB71" s="254"/>
      <c r="AC71" s="254"/>
      <c r="AD71" s="251"/>
      <c r="AE71" s="255"/>
      <c r="AF71" s="256"/>
      <c r="AG71" s="257"/>
      <c r="AH71" s="257"/>
      <c r="AI71" s="258"/>
      <c r="AJ71" s="248"/>
      <c r="AK71" s="259"/>
      <c r="AL71" s="259"/>
      <c r="AM71" s="259"/>
      <c r="AN71" s="260"/>
      <c r="AO71" s="259"/>
      <c r="AP71" s="251"/>
      <c r="AQ71" s="254"/>
      <c r="AR71" s="261">
        <f>+AR68</f>
        <v>50000000</v>
      </c>
      <c r="AS71" s="261">
        <f>+AS68</f>
        <v>0</v>
      </c>
      <c r="AT71" s="261">
        <f>+AT68</f>
        <v>0</v>
      </c>
      <c r="AU71" s="262">
        <f>+AS71/AR71</f>
        <v>0</v>
      </c>
      <c r="AV71" s="262">
        <f>+AT71/AR71</f>
        <v>0</v>
      </c>
      <c r="AW71" s="263"/>
      <c r="AY71" s="319">
        <f>AVERAGE(AU67,AU71)</f>
        <v>6.781898544987322E-2</v>
      </c>
    </row>
    <row r="72" spans="1:51" ht="14.25" customHeight="1">
      <c r="F72" s="307"/>
      <c r="J72" s="209"/>
      <c r="N72" s="308"/>
      <c r="AF72" s="309"/>
      <c r="AK72" s="309"/>
      <c r="AL72" s="309"/>
      <c r="AM72" s="309"/>
      <c r="AN72" s="309"/>
      <c r="AO72" s="309"/>
    </row>
    <row r="73" spans="1:51" customFormat="1">
      <c r="A73" t="s">
        <v>551</v>
      </c>
      <c r="U73" s="79"/>
      <c r="AG73" s="94"/>
      <c r="AH73" s="93"/>
    </row>
    <row r="74" spans="1:51" customFormat="1" ht="15" customHeight="1">
      <c r="U74" s="79"/>
      <c r="AG74" s="94"/>
      <c r="AH74" s="93"/>
    </row>
    <row r="75" spans="1:51" customFormat="1" ht="15" customHeight="1">
      <c r="U75" s="79"/>
      <c r="AG75" s="94"/>
      <c r="AH75" s="93"/>
    </row>
    <row r="76" spans="1:51" s="4" customFormat="1" ht="101.25" customHeight="1">
      <c r="E76" s="392" t="s">
        <v>538</v>
      </c>
      <c r="F76" s="393"/>
      <c r="G76" s="393"/>
      <c r="H76" s="393"/>
      <c r="I76" s="393"/>
      <c r="J76" s="393"/>
      <c r="K76" s="393"/>
      <c r="L76" s="393"/>
      <c r="M76" s="393"/>
      <c r="N76" s="393"/>
      <c r="O76" s="393"/>
      <c r="P76" s="393"/>
      <c r="Q76" s="393"/>
      <c r="R76" s="393"/>
      <c r="S76" s="394"/>
      <c r="T76" s="161"/>
      <c r="U76" s="125">
        <f>+(U13+U17+U27+U31+U38+U44+U47+U52+U67+U71)/9</f>
        <v>7.6010355926097298E-2</v>
      </c>
      <c r="X76" s="395" t="s">
        <v>487</v>
      </c>
      <c r="Y76" s="395"/>
      <c r="Z76" s="395"/>
      <c r="AA76" s="395"/>
      <c r="AB76" s="395"/>
      <c r="AC76" s="395"/>
      <c r="AD76" s="395"/>
      <c r="AE76" s="395"/>
      <c r="AF76" s="395"/>
      <c r="AG76" s="96"/>
      <c r="AH76" s="96"/>
      <c r="AN76" s="310"/>
      <c r="AO76" s="310"/>
      <c r="AR76" s="311">
        <f>AR17+AR31+AR38+AR44+AR47+AR52+AR67+AR71</f>
        <v>23674732025.16</v>
      </c>
      <c r="AS76" s="311">
        <f>AS17+AS31+AS38+AS44+AS47+AS52+AS67+AS71</f>
        <v>3793236789.0100002</v>
      </c>
      <c r="AT76" s="126">
        <f>AT17+AT31+AT38+AT44+AT47+AT52+AT67+AT71</f>
        <v>34690194</v>
      </c>
      <c r="AU76" s="312">
        <f>+AS76/AR76</f>
        <v>0.16022300843696094</v>
      </c>
      <c r="AV76" s="127">
        <f>+AT76/AR76</f>
        <v>1.465283491409046E-3</v>
      </c>
    </row>
    <row r="77" spans="1:51">
      <c r="F77" s="307"/>
      <c r="N77" s="308"/>
      <c r="AF77" s="309"/>
      <c r="AK77" s="309"/>
      <c r="AL77" s="309"/>
      <c r="AM77" s="309"/>
      <c r="AN77" s="309"/>
      <c r="AO77" s="309"/>
    </row>
    <row r="78" spans="1:51">
      <c r="F78" s="307"/>
      <c r="N78" s="308"/>
      <c r="AF78" s="309"/>
      <c r="AK78" s="309"/>
      <c r="AL78" s="309"/>
      <c r="AM78" s="309"/>
      <c r="AN78" s="309"/>
      <c r="AO78" s="309"/>
    </row>
    <row r="79" spans="1:51">
      <c r="F79" s="307"/>
      <c r="N79" s="308"/>
      <c r="AF79" s="309"/>
      <c r="AK79" s="309"/>
      <c r="AL79" s="309"/>
      <c r="AM79" s="309"/>
      <c r="AN79" s="309"/>
      <c r="AO79" s="309"/>
    </row>
    <row r="80" spans="1:51">
      <c r="F80" s="307"/>
      <c r="J80" s="209"/>
      <c r="N80" s="308"/>
      <c r="AF80" s="309"/>
      <c r="AK80" s="309"/>
      <c r="AL80" s="309"/>
      <c r="AM80" s="309"/>
      <c r="AN80" s="309"/>
      <c r="AO80" s="309"/>
    </row>
    <row r="81" spans="6:41">
      <c r="F81" s="307"/>
      <c r="N81" s="308"/>
      <c r="AF81" s="309"/>
      <c r="AK81" s="309"/>
      <c r="AL81" s="309"/>
      <c r="AM81" s="309"/>
      <c r="AN81" s="309"/>
      <c r="AO81" s="309"/>
    </row>
    <row r="82" spans="6:41">
      <c r="F82" s="307"/>
      <c r="N82" s="308"/>
      <c r="AF82" s="309"/>
      <c r="AK82" s="309"/>
      <c r="AL82" s="309"/>
      <c r="AM82" s="309"/>
      <c r="AN82" s="309"/>
      <c r="AO82" s="309"/>
    </row>
    <row r="83" spans="6:41">
      <c r="F83" s="307"/>
      <c r="N83" s="308"/>
      <c r="AF83" s="309"/>
      <c r="AK83" s="309"/>
      <c r="AL83" s="309"/>
      <c r="AM83" s="309"/>
      <c r="AN83" s="309"/>
      <c r="AO83" s="309"/>
    </row>
    <row r="84" spans="6:41">
      <c r="F84" s="307"/>
      <c r="N84" s="308"/>
      <c r="AF84" s="309"/>
      <c r="AK84" s="309"/>
      <c r="AL84" s="309"/>
      <c r="AM84" s="309"/>
      <c r="AN84" s="309"/>
      <c r="AO84" s="309"/>
    </row>
    <row r="85" spans="6:41">
      <c r="F85" s="307"/>
      <c r="N85" s="308"/>
      <c r="AF85" s="309"/>
      <c r="AK85" s="309"/>
      <c r="AL85" s="309"/>
      <c r="AM85" s="309"/>
      <c r="AN85" s="309"/>
      <c r="AO85" s="309"/>
    </row>
    <row r="86" spans="6:41">
      <c r="F86" s="307"/>
      <c r="N86" s="308"/>
      <c r="AF86" s="309"/>
      <c r="AK86" s="309"/>
      <c r="AL86" s="309"/>
      <c r="AM86" s="309"/>
      <c r="AN86" s="309"/>
      <c r="AO86" s="309"/>
    </row>
    <row r="87" spans="6:41">
      <c r="F87" s="307"/>
      <c r="N87" s="308"/>
      <c r="AF87" s="309"/>
      <c r="AK87" s="309"/>
      <c r="AL87" s="309"/>
      <c r="AM87" s="309"/>
      <c r="AN87" s="309"/>
      <c r="AO87" s="309"/>
    </row>
    <row r="88" spans="6:41">
      <c r="F88" s="307"/>
      <c r="N88" s="308"/>
      <c r="AF88" s="309"/>
      <c r="AK88" s="309"/>
      <c r="AL88" s="309"/>
      <c r="AM88" s="309"/>
      <c r="AN88" s="309"/>
      <c r="AO88" s="309"/>
    </row>
    <row r="89" spans="6:41">
      <c r="F89" s="307"/>
      <c r="N89" s="308"/>
      <c r="AF89" s="309"/>
      <c r="AK89" s="309"/>
      <c r="AL89" s="309"/>
      <c r="AM89" s="309"/>
      <c r="AN89" s="309"/>
      <c r="AO89" s="309"/>
    </row>
    <row r="90" spans="6:41">
      <c r="F90" s="307"/>
      <c r="N90" s="308"/>
      <c r="AF90" s="309"/>
      <c r="AK90" s="309"/>
      <c r="AL90" s="309"/>
      <c r="AM90" s="309"/>
      <c r="AN90" s="309"/>
      <c r="AO90" s="309"/>
    </row>
    <row r="91" spans="6:41">
      <c r="F91" s="307"/>
      <c r="N91" s="308"/>
      <c r="AF91" s="309"/>
      <c r="AK91" s="309"/>
      <c r="AL91" s="309"/>
      <c r="AM91" s="309"/>
      <c r="AN91" s="309"/>
      <c r="AO91" s="309"/>
    </row>
    <row r="92" spans="6:41">
      <c r="F92" s="307"/>
      <c r="N92" s="308"/>
      <c r="AF92" s="309"/>
      <c r="AK92" s="309"/>
      <c r="AL92" s="309"/>
      <c r="AM92" s="309"/>
      <c r="AN92" s="309"/>
      <c r="AO92" s="309"/>
    </row>
    <row r="93" spans="6:41">
      <c r="F93" s="307"/>
      <c r="N93" s="308"/>
      <c r="AF93" s="309"/>
      <c r="AK93" s="309"/>
      <c r="AL93" s="309"/>
      <c r="AM93" s="309"/>
      <c r="AN93" s="309"/>
      <c r="AO93" s="309"/>
    </row>
    <row r="94" spans="6:41">
      <c r="F94" s="307"/>
      <c r="N94" s="308"/>
      <c r="AF94" s="309"/>
      <c r="AK94" s="309"/>
      <c r="AL94" s="309"/>
      <c r="AM94" s="309"/>
      <c r="AN94" s="309"/>
      <c r="AO94" s="309"/>
    </row>
    <row r="95" spans="6:41">
      <c r="F95" s="307"/>
      <c r="N95" s="308"/>
      <c r="AF95" s="309"/>
      <c r="AK95" s="309"/>
      <c r="AL95" s="309"/>
      <c r="AM95" s="309"/>
      <c r="AN95" s="309"/>
      <c r="AO95" s="309"/>
    </row>
    <row r="96" spans="6:41">
      <c r="F96" s="307"/>
      <c r="N96" s="308"/>
      <c r="AF96" s="309"/>
      <c r="AK96" s="309"/>
      <c r="AL96" s="309"/>
      <c r="AM96" s="309"/>
      <c r="AN96" s="309"/>
      <c r="AO96" s="309"/>
    </row>
    <row r="97" spans="6:41">
      <c r="F97" s="307"/>
      <c r="N97" s="308"/>
      <c r="AF97" s="309"/>
      <c r="AK97" s="309"/>
      <c r="AL97" s="309"/>
      <c r="AM97" s="309"/>
      <c r="AN97" s="309"/>
      <c r="AO97" s="309"/>
    </row>
    <row r="98" spans="6:41">
      <c r="F98" s="307"/>
      <c r="N98" s="308"/>
      <c r="AF98" s="309"/>
      <c r="AK98" s="309"/>
      <c r="AL98" s="309"/>
      <c r="AM98" s="309"/>
      <c r="AN98" s="309"/>
      <c r="AO98" s="309"/>
    </row>
    <row r="99" spans="6:41">
      <c r="F99" s="307"/>
      <c r="N99" s="308"/>
      <c r="AF99" s="309"/>
      <c r="AK99" s="309"/>
      <c r="AL99" s="309"/>
      <c r="AM99" s="309"/>
      <c r="AN99" s="309"/>
      <c r="AO99" s="309"/>
    </row>
    <row r="100" spans="6:41">
      <c r="F100" s="307"/>
      <c r="N100" s="308"/>
      <c r="AF100" s="309"/>
      <c r="AK100" s="309"/>
      <c r="AL100" s="309"/>
      <c r="AM100" s="309"/>
      <c r="AN100" s="309"/>
      <c r="AO100" s="309"/>
    </row>
    <row r="101" spans="6:41">
      <c r="F101" s="307"/>
      <c r="N101" s="308"/>
      <c r="AF101" s="309"/>
      <c r="AK101" s="309"/>
      <c r="AL101" s="309"/>
      <c r="AM101" s="309"/>
      <c r="AN101" s="309"/>
      <c r="AO101" s="309"/>
    </row>
    <row r="102" spans="6:41">
      <c r="F102" s="307"/>
      <c r="N102" s="308"/>
      <c r="AF102" s="309"/>
      <c r="AK102" s="309"/>
      <c r="AL102" s="309"/>
      <c r="AM102" s="309"/>
      <c r="AN102" s="309"/>
      <c r="AO102" s="309"/>
    </row>
    <row r="103" spans="6:41">
      <c r="F103" s="307"/>
      <c r="N103" s="308"/>
      <c r="AF103" s="309"/>
      <c r="AK103" s="309"/>
      <c r="AL103" s="309"/>
      <c r="AM103" s="309"/>
      <c r="AN103" s="309"/>
      <c r="AO103" s="309"/>
    </row>
    <row r="104" spans="6:41">
      <c r="F104" s="307"/>
      <c r="N104" s="308"/>
      <c r="AF104" s="309"/>
      <c r="AK104" s="309"/>
      <c r="AL104" s="309"/>
      <c r="AM104" s="309"/>
      <c r="AN104" s="309"/>
      <c r="AO104" s="309"/>
    </row>
    <row r="105" spans="6:41">
      <c r="F105" s="307"/>
      <c r="N105" s="308"/>
      <c r="AF105" s="309"/>
      <c r="AK105" s="309"/>
      <c r="AL105" s="309"/>
      <c r="AM105" s="309"/>
      <c r="AN105" s="309"/>
      <c r="AO105" s="309"/>
    </row>
    <row r="106" spans="6:41">
      <c r="F106" s="307"/>
      <c r="N106" s="308"/>
      <c r="AF106" s="309"/>
      <c r="AK106" s="309"/>
      <c r="AL106" s="309"/>
      <c r="AM106" s="309"/>
      <c r="AN106" s="309"/>
      <c r="AO106" s="309"/>
    </row>
    <row r="107" spans="6:41">
      <c r="F107" s="307"/>
      <c r="N107" s="308"/>
      <c r="AF107" s="309"/>
      <c r="AK107" s="309"/>
      <c r="AL107" s="309"/>
      <c r="AM107" s="309"/>
      <c r="AN107" s="309"/>
      <c r="AO107" s="309"/>
    </row>
    <row r="108" spans="6:41">
      <c r="F108" s="307"/>
      <c r="N108" s="308"/>
      <c r="AF108" s="309"/>
      <c r="AK108" s="309"/>
      <c r="AL108" s="309"/>
      <c r="AM108" s="309"/>
      <c r="AN108" s="309"/>
      <c r="AO108" s="309"/>
    </row>
    <row r="109" spans="6:41">
      <c r="F109" s="307"/>
      <c r="N109" s="308"/>
      <c r="AF109" s="309"/>
      <c r="AK109" s="309"/>
      <c r="AL109" s="309"/>
      <c r="AM109" s="309"/>
      <c r="AN109" s="309"/>
      <c r="AO109" s="309"/>
    </row>
    <row r="110" spans="6:41">
      <c r="F110" s="307"/>
      <c r="N110" s="308"/>
      <c r="AF110" s="309"/>
      <c r="AK110" s="309"/>
      <c r="AL110" s="309"/>
      <c r="AM110" s="309"/>
      <c r="AN110" s="309"/>
      <c r="AO110" s="309"/>
    </row>
    <row r="111" spans="6:41">
      <c r="F111" s="307"/>
      <c r="N111" s="308"/>
      <c r="AF111" s="309"/>
      <c r="AK111" s="309"/>
      <c r="AL111" s="309"/>
      <c r="AM111" s="309"/>
      <c r="AN111" s="309"/>
      <c r="AO111" s="309"/>
    </row>
    <row r="112" spans="6:41">
      <c r="F112" s="307"/>
      <c r="N112" s="308"/>
      <c r="AF112" s="309"/>
      <c r="AK112" s="309"/>
      <c r="AL112" s="309"/>
      <c r="AM112" s="309"/>
      <c r="AN112" s="309"/>
      <c r="AO112" s="309"/>
    </row>
    <row r="113" spans="6:41">
      <c r="F113" s="307"/>
      <c r="N113" s="308"/>
      <c r="AF113" s="309"/>
      <c r="AK113" s="309"/>
      <c r="AL113" s="309"/>
      <c r="AM113" s="309"/>
      <c r="AN113" s="309"/>
      <c r="AO113" s="309"/>
    </row>
    <row r="114" spans="6:41">
      <c r="F114" s="307"/>
      <c r="N114" s="308"/>
      <c r="AF114" s="309"/>
      <c r="AK114" s="309"/>
      <c r="AL114" s="309"/>
      <c r="AM114" s="309"/>
      <c r="AN114" s="309"/>
      <c r="AO114" s="309"/>
    </row>
    <row r="115" spans="6:41">
      <c r="F115" s="307"/>
      <c r="N115" s="308"/>
      <c r="AF115" s="309"/>
      <c r="AK115" s="309"/>
      <c r="AL115" s="309"/>
      <c r="AM115" s="309"/>
      <c r="AN115" s="309"/>
      <c r="AO115" s="309"/>
    </row>
    <row r="116" spans="6:41">
      <c r="F116" s="307"/>
      <c r="N116" s="308"/>
      <c r="AF116" s="309"/>
      <c r="AK116" s="309"/>
      <c r="AL116" s="309"/>
      <c r="AM116" s="309"/>
      <c r="AN116" s="309"/>
      <c r="AO116" s="309"/>
    </row>
    <row r="117" spans="6:41">
      <c r="F117" s="307"/>
      <c r="N117" s="308"/>
      <c r="AF117" s="309"/>
      <c r="AK117" s="309"/>
      <c r="AL117" s="309"/>
      <c r="AM117" s="309"/>
      <c r="AN117" s="309"/>
      <c r="AO117" s="309"/>
    </row>
    <row r="118" spans="6:41">
      <c r="F118" s="307"/>
      <c r="N118" s="308"/>
      <c r="AF118" s="309"/>
      <c r="AK118" s="309"/>
      <c r="AL118" s="309"/>
      <c r="AM118" s="309"/>
      <c r="AN118" s="309"/>
      <c r="AO118" s="309"/>
    </row>
    <row r="119" spans="6:41">
      <c r="F119" s="307"/>
      <c r="N119" s="308"/>
      <c r="AF119" s="309"/>
      <c r="AK119" s="309"/>
      <c r="AL119" s="309"/>
      <c r="AM119" s="309"/>
      <c r="AN119" s="309"/>
      <c r="AO119" s="309"/>
    </row>
    <row r="120" spans="6:41">
      <c r="F120" s="307"/>
      <c r="N120" s="308"/>
      <c r="AF120" s="309"/>
      <c r="AK120" s="309"/>
      <c r="AL120" s="309"/>
      <c r="AM120" s="309"/>
      <c r="AN120" s="309"/>
      <c r="AO120" s="309"/>
    </row>
    <row r="121" spans="6:41">
      <c r="F121" s="307"/>
      <c r="N121" s="308"/>
      <c r="AF121" s="309"/>
      <c r="AK121" s="309"/>
      <c r="AL121" s="309"/>
      <c r="AM121" s="309"/>
      <c r="AN121" s="309"/>
      <c r="AO121" s="309"/>
    </row>
    <row r="122" spans="6:41">
      <c r="F122" s="307"/>
      <c r="N122" s="308"/>
      <c r="AF122" s="309"/>
      <c r="AK122" s="309"/>
      <c r="AL122" s="309"/>
      <c r="AM122" s="309"/>
      <c r="AN122" s="309"/>
      <c r="AO122" s="309"/>
    </row>
    <row r="123" spans="6:41">
      <c r="F123" s="307"/>
      <c r="N123" s="308"/>
      <c r="AK123" s="309"/>
      <c r="AL123" s="309"/>
      <c r="AM123" s="309"/>
      <c r="AN123" s="309"/>
      <c r="AO123" s="309"/>
    </row>
    <row r="124" spans="6:41">
      <c r="F124" s="307"/>
      <c r="N124" s="308"/>
      <c r="AK124" s="309"/>
      <c r="AL124" s="309"/>
      <c r="AM124" s="309"/>
      <c r="AN124" s="309"/>
      <c r="AO124" s="309"/>
    </row>
    <row r="125" spans="6:41">
      <c r="F125" s="307"/>
      <c r="N125" s="308"/>
      <c r="AK125" s="309"/>
      <c r="AL125" s="309"/>
      <c r="AM125" s="309"/>
      <c r="AN125" s="309"/>
      <c r="AO125" s="309"/>
    </row>
    <row r="126" spans="6:41">
      <c r="F126" s="307"/>
      <c r="N126" s="308"/>
      <c r="AK126" s="309"/>
      <c r="AL126" s="309"/>
      <c r="AM126" s="309"/>
      <c r="AN126" s="309"/>
      <c r="AO126" s="309"/>
    </row>
    <row r="127" spans="6:41">
      <c r="F127" s="307"/>
      <c r="N127" s="308"/>
      <c r="AK127" s="309"/>
      <c r="AL127" s="309"/>
      <c r="AM127" s="309"/>
      <c r="AN127" s="309"/>
      <c r="AO127" s="309"/>
    </row>
    <row r="128" spans="6:41">
      <c r="F128" s="307"/>
      <c r="N128" s="308"/>
      <c r="AK128" s="309"/>
      <c r="AL128" s="309"/>
      <c r="AM128" s="309"/>
      <c r="AN128" s="309"/>
      <c r="AO128" s="309"/>
    </row>
    <row r="129" spans="6:41">
      <c r="F129" s="307"/>
      <c r="N129" s="308"/>
      <c r="AK129" s="309"/>
      <c r="AL129" s="309"/>
      <c r="AM129" s="309"/>
      <c r="AN129" s="309"/>
      <c r="AO129" s="309"/>
    </row>
    <row r="130" spans="6:41">
      <c r="F130" s="307"/>
      <c r="N130" s="308"/>
      <c r="AK130" s="309"/>
      <c r="AL130" s="309"/>
      <c r="AM130" s="309"/>
      <c r="AN130" s="309"/>
      <c r="AO130" s="309"/>
    </row>
    <row r="131" spans="6:41">
      <c r="F131" s="307"/>
      <c r="N131" s="308"/>
      <c r="AK131" s="309"/>
      <c r="AL131" s="309"/>
      <c r="AM131" s="309"/>
      <c r="AN131" s="309"/>
      <c r="AO131" s="309"/>
    </row>
    <row r="132" spans="6:41">
      <c r="F132" s="307"/>
      <c r="N132" s="308"/>
      <c r="AK132" s="309"/>
      <c r="AL132" s="309"/>
      <c r="AM132" s="309"/>
      <c r="AN132" s="309"/>
      <c r="AO132" s="309"/>
    </row>
    <row r="133" spans="6:41">
      <c r="F133" s="307"/>
      <c r="N133" s="308"/>
      <c r="AK133" s="309"/>
      <c r="AL133" s="309"/>
      <c r="AM133" s="309"/>
      <c r="AN133" s="309"/>
      <c r="AO133" s="309"/>
    </row>
    <row r="134" spans="6:41">
      <c r="F134" s="307"/>
      <c r="N134" s="308"/>
      <c r="AK134" s="309"/>
      <c r="AL134" s="309"/>
      <c r="AM134" s="309"/>
      <c r="AN134" s="309"/>
      <c r="AO134" s="309"/>
    </row>
    <row r="135" spans="6:41">
      <c r="F135" s="307"/>
      <c r="N135" s="308"/>
      <c r="AK135" s="309"/>
      <c r="AL135" s="309"/>
      <c r="AM135" s="309"/>
      <c r="AN135" s="309"/>
      <c r="AO135" s="309"/>
    </row>
    <row r="136" spans="6:41">
      <c r="F136" s="307"/>
      <c r="N136" s="308"/>
      <c r="AK136" s="309"/>
      <c r="AL136" s="309"/>
      <c r="AM136" s="309"/>
      <c r="AN136" s="309"/>
      <c r="AO136" s="309"/>
    </row>
    <row r="137" spans="6:41">
      <c r="F137" s="307"/>
      <c r="N137" s="308"/>
      <c r="AK137" s="309"/>
      <c r="AL137" s="309"/>
      <c r="AM137" s="309"/>
      <c r="AN137" s="309"/>
      <c r="AO137" s="309"/>
    </row>
    <row r="138" spans="6:41">
      <c r="F138" s="307"/>
      <c r="N138" s="308"/>
      <c r="AK138" s="309"/>
      <c r="AL138" s="309"/>
      <c r="AM138" s="309"/>
      <c r="AN138" s="309"/>
      <c r="AO138" s="309"/>
    </row>
    <row r="139" spans="6:41">
      <c r="F139" s="307"/>
      <c r="N139" s="308"/>
      <c r="AK139" s="309"/>
      <c r="AL139" s="309"/>
      <c r="AM139" s="309"/>
      <c r="AN139" s="309"/>
      <c r="AO139" s="309"/>
    </row>
    <row r="140" spans="6:41">
      <c r="F140" s="307"/>
      <c r="N140" s="308"/>
      <c r="AK140" s="309"/>
      <c r="AL140" s="309"/>
      <c r="AM140" s="309"/>
      <c r="AN140" s="309"/>
      <c r="AO140" s="309"/>
    </row>
    <row r="141" spans="6:41">
      <c r="F141" s="307"/>
      <c r="N141" s="308"/>
      <c r="AK141" s="309"/>
      <c r="AL141" s="309"/>
      <c r="AM141" s="309"/>
      <c r="AN141" s="309"/>
      <c r="AO141" s="309"/>
    </row>
    <row r="142" spans="6:41">
      <c r="F142" s="307"/>
      <c r="N142" s="308"/>
      <c r="AK142" s="309"/>
      <c r="AL142" s="309"/>
      <c r="AM142" s="309"/>
      <c r="AN142" s="309"/>
      <c r="AO142" s="309"/>
    </row>
    <row r="143" spans="6:41">
      <c r="F143" s="307"/>
      <c r="N143" s="308"/>
      <c r="AK143" s="309"/>
      <c r="AL143" s="309"/>
      <c r="AM143" s="309"/>
      <c r="AN143" s="309"/>
      <c r="AO143" s="309"/>
    </row>
    <row r="144" spans="6:41">
      <c r="F144" s="307"/>
      <c r="N144" s="308"/>
      <c r="AK144" s="309"/>
      <c r="AL144" s="309"/>
      <c r="AM144" s="309"/>
      <c r="AN144" s="309"/>
      <c r="AO144" s="309"/>
    </row>
    <row r="145" spans="6:41">
      <c r="F145" s="307"/>
      <c r="N145" s="308"/>
      <c r="AK145" s="309"/>
      <c r="AL145" s="309"/>
      <c r="AM145" s="309"/>
      <c r="AN145" s="309"/>
      <c r="AO145" s="309"/>
    </row>
    <row r="146" spans="6:41">
      <c r="F146" s="307"/>
      <c r="N146" s="308"/>
      <c r="AK146" s="309"/>
      <c r="AL146" s="309"/>
      <c r="AM146" s="309"/>
      <c r="AN146" s="309"/>
      <c r="AO146" s="309"/>
    </row>
    <row r="147" spans="6:41">
      <c r="F147" s="307"/>
      <c r="N147" s="308"/>
      <c r="AK147" s="309"/>
      <c r="AL147" s="309"/>
      <c r="AM147" s="309"/>
      <c r="AN147" s="309"/>
      <c r="AO147" s="309"/>
    </row>
    <row r="148" spans="6:41">
      <c r="F148" s="307"/>
      <c r="N148" s="308"/>
      <c r="AK148" s="309"/>
      <c r="AL148" s="309"/>
      <c r="AM148" s="309"/>
      <c r="AN148" s="309"/>
      <c r="AO148" s="309"/>
    </row>
    <row r="149" spans="6:41">
      <c r="AK149" s="309"/>
      <c r="AL149" s="309"/>
      <c r="AM149" s="309"/>
      <c r="AN149" s="309"/>
      <c r="AO149" s="309"/>
    </row>
  </sheetData>
  <mergeCells count="361">
    <mergeCell ref="AH28:AH29"/>
    <mergeCell ref="AI28:AI29"/>
    <mergeCell ref="AE20:AE22"/>
    <mergeCell ref="AF20:AF22"/>
    <mergeCell ref="AG20:AG22"/>
    <mergeCell ref="AH20:AH22"/>
    <mergeCell ref="AI20:AI22"/>
    <mergeCell ref="AE23:AE25"/>
    <mergeCell ref="AF23:AF25"/>
    <mergeCell ref="AG23:AG25"/>
    <mergeCell ref="AH23:AH25"/>
    <mergeCell ref="AI23:AI25"/>
    <mergeCell ref="AO9:AO16"/>
    <mergeCell ref="AO18:AO30"/>
    <mergeCell ref="AR9:AR16"/>
    <mergeCell ref="AR18:AR30"/>
    <mergeCell ref="AR32:AR37"/>
    <mergeCell ref="AR48:AR51"/>
    <mergeCell ref="M9:M10"/>
    <mergeCell ref="L9:L10"/>
    <mergeCell ref="L13:L14"/>
    <mergeCell ref="M13:M14"/>
    <mergeCell ref="M15:M16"/>
    <mergeCell ref="L15:L16"/>
    <mergeCell ref="L18:L19"/>
    <mergeCell ref="M18:M19"/>
    <mergeCell ref="M20:M25"/>
    <mergeCell ref="L20:L25"/>
    <mergeCell ref="L11:L12"/>
    <mergeCell ref="M11:M12"/>
    <mergeCell ref="L26:L27"/>
    <mergeCell ref="M26:M27"/>
    <mergeCell ref="L28:L30"/>
    <mergeCell ref="M28:M30"/>
    <mergeCell ref="M32:M34"/>
    <mergeCell ref="L32:L34"/>
    <mergeCell ref="AD6:AI7"/>
    <mergeCell ref="H9:H10"/>
    <mergeCell ref="I9:I10"/>
    <mergeCell ref="A11:A12"/>
    <mergeCell ref="D11:D12"/>
    <mergeCell ref="H11:H12"/>
    <mergeCell ref="I11:I12"/>
    <mergeCell ref="A9:A10"/>
    <mergeCell ref="C18:C30"/>
    <mergeCell ref="B18:B30"/>
    <mergeCell ref="A18:A30"/>
    <mergeCell ref="D28:D30"/>
    <mergeCell ref="D26:D27"/>
    <mergeCell ref="J9:J10"/>
    <mergeCell ref="J11:J12"/>
    <mergeCell ref="J13:J14"/>
    <mergeCell ref="J15:J16"/>
    <mergeCell ref="J18:J19"/>
    <mergeCell ref="J20:J25"/>
    <mergeCell ref="J26:J27"/>
    <mergeCell ref="J28:J30"/>
    <mergeCell ref="AE28:AE29"/>
    <mergeCell ref="AF28:AF29"/>
    <mergeCell ref="AG28:AG29"/>
    <mergeCell ref="D42:D43"/>
    <mergeCell ref="D9:D10"/>
    <mergeCell ref="E9:E16"/>
    <mergeCell ref="C9:C16"/>
    <mergeCell ref="B9:B16"/>
    <mergeCell ref="A15:A16"/>
    <mergeCell ref="D15:D16"/>
    <mergeCell ref="A13:A14"/>
    <mergeCell ref="D13:D14"/>
    <mergeCell ref="D35:D37"/>
    <mergeCell ref="D32:D34"/>
    <mergeCell ref="C32:C37"/>
    <mergeCell ref="B32:B37"/>
    <mergeCell ref="A32:A37"/>
    <mergeCell ref="E32:E37"/>
    <mergeCell ref="D20:D25"/>
    <mergeCell ref="D18:D19"/>
    <mergeCell ref="E18:E30"/>
    <mergeCell ref="A39:A43"/>
    <mergeCell ref="B39:B43"/>
    <mergeCell ref="C39:C43"/>
    <mergeCell ref="D39:D41"/>
    <mergeCell ref="N35:N37"/>
    <mergeCell ref="H32:H34"/>
    <mergeCell ref="I32:I34"/>
    <mergeCell ref="K35:K37"/>
    <mergeCell ref="K28:K30"/>
    <mergeCell ref="G32:G37"/>
    <mergeCell ref="F32:F37"/>
    <mergeCell ref="I35:I37"/>
    <mergeCell ref="H35:H37"/>
    <mergeCell ref="J35:J37"/>
    <mergeCell ref="J32:J34"/>
    <mergeCell ref="L35:L37"/>
    <mergeCell ref="M35:M37"/>
    <mergeCell ref="N32:N34"/>
    <mergeCell ref="O33:O34"/>
    <mergeCell ref="O20:O22"/>
    <mergeCell ref="O23:O25"/>
    <mergeCell ref="K26:K27"/>
    <mergeCell ref="N26:N27"/>
    <mergeCell ref="N9:N10"/>
    <mergeCell ref="N11:N12"/>
    <mergeCell ref="N13:N14"/>
    <mergeCell ref="N15:N16"/>
    <mergeCell ref="N18:N19"/>
    <mergeCell ref="K15:K16"/>
    <mergeCell ref="K18:K19"/>
    <mergeCell ref="K20:K25"/>
    <mergeCell ref="N20:N25"/>
    <mergeCell ref="K32:K34"/>
    <mergeCell ref="E31:T31"/>
    <mergeCell ref="N28:N30"/>
    <mergeCell ref="I26:I27"/>
    <mergeCell ref="H26:H27"/>
    <mergeCell ref="E52:T52"/>
    <mergeCell ref="J53:J63"/>
    <mergeCell ref="K53:K63"/>
    <mergeCell ref="L53:L63"/>
    <mergeCell ref="M53:M63"/>
    <mergeCell ref="N53:N63"/>
    <mergeCell ref="O53:O63"/>
    <mergeCell ref="E67:T67"/>
    <mergeCell ref="H42:H43"/>
    <mergeCell ref="I42:I43"/>
    <mergeCell ref="J42:J43"/>
    <mergeCell ref="K42:K43"/>
    <mergeCell ref="L42:L43"/>
    <mergeCell ref="M42:M43"/>
    <mergeCell ref="N42:N43"/>
    <mergeCell ref="E47:T47"/>
    <mergeCell ref="J48:J49"/>
    <mergeCell ref="K48:K49"/>
    <mergeCell ref="L48:L49"/>
    <mergeCell ref="M48:M49"/>
    <mergeCell ref="N48:N49"/>
    <mergeCell ref="AS9:AS16"/>
    <mergeCell ref="AS18:AS30"/>
    <mergeCell ref="AS32:AS37"/>
    <mergeCell ref="AT9:AT16"/>
    <mergeCell ref="AT45:AT46"/>
    <mergeCell ref="AS48:AS51"/>
    <mergeCell ref="AT48:AT51"/>
    <mergeCell ref="AC33:AC34"/>
    <mergeCell ref="AC18:AC19"/>
    <mergeCell ref="AK32:AK36"/>
    <mergeCell ref="AL32:AL36"/>
    <mergeCell ref="AM32:AM36"/>
    <mergeCell ref="AN32:AN36"/>
    <mergeCell ref="AO32:AO36"/>
    <mergeCell ref="AP32:AP36"/>
    <mergeCell ref="AQ32:AQ36"/>
    <mergeCell ref="AT32:AT37"/>
    <mergeCell ref="AK39:AK43"/>
    <mergeCell ref="AL39:AL43"/>
    <mergeCell ref="AK48:AK51"/>
    <mergeCell ref="AL48:AL51"/>
    <mergeCell ref="AM48:AM51"/>
    <mergeCell ref="AN48:AN51"/>
    <mergeCell ref="AO48:AO51"/>
    <mergeCell ref="A1:B4"/>
    <mergeCell ref="AB20:AB27"/>
    <mergeCell ref="AC20:AC27"/>
    <mergeCell ref="AB28:AB30"/>
    <mergeCell ref="AC28:AC30"/>
    <mergeCell ref="AB18:AB19"/>
    <mergeCell ref="AB33:AB34"/>
    <mergeCell ref="E44:T44"/>
    <mergeCell ref="J45:J46"/>
    <mergeCell ref="K45:K46"/>
    <mergeCell ref="L45:L46"/>
    <mergeCell ref="M45:M46"/>
    <mergeCell ref="N45:N46"/>
    <mergeCell ref="O36:O37"/>
    <mergeCell ref="E39:E43"/>
    <mergeCell ref="F39:F43"/>
    <mergeCell ref="G39:G43"/>
    <mergeCell ref="H39:H41"/>
    <mergeCell ref="I39:I41"/>
    <mergeCell ref="J39:J41"/>
    <mergeCell ref="K39:K41"/>
    <mergeCell ref="L39:L41"/>
    <mergeCell ref="M39:M41"/>
    <mergeCell ref="N39:N41"/>
    <mergeCell ref="H28:H30"/>
    <mergeCell ref="C1:AP1"/>
    <mergeCell ref="C2:AP2"/>
    <mergeCell ref="C3:AP3"/>
    <mergeCell ref="C4:AP4"/>
    <mergeCell ref="C5:AP5"/>
    <mergeCell ref="AK6:AQ7"/>
    <mergeCell ref="AK9:AK16"/>
    <mergeCell ref="AL9:AL16"/>
    <mergeCell ref="AM9:AM16"/>
    <mergeCell ref="AN9:AN16"/>
    <mergeCell ref="AP9:AP16"/>
    <mergeCell ref="AQ9:AQ16"/>
    <mergeCell ref="I15:I16"/>
    <mergeCell ref="H15:H16"/>
    <mergeCell ref="I13:I14"/>
    <mergeCell ref="H13:H14"/>
    <mergeCell ref="F9:F16"/>
    <mergeCell ref="G9:G16"/>
    <mergeCell ref="K9:K10"/>
    <mergeCell ref="K11:K12"/>
    <mergeCell ref="K13:K14"/>
    <mergeCell ref="A6:AC7"/>
    <mergeCell ref="A5:B5"/>
    <mergeCell ref="E38:T38"/>
    <mergeCell ref="AV9:AV16"/>
    <mergeCell ref="AU9:AU16"/>
    <mergeCell ref="E17:T17"/>
    <mergeCell ref="AK18:AK30"/>
    <mergeCell ref="AL18:AL30"/>
    <mergeCell ref="AM18:AM30"/>
    <mergeCell ref="AN18:AN30"/>
    <mergeCell ref="AP18:AP30"/>
    <mergeCell ref="AQ18:AQ30"/>
    <mergeCell ref="AT18:AT30"/>
    <mergeCell ref="AV18:AV30"/>
    <mergeCell ref="AU18:AU30"/>
    <mergeCell ref="AJ20:AJ22"/>
    <mergeCell ref="AJ23:AJ25"/>
    <mergeCell ref="O28:O29"/>
    <mergeCell ref="AJ28:AJ29"/>
    <mergeCell ref="F18:F30"/>
    <mergeCell ref="G18:G30"/>
    <mergeCell ref="I20:I25"/>
    <mergeCell ref="H20:H25"/>
    <mergeCell ref="I18:I19"/>
    <mergeCell ref="H18:H19"/>
    <mergeCell ref="I28:I30"/>
    <mergeCell ref="AP39:AP43"/>
    <mergeCell ref="AQ39:AQ43"/>
    <mergeCell ref="AR39:AR43"/>
    <mergeCell ref="AS39:AS43"/>
    <mergeCell ref="AT39:AT43"/>
    <mergeCell ref="AV32:AV37"/>
    <mergeCell ref="AU32:AU37"/>
    <mergeCell ref="AE33:AE34"/>
    <mergeCell ref="AF33:AF34"/>
    <mergeCell ref="AG33:AG34"/>
    <mergeCell ref="AH33:AH34"/>
    <mergeCell ref="AI33:AI34"/>
    <mergeCell ref="AJ33:AJ34"/>
    <mergeCell ref="AE40:AE41"/>
    <mergeCell ref="AF40:AF41"/>
    <mergeCell ref="AG40:AG41"/>
    <mergeCell ref="AH40:AH41"/>
    <mergeCell ref="AI40:AI41"/>
    <mergeCell ref="AJ40:AJ41"/>
    <mergeCell ref="AM39:AM43"/>
    <mergeCell ref="AN39:AN43"/>
    <mergeCell ref="AO39:AO43"/>
    <mergeCell ref="AV39:AV43"/>
    <mergeCell ref="A45:A46"/>
    <mergeCell ref="B45:B46"/>
    <mergeCell ref="C45:C46"/>
    <mergeCell ref="D45:D46"/>
    <mergeCell ref="E45:E46"/>
    <mergeCell ref="F45:F46"/>
    <mergeCell ref="G45:G46"/>
    <mergeCell ref="H45:H46"/>
    <mergeCell ref="I45:I46"/>
    <mergeCell ref="AK45:AK46"/>
    <mergeCell ref="AL45:AL46"/>
    <mergeCell ref="AM45:AM46"/>
    <mergeCell ref="AN45:AN46"/>
    <mergeCell ref="AO45:AO46"/>
    <mergeCell ref="AP45:AP46"/>
    <mergeCell ref="AQ45:AQ46"/>
    <mergeCell ref="AR45:AR46"/>
    <mergeCell ref="AS45:AS46"/>
    <mergeCell ref="AV45:AV46"/>
    <mergeCell ref="AU45:AU46"/>
    <mergeCell ref="AU39:AU43"/>
    <mergeCell ref="O40:O41"/>
    <mergeCell ref="AD40:AD41"/>
    <mergeCell ref="A48:A51"/>
    <mergeCell ref="B48:B51"/>
    <mergeCell ref="C48:C51"/>
    <mergeCell ref="D48:D49"/>
    <mergeCell ref="E48:E51"/>
    <mergeCell ref="F48:F51"/>
    <mergeCell ref="G48:G51"/>
    <mergeCell ref="H48:H49"/>
    <mergeCell ref="I48:I49"/>
    <mergeCell ref="AP48:AP51"/>
    <mergeCell ref="AQ48:AQ51"/>
    <mergeCell ref="AV48:AV51"/>
    <mergeCell ref="AU48:AU51"/>
    <mergeCell ref="D50:D51"/>
    <mergeCell ref="H50:H51"/>
    <mergeCell ref="I50:I51"/>
    <mergeCell ref="J50:J51"/>
    <mergeCell ref="K50:K51"/>
    <mergeCell ref="L50:L51"/>
    <mergeCell ref="M50:M51"/>
    <mergeCell ref="N50:N51"/>
    <mergeCell ref="A53:A65"/>
    <mergeCell ref="B53:B65"/>
    <mergeCell ref="C53:C65"/>
    <mergeCell ref="D53:D63"/>
    <mergeCell ref="E53:E66"/>
    <mergeCell ref="F53:F66"/>
    <mergeCell ref="G53:G66"/>
    <mergeCell ref="H53:H63"/>
    <mergeCell ref="I53:I63"/>
    <mergeCell ref="AV53:AV66"/>
    <mergeCell ref="AU53:AU66"/>
    <mergeCell ref="D65:D66"/>
    <mergeCell ref="H65:H66"/>
    <mergeCell ref="I65:I66"/>
    <mergeCell ref="J65:J66"/>
    <mergeCell ref="K65:K66"/>
    <mergeCell ref="L65:L66"/>
    <mergeCell ref="M65:M66"/>
    <mergeCell ref="N65:N66"/>
    <mergeCell ref="AB65:AB66"/>
    <mergeCell ref="AC65:AC66"/>
    <mergeCell ref="AC53:AC63"/>
    <mergeCell ref="AK53:AK66"/>
    <mergeCell ref="AL53:AL66"/>
    <mergeCell ref="AM53:AM66"/>
    <mergeCell ref="AN53:AN66"/>
    <mergeCell ref="AO53:AO66"/>
    <mergeCell ref="AP53:AP66"/>
    <mergeCell ref="AQ53:AQ66"/>
    <mergeCell ref="AR53:AR66"/>
    <mergeCell ref="AS53:AS66"/>
    <mergeCell ref="AT53:AT66"/>
    <mergeCell ref="AB53:AB63"/>
    <mergeCell ref="AV68:AV70"/>
    <mergeCell ref="AU68:AU70"/>
    <mergeCell ref="A68:A70"/>
    <mergeCell ref="B68:B70"/>
    <mergeCell ref="C68:C70"/>
    <mergeCell ref="D68:D70"/>
    <mergeCell ref="E68:E70"/>
    <mergeCell ref="F68:F70"/>
    <mergeCell ref="G68:G70"/>
    <mergeCell ref="AK68:AK70"/>
    <mergeCell ref="AL68:AL70"/>
    <mergeCell ref="N68:N70"/>
    <mergeCell ref="M68:M70"/>
    <mergeCell ref="L68:L70"/>
    <mergeCell ref="K68:K70"/>
    <mergeCell ref="J68:J70"/>
    <mergeCell ref="I68:I70"/>
    <mergeCell ref="H68:H70"/>
    <mergeCell ref="AM68:AM70"/>
    <mergeCell ref="E76:S76"/>
    <mergeCell ref="X76:AF76"/>
    <mergeCell ref="AN68:AN70"/>
    <mergeCell ref="AO68:AO70"/>
    <mergeCell ref="AP68:AP70"/>
    <mergeCell ref="AQ68:AQ70"/>
    <mergeCell ref="AR68:AR70"/>
    <mergeCell ref="AS68:AS70"/>
    <mergeCell ref="AT68:AT70"/>
    <mergeCell ref="E71:T71"/>
  </mergeCells>
  <dataValidations count="3">
    <dataValidation type="list" allowBlank="1" showInputMessage="1" showErrorMessage="1" sqref="P73:P76" xr:uid="{E4642B48-9982-47CF-941F-496F715DD2B1}">
      <formula1>#REF!</formula1>
    </dataValidation>
    <dataValidation type="list" allowBlank="1" showInputMessage="1" showErrorMessage="1" sqref="P72" xr:uid="{6636E34B-E095-4873-BBDD-21F28D531D4E}">
      <formula1>#REF!</formula1>
    </dataValidation>
    <dataValidation type="list" allowBlank="1" showErrorMessage="1" sqref="P11:P12" xr:uid="{AC884BEC-0DC2-450E-B0FB-77083E3A1449}">
      <formula1>$BC$9:$BC$15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25" customWidth="1"/>
    <col min="5" max="6" width="22.875" customWidth="1"/>
    <col min="7" max="7" width="25.25" customWidth="1"/>
  </cols>
  <sheetData>
    <row r="2" spans="1:7">
      <c r="A2" s="519" t="s">
        <v>488</v>
      </c>
      <c r="B2" s="520"/>
      <c r="C2" s="520"/>
      <c r="D2" s="520"/>
      <c r="E2" s="520"/>
      <c r="F2" s="520"/>
      <c r="G2" s="521"/>
    </row>
    <row r="3" spans="1:7" s="6" customFormat="1">
      <c r="A3" s="28" t="s">
        <v>489</v>
      </c>
      <c r="B3" s="522" t="s">
        <v>490</v>
      </c>
      <c r="C3" s="522"/>
      <c r="D3" s="522"/>
      <c r="E3" s="522"/>
      <c r="F3" s="522"/>
      <c r="G3" s="29" t="s">
        <v>491</v>
      </c>
    </row>
    <row r="4" spans="1:7" ht="12.75" customHeight="1">
      <c r="A4" s="30">
        <v>45489</v>
      </c>
      <c r="B4" s="523" t="s">
        <v>492</v>
      </c>
      <c r="C4" s="523"/>
      <c r="D4" s="523"/>
      <c r="E4" s="523"/>
      <c r="F4" s="523"/>
      <c r="G4" s="31" t="s">
        <v>493</v>
      </c>
    </row>
    <row r="5" spans="1:7" ht="12.75" customHeight="1">
      <c r="A5" s="32"/>
      <c r="B5" s="523"/>
      <c r="C5" s="523"/>
      <c r="D5" s="523"/>
      <c r="E5" s="523"/>
      <c r="F5" s="523"/>
      <c r="G5" s="31"/>
    </row>
    <row r="6" spans="1:7">
      <c r="A6" s="32"/>
      <c r="B6" s="518"/>
      <c r="C6" s="518"/>
      <c r="D6" s="518"/>
      <c r="E6" s="518"/>
      <c r="F6" s="518"/>
      <c r="G6" s="33"/>
    </row>
    <row r="7" spans="1:7">
      <c r="A7" s="32"/>
      <c r="B7" s="518"/>
      <c r="C7" s="518"/>
      <c r="D7" s="518"/>
      <c r="E7" s="518"/>
      <c r="F7" s="518"/>
      <c r="G7" s="33"/>
    </row>
    <row r="8" spans="1:7">
      <c r="A8" s="32"/>
      <c r="B8" s="34"/>
      <c r="C8" s="34"/>
      <c r="D8" s="34"/>
      <c r="E8" s="34"/>
      <c r="F8" s="34"/>
      <c r="G8" s="33"/>
    </row>
    <row r="9" spans="1:7">
      <c r="A9" s="524" t="s">
        <v>494</v>
      </c>
      <c r="B9" s="525"/>
      <c r="C9" s="525"/>
      <c r="D9" s="525"/>
      <c r="E9" s="525"/>
      <c r="F9" s="525"/>
      <c r="G9" s="526"/>
    </row>
    <row r="10" spans="1:7" s="6" customFormat="1">
      <c r="A10" s="35"/>
      <c r="B10" s="522" t="s">
        <v>495</v>
      </c>
      <c r="C10" s="522"/>
      <c r="D10" s="522" t="s">
        <v>496</v>
      </c>
      <c r="E10" s="522"/>
      <c r="F10" s="35" t="s">
        <v>489</v>
      </c>
      <c r="G10" s="35" t="s">
        <v>497</v>
      </c>
    </row>
    <row r="11" spans="1:7">
      <c r="A11" s="36" t="s">
        <v>498</v>
      </c>
      <c r="B11" s="523" t="s">
        <v>499</v>
      </c>
      <c r="C11" s="523"/>
      <c r="D11" s="527" t="s">
        <v>500</v>
      </c>
      <c r="E11" s="527"/>
      <c r="F11" s="32" t="s">
        <v>501</v>
      </c>
      <c r="G11" s="33"/>
    </row>
    <row r="12" spans="1:7">
      <c r="A12" s="36" t="s">
        <v>502</v>
      </c>
      <c r="B12" s="527" t="s">
        <v>503</v>
      </c>
      <c r="C12" s="527"/>
      <c r="D12" s="527" t="s">
        <v>504</v>
      </c>
      <c r="E12" s="527"/>
      <c r="F12" s="32" t="s">
        <v>501</v>
      </c>
      <c r="G12" s="33"/>
    </row>
    <row r="13" spans="1:7">
      <c r="A13" s="36" t="s">
        <v>505</v>
      </c>
      <c r="B13" s="527" t="s">
        <v>503</v>
      </c>
      <c r="C13" s="527"/>
      <c r="D13" s="527" t="s">
        <v>504</v>
      </c>
      <c r="E13" s="527"/>
      <c r="F13" s="32" t="s">
        <v>501</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
    </sheetView>
  </sheetViews>
  <sheetFormatPr baseColWidth="10" defaultColWidth="10.875" defaultRowHeight="14.25"/>
  <cols>
    <col min="1" max="1" width="55.25" customWidth="1"/>
    <col min="5" max="5" width="20.125" customWidth="1"/>
    <col min="6" max="6" width="34.75" customWidth="1"/>
  </cols>
  <sheetData>
    <row r="1" spans="1:6" ht="52.5" customHeight="1">
      <c r="A1" s="26" t="s">
        <v>506</v>
      </c>
      <c r="E1" s="7" t="s">
        <v>507</v>
      </c>
      <c r="F1" s="7" t="s">
        <v>508</v>
      </c>
    </row>
    <row r="2" spans="1:6" ht="25.5" customHeight="1">
      <c r="A2" s="25" t="s">
        <v>509</v>
      </c>
      <c r="E2" s="8">
        <v>0</v>
      </c>
      <c r="F2" s="9" t="s">
        <v>341</v>
      </c>
    </row>
    <row r="3" spans="1:6" ht="45" customHeight="1">
      <c r="A3" s="25" t="s">
        <v>395</v>
      </c>
      <c r="E3" s="8">
        <v>1</v>
      </c>
      <c r="F3" s="9" t="s">
        <v>510</v>
      </c>
    </row>
    <row r="4" spans="1:6" ht="45" customHeight="1">
      <c r="A4" s="25" t="s">
        <v>511</v>
      </c>
      <c r="E4" s="8">
        <v>2</v>
      </c>
      <c r="F4" s="9" t="s">
        <v>512</v>
      </c>
    </row>
    <row r="5" spans="1:6" ht="45" customHeight="1">
      <c r="A5" s="25" t="s">
        <v>513</v>
      </c>
      <c r="E5" s="8">
        <v>3</v>
      </c>
      <c r="F5" s="9" t="s">
        <v>514</v>
      </c>
    </row>
    <row r="6" spans="1:6" ht="45" customHeight="1">
      <c r="A6" s="25" t="s">
        <v>393</v>
      </c>
      <c r="E6" s="8">
        <v>4</v>
      </c>
      <c r="F6" s="9" t="s">
        <v>515</v>
      </c>
    </row>
    <row r="7" spans="1:6" ht="45" customHeight="1">
      <c r="A7" s="25" t="s">
        <v>516</v>
      </c>
      <c r="E7" s="8">
        <v>5</v>
      </c>
      <c r="F7" s="9" t="s">
        <v>517</v>
      </c>
    </row>
    <row r="8" spans="1:6" ht="45" customHeight="1">
      <c r="A8" s="25" t="s">
        <v>415</v>
      </c>
    </row>
    <row r="9" spans="1:6" ht="45" customHeight="1">
      <c r="A9" s="25" t="s">
        <v>518</v>
      </c>
    </row>
    <row r="10" spans="1:6" ht="45" customHeight="1">
      <c r="A10" s="25" t="s">
        <v>519</v>
      </c>
    </row>
    <row r="11" spans="1:6" ht="45" customHeight="1">
      <c r="A11" s="25" t="s">
        <v>380</v>
      </c>
    </row>
    <row r="12" spans="1:6" ht="45" customHeight="1">
      <c r="A12" s="25" t="s">
        <v>520</v>
      </c>
    </row>
    <row r="13" spans="1:6" ht="45" customHeight="1">
      <c r="A13" s="25" t="s">
        <v>521</v>
      </c>
    </row>
    <row r="14" spans="1:6" ht="45" customHeight="1">
      <c r="A14" s="25" t="s">
        <v>522</v>
      </c>
    </row>
    <row r="15" spans="1:6" ht="45" customHeight="1">
      <c r="A15" s="25" t="s">
        <v>523</v>
      </c>
    </row>
    <row r="16" spans="1:6" ht="45" customHeight="1">
      <c r="A16" s="25" t="s">
        <v>524</v>
      </c>
    </row>
    <row r="17" spans="1:1" ht="45" customHeight="1">
      <c r="A17" s="25" t="s">
        <v>525</v>
      </c>
    </row>
    <row r="18" spans="1:1" ht="45" customHeight="1">
      <c r="A18" s="25" t="s">
        <v>526</v>
      </c>
    </row>
    <row r="19" spans="1:1" ht="45" customHeight="1">
      <c r="A19" s="25" t="s">
        <v>527</v>
      </c>
    </row>
    <row r="20" spans="1:1" ht="45" customHeight="1">
      <c r="A20" s="25" t="s">
        <v>340</v>
      </c>
    </row>
    <row r="21" spans="1:1" ht="45" customHeight="1">
      <c r="A21" s="25" t="s">
        <v>528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GESTION -MIPG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keyli torres barguil</cp:lastModifiedBy>
  <cp:revision/>
  <dcterms:created xsi:type="dcterms:W3CDTF">2024-07-04T17:50:33Z</dcterms:created>
  <dcterms:modified xsi:type="dcterms:W3CDTF">2025-04-30T14:50:28Z</dcterms:modified>
  <cp:category/>
  <cp:contentStatus/>
</cp:coreProperties>
</file>