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yorlinlans\Planeación\SEGUIMIENTO MARZO 30\Reporte\Infraestructura\"/>
    </mc:Choice>
  </mc:AlternateContent>
  <bookViews>
    <workbookView xWindow="-120" yWindow="-120" windowWidth="20730" windowHeight="11040" activeTab="3"/>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ESTRATÉGICO'!$A$1:$AC$7</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58" i="6" l="1"/>
  <c r="AJ58" i="6"/>
  <c r="AK58" i="6"/>
  <c r="AI58" i="6"/>
  <c r="AF58" i="6"/>
  <c r="AL54" i="6"/>
  <c r="AJ54" i="6"/>
  <c r="AL50" i="6"/>
  <c r="AJ50" i="6"/>
  <c r="AL45" i="6"/>
  <c r="AJ45" i="6"/>
  <c r="AL40" i="6" l="1"/>
  <c r="AJ40" i="6"/>
  <c r="AL33" i="6"/>
  <c r="AJ33" i="6"/>
  <c r="AL26" i="6"/>
  <c r="AJ26" i="6"/>
  <c r="AL18" i="6" l="1"/>
  <c r="AJ18" i="6"/>
  <c r="AL9" i="6"/>
  <c r="AJ9" i="6"/>
  <c r="P58" i="6" l="1"/>
  <c r="P57" i="6"/>
  <c r="P53" i="6"/>
  <c r="P49" i="6"/>
  <c r="P44" i="6"/>
  <c r="P39" i="6"/>
  <c r="P32" i="6"/>
  <c r="P25" i="6"/>
  <c r="P17" i="6"/>
  <c r="P33" i="6" l="1"/>
  <c r="P34" i="6"/>
  <c r="P35" i="6"/>
  <c r="P36" i="6"/>
  <c r="P37" i="6"/>
  <c r="P38" i="6"/>
  <c r="P40" i="6"/>
  <c r="P41" i="6"/>
  <c r="P42" i="6"/>
  <c r="P43" i="6"/>
  <c r="P45" i="6"/>
  <c r="P46" i="6"/>
  <c r="P47" i="6"/>
  <c r="P48" i="6"/>
  <c r="P50" i="6"/>
  <c r="P51" i="6"/>
  <c r="P52" i="6"/>
  <c r="P54" i="6"/>
  <c r="P55" i="6"/>
  <c r="P56" i="6"/>
  <c r="P26" i="6"/>
  <c r="P27" i="6"/>
  <c r="P28" i="6"/>
  <c r="P29" i="6"/>
  <c r="P30" i="6"/>
  <c r="P31" i="6"/>
  <c r="P18" i="6"/>
  <c r="P19" i="6"/>
  <c r="P20" i="6"/>
  <c r="P21" i="6"/>
  <c r="P22" i="6"/>
  <c r="P23" i="6"/>
  <c r="P24" i="6"/>
  <c r="P10" i="6"/>
  <c r="P11" i="6"/>
  <c r="P12" i="6"/>
  <c r="P13" i="6"/>
  <c r="P14" i="6"/>
  <c r="P15" i="6"/>
  <c r="P16" i="6"/>
  <c r="P9" i="6"/>
  <c r="Y10" i="1" l="1"/>
  <c r="AA10" i="1"/>
  <c r="W10" i="1"/>
  <c r="X10" i="1"/>
  <c r="Z28" i="1" l="1"/>
  <c r="AA26" i="1"/>
  <c r="Z26" i="1"/>
  <c r="X26" i="1"/>
  <c r="AA24" i="1"/>
  <c r="Z24" i="1"/>
  <c r="AA22" i="1"/>
  <c r="Z22" i="1"/>
  <c r="AA20" i="1"/>
  <c r="Z20" i="1"/>
  <c r="Z17" i="1"/>
  <c r="AA17" i="1"/>
  <c r="AA15" i="1"/>
  <c r="Z15" i="1"/>
  <c r="AA25" i="1"/>
  <c r="AA23" i="1"/>
  <c r="AA21" i="1"/>
  <c r="AA19" i="1"/>
  <c r="AA18" i="1"/>
  <c r="AA16" i="1"/>
  <c r="AA14" i="1"/>
  <c r="AA13" i="1"/>
  <c r="AA11" i="1"/>
  <c r="AA8" i="1"/>
  <c r="Z25" i="1"/>
  <c r="Z23" i="1"/>
  <c r="Z21" i="1"/>
  <c r="Z19" i="1"/>
  <c r="Z18" i="1"/>
  <c r="Z16" i="1"/>
  <c r="Z14" i="1"/>
  <c r="Z9" i="1"/>
  <c r="Z12" i="1" s="1"/>
  <c r="Z10" i="1"/>
  <c r="Z11" i="1"/>
  <c r="Z8" i="1"/>
  <c r="Y25" i="1"/>
  <c r="Y26" i="1" s="1"/>
  <c r="Y23" i="1"/>
  <c r="Y24" i="1" s="1"/>
  <c r="Y21" i="1"/>
  <c r="Y22" i="1" s="1"/>
  <c r="Y19" i="1"/>
  <c r="Y18" i="1"/>
  <c r="Y16" i="1"/>
  <c r="Y17" i="1" s="1"/>
  <c r="Y14" i="1"/>
  <c r="Y13" i="1"/>
  <c r="Y11" i="1"/>
  <c r="Y8" i="1"/>
  <c r="X25" i="1"/>
  <c r="X23" i="1"/>
  <c r="X24" i="1" s="1"/>
  <c r="X21" i="1"/>
  <c r="X22" i="1" s="1"/>
  <c r="X19" i="1"/>
  <c r="X20" i="1" s="1"/>
  <c r="X18" i="1"/>
  <c r="X16" i="1"/>
  <c r="X17" i="1" s="1"/>
  <c r="X14" i="1"/>
  <c r="X15" i="1" s="1"/>
  <c r="X13" i="1"/>
  <c r="X9" i="1"/>
  <c r="X11" i="1"/>
  <c r="X8" i="1"/>
  <c r="W25" i="1"/>
  <c r="W23" i="1"/>
  <c r="W21" i="1"/>
  <c r="W19" i="1"/>
  <c r="W18" i="1"/>
  <c r="W16" i="1"/>
  <c r="W14" i="1"/>
  <c r="W13" i="1"/>
  <c r="W9" i="1"/>
  <c r="AA9" i="1" s="1"/>
  <c r="W11" i="1"/>
  <c r="W8" i="1"/>
  <c r="V25" i="1"/>
  <c r="V23" i="1"/>
  <c r="V21" i="1"/>
  <c r="V19" i="1"/>
  <c r="V18" i="1"/>
  <c r="V16" i="1"/>
  <c r="V14" i="1"/>
  <c r="V13" i="1"/>
  <c r="V9" i="1"/>
  <c r="V10" i="1"/>
  <c r="V11" i="1"/>
  <c r="V8" i="1"/>
  <c r="Y20" i="1" l="1"/>
  <c r="AA12" i="1"/>
  <c r="AA28" i="1" s="1"/>
  <c r="Y15" i="1"/>
  <c r="Y9" i="1"/>
  <c r="L9" i="1"/>
  <c r="L8" i="1"/>
  <c r="AG50" i="6"/>
  <c r="AG54" i="6" s="1"/>
  <c r="AE18" i="6"/>
  <c r="Y12" i="1" l="1"/>
  <c r="Y28" i="1" s="1"/>
  <c r="X12" i="1"/>
  <c r="X28" i="1" s="1"/>
  <c r="J21" i="6"/>
  <c r="J19" i="6"/>
</calcChain>
</file>

<file path=xl/comments1.xml><?xml version="1.0" encoding="utf-8"?>
<comments xmlns="http://schemas.openxmlformats.org/spreadsheetml/2006/main">
  <authors>
    <author>USUARIO</author>
  </authors>
  <commentList>
    <comment ref="A48" authorId="0" shapeId="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authors>
    <author>USUARIO</author>
  </authors>
  <commentList>
    <comment ref="M7" authorId="0" shapeId="0">
      <text>
        <r>
          <rPr>
            <b/>
            <sz val="9"/>
            <color indexed="81"/>
            <rFont val="Tahoma"/>
            <family val="2"/>
          </rPr>
          <t>USUARIO:
1. BIEN
2. SERVICIO</t>
        </r>
        <r>
          <rPr>
            <sz val="9"/>
            <color indexed="81"/>
            <rFont val="Tahoma"/>
            <family val="2"/>
          </rPr>
          <t xml:space="preserve">
</t>
        </r>
      </text>
    </comment>
    <comment ref="O18" authorId="0" shapeId="0">
      <text>
        <r>
          <rPr>
            <b/>
            <sz val="9"/>
            <color indexed="81"/>
            <rFont val="Tahoma"/>
            <charset val="1"/>
          </rPr>
          <t>USUARIO:</t>
        </r>
        <r>
          <rPr>
            <sz val="9"/>
            <color indexed="81"/>
            <rFont val="Tahoma"/>
            <charset val="1"/>
          </rPr>
          <t xml:space="preserve">
plan de desarrollo</t>
        </r>
      </text>
    </comment>
  </commentList>
</comments>
</file>

<file path=xl/comments3.xml><?xml version="1.0" encoding="utf-8"?>
<comments xmlns="http://schemas.openxmlformats.org/spreadsheetml/2006/main">
  <authors>
    <author>USUARIO</author>
    <author>JOHANA VIELLAR</author>
  </authors>
  <commentList>
    <comment ref="M8" authorId="0" shapeId="0">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B8" authorId="1" shapeId="0">
      <text>
        <r>
          <rPr>
            <sz val="9"/>
            <color indexed="81"/>
            <rFont val="Tahoma"/>
            <family val="2"/>
          </rPr>
          <t xml:space="preserve">VER ANEXO 1
</t>
        </r>
      </text>
    </comment>
    <comment ref="AC8" authorId="1" shapeId="0">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<sst xmlns="http://schemas.openxmlformats.org/spreadsheetml/2006/main" count="1068" uniqueCount="476">
  <si>
    <t xml:space="preserve">
</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</si>
  <si>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</si>
  <si>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</si>
  <si>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</si>
  <si>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</si>
  <si>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</si>
  <si>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</si>
  <si>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</si>
  <si>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</si>
  <si>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</si>
  <si>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</si>
  <si>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</si>
  <si>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</si>
  <si>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</si>
  <si>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</si>
  <si>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</si>
  <si>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</si>
  <si>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</si>
  <si>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</si>
  <si>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</si>
  <si>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</si>
  <si>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</si>
  <si>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</si>
  <si>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</si>
  <si>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</si>
  <si>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</si>
  <si>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</si>
  <si>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</si>
  <si>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</si>
  <si>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</si>
  <si>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</si>
  <si>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</si>
  <si>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</si>
  <si>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</si>
  <si>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</si>
  <si>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</si>
  <si>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</si>
  <si>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</si>
  <si>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</si>
  <si>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</si>
  <si>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</si>
  <si>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</si>
  <si>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</si>
  <si>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</si>
  <si>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</si>
  <si>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</si>
  <si>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</si>
  <si>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</si>
  <si>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</si>
  <si>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</si>
  <si>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</si>
  <si>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</si>
  <si>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</si>
  <si>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</si>
  <si>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</si>
  <si>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</si>
  <si>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</si>
  <si>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</si>
  <si>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</si>
  <si>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</si>
  <si>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</si>
  <si>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</si>
  <si>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</si>
  <si>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</si>
  <si>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</si>
  <si>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</si>
  <si>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</si>
  <si>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</si>
  <si>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</si>
  <si>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</si>
  <si>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</si>
  <si>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</si>
  <si>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</si>
  <si>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</si>
  <si>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</si>
  <si>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</si>
  <si>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</si>
  <si>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</si>
  <si>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Julio 16-2024</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</si>
  <si>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</si>
  <si>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</si>
  <si>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</si>
  <si>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</si>
  <si>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</si>
  <si>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</si>
  <si>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</si>
  <si>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</si>
  <si>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</si>
  <si>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ENTIDADES</t>
  </si>
  <si>
    <t>SERVIDORES</t>
  </si>
  <si>
    <t>CIUDADANÍA</t>
  </si>
  <si>
    <t>INTERNO</t>
  </si>
  <si>
    <t>OBJETIVO DE DESARROLLO SOSTENIBLE</t>
  </si>
  <si>
    <t>PLAN ANUAL DE ADQUISICIONES</t>
  </si>
  <si>
    <t>ADMINISTRACIÓN DE RIESGOS</t>
  </si>
  <si>
    <t>GRUPO DE VALOR</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</si>
  <si>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</si>
  <si>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</si>
  <si>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</si>
  <si>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</si>
  <si>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</si>
  <si>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</si>
  <si>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</si>
  <si>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</si>
  <si>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</si>
  <si>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</si>
  <si>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</si>
  <si>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</si>
  <si>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</si>
  <si>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</si>
  <si>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</si>
  <si>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</si>
  <si>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</si>
  <si>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</si>
  <si>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</si>
  <si>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</si>
  <si>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</si>
  <si>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</si>
  <si>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</si>
  <si>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</si>
  <si>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</si>
  <si>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</si>
  <si>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</si>
  <si>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</si>
  <si>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</si>
  <si>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</si>
  <si>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</si>
  <si>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</si>
  <si>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</si>
  <si>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</si>
  <si>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</si>
  <si>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</si>
  <si>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</si>
  <si>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</si>
  <si>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</si>
  <si>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</si>
  <si>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</si>
  <si>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</si>
  <si>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</si>
  <si>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</si>
  <si>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</si>
  <si>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</si>
  <si>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</si>
  <si>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</si>
  <si>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</si>
  <si>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</si>
  <si>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</si>
  <si>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</si>
  <si>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</si>
  <si>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 xml:space="preserve"> META PRODUCTO PDD 2024</t>
  </si>
  <si>
    <t>FECHA DE INICIO DE LA ACTIVIDAD</t>
  </si>
  <si>
    <t>FECHA DE TERMINACIÓN DE LA ACTIVIDAD</t>
  </si>
  <si>
    <t>APROPACIÓN DEFINITIVA POR PROYECTO</t>
  </si>
  <si>
    <t>DESCRIPCIÓN DE LA ADQUISICIÓN ASOCIADA AL PROYECTO</t>
  </si>
  <si>
    <t>GESTIÓN ADMINISTRATIVA - MIPG</t>
  </si>
  <si>
    <t>LÍNEA BASE 
SEGUN PDD</t>
  </si>
  <si>
    <t>LÍNEA ESTRATÉGICA</t>
  </si>
  <si>
    <t>TIPO DE INDICADOR</t>
  </si>
  <si>
    <t>FORMATO PLAN DE ACCIÓN INSTITUCIONAL</t>
  </si>
  <si>
    <t>INSTRUCTIVO PARA EL DILIGENCIAMIENTO DEL PLAN DE ACCIÓN INSTITUCIONAL VIGENCIA 2024</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</si>
  <si>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</si>
  <si>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</si>
  <si>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</si>
  <si>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</si>
  <si>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</si>
  <si>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</si>
  <si>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</si>
  <si>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</si>
  <si>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</si>
  <si>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</si>
  <si>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</si>
  <si>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</si>
  <si>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</si>
  <si>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</si>
  <si>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</si>
  <si>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</si>
  <si>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</si>
  <si>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</si>
  <si>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</si>
  <si>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</si>
  <si>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</si>
  <si>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</si>
  <si>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</si>
  <si>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</si>
  <si>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</si>
  <si>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</si>
  <si>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</si>
  <si>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</si>
  <si>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 xml:space="preserve">Bien </t>
  </si>
  <si>
    <t>Servicio</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</si>
  <si>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</si>
  <si>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</si>
  <si>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</si>
  <si>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</si>
  <si>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</si>
  <si>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PROGRAMACIÓN NUMÉRICA DE LA ACTIVIDAD PROYECTO (VIGENCIA)</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</si>
  <si>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</si>
  <si>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</si>
  <si>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</si>
  <si>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</si>
  <si>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</si>
  <si>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</si>
  <si>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</si>
  <si>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</si>
  <si>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</si>
  <si>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</si>
  <si>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</si>
  <si>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</si>
  <si>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</si>
  <si>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PRIMERA INFANCIA, INFANCIA Y ADOLESCENCIA</t>
  </si>
  <si>
    <t>CAMBIO CLIMÁTICO</t>
  </si>
  <si>
    <t>GESTIÓN DEL RIESGO DE DESASTRES</t>
  </si>
  <si>
    <t>TRAZADOR PRESUPUESTAL</t>
  </si>
  <si>
    <t>EQUIDAD DE LA MUJER</t>
  </si>
  <si>
    <t>CONSTRUCCIÓN DE PAZ</t>
  </si>
  <si>
    <t>DESPLAZADOS</t>
  </si>
  <si>
    <t>VÍCTIMAS</t>
  </si>
  <si>
    <t>GRUPOS ÉTNICOS</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</si>
  <si>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</si>
  <si>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</si>
  <si>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</si>
  <si>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</si>
  <si>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</si>
  <si>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2 de 3</t>
  </si>
  <si>
    <t>Página: 1 de 3</t>
  </si>
  <si>
    <t>Página: 3 de 3</t>
  </si>
  <si>
    <t>Elaboración del  documento</t>
  </si>
  <si>
    <t>1.0</t>
  </si>
  <si>
    <t>VALIDACIÓN DEL DOCUMENTO</t>
  </si>
  <si>
    <t>MEJORAMIENTO DE LA MALLA VIAL Y ESTRUCTURAS DE PASO EN EL DISTRITO DE CARTAGENA DE INDIAS</t>
  </si>
  <si>
    <t xml:space="preserve">2024130010059
</t>
  </si>
  <si>
    <t>Mejorar los niveles de movilidad en el transito vehicular en el Distrito de Cartagena de Indias.</t>
  </si>
  <si>
    <t>Mejoramiento de la malla vial en el Distrito de Cartagena de Indias</t>
  </si>
  <si>
    <t xml:space="preserve">REHABILITACIÓN, MANTENIMIENTO, ADECUACIÓN, Y OBRA NUEVA PARA EL SISTEMA VIAL Y ESTRUCTURAS DE PASO
</t>
  </si>
  <si>
    <t>REALIZAR INTERVENTORIA DE LOS PROYECTOS CONTRATADOS</t>
  </si>
  <si>
    <t>REALIZAR LA ESTRUCTURACION DE LOS PROCESOS
CONTRACTUALES Y/O LICITACIONES PARA EL DESARROLLO DE LAS
OBRAS</t>
  </si>
  <si>
    <t>REALIZAR ESTUDIOS Y DISEÑOS DE LAS OBRAS A CONTRATAR</t>
  </si>
  <si>
    <t>REALIZAR MEJORAMIENTO, REHABILITACION DE VIAS EN LA MALLA
VIAL EXISTENTE DEL DISTRITO DE CARTAGENA DE INDIAS.</t>
  </si>
  <si>
    <t>REALIZAR EL APOYO A LA SUPERVISION DE LAS OBRAS
CONTRATADAS</t>
  </si>
  <si>
    <t>CONTRATAR PERSONAL DE APOYO</t>
  </si>
  <si>
    <t>REALIZAR LA CONSTRUCCION DE ESTRUCTURAS DE PASO EN LA
MALLA VIAL DEL DISTRITO DE CARTAGENA DE INDIAS.</t>
  </si>
  <si>
    <t>ADELANTAR LOS PROCESOS DE SEGUIMIENTO DE LAS OBRAS
CONTRATADAS (APOYO LOGISTICO, VEHICULOS, PRENSA,
COMUNICACIONES)</t>
  </si>
  <si>
    <t xml:space="preserve">2024130010060
</t>
  </si>
  <si>
    <t xml:space="preserve">Realizar la limpieza y rectificacion de los cuerpos de agua y los canales del Distrito de Cartagena de Indias.
</t>
  </si>
  <si>
    <t xml:space="preserve">Construir obras de canalización para la prevención de las inundaciones en el Distrito de Cartagena de indias
</t>
  </si>
  <si>
    <t>REALIZAR LIMPIEZA Y/O RECTIFICACION DE LOS CANALES DEL DISTRITO DE CARTAGENA</t>
  </si>
  <si>
    <t>REALIZAR EL APOYO A LA SUPERVISION DE LAS OBRAS CONTRATADAS</t>
  </si>
  <si>
    <t>ADELANTAR LOS PROCESOS DE SEGUIMIENTO DE LAS OBRAS CONTRATADAS (APOYO LOGISTICO, VEHICULOS, PRENSA, COMUNICACIONES)</t>
  </si>
  <si>
    <t>REALIZAR LA LIMPIEZA INICIAL DE CANALES Y DISPOSICION DE MATERIAL EN RELLENO SANITARIO</t>
  </si>
  <si>
    <t>REALIZAR CONSTRUCCION DE CANALES PLUVIALES DEL DISTRITO DE CARTAGENA DE INDIAS.</t>
  </si>
  <si>
    <t>VINCULAR PERSONAL DE APOYO</t>
  </si>
  <si>
    <t>Mejorar la capacidad hídrica y disminuir los altos niveles de inundación y contaminación del Sistema hídrico y canales pluviales del Distrito de Cartagena de Indias</t>
  </si>
  <si>
    <t>ESTUDIOS Y DISEÑOS, CONSTRUCCION Y RECUPERACION DEL SISTEMA DE CANALES Y DRENAJES PLUVIALES EN EL DISTRITO DE CARTAGENA DE INDIAS</t>
  </si>
  <si>
    <t>RECUPERACIÓN DEL SISTEMA DE CANALES Y DRENAJES PLUVIALES</t>
  </si>
  <si>
    <t>RECUPERANDO LA GOBERNANZA URBANÍSTICA, CARTAGENA VUELVE A BRILLAR</t>
  </si>
  <si>
    <t xml:space="preserve">RECUPERACION URBANISTICA Y TERRITORIAL - OBRAS DE DEMOLICION DERIVADAS DE FALLOS, SENTENCIAS Y SANCIONES EN EL DISTRITO DE CARTAGENA DE INDIAS
</t>
  </si>
  <si>
    <t>Fortalecer la recuperacion de la gobernanza urbanistica, mediante la recuperación del espacio publico, en el Distrito de Cartagena de Indias</t>
  </si>
  <si>
    <t>Implementar acciones de recuperación del espacio público por parte de la Administración Distrital que permitan garantizar el cumplimiento de la normatividad urbanística de Cartagena</t>
  </si>
  <si>
    <t>Espacio publico adecuado</t>
  </si>
  <si>
    <t xml:space="preserve">Obras para la prevencion y control de inundaciones </t>
  </si>
  <si>
    <t xml:space="preserve"> Servicio de dragado</t>
  </si>
  <si>
    <t>Puente construido en vía urbana nueva</t>
  </si>
  <si>
    <t xml:space="preserve"> Vía urbana construida </t>
  </si>
  <si>
    <t xml:space="preserve"> Vía urbana rehabilitada</t>
  </si>
  <si>
    <t>RECUPERAR ESPACIO PUBLICO, MEDIANTE OBRAS DE DEMOLICION
DERIVADAS DE FALLOS, SENTENCIAS Y SANCIONES.</t>
  </si>
  <si>
    <t>REALIZAR INTERVENTORIA DE LAS OBRAS CONTRATADAS</t>
  </si>
  <si>
    <t>CONTRATAR APOYO EN LA GESTION</t>
  </si>
  <si>
    <t xml:space="preserve">2024130010061
</t>
  </si>
  <si>
    <t xml:space="preserve">2024130010062
</t>
  </si>
  <si>
    <t>CONSTRUCCION DE OBRAS PARA LA REDUCCION DEL RIESGO Y ATENCION A DESASTRES EN EL DISTRITO DE CARTAGENA DE INDIAS</t>
  </si>
  <si>
    <t>REDUCCIÓN DEL RIESGO</t>
  </si>
  <si>
    <t xml:space="preserve">Realizar articulación entre las entidades que hacen parte del sistema de gestión del riesgo para la realización de obras de infraestructura para la mitigación de riesgos y atención a desastres en el Distrito de Cartagena de Indias
</t>
  </si>
  <si>
    <t xml:space="preserve">Obras de infraestructura para la reducción del riesgo de desastres </t>
  </si>
  <si>
    <t>REALIZAR LA ESTRUCTURACION DE LOS PROCESOS CONTRACTUALES Y/O LICITACIONES PARA EL DESARROLLO DE LAS OBRAS</t>
  </si>
  <si>
    <t>REALIZAR ESTUDIOS Y DISEÑOS EN FASE 3 DE LAS OBRAS A CONTRATAR</t>
  </si>
  <si>
    <t>SOSTENIBILIDAD DEL ESPACIO PÚBLICO DEL CENTRO HISTÓRICO DE CARTAGENA DE INDIAS.</t>
  </si>
  <si>
    <t xml:space="preserve">MEJORAMIENTO DE ANDENES Y BORDILLOS DEL CENTRO HISTÓRICO EN EL DISTRITO DE  CARTAGENA DE INDIAS </t>
  </si>
  <si>
    <t>Mejorar los niveles de movilidad en el transito peatonal en el  centro historico de Cartagena de Indias</t>
  </si>
  <si>
    <t>Mejoramiento de los andenes y bordillos del centro histórico de Cartagena de Indias</t>
  </si>
  <si>
    <t>REALIZAR MEJORAMIENTO DE LOS ANDENES Y BORDILLOS DEL CENTRO HISTORICO</t>
  </si>
  <si>
    <t xml:space="preserve"> REALIZAR EL APOYO A LA SUPERVISION DE LAS OBRAS CONTRATADAS</t>
  </si>
  <si>
    <t>Andén de la red urbana rehabilitado</t>
  </si>
  <si>
    <t>TRANSPORTE MASIVO CONFIABLE, EFICIENTE Y SOSTENIBLE</t>
  </si>
  <si>
    <t>CONSTRUCCION Y MEJORAMIENTO DE INFRAESTRUCTURA PARA EL TRANSPORTE MASIVO ACUATICO EN EL DISTRITO DE CARTAGENA DE INDIAS</t>
  </si>
  <si>
    <t xml:space="preserve">Atender la demanda de transporte de pasajeros en condiciones de servicio seguras, confortables, controladas, y accesibles para todos los usuarios, a traves de las vias fluviales y maritimas del Distrito de Cartagena </t>
  </si>
  <si>
    <t xml:space="preserve">Aprovechar la capacidad de transporte marítimo de la ciudad y garantizar la seguridad en el transporte acuatico, embarque y desembarque de pasajeros
"
</t>
  </si>
  <si>
    <t>Embarcadero construido</t>
  </si>
  <si>
    <t>REALIZAR VEINTE  (20) ACCIONES PARA MITIGAR Y ATENDER DE DESASTRES EN EL DISTRITO DE CARTAGENA DE INDIAS</t>
  </si>
  <si>
    <t>REALIZAR CONSTRUCCION O MEJORAMIENTO DE EMBARCADEROS
PARA EL TRANSPORTE ACUATICO MASIVO CONFIABLE, EFICIENTE Y
SOSTENIBLE EN EL DISTRIO DE CARTAGENA</t>
  </si>
  <si>
    <t>Realizar inversión en obras de infraestructura para la mitigación de riesgos y atención a desastres   en el Distrito de Cartagena de Indias.</t>
  </si>
  <si>
    <t>CIUDAD CONECTADA Y SOSTENIBLE</t>
  </si>
  <si>
    <t>Infraestructura, Movilidad Sostenible y Accesibilidad para Todos</t>
  </si>
  <si>
    <t>Kilómetros carriles  rehabilitados de la malla vial</t>
  </si>
  <si>
    <t>Kilómetros carriles  construidos de la malla vial</t>
  </si>
  <si>
    <t>Corredor vial de la troncal del sur construido</t>
  </si>
  <si>
    <t>Puentes nuevos construidos en la ciudad</t>
  </si>
  <si>
    <t>Cartagena Ordenada Alrededor del Agua</t>
  </si>
  <si>
    <t>Kilómetros canales construidos.</t>
  </si>
  <si>
    <t>Metros cúbicos limpieza y/o rectificación de canales.</t>
  </si>
  <si>
    <t>Obras de demoliciones derivadas de fallos, sentencias y sanciones elaboradas</t>
  </si>
  <si>
    <t>Cartagena Adaptada al Clima y Resiliente a los Desastres</t>
  </si>
  <si>
    <t>Número de acciones para mitigación y atención a desastres coordinadas</t>
  </si>
  <si>
    <t>Número de Acciones de protección de laderas para reducción del riesgo en cerros de Cartagena</t>
  </si>
  <si>
    <t>Ciudad Histórica y Patrimonial</t>
  </si>
  <si>
    <t>Metros lineales de andenes y bordillos del Centro Histórico mejorados</t>
  </si>
  <si>
    <t>Embarcaderos para el transporte acuático construidos o recuperados</t>
  </si>
  <si>
    <t>REHABILITACIÓN, MANTENIMIENTO, ADECUACIÓN, Y OBRA NUEVA PARA EL SISTEMA VIAL Y ESTRUCTURAS DE PASO</t>
  </si>
  <si>
    <t>Kilómetros carriles rehabilitados de la malla vial</t>
  </si>
  <si>
    <t>Kilómetros carriles construidos de la malla vial</t>
  </si>
  <si>
    <t>Kilómetros canales construidos</t>
  </si>
  <si>
    <t>1.832 km/carriles aproximados de malla vial existentes en la ciuda</t>
  </si>
  <si>
    <t>N.D.</t>
  </si>
  <si>
    <t>7,5 kilómetros de canales construidos a corte 2023</t>
  </si>
  <si>
    <t>17 acciones 
para mitigación 
y atención de 
desastres</t>
  </si>
  <si>
    <t>Rehabilitar sesenta (60) km/carril de la malla vial</t>
  </si>
  <si>
    <t>Construir cuatro (4) km/carril de malla vial</t>
  </si>
  <si>
    <t>Construir un (1) corredor vial de la troncal del sur</t>
  </si>
  <si>
    <t>Construir tres (3) puentes nuevos en la ciudad</t>
  </si>
  <si>
    <t>Construir un (0,5) km de canales.</t>
  </si>
  <si>
    <t>Retirar  cien mil (100.000) m3 de material de limpieza en el cuatrienio.</t>
  </si>
  <si>
    <t>2.040 M2 de espacio recuperado en el Distrito de Cartagena de Indias</t>
  </si>
  <si>
    <t xml:space="preserve">6 obras de infraestructura para la reducción del riesgo de desastre </t>
  </si>
  <si>
    <t>3 obras de protección de laderas para reducción del riesgo en el Cerro Lefran, Cerro la Popa y Cerro de Albornoz</t>
  </si>
  <si>
    <t>14.000 Metros lineales de andenes y bordillos del Centro Histórico mejorados</t>
  </si>
  <si>
    <t xml:space="preserve">10 Embarcaderos para el transporte fluvial y marítimo construidos o recuperados  </t>
  </si>
  <si>
    <t>km/carril</t>
  </si>
  <si>
    <t>km de canal</t>
  </si>
  <si>
    <t>m3</t>
  </si>
  <si>
    <t>m2</t>
  </si>
  <si>
    <t>numero</t>
  </si>
  <si>
    <t>metros lineal</t>
  </si>
  <si>
    <t>12.4.3</t>
  </si>
  <si>
    <t>12.2.1</t>
  </si>
  <si>
    <t>12.5.1</t>
  </si>
  <si>
    <t>12.6.5</t>
  </si>
  <si>
    <t>12.7.2</t>
  </si>
  <si>
    <t>Cambios en los precios del mercado que generan una diferencia importante entre el presupuesto aprobado y los recursos necesarios para la ejecución de las actividades</t>
  </si>
  <si>
    <t>31  DE DICIEMBRE</t>
  </si>
  <si>
    <t>WILMER IRIARTE RESTREPO</t>
  </si>
  <si>
    <t xml:space="preserve">Se incrementa el costo de los materiales para el mejoramiento </t>
  </si>
  <si>
    <t>Calidad: Mala Calidad de los materiales. (La calidad de los materiales no cumple con las especificaciones técnicas)</t>
  </si>
  <si>
    <t xml:space="preserve">Desorganización del flujo vehicular </t>
  </si>
  <si>
    <t xml:space="preserve">No se programa en el presupuesto de la entidad territorial el mantenimiento vial Durante todas las administraciones </t>
  </si>
  <si>
    <t>SI</t>
  </si>
  <si>
    <t>Elaborar el presupuesto del proyecto acogiéndose a los precios promedio de la region; Tener en cuenta los costos de acarreo y transporte para los materiales necesarios de cada actividad, los cuales son propios de la region.</t>
  </si>
  <si>
    <t>Contar con un plan de gestión vial que permita proyectar acciones que trasciendan los periodos de gobierno</t>
  </si>
  <si>
    <t>Generar un PMT</t>
  </si>
  <si>
    <t>Previo control de calidad de los materiales y realización de pruebas; adquisicion de polizas de garantia</t>
  </si>
  <si>
    <t>Realizar análisis y asignación de riesgos en etapa precontractual garantizando el equilibrio económico</t>
  </si>
  <si>
    <t xml:space="preserve">Cambios en los precios del mercado que generan una diferencia importante entre el presupuesto aprobado y los recursos necesarios para la ejecución de las actividades </t>
  </si>
  <si>
    <t>Exceso de lluvias durante la ejecucion de las actividades</t>
  </si>
  <si>
    <t>Calidad: Mala Calidad de los materiales. (La calidad de los materiales no cumple con las especificaciones tecnicas)</t>
  </si>
  <si>
    <t>Elaborar el presupuesto del proyecto acogiéndose a los precios promedio de la región, Tener en cuenta los costos de acarreo y transporte para los materiales necesarios de cada actividad, los cuales son altos de la región.</t>
  </si>
  <si>
    <t>Previo control de calidad de los materiales y realización de pruebas; adquisición de pólizas de garantía</t>
  </si>
  <si>
    <t>Reprogramación del cronograma de actividades; Programación de las actividades de ruta teniendo en cuenta los pronósticos del tiempo en la programación de las obras.</t>
  </si>
  <si>
    <t>Poca iniciativa de la administracion distrital en ejecutar las ordenes de demolicion que se encuentran debidamente ejecutoriadas.</t>
  </si>
  <si>
    <t>Oposición por parte del querellado en el espacio donde se pretende realizar la demolición</t>
  </si>
  <si>
    <t>Mayor cantidad de requerimientos y quejas por parte de los ciudadanos</t>
  </si>
  <si>
    <t>Fortalecimiento de las comunicaciones internas y planificación anticipada de las acciones.</t>
  </si>
  <si>
    <t>Medidas óptimas para los requerimientos</t>
  </si>
  <si>
    <t>Coordinación con las dependencias encargadas a la hora de realizar las demoliciones.</t>
  </si>
  <si>
    <t>Incremento en el costo de los insumos, carencia de recursos para la culminación de las actividades</t>
  </si>
  <si>
    <t>Exceso de lluvias durante la ejecución de las actividades</t>
  </si>
  <si>
    <t>Imposibilidad de ejecución del proyecto por orden publico</t>
  </si>
  <si>
    <t>Elaborar presupuesto del proyecto acogiéndosela a los precios de la región, teniendo en cuenta los costos de acarreos y transporte para los materiales necesarios del proyecto</t>
  </si>
  <si>
    <t>Realizar trabajo previo de sensibilización con la comunidad</t>
  </si>
  <si>
    <t>Programación de actividades de ruta teniendo en cuenta los pronósticos del tiempo, horarios de trabajo diurnos y nocturnos, reprogramación de actividades</t>
  </si>
  <si>
    <t>Mala calidad de los materiales , los materiales no cumplen con las consideraciones técnicas</t>
  </si>
  <si>
    <t>previo control de calidad de los materiales y realización de pruebas, aplicación de pólizas de garantía</t>
  </si>
  <si>
    <t>Se incrementa el costo de los materiales para la construcción</t>
  </si>
  <si>
    <t>Retrasos en la ejecución de las obras</t>
  </si>
  <si>
    <t>Afectación a la cimentación de las estructuras del margen y en el agua producto de socavaciones mayores a la contemplada en el diseño.</t>
  </si>
  <si>
    <t>Contemplar en los diseños factores de seguridad.</t>
  </si>
  <si>
    <t>Establecer planes de contingencia con las entidades de la fuerza pública y con la entidad territorial</t>
  </si>
  <si>
    <t>Realizar análisis y asignación de riesgos en etapa pre-contractual garantizando el equilibrio económico</t>
  </si>
  <si>
    <t>ICLD</t>
  </si>
  <si>
    <t>BIEN</t>
  </si>
  <si>
    <t>SERVICIO</t>
  </si>
  <si>
    <t>GESTION CON VALORES PARA RESULTADOS</t>
  </si>
  <si>
    <t>GESTIÓN DE PROYECTOS DE OBRAS PUBLICAS</t>
  </si>
  <si>
    <t>1-SERVICIO AL CIUDADANO.                                                                   2- FORTALECIMIENTO INSTITUCIONAL Y SIMPLIFICACIÓN DE PROCESOS</t>
  </si>
  <si>
    <t>Promover, planear, recaudar las contribuciones por valorización, ejecutar los procesos de contratación de obras civiles, en las áreas de malla vial, puentes, canales, cuerpos de agua,  centros de salud  de afrodescendientes  y apoyo técnico en la construcción de parques, instituciones educativas y edificaciones en general en el Distrito de cartagena, para satisfacer las necesidades de la ciudadania cartagenera y mejorar su calidad de vida.</t>
  </si>
  <si>
    <t>1) Posibilidad de pérdida económica y reputacional  por no realizar un cronograma de actividades, debido a la falta de planificación de las obras                                                               2) Posibilidad de pérdida económica y reputacional por falta de supervisiones adecuadas, debido a que no se cuenta con los profesionales suficientes e idóneos para la supervisión de las obras.</t>
  </si>
  <si>
    <t>1) Hacer seguimiento a las metas proyectadas en el plan de desarrollo, cada vez que se vayan a publicar los procesos a contratar. En caso que estos procesos no estén incluidos dentro de las metas,no se publican hasta que el líder del proceso gestione la consecución de los recursos para su ejecución. Este seguimiento se evidencia en el plan de acción.                                                                                                                                                                                                                                                                                                                                                           2) Fortalecer el grupo de profesionales de la SID, previo análisis de los requerimientos y disponibilidades,cada vez que se requiera. Nombrando  profesionales idoneos y suficientes, que cumplan con los requisitos necesarios para realizar la supervisión de las obras. Con este grupo de profesionales se van a realizar las supervisones de las obras una manera eficiente y efectiva, y que estas cumplan con lo pactado en el contrato de obra. En caso que los postulantes no cumplan con los requisitos necesarios  , no se contratará. Esto se puede evidenciar con los certificados de estudios y los certificados de experiencia profesional,presentados por el postulante, actas de supervisiones de las obras si son contratados, actas de inicio, actas de finalización</t>
  </si>
  <si>
    <t>Corredor Vial</t>
  </si>
  <si>
    <t xml:space="preserve">23 obras de infraestructura para la reducción del riesgo de desastre </t>
  </si>
  <si>
    <t>Obra de prevencion</t>
  </si>
  <si>
    <t>12.6.2</t>
  </si>
  <si>
    <t xml:space="preserve">11. Ciudades y comunidades sostenibles </t>
  </si>
  <si>
    <t>Consolidar la conectividad y sostenibilidad del Distrito de Cartagena de Indias a través de la protección de los cuerpos de agua, el aumento del número de áreas protegidas, el incremento de la tasa de espacio público efectivo per cápita y la mejora de la infraestructura vial para apoyar el desarrollo urbano sostenible y promover una mayor conectividad, accesibilidad y proximidad entre los ciudadanos, durante el período 2024-2027.</t>
  </si>
  <si>
    <t>PROYECTO GLOBAL</t>
  </si>
  <si>
    <t>REHABILITACION MALLA VIAL</t>
  </si>
  <si>
    <t>REHABILITACION MALLA VIAL II</t>
  </si>
  <si>
    <t>CORREDOR DE CARGA</t>
  </si>
  <si>
    <t>LIMPIEZA MECANICA</t>
  </si>
  <si>
    <t>LIMPIEZA DE CANALES</t>
  </si>
  <si>
    <t>LIMPIEZA CON SERVICION PUBLICOS</t>
  </si>
  <si>
    <t>Ejecucion y control de obras</t>
  </si>
  <si>
    <t>Obras ejecutadas en la secretaria distrital de la alcaldia de cartagena de indias</t>
  </si>
  <si>
    <t>TRIMESTRAL</t>
  </si>
  <si>
    <t>Efectividad</t>
  </si>
  <si>
    <t>Plan de anticorrupcion y atencion al ciudadano</t>
  </si>
  <si>
    <t>Planeacion de obras</t>
  </si>
  <si>
    <t>Presupuesto ejecutado de la secretaria de infraestructura de la alcaldia distrital de cartagena de indias</t>
  </si>
  <si>
    <t>8 OBRAS DE DEMOLICIONES</t>
  </si>
  <si>
    <t>ENERO</t>
  </si>
  <si>
    <t>Incrementar a 60% el porcentaje de vías del Distrito diseñadas e intervenidas por la Secretaría de Infraestructura</t>
  </si>
  <si>
    <t>INTERVENCIONES URBANAS INTEGRALES</t>
  </si>
  <si>
    <t>12.6.1</t>
  </si>
  <si>
    <t>Construir diez (10) obras para la competitividad distintas a vías</t>
  </si>
  <si>
    <t>RECONSTRUCCION AMPLIACIÓN Y PROLONGACIÓN DEL PASEO PEATONAL DEL PIE DE LA POPA, EN EL DISTRITO DE CARTAGENA DE INDIAS</t>
  </si>
  <si>
    <t>Disminución en el deterioro en la infraestructura 
física y aumento en la modernización del edificio 
Galera de la Marina en el Distrito de Cartagena</t>
  </si>
  <si>
    <t>Mejorar las condiciones en la infraestructura del Paseo Peatonal de la Avenida del Lago a la altura del barrio Pie de la Popa del Distrito de 
Cartagena de Indias</t>
  </si>
  <si>
    <t>Sedes adecuadas</t>
  </si>
  <si>
    <t>ADECUACION Y MODERNIZACION DEL EDIFICIO ³GALERAS DE LA MARINA´ SEDE DEL CONCEJO DEL DISTRITO DE CARTAGENA DE INDIAS</t>
  </si>
  <si>
    <t>Mejorar el estado del edificio Galeras de la Marina sede del concejo Distrital</t>
  </si>
  <si>
    <t>Espacio publico adecuado (Producto principal del proyecto) - Sendero Peatonal rehabilitad</t>
  </si>
  <si>
    <t>Aumento en la inversión en las zonas de recreación del barrio Pie de la Popa en el Distrito de Cartagena</t>
  </si>
  <si>
    <t>REALIZAR RECONSTRUCCIÓN, AMPLIACIÓN Y PROLONGACIÓN DEL PASEO PEATONAL DEL PIE DE LA POPA</t>
  </si>
  <si>
    <t>INFRAESTRUCTURA EN OBRA BLANCA</t>
  </si>
  <si>
    <t>OBRA CIVIL</t>
  </si>
  <si>
    <t>DOTACION</t>
  </si>
  <si>
    <t>Reajuste del cronograma, 
ampliacion de la jornada laboral en 
tiempo de verano. Acopio de 
materiales</t>
  </si>
  <si>
    <t>Se podrian generar 
lluvias durante la ejecucion de 
las obras, las cuales pueden 
retrasar la ejecucion e impedir el 
ingreso de materiales</t>
  </si>
  <si>
    <t xml:space="preserve"> Mala Calidad 
de los materiales. (La calidad de 
los materiales no cumple con las 
especificaciones teccnicas</t>
  </si>
  <si>
    <t>Previo control de calidad de los 
materiales y realización de pruebas; 
adquisicion de polizas de garantia</t>
  </si>
  <si>
    <t>ADECUACION</t>
  </si>
  <si>
    <t>EMBARCADEROS DE PLAYA</t>
  </si>
  <si>
    <t>PASEO PEATONAL</t>
  </si>
  <si>
    <t>OBRAS DE REDUCCION DEL RIESGO</t>
  </si>
  <si>
    <t>Construir obras para la competitividad distintas a vías</t>
  </si>
  <si>
    <t>Obras construidas para la competitividad 
diferente a vías</t>
  </si>
  <si>
    <t>ACUMULADO 2024</t>
  </si>
  <si>
    <t>REPORTE META PRODUCTO DE  MARZO 2025</t>
  </si>
  <si>
    <t>REPORTE META PRODUCTO DE   JUNIO 2025</t>
  </si>
  <si>
    <t>REPORTE META PRODUCTO DE  SEPTIEMBRE 2025</t>
  </si>
  <si>
    <t>REPORTE META PRODUCTO DE  DICIEMBRE 2025</t>
  </si>
  <si>
    <t>ACUMULADO META PRODUCTO AL AÑO 2025</t>
  </si>
  <si>
    <t>ACUMULADO CUATRIENIO</t>
  </si>
  <si>
    <t>AVANCE META PRODUCTO AL AÑO (PONDERADO)</t>
  </si>
  <si>
    <t>AVANCE META PRODUCTO AL CUATRIENIO (PONDERADO)</t>
  </si>
  <si>
    <t>AVANCE META PRODUCTO AL AÑO (SIMPLE)</t>
  </si>
  <si>
    <t>AVANCE META PRODUCTO AL CUATRIENIO (SIMPLE)</t>
  </si>
  <si>
    <t>AVANCE PROGRAMA REHABILITACIÓN, MANTENIMIENTO, ADECUACIÓN, Y OBRA NUEVA PARA EL SISTEMA VIAL Y ESTRUCTURAS DE PASO</t>
  </si>
  <si>
    <t>AVANCE PROGRAMA RECUPERACIÓN DEL SISTEMA DE CANALES Y DRENAJES PLUVIALES</t>
  </si>
  <si>
    <t>AVANCE PROGRAMA RECUPERANDO LA GOBERNANZA URBANÍSTICA, CARTAGENA VUELVE A BRILLAR</t>
  </si>
  <si>
    <t>AVANCE PROGRAMA REDUCCIÓN DEL RIESGO</t>
  </si>
  <si>
    <t>AVANCE PROGRAMA SOSTENIBILIDAD DEL ESPACIO PÚBLICO DEL CENTRO HISTÓRICO DE CARTAGENA DE INDIAS.</t>
  </si>
  <si>
    <t>AVANCE PROGRAMATRANSPORTE MASIVO CONFIABLE, EFICIENTE Y SOSTENIBLE</t>
  </si>
  <si>
    <t>AVANCE PROGRAMAINTERVENCIONES URBANAS INTEGRALES</t>
  </si>
  <si>
    <t>AVANCE SECRETARIA DE INFRAESTRUCTURA</t>
  </si>
  <si>
    <t>Control Urbanístico y Territorial</t>
  </si>
  <si>
    <t>AVANCES ACTIVIDADES DE PROYECTO</t>
  </si>
  <si>
    <t>AVANCE PROYECTO ESTUDIOS Y DISEÑOS, CONSTRUCCION Y RECUPERACION DEL SISTEMA DE CANALES Y DRENAJES PLUVIALES EN EL DISTRITO DE CARTAGENA DE INDIAS</t>
  </si>
  <si>
    <t>AVANCE PROYECTO MEJORAMIENTO DE LA MALLA VIAL Y ESTRUCTURAS DE PASO EN EL DISTRITO DE CARTAGENA DE INDIAS</t>
  </si>
  <si>
    <t>AVANCE PROYECTORECUPERACION URBANISTICA Y TERRITORIAL - OBRAS DE DEMOLICION DERIVADAS DE FALLOS, SENTENCIAS Y SANCIONES EN EL DISTRITO DE CARTAGENA DE INDIAS</t>
  </si>
  <si>
    <t>AVANCE PROYECTO CONSTRUCCION DE OBRAS PARA LA REDUCCION DEL RIESGO Y ATENCION A DESASTRES EN EL DISTRITO DE CARTAGENA DE INDIAS</t>
  </si>
  <si>
    <t xml:space="preserve">AVANCE PROYECTO MEJORAMIENTO DE ANDENES Y BORDILLOS DEL CENTRO HISTÓRICO EN EL DISTRITO DE  CARTAGENA DE INDIAS </t>
  </si>
  <si>
    <t>AVANCE PROYECTO CONSTRUCCION Y MEJORAMIENTO DE INFRAESTRUCTURA PARA EL TRANSPORTE MASIVO ACUATICO EN EL DISTRITO DE CARTAGENA DE INDIAS</t>
  </si>
  <si>
    <t>AVANCE PROYECTO RECONSTRUCCION AMPLIACIÓN Y PROLONGACIÓN DEL PASEO PEATONAL DEL PIE DE LA POPA, EN EL DISTRITO DE CARTAGENA DE INDIAS</t>
  </si>
  <si>
    <t>AVANCE PROYECTO ADECUACION Y MODERNIZACION DEL EDIFICIO ³GALERAS DE LA MARINA´ SEDE DEL CONCEJO DEL DISTRITO DE CARTAGENA DE INDIAS</t>
  </si>
  <si>
    <t>PRESUPUESTO EJECUTADO MARZO COMPROMISOS</t>
  </si>
  <si>
    <t>PORCENTAJE EJECUTADO MARZO SEGÚN COMPROMISOS</t>
  </si>
  <si>
    <t>PRESUPUESTO EJECUTADO MARZO GIROS</t>
  </si>
  <si>
    <t>PORCENTAJE EJECUTADO MARZO SEGÚN GIROS</t>
  </si>
  <si>
    <t>Ingresos corrientes de Libre Destinación</t>
  </si>
  <si>
    <t>RB ICLD</t>
  </si>
  <si>
    <t>RB RF TASAS AEROPORTUARIAS</t>
  </si>
  <si>
    <t>RB TASAS AEROPORTUARIAS</t>
  </si>
  <si>
    <t>RF TASAS AEROPORTUARIAS</t>
  </si>
  <si>
    <t>Credito Interno Bancolombia Infraestructura de Obra</t>
  </si>
  <si>
    <t>Credito Interno BBVA Infraestructura de Obra</t>
  </si>
  <si>
    <t>- CONTRAPRESTACION PORTUARIA</t>
  </si>
  <si>
    <t>RB SOBRETASA ALCANTARRILADO</t>
  </si>
  <si>
    <t>REPORTE ACTIVIDADES PROYECTO DE  ENERO A MARZO 2025</t>
  </si>
  <si>
    <t>SECRETARIA INFRAESTRUCTURA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</si>
</sst>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8" formatCode="&quot;$&quot;\ #,##0.00;[Red]\-&quot;$&quot;\ #,##0.00"/>
    <numFmt numFmtId="44" formatCode="_-&quot;$&quot;\ * #,##0.00_-;\-&quot;$&quot;\ * #,##0.00_-;_-&quot;$&quot;\ * &quot;-&quot;??_-;_-@_-"/>
    <numFmt numFmtId="43" formatCode="_-* #,##0.00_-;\-* #,##0.00_-;_-* &quot;-&quot;??_-;_-@_-"/>
    <numFmt numFmtId="164" formatCode="&quot;$&quot;\ #,##0.00"/>
    <numFmt numFmtId="165" formatCode="#,##0.0"/>
    <numFmt numFmtId="166" formatCode="_-[$$-240A]\ * #,##0.00_-;\-[$$-240A]\ * #,##0.00_-;_-[$$-240A]\ * &quot;-&quot;??_-;_-@_-"/>
  </numFmts>
  <fonts count="47">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1"/>
      <color theme="1"/>
      <name val="Aptos Narrow"/>
      <scheme val="minor"/>
    </font>
    <font>
      <sz val="11"/>
      <name val="Arial"/>
      <family val="2"/>
    </font>
    <font>
      <b/>
      <sz val="11"/>
      <color theme="1"/>
      <name val="Aptos Narrow"/>
      <scheme val="minor"/>
    </font>
    <font>
      <sz val="11"/>
      <name val="Tahoma"/>
      <family val="2"/>
    </font>
    <font>
      <b/>
      <sz val="9"/>
      <color rgb="FF000000"/>
      <name val="Tahoma"/>
      <family val="2"/>
    </font>
    <font>
      <sz val="9"/>
      <color rgb="FF000000"/>
      <name val="Tahoma"/>
      <family val="2"/>
    </font>
    <font>
      <sz val="12"/>
      <color theme="1"/>
      <name val="Tahoma"/>
      <family val="2"/>
    </font>
    <font>
      <sz val="11"/>
      <color rgb="FF000000"/>
      <name val="Aptos Narrow"/>
      <scheme val="minor"/>
    </font>
    <font>
      <sz val="9"/>
      <color theme="1"/>
      <name val="Aptos Narrow"/>
      <family val="2"/>
      <scheme val="minor"/>
    </font>
    <font>
      <sz val="11"/>
      <color rgb="FFFF0000"/>
      <name val="Aptos Narrow"/>
      <family val="2"/>
      <scheme val="minor"/>
    </font>
    <font>
      <b/>
      <sz val="11"/>
      <name val="Aptos"/>
      <family val="2"/>
    </font>
    <font>
      <b/>
      <sz val="20"/>
      <color theme="1"/>
      <name val="Tahoma"/>
      <family val="2"/>
    </font>
    <font>
      <b/>
      <sz val="16"/>
      <color theme="1"/>
      <name val="Aptos Narrow"/>
      <scheme val="minor"/>
    </font>
    <font>
      <sz val="14"/>
      <color rgb="FFFF0000"/>
      <name val="Aptos Narrow"/>
      <family val="2"/>
      <scheme val="minor"/>
    </font>
    <font>
      <sz val="9"/>
      <color indexed="81"/>
      <name val="Tahoma"/>
      <charset val="1"/>
    </font>
    <font>
      <b/>
      <sz val="9"/>
      <color indexed="81"/>
      <name val="Tahoma"/>
      <charset val="1"/>
    </font>
    <font>
      <sz val="11"/>
      <name val="Aptos Narrow"/>
      <family val="2"/>
      <scheme val="minor"/>
    </font>
    <font>
      <sz val="11"/>
      <name val="Aptos Narrow"/>
      <scheme val="minor"/>
    </font>
    <font>
      <sz val="14"/>
      <name val="Aptos Narrow"/>
      <family val="2"/>
      <scheme val="minor"/>
    </font>
    <font>
      <b/>
      <sz val="22"/>
      <color theme="1"/>
      <name val="Aptos Narrow"/>
      <scheme val="minor"/>
    </font>
    <font>
      <b/>
      <sz val="28"/>
      <color theme="1"/>
      <name val="Aptos Narrow"/>
      <scheme val="minor"/>
    </font>
    <font>
      <b/>
      <sz val="18"/>
      <color theme="1"/>
      <name val="Aptos Narrow"/>
      <scheme val="minor"/>
    </font>
  </fonts>
  <fills count="1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EDEDAC"/>
        <bgColor indexed="64"/>
      </patternFill>
    </fill>
    <fill>
      <patternFill patternType="solid">
        <fgColor theme="2" tint="-9.9978637043366805E-2"/>
        <bgColor indexed="64"/>
      </patternFill>
    </fill>
    <fill>
      <patternFill patternType="solid">
        <fgColor rgb="FFFFFC9B"/>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749992370372631"/>
        <bgColor indexed="64"/>
      </patternFill>
    </fill>
    <fill>
      <patternFill patternType="solid">
        <fgColor theme="3" tint="0.89999084444715716"/>
        <bgColor indexed="64"/>
      </patternFill>
    </fill>
    <fill>
      <patternFill patternType="solid">
        <fgColor rgb="FF00B0F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s>
  <cellStyleXfs count="9">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2" fillId="6" borderId="0" applyNumberFormat="0" applyBorder="0" applyProtection="0">
      <alignment horizontal="center" vertical="center"/>
    </xf>
    <xf numFmtId="49" fontId="13" fillId="0" borderId="0" applyFill="0" applyBorder="0" applyProtection="0">
      <alignment horizontal="left" vertical="center"/>
    </xf>
    <xf numFmtId="3" fontId="13" fillId="0" borderId="0" applyFill="0" applyBorder="0" applyProtection="0">
      <alignment horizontal="right" vertical="center"/>
    </xf>
    <xf numFmtId="9" fontId="1" fillId="0" borderId="0" applyFont="0" applyFill="0" applyBorder="0" applyAlignment="0" applyProtection="0"/>
    <xf numFmtId="44" fontId="1" fillId="0" borderId="0" applyFont="0" applyFill="0" applyBorder="0" applyAlignment="0" applyProtection="0"/>
  </cellStyleXfs>
  <cellXfs count="303">
    <xf numFmtId="0" fontId="0" fillId="0" borderId="0" xfId="0"/>
    <xf numFmtId="0" fontId="0" fillId="2" borderId="0" xfId="0" applyFill="1"/>
    <xf numFmtId="0" fontId="5" fillId="2" borderId="1" xfId="0" applyFont="1" applyFill="1" applyBorder="1" applyAlignment="1">
      <alignment horizontal="center" vertical="center" wrapText="1"/>
    </xf>
    <xf numFmtId="0" fontId="7" fillId="2" borderId="0" xfId="0" applyFont="1" applyFill="1"/>
    <xf numFmtId="0" fontId="0" fillId="2" borderId="0" xfId="0" applyFill="1" applyAlignment="1">
      <alignment horizontal="center" vertical="center"/>
    </xf>
    <xf numFmtId="0" fontId="8" fillId="2" borderId="0" xfId="0" applyFont="1" applyFill="1" applyAlignment="1">
      <alignment horizontal="center" vertical="center"/>
    </xf>
    <xf numFmtId="0" fontId="0" fillId="0" borderId="0" xfId="0" applyAlignment="1">
      <alignment vertical="center"/>
    </xf>
    <xf numFmtId="0" fontId="12" fillId="6" borderId="1" xfId="4" applyBorder="1" applyProtection="1">
      <alignment horizontal="center" vertical="center"/>
    </xf>
    <xf numFmtId="3" fontId="13" fillId="0" borderId="1" xfId="6" applyBorder="1" applyAlignment="1" applyProtection="1">
      <alignment horizontal="center" vertical="center"/>
    </xf>
    <xf numFmtId="49" fontId="13" fillId="0" borderId="1" xfId="5" applyBorder="1" applyProtection="1">
      <alignment horizontal="left" vertical="center"/>
    </xf>
    <xf numFmtId="0" fontId="16" fillId="0" borderId="0" xfId="0" applyFont="1" applyAlignment="1">
      <alignment horizontal="left"/>
    </xf>
    <xf numFmtId="0" fontId="16" fillId="0" borderId="0" xfId="0" applyFont="1" applyAlignment="1">
      <alignment horizontal="left" vertical="center" wrapText="1"/>
    </xf>
    <xf numFmtId="0" fontId="17" fillId="0" borderId="0" xfId="0" applyFont="1" applyAlignment="1">
      <alignment horizontal="left" vertical="center" wrapText="1"/>
    </xf>
    <xf numFmtId="0" fontId="11" fillId="0" borderId="0" xfId="0" applyFont="1" applyAlignment="1">
      <alignment horizontal="left" vertical="center" wrapText="1"/>
    </xf>
    <xf numFmtId="0" fontId="16" fillId="4" borderId="1" xfId="0" applyFont="1" applyFill="1" applyBorder="1" applyAlignment="1">
      <alignment horizontal="left" vertical="center" wrapText="1"/>
    </xf>
    <xf numFmtId="0" fontId="16" fillId="4" borderId="1" xfId="0" applyFont="1" applyFill="1" applyBorder="1" applyAlignment="1">
      <alignment horizontal="left" vertical="center"/>
    </xf>
    <xf numFmtId="0" fontId="17" fillId="4" borderId="1"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16" fillId="0" borderId="0" xfId="0" applyFont="1" applyAlignment="1">
      <alignment horizontal="left" vertical="center"/>
    </xf>
    <xf numFmtId="0" fontId="2"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0" fillId="2" borderId="0" xfId="0" applyFill="1" applyAlignment="1">
      <alignment horizontal="center"/>
    </xf>
    <xf numFmtId="0" fontId="4" fillId="2" borderId="12" xfId="1" applyFont="1" applyFill="1" applyBorder="1" applyAlignment="1">
      <alignment horizontal="left" vertic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49" fontId="13" fillId="0" borderId="1" xfId="5" applyBorder="1" applyAlignment="1" applyProtection="1">
      <alignment vertical="center" wrapText="1"/>
    </xf>
    <xf numFmtId="0" fontId="12" fillId="6" borderId="1" xfId="4" applyBorder="1" applyAlignment="1" applyProtection="1">
      <alignment vertical="center"/>
    </xf>
    <xf numFmtId="0" fontId="21" fillId="2" borderId="1" xfId="1" applyFont="1" applyFill="1" applyBorder="1" applyAlignment="1">
      <alignment horizontal="left" vertical="center"/>
    </xf>
    <xf numFmtId="0" fontId="22" fillId="5" borderId="9" xfId="1" applyFont="1" applyFill="1" applyBorder="1" applyAlignment="1">
      <alignment horizontal="center" vertical="center"/>
    </xf>
    <xf numFmtId="0" fontId="22" fillId="5" borderId="1" xfId="1" applyFont="1" applyFill="1" applyBorder="1" applyAlignment="1">
      <alignment horizontal="center" vertical="center"/>
    </xf>
    <xf numFmtId="0" fontId="22" fillId="5" borderId="10" xfId="1" applyFont="1" applyFill="1" applyBorder="1" applyAlignment="1">
      <alignment horizontal="center" vertical="center"/>
    </xf>
    <xf numFmtId="14" fontId="23" fillId="0" borderId="1" xfId="0" applyNumberFormat="1" applyFont="1" applyBorder="1" applyAlignment="1">
      <alignment horizontal="center" vertical="center"/>
    </xf>
    <xf numFmtId="0" fontId="24" fillId="0" borderId="1" xfId="1" applyFont="1" applyBorder="1" applyAlignment="1">
      <alignment horizontal="center" vertical="center"/>
    </xf>
    <xf numFmtId="14" fontId="24" fillId="0" borderId="1" xfId="1" applyNumberFormat="1" applyFont="1" applyBorder="1" applyAlignment="1">
      <alignment horizontal="center" vertical="center"/>
    </xf>
    <xf numFmtId="0" fontId="24" fillId="0" borderId="1" xfId="1" applyFont="1" applyBorder="1" applyAlignment="1">
      <alignment horizontal="center" wrapText="1"/>
    </xf>
    <xf numFmtId="0" fontId="24" fillId="0" borderId="1" xfId="1" applyFont="1" applyBorder="1"/>
    <xf numFmtId="0" fontId="22" fillId="5" borderId="1" xfId="1" applyFont="1" applyFill="1" applyBorder="1" applyAlignment="1">
      <alignment vertical="center"/>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0" fillId="0" borderId="0" xfId="0" applyAlignment="1">
      <alignment horizontal="center" vertical="center"/>
    </xf>
    <xf numFmtId="0" fontId="21" fillId="0" borderId="1" xfId="1" applyFont="1" applyBorder="1" applyAlignment="1">
      <alignment horizontal="center" vertical="center"/>
    </xf>
    <xf numFmtId="0" fontId="26" fillId="7" borderId="1" xfId="0" applyFont="1" applyFill="1" applyBorder="1" applyAlignment="1">
      <alignment horizontal="center" vertical="center" wrapText="1"/>
    </xf>
    <xf numFmtId="0" fontId="26" fillId="8" borderId="1"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28" fillId="9" borderId="1" xfId="0" applyFont="1" applyFill="1" applyBorder="1" applyAlignment="1">
      <alignment horizontal="center" vertical="center" wrapText="1"/>
    </xf>
    <xf numFmtId="0" fontId="28" fillId="10" borderId="1" xfId="0" applyFont="1" applyFill="1" applyBorder="1" applyAlignment="1">
      <alignment horizontal="center" vertical="center" wrapText="1"/>
    </xf>
    <xf numFmtId="0" fontId="28" fillId="11" borderId="1" xfId="0" applyFont="1" applyFill="1" applyBorder="1" applyAlignment="1">
      <alignment horizontal="center" vertical="center" wrapText="1"/>
    </xf>
    <xf numFmtId="0" fontId="25" fillId="4" borderId="4"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25" fillId="7" borderId="1" xfId="0" applyFont="1" applyFill="1" applyBorder="1" applyAlignment="1">
      <alignment horizontal="center" vertical="center" wrapText="1"/>
    </xf>
    <xf numFmtId="0" fontId="25" fillId="12" borderId="1" xfId="0" applyFont="1" applyFill="1" applyBorder="1" applyAlignment="1">
      <alignment horizontal="center" vertical="center" wrapText="1"/>
    </xf>
    <xf numFmtId="0" fontId="25" fillId="13" borderId="1" xfId="0" applyFont="1" applyFill="1" applyBorder="1" applyAlignment="1">
      <alignment horizontal="center" vertical="center" wrapText="1"/>
    </xf>
    <xf numFmtId="0" fontId="25" fillId="14" borderId="1" xfId="0" applyFont="1" applyFill="1" applyBorder="1" applyAlignment="1">
      <alignment horizontal="center" vertical="center" wrapText="1"/>
    </xf>
    <xf numFmtId="0" fontId="31" fillId="0" borderId="1" xfId="0" applyFont="1" applyBorder="1" applyAlignment="1">
      <alignment horizontal="center" vertical="center" wrapText="1"/>
    </xf>
    <xf numFmtId="0" fontId="8" fillId="2" borderId="1" xfId="0" applyFont="1" applyFill="1" applyBorder="1" applyAlignment="1">
      <alignment horizontal="center" vertical="center"/>
    </xf>
    <xf numFmtId="9" fontId="0" fillId="2" borderId="1" xfId="7" applyFont="1" applyFill="1" applyBorder="1" applyAlignment="1">
      <alignment horizontal="center" vertical="center"/>
    </xf>
    <xf numFmtId="0" fontId="32" fillId="2" borderId="1" xfId="0" applyFont="1" applyFill="1" applyBorder="1" applyAlignment="1">
      <alignment horizontal="center" vertical="center" wrapText="1"/>
    </xf>
    <xf numFmtId="0" fontId="0" fillId="2" borderId="1" xfId="0" applyFill="1" applyBorder="1" applyAlignment="1">
      <alignment horizont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18" fillId="2" borderId="1" xfId="0" applyFont="1" applyFill="1" applyBorder="1" applyAlignment="1">
      <alignment horizontal="center" vertical="center" wrapText="1"/>
    </xf>
    <xf numFmtId="0" fontId="31" fillId="0" borderId="1" xfId="0" applyFont="1" applyBorder="1" applyAlignment="1">
      <alignment vertical="center" wrapText="1"/>
    </xf>
    <xf numFmtId="0" fontId="0" fillId="0" borderId="1" xfId="0" applyBorder="1" applyAlignment="1">
      <alignment horizontal="center" vertical="center" wrapText="1"/>
    </xf>
    <xf numFmtId="0" fontId="31" fillId="2" borderId="1" xfId="0" applyFont="1" applyFill="1" applyBorder="1" applyAlignment="1">
      <alignment horizontal="center" vertical="center" wrapText="1"/>
    </xf>
    <xf numFmtId="3" fontId="0" fillId="2" borderId="1" xfId="0" applyNumberFormat="1" applyFill="1" applyBorder="1" applyAlignment="1">
      <alignment horizontal="center" vertical="center" wrapText="1"/>
    </xf>
    <xf numFmtId="0" fontId="33" fillId="0" borderId="1" xfId="0" applyFont="1" applyBorder="1" applyAlignment="1">
      <alignment vertical="center" wrapText="1"/>
    </xf>
    <xf numFmtId="0" fontId="33" fillId="0" borderId="2" xfId="0" applyFont="1" applyBorder="1" applyAlignment="1">
      <alignment vertical="center" wrapText="1"/>
    </xf>
    <xf numFmtId="0" fontId="33" fillId="0" borderId="19" xfId="0" applyFont="1" applyBorder="1" applyAlignment="1">
      <alignment vertical="center" wrapText="1"/>
    </xf>
    <xf numFmtId="0" fontId="33" fillId="0" borderId="20" xfId="0" applyFont="1" applyBorder="1" applyAlignment="1">
      <alignment vertical="center" wrapText="1"/>
    </xf>
    <xf numFmtId="9" fontId="0" fillId="0" borderId="1" xfId="7" applyFont="1" applyFill="1" applyBorder="1" applyAlignment="1">
      <alignment horizontal="center" vertical="center"/>
    </xf>
    <xf numFmtId="9" fontId="0" fillId="0" borderId="1" xfId="0" applyNumberFormat="1" applyBorder="1" applyAlignment="1">
      <alignment horizontal="center" vertical="center"/>
    </xf>
    <xf numFmtId="0" fontId="0" fillId="3" borderId="1" xfId="0" applyFill="1" applyBorder="1" applyAlignment="1">
      <alignment horizontal="center" vertical="center" wrapText="1"/>
    </xf>
    <xf numFmtId="0" fontId="25" fillId="8" borderId="1" xfId="0" applyFont="1" applyFill="1" applyBorder="1" applyAlignment="1">
      <alignment horizontal="center" vertical="center" wrapText="1"/>
    </xf>
    <xf numFmtId="0" fontId="0" fillId="3" borderId="1" xfId="0" applyFill="1" applyBorder="1" applyAlignment="1">
      <alignment horizontal="center" vertical="center"/>
    </xf>
    <xf numFmtId="0" fontId="0" fillId="8" borderId="1" xfId="0" applyFill="1" applyBorder="1" applyAlignment="1">
      <alignment horizontal="center" vertical="center" wrapText="1"/>
    </xf>
    <xf numFmtId="0" fontId="0" fillId="8" borderId="1" xfId="0" applyFill="1" applyBorder="1" applyAlignment="1">
      <alignment horizontal="center" vertical="center"/>
    </xf>
    <xf numFmtId="0" fontId="25"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4" xfId="0" applyBorder="1" applyAlignment="1">
      <alignment horizontal="center" vertical="center"/>
    </xf>
    <xf numFmtId="9" fontId="0" fillId="2" borderId="1" xfId="0" applyNumberFormat="1" applyFill="1" applyBorder="1" applyAlignment="1">
      <alignment horizontal="center" vertical="center"/>
    </xf>
    <xf numFmtId="0" fontId="0" fillId="0" borderId="2" xfId="0" applyBorder="1" applyAlignment="1">
      <alignment horizontal="center" vertical="center"/>
    </xf>
    <xf numFmtId="164" fontId="5" fillId="0" borderId="1" xfId="0" applyNumberFormat="1" applyFont="1" applyBorder="1" applyAlignment="1">
      <alignment horizontal="center" vertical="center" wrapText="1"/>
    </xf>
    <xf numFmtId="164" fontId="0" fillId="0" borderId="1" xfId="0" applyNumberFormat="1" applyBorder="1" applyAlignment="1">
      <alignment horizontal="center" vertical="center"/>
    </xf>
    <xf numFmtId="164" fontId="0" fillId="0" borderId="0" xfId="0" applyNumberFormat="1" applyAlignment="1">
      <alignment horizontal="center" vertical="center"/>
    </xf>
    <xf numFmtId="0" fontId="0" fillId="2" borderId="1" xfId="0" applyFill="1" applyBorder="1"/>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25"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5" fillId="7" borderId="1" xfId="0" applyFont="1" applyFill="1" applyBorder="1" applyAlignment="1">
      <alignment horizontal="center" vertical="center" wrapText="1"/>
    </xf>
    <xf numFmtId="0" fontId="35" fillId="15" borderId="1" xfId="0" applyFont="1" applyFill="1" applyBorder="1" applyAlignment="1">
      <alignment horizontal="center" vertical="center" wrapText="1"/>
    </xf>
    <xf numFmtId="0" fontId="0" fillId="0" borderId="1" xfId="0" applyFill="1" applyBorder="1" applyAlignment="1">
      <alignment horizontal="center" vertical="center" wrapText="1"/>
    </xf>
    <xf numFmtId="1" fontId="0" fillId="0" borderId="1" xfId="0" applyNumberFormat="1" applyFill="1" applyBorder="1" applyAlignment="1">
      <alignment horizontal="center" vertical="center" wrapText="1"/>
    </xf>
    <xf numFmtId="165" fontId="0" fillId="2" borderId="1" xfId="0" applyNumberFormat="1" applyFill="1" applyBorder="1" applyAlignment="1">
      <alignment horizontal="center" vertical="center" wrapText="1"/>
    </xf>
    <xf numFmtId="9" fontId="0" fillId="2" borderId="1" xfId="7" applyFont="1" applyFill="1" applyBorder="1" applyAlignment="1">
      <alignment horizontal="center" vertical="center" wrapText="1"/>
    </xf>
    <xf numFmtId="9" fontId="36" fillId="2" borderId="1" xfId="0" applyNumberFormat="1" applyFont="1" applyFill="1" applyBorder="1" applyAlignment="1">
      <alignment horizontal="center" vertical="center" wrapText="1"/>
    </xf>
    <xf numFmtId="0" fontId="38" fillId="2" borderId="1" xfId="0" applyFont="1" applyFill="1" applyBorder="1" applyAlignment="1">
      <alignment horizontal="center" vertic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0" borderId="19" xfId="0" applyBorder="1" applyAlignment="1">
      <alignment horizontal="center" vertical="center"/>
    </xf>
    <xf numFmtId="0" fontId="0" fillId="0" borderId="1" xfId="0" applyBorder="1" applyAlignment="1">
      <alignment horizontal="center" vertical="center" wrapText="1"/>
    </xf>
    <xf numFmtId="0" fontId="0" fillId="0" borderId="18" xfId="0" applyBorder="1" applyAlignment="1">
      <alignment horizontal="center" vertical="center"/>
    </xf>
    <xf numFmtId="164" fontId="0" fillId="0" borderId="19" xfId="0" applyNumberFormat="1" applyBorder="1" applyAlignment="1">
      <alignment horizontal="center" vertical="center"/>
    </xf>
    <xf numFmtId="0" fontId="0" fillId="0" borderId="1" xfId="0" applyBorder="1" applyAlignment="1">
      <alignment horizontal="center" vertical="center"/>
    </xf>
    <xf numFmtId="0" fontId="31" fillId="0" borderId="1" xfId="0" applyFont="1" applyBorder="1" applyAlignment="1">
      <alignment horizontal="center" vertical="center" wrapText="1"/>
    </xf>
    <xf numFmtId="164" fontId="27" fillId="2" borderId="1" xfId="0" applyNumberFormat="1" applyFont="1" applyFill="1" applyBorder="1" applyAlignment="1">
      <alignment horizontal="center" vertical="center"/>
    </xf>
    <xf numFmtId="8" fontId="27" fillId="2" borderId="1" xfId="0" applyNumberFormat="1" applyFont="1" applyFill="1" applyBorder="1" applyAlignment="1">
      <alignment horizontal="center" vertical="center"/>
    </xf>
    <xf numFmtId="0" fontId="27" fillId="2" borderId="1" xfId="0" applyFont="1" applyFill="1" applyBorder="1" applyAlignment="1">
      <alignment horizontal="center" vertical="center"/>
    </xf>
    <xf numFmtId="0" fontId="31" fillId="0" borderId="1" xfId="0" applyFont="1" applyBorder="1" applyAlignment="1">
      <alignment horizontal="center" wrapText="1"/>
    </xf>
    <xf numFmtId="0" fontId="0" fillId="2" borderId="20" xfId="0" applyFill="1" applyBorder="1" applyAlignment="1">
      <alignment horizontal="center" vertical="center" wrapText="1"/>
    </xf>
    <xf numFmtId="0" fontId="25" fillId="0" borderId="1" xfId="0" applyFont="1" applyFill="1" applyBorder="1" applyAlignment="1">
      <alignment horizontal="center" vertical="center" wrapText="1"/>
    </xf>
    <xf numFmtId="0" fontId="5" fillId="17" borderId="21" xfId="0" applyFont="1" applyFill="1" applyBorder="1" applyAlignment="1">
      <alignment horizontal="center" vertical="center" wrapText="1"/>
    </xf>
    <xf numFmtId="9" fontId="34" fillId="0" borderId="1" xfId="7" applyFont="1" applyFill="1" applyBorder="1" applyAlignment="1">
      <alignment horizontal="center" vertical="center"/>
    </xf>
    <xf numFmtId="9" fontId="41" fillId="2" borderId="1" xfId="7" applyFont="1" applyFill="1" applyBorder="1" applyAlignment="1">
      <alignment horizontal="center" vertical="center"/>
    </xf>
    <xf numFmtId="0" fontId="42" fillId="2" borderId="1" xfId="0" applyFont="1" applyFill="1" applyBorder="1" applyAlignment="1">
      <alignment horizontal="center" vertical="center" wrapText="1"/>
    </xf>
    <xf numFmtId="0" fontId="43" fillId="2" borderId="1" xfId="0" applyFont="1" applyFill="1" applyBorder="1" applyAlignment="1">
      <alignment horizontal="center" vertical="center"/>
    </xf>
    <xf numFmtId="9" fontId="41" fillId="2" borderId="1" xfId="7" applyFont="1" applyFill="1" applyBorder="1" applyAlignment="1">
      <alignment horizontal="center" vertical="center" wrapText="1"/>
    </xf>
    <xf numFmtId="0" fontId="34" fillId="2" borderId="1" xfId="0" applyFont="1" applyFill="1" applyBorder="1" applyAlignment="1">
      <alignment horizontal="center" vertical="center"/>
    </xf>
    <xf numFmtId="9" fontId="5" fillId="17" borderId="21" xfId="7" applyFont="1" applyFill="1" applyBorder="1" applyAlignment="1">
      <alignment horizontal="center" vertical="center" wrapText="1"/>
    </xf>
    <xf numFmtId="9" fontId="0" fillId="2" borderId="0" xfId="7" applyFont="1" applyFill="1" applyAlignment="1">
      <alignment horizontal="center" vertical="center"/>
    </xf>
    <xf numFmtId="0" fontId="31" fillId="0" borderId="18" xfId="0" applyFont="1" applyBorder="1" applyAlignment="1">
      <alignment horizontal="center" vertical="center" wrapText="1"/>
    </xf>
    <xf numFmtId="164" fontId="27" fillId="2" borderId="18" xfId="0" applyNumberFormat="1" applyFont="1" applyFill="1" applyBorder="1" applyAlignment="1">
      <alignment horizontal="center" vertical="center"/>
    </xf>
    <xf numFmtId="0" fontId="27" fillId="2" borderId="18" xfId="0" applyFont="1" applyFill="1" applyBorder="1" applyAlignment="1">
      <alignment horizontal="center" vertical="center"/>
    </xf>
    <xf numFmtId="9" fontId="0" fillId="0" borderId="18" xfId="7" applyFont="1" applyFill="1" applyBorder="1" applyAlignment="1">
      <alignment horizontal="center" vertical="center"/>
    </xf>
    <xf numFmtId="0" fontId="26" fillId="7" borderId="18" xfId="0" applyFont="1" applyFill="1" applyBorder="1" applyAlignment="1">
      <alignment horizontal="center" vertical="center" wrapText="1"/>
    </xf>
    <xf numFmtId="0" fontId="0" fillId="2" borderId="18" xfId="0" applyFill="1" applyBorder="1" applyAlignment="1">
      <alignment horizontal="center" vertical="center"/>
    </xf>
    <xf numFmtId="9" fontId="44" fillId="2" borderId="1" xfId="7" applyFont="1" applyFill="1" applyBorder="1" applyAlignment="1">
      <alignment horizontal="center" vertical="center" wrapText="1"/>
    </xf>
    <xf numFmtId="9" fontId="45" fillId="18" borderId="0" xfId="7" applyFont="1" applyFill="1" applyAlignment="1">
      <alignment horizontal="center" vertical="center"/>
    </xf>
    <xf numFmtId="0" fontId="6" fillId="0" borderId="1" xfId="0" applyFont="1" applyFill="1" applyBorder="1" applyAlignment="1">
      <alignment horizontal="center" vertical="center" wrapText="1"/>
    </xf>
    <xf numFmtId="1" fontId="0" fillId="0" borderId="0" xfId="0" applyNumberFormat="1" applyAlignment="1">
      <alignment horizontal="left" wrapText="1"/>
    </xf>
    <xf numFmtId="1" fontId="14" fillId="0" borderId="0" xfId="0" applyNumberFormat="1" applyFont="1" applyAlignment="1">
      <alignment horizontal="left" wrapText="1"/>
    </xf>
    <xf numFmtId="8" fontId="46" fillId="0" borderId="0" xfId="0" applyNumberFormat="1" applyFont="1" applyAlignment="1">
      <alignment horizontal="center" vertical="center"/>
    </xf>
    <xf numFmtId="10" fontId="45" fillId="18" borderId="0" xfId="7" applyNumberFormat="1" applyFont="1" applyFill="1" applyAlignment="1">
      <alignment horizontal="center" vertical="center"/>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4" fillId="3" borderId="1" xfId="0" applyFont="1" applyFill="1" applyBorder="1" applyAlignment="1">
      <alignment horizontal="left" vertical="center"/>
    </xf>
    <xf numFmtId="0" fontId="16" fillId="2"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left" vertical="center"/>
    </xf>
    <xf numFmtId="0" fontId="11"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16" fillId="0" borderId="1" xfId="0" applyFont="1" applyBorder="1" applyAlignment="1">
      <alignment horizontal="left" vertical="center"/>
    </xf>
    <xf numFmtId="0" fontId="16" fillId="0" borderId="1" xfId="0" applyFont="1" applyBorder="1" applyAlignment="1">
      <alignment horizontal="left"/>
    </xf>
    <xf numFmtId="0" fontId="17" fillId="0" borderId="1" xfId="0" applyFont="1" applyBorder="1" applyAlignment="1">
      <alignment horizontal="left"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6" fillId="0" borderId="3" xfId="0" applyFont="1" applyBorder="1" applyAlignment="1">
      <alignment horizont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1" xfId="0" applyFont="1" applyBorder="1" applyAlignment="1">
      <alignment horizontal="left" vertical="center"/>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9" fillId="0" borderId="1" xfId="0" applyFont="1" applyBorder="1" applyAlignment="1">
      <alignment horizontal="left" vertical="center" wrapText="1"/>
    </xf>
    <xf numFmtId="0" fontId="37" fillId="16" borderId="2" xfId="0" applyFont="1" applyFill="1" applyBorder="1" applyAlignment="1">
      <alignment horizontal="center" vertical="center" wrapText="1"/>
    </xf>
    <xf numFmtId="0" fontId="37" fillId="16" borderId="3" xfId="0" applyFont="1" applyFill="1" applyBorder="1" applyAlignment="1">
      <alignment horizontal="center" vertical="center" wrapText="1"/>
    </xf>
    <xf numFmtId="0" fontId="37" fillId="16" borderId="4" xfId="0" applyFont="1" applyFill="1" applyBorder="1" applyAlignment="1">
      <alignment horizontal="center" vertical="center" wrapText="1"/>
    </xf>
    <xf numFmtId="0" fontId="2" fillId="2" borderId="1"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2" xfId="0" applyFont="1" applyFill="1" applyBorder="1" applyAlignment="1">
      <alignment horizontal="center" vertic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20" fillId="2" borderId="1" xfId="0" applyFont="1" applyFill="1" applyBorder="1" applyAlignment="1">
      <alignment horizontal="center"/>
    </xf>
    <xf numFmtId="0" fontId="21" fillId="2" borderId="1" xfId="0" applyFont="1" applyFill="1" applyBorder="1" applyAlignment="1">
      <alignment horizontal="center" vertical="center" wrapText="1"/>
    </xf>
    <xf numFmtId="0" fontId="33" fillId="0" borderId="1" xfId="0" applyFont="1" applyBorder="1" applyAlignment="1">
      <alignment horizontal="center" vertical="center" wrapText="1"/>
    </xf>
    <xf numFmtId="0" fontId="14" fillId="2" borderId="11"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0" fillId="2" borderId="11" xfId="0" applyFont="1" applyFill="1" applyBorder="1" applyAlignment="1">
      <alignment horizontal="center"/>
    </xf>
    <xf numFmtId="0" fontId="20" fillId="2" borderId="12" xfId="0" applyFont="1" applyFill="1" applyBorder="1" applyAlignment="1">
      <alignment horizontal="center"/>
    </xf>
    <xf numFmtId="0" fontId="20" fillId="2" borderId="16" xfId="0" applyFont="1" applyFill="1" applyBorder="1" applyAlignment="1">
      <alignment horizontal="center"/>
    </xf>
    <xf numFmtId="0" fontId="20" fillId="2" borderId="17" xfId="0" applyFont="1" applyFill="1" applyBorder="1" applyAlignment="1">
      <alignment horizontal="center"/>
    </xf>
    <xf numFmtId="0" fontId="20" fillId="2" borderId="13" xfId="0" applyFont="1" applyFill="1" applyBorder="1" applyAlignment="1">
      <alignment horizontal="center"/>
    </xf>
    <xf numFmtId="0" fontId="20" fillId="2" borderId="15" xfId="0" applyFont="1" applyFill="1" applyBorder="1" applyAlignment="1">
      <alignment horizontal="center"/>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44" fontId="27" fillId="2" borderId="1" xfId="8" applyFont="1" applyFill="1" applyBorder="1" applyAlignment="1">
      <alignment horizontal="center" vertical="center"/>
    </xf>
    <xf numFmtId="10" fontId="27" fillId="2" borderId="1" xfId="7" applyNumberFormat="1" applyFont="1" applyFill="1" applyBorder="1" applyAlignment="1">
      <alignment horizontal="center" vertical="center"/>
    </xf>
    <xf numFmtId="164" fontId="27" fillId="0" borderId="18" xfId="0" applyNumberFormat="1" applyFont="1" applyBorder="1" applyAlignment="1">
      <alignment horizontal="center" vertical="center"/>
    </xf>
    <xf numFmtId="0" fontId="27" fillId="0" borderId="19" xfId="0" applyFont="1" applyBorder="1" applyAlignment="1">
      <alignment horizontal="center" vertical="center"/>
    </xf>
    <xf numFmtId="0" fontId="27" fillId="0" borderId="20" xfId="0" applyFont="1" applyBorder="1" applyAlignment="1">
      <alignment horizontal="center" vertical="center"/>
    </xf>
    <xf numFmtId="9" fontId="27" fillId="0" borderId="18" xfId="7" applyFont="1" applyBorder="1" applyAlignment="1">
      <alignment horizontal="center" vertical="center"/>
    </xf>
    <xf numFmtId="9" fontId="27" fillId="0" borderId="19" xfId="7" applyFont="1" applyBorder="1" applyAlignment="1">
      <alignment horizontal="center" vertical="center"/>
    </xf>
    <xf numFmtId="9" fontId="27" fillId="0" borderId="20" xfId="7" applyFont="1" applyBorder="1" applyAlignment="1">
      <alignment horizontal="center" vertical="center"/>
    </xf>
    <xf numFmtId="44" fontId="0" fillId="0" borderId="1" xfId="8" applyFont="1" applyBorder="1" applyAlignment="1">
      <alignment horizontal="center" vertical="center"/>
    </xf>
    <xf numFmtId="9" fontId="0" fillId="0" borderId="1" xfId="7" applyFont="1" applyBorder="1" applyAlignment="1">
      <alignment horizontal="center" vertical="center"/>
    </xf>
    <xf numFmtId="9" fontId="27" fillId="2" borderId="1" xfId="7" applyFont="1" applyFill="1" applyBorder="1" applyAlignment="1">
      <alignment horizontal="center" vertical="center"/>
    </xf>
    <xf numFmtId="166" fontId="14" fillId="0" borderId="1" xfId="0" applyNumberFormat="1" applyFont="1" applyBorder="1" applyAlignment="1">
      <alignment horizontal="center" vertical="center" wrapText="1"/>
    </xf>
    <xf numFmtId="10" fontId="14" fillId="0" borderId="1" xfId="7" applyNumberFormat="1" applyFont="1" applyBorder="1" applyAlignment="1">
      <alignment horizontal="center" vertical="center" wrapText="1"/>
    </xf>
    <xf numFmtId="8" fontId="27" fillId="2" borderId="1" xfId="0" applyNumberFormat="1" applyFont="1" applyFill="1" applyBorder="1" applyAlignment="1">
      <alignment horizontal="center" vertical="center"/>
    </xf>
    <xf numFmtId="1" fontId="0" fillId="0" borderId="18" xfId="0" applyNumberFormat="1" applyBorder="1" applyAlignment="1">
      <alignment horizontal="center" wrapText="1"/>
    </xf>
    <xf numFmtId="1" fontId="0" fillId="0" borderId="19" xfId="0" applyNumberFormat="1" applyBorder="1" applyAlignment="1">
      <alignment horizontal="center" wrapText="1"/>
    </xf>
    <xf numFmtId="1" fontId="0" fillId="0" borderId="20" xfId="0" applyNumberFormat="1" applyBorder="1" applyAlignment="1">
      <alignment horizontal="center" wrapText="1"/>
    </xf>
    <xf numFmtId="0" fontId="27" fillId="2" borderId="1" xfId="0" applyFont="1" applyFill="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 xfId="0" applyBorder="1" applyAlignment="1">
      <alignment horizontal="center" vertical="center" wrapText="1"/>
    </xf>
    <xf numFmtId="1" fontId="0" fillId="0" borderId="1" xfId="0" applyNumberFormat="1" applyBorder="1" applyAlignment="1">
      <alignment horizontal="center" vertical="center"/>
    </xf>
    <xf numFmtId="0" fontId="0" fillId="0" borderId="1" xfId="0" applyBorder="1" applyAlignment="1">
      <alignment horizontal="center" vertical="center"/>
    </xf>
    <xf numFmtId="164" fontId="0" fillId="0" borderId="18" xfId="0" applyNumberFormat="1" applyBorder="1" applyAlignment="1">
      <alignment horizontal="center" vertical="center"/>
    </xf>
    <xf numFmtId="8" fontId="0" fillId="0" borderId="18" xfId="0" applyNumberFormat="1" applyBorder="1" applyAlignment="1">
      <alignment horizontal="center" vertical="center"/>
    </xf>
    <xf numFmtId="164" fontId="0" fillId="0" borderId="19" xfId="0" applyNumberFormat="1" applyBorder="1" applyAlignment="1">
      <alignment horizontal="center" vertical="center"/>
    </xf>
    <xf numFmtId="164" fontId="0" fillId="0" borderId="20" xfId="0" applyNumberFormat="1" applyBorder="1" applyAlignment="1">
      <alignment horizontal="center" vertical="center"/>
    </xf>
    <xf numFmtId="0" fontId="25" fillId="4" borderId="4" xfId="0" applyFont="1" applyFill="1" applyBorder="1" applyAlignment="1">
      <alignment horizontal="center" vertical="center" wrapText="1"/>
    </xf>
    <xf numFmtId="0" fontId="0" fillId="4" borderId="1" xfId="0" applyFill="1" applyBorder="1" applyAlignment="1">
      <alignment horizontal="center" vertical="center" wrapText="1"/>
    </xf>
    <xf numFmtId="0" fontId="0" fillId="4" borderId="18" xfId="0" applyFill="1" applyBorder="1" applyAlignment="1">
      <alignment horizontal="center" vertical="center" wrapText="1"/>
    </xf>
    <xf numFmtId="0" fontId="25" fillId="4" borderId="1" xfId="0" applyFont="1" applyFill="1" applyBorder="1" applyAlignment="1">
      <alignment horizontal="center" vertical="center" wrapText="1"/>
    </xf>
    <xf numFmtId="0" fontId="25" fillId="4" borderId="18" xfId="0" applyFont="1"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2"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 xfId="0" applyFont="1" applyBorder="1" applyAlignment="1">
      <alignment horizontal="center" vertical="center"/>
    </xf>
    <xf numFmtId="0" fontId="25" fillId="2" borderId="1" xfId="0" applyFont="1" applyFill="1" applyBorder="1" applyAlignment="1">
      <alignment horizontal="center" vertical="center" wrapText="1"/>
    </xf>
    <xf numFmtId="0" fontId="31" fillId="0" borderId="1" xfId="0" applyFont="1" applyBorder="1" applyAlignment="1">
      <alignment horizontal="center" vertical="center" wrapText="1"/>
    </xf>
    <xf numFmtId="164" fontId="27" fillId="2" borderId="1" xfId="0" applyNumberFormat="1" applyFont="1" applyFill="1" applyBorder="1" applyAlignment="1">
      <alignment horizontal="center" vertical="center"/>
    </xf>
    <xf numFmtId="0" fontId="25" fillId="8" borderId="1" xfId="0" applyFont="1" applyFill="1" applyBorder="1" applyAlignment="1">
      <alignment horizontal="center" vertical="center" wrapText="1"/>
    </xf>
    <xf numFmtId="0" fontId="0" fillId="8" borderId="1" xfId="0" applyFill="1" applyBorder="1" applyAlignment="1">
      <alignment horizontal="center" vertical="center" wrapText="1"/>
    </xf>
    <xf numFmtId="0" fontId="32" fillId="2" borderId="12" xfId="0" applyFont="1" applyFill="1" applyBorder="1" applyAlignment="1">
      <alignment horizontal="center" vertical="center" wrapText="1"/>
    </xf>
    <xf numFmtId="0" fontId="32" fillId="2" borderId="17" xfId="0" applyFont="1" applyFill="1" applyBorder="1" applyAlignment="1">
      <alignment horizontal="center" vertical="center" wrapText="1"/>
    </xf>
    <xf numFmtId="0" fontId="32" fillId="2" borderId="15" xfId="0" applyFont="1" applyFill="1" applyBorder="1" applyAlignment="1">
      <alignment horizontal="center" vertical="center" wrapText="1"/>
    </xf>
    <xf numFmtId="8" fontId="27" fillId="2" borderId="18" xfId="0" applyNumberFormat="1" applyFont="1" applyFill="1" applyBorder="1" applyAlignment="1">
      <alignment horizontal="center" vertical="center"/>
    </xf>
    <xf numFmtId="8" fontId="27" fillId="2" borderId="19" xfId="0" applyNumberFormat="1" applyFont="1" applyFill="1" applyBorder="1" applyAlignment="1">
      <alignment horizontal="center" vertical="center"/>
    </xf>
    <xf numFmtId="8" fontId="27" fillId="2" borderId="20" xfId="0" applyNumberFormat="1" applyFont="1" applyFill="1" applyBorder="1" applyAlignment="1">
      <alignment horizontal="center" vertical="center"/>
    </xf>
    <xf numFmtId="0" fontId="27" fillId="2" borderId="1" xfId="0" applyFont="1" applyFill="1" applyBorder="1" applyAlignment="1">
      <alignment horizontal="center" vertical="center"/>
    </xf>
    <xf numFmtId="0" fontId="0" fillId="10" borderId="1" xfId="0" applyFill="1" applyBorder="1" applyAlignment="1">
      <alignment horizontal="center" vertical="center" wrapText="1"/>
    </xf>
    <xf numFmtId="0" fontId="0" fillId="11" borderId="1" xfId="0" applyFill="1" applyBorder="1" applyAlignment="1">
      <alignment horizontal="center" vertical="center"/>
    </xf>
    <xf numFmtId="0" fontId="0" fillId="11" borderId="1" xfId="0" applyFill="1" applyBorder="1" applyAlignment="1">
      <alignment horizontal="center" vertical="center" wrapText="1"/>
    </xf>
    <xf numFmtId="1" fontId="0" fillId="11" borderId="1" xfId="0" applyNumberFormat="1" applyFill="1" applyBorder="1" applyAlignment="1">
      <alignment horizontal="center" vertical="center"/>
    </xf>
    <xf numFmtId="0" fontId="0" fillId="10" borderId="1" xfId="0" applyFill="1"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25" fillId="2" borderId="18" xfId="0" applyFont="1" applyFill="1" applyBorder="1" applyAlignment="1">
      <alignment horizontal="center" vertical="center" wrapText="1"/>
    </xf>
    <xf numFmtId="1" fontId="0" fillId="10" borderId="1" xfId="0" applyNumberFormat="1" applyFill="1" applyBorder="1" applyAlignment="1">
      <alignment horizontal="center" vertical="center"/>
    </xf>
    <xf numFmtId="0" fontId="0" fillId="0" borderId="4" xfId="0" applyBorder="1" applyAlignment="1">
      <alignment horizontal="center" vertical="center" wrapText="1"/>
    </xf>
    <xf numFmtId="0" fontId="25" fillId="2" borderId="12" xfId="0" applyFont="1" applyFill="1" applyBorder="1" applyAlignment="1">
      <alignment horizontal="center" vertical="center" wrapText="1"/>
    </xf>
    <xf numFmtId="0" fontId="25" fillId="2" borderId="17"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0" fillId="9" borderId="1" xfId="0" applyFill="1" applyBorder="1" applyAlignment="1">
      <alignment horizontal="center" vertical="center" wrapText="1"/>
    </xf>
    <xf numFmtId="0" fontId="0" fillId="9" borderId="1" xfId="0" applyFill="1" applyBorder="1" applyAlignment="1">
      <alignment horizontal="center" vertical="center"/>
    </xf>
    <xf numFmtId="0" fontId="0" fillId="9" borderId="0" xfId="0" applyFill="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wrapText="1"/>
    </xf>
    <xf numFmtId="0" fontId="0" fillId="3" borderId="20" xfId="0" applyFill="1" applyBorder="1" applyAlignment="1">
      <alignment horizontal="center" vertical="center" wrapText="1"/>
    </xf>
    <xf numFmtId="0" fontId="31" fillId="0" borderId="1" xfId="0" applyFont="1" applyBorder="1" applyAlignment="1">
      <alignment horizontal="center" wrapText="1"/>
    </xf>
    <xf numFmtId="0" fontId="26" fillId="8" borderId="18" xfId="0" applyFont="1" applyFill="1" applyBorder="1" applyAlignment="1">
      <alignment horizontal="center" vertical="center" wrapText="1"/>
    </xf>
    <xf numFmtId="0" fontId="26" fillId="8" borderId="19" xfId="0" applyFont="1" applyFill="1" applyBorder="1" applyAlignment="1">
      <alignment horizontal="center" vertical="center" wrapText="1"/>
    </xf>
    <xf numFmtId="0" fontId="26" fillId="8" borderId="20" xfId="0" applyFont="1" applyFill="1" applyBorder="1" applyAlignment="1">
      <alignment horizontal="center" vertical="center" wrapText="1"/>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20" xfId="0" applyFill="1" applyBorder="1" applyAlignment="1">
      <alignment horizontal="center" vertical="center" wrapText="1"/>
    </xf>
    <xf numFmtId="0" fontId="22" fillId="5" borderId="2" xfId="1" applyFont="1" applyFill="1" applyBorder="1" applyAlignment="1">
      <alignment horizontal="center" vertical="center"/>
    </xf>
    <xf numFmtId="0" fontId="22" fillId="5" borderId="3" xfId="1" applyFont="1" applyFill="1" applyBorder="1" applyAlignment="1">
      <alignment horizontal="center" vertical="center"/>
    </xf>
    <xf numFmtId="0" fontId="22" fillId="5" borderId="4" xfId="1" applyFont="1" applyFill="1" applyBorder="1" applyAlignment="1">
      <alignment horizontal="center" vertical="center"/>
    </xf>
    <xf numFmtId="0" fontId="24" fillId="0" borderId="1" xfId="1" applyFont="1" applyBorder="1" applyAlignment="1">
      <alignment horizontal="center" vertical="center"/>
    </xf>
    <xf numFmtId="0" fontId="22" fillId="5" borderId="1" xfId="1" applyFont="1" applyFill="1" applyBorder="1" applyAlignment="1">
      <alignment horizontal="center" vertical="center"/>
    </xf>
    <xf numFmtId="0" fontId="24" fillId="0" borderId="1" xfId="1" applyFont="1" applyBorder="1" applyAlignment="1">
      <alignment horizontal="center" vertical="center" wrapText="1"/>
    </xf>
    <xf numFmtId="0" fontId="24" fillId="0" borderId="1" xfId="1" applyFont="1" applyBorder="1" applyAlignment="1">
      <alignment horizontal="center" wrapText="1"/>
    </xf>
    <xf numFmtId="0" fontId="22" fillId="5" borderId="6" xfId="1" applyFont="1" applyFill="1" applyBorder="1" applyAlignment="1">
      <alignment horizontal="center" vertical="center"/>
    </xf>
    <xf numFmtId="0" fontId="22" fillId="5" borderId="7" xfId="1" applyFont="1" applyFill="1" applyBorder="1" applyAlignment="1">
      <alignment horizontal="center" vertical="center"/>
    </xf>
    <xf numFmtId="0" fontId="22" fillId="5" borderId="8" xfId="1" applyFont="1" applyFill="1" applyBorder="1" applyAlignment="1">
      <alignment horizontal="center" vertical="center"/>
    </xf>
  </cellXfs>
  <cellStyles count="9">
    <cellStyle name="BodyStyle" xfId="5"/>
    <cellStyle name="HeaderStyle" xfId="4"/>
    <cellStyle name="Millares 2" xfId="3"/>
    <cellStyle name="Moneda" xfId="8" builtinId="4"/>
    <cellStyle name="Moneda 2" xfId="2"/>
    <cellStyle name="Normal" xfId="0" builtinId="0"/>
    <cellStyle name="Normal 2" xfId="1"/>
    <cellStyle name="Numeric" xfId="6"/>
    <cellStyle name="Porcentaje" xfId="7" builtinId="5"/>
  </cellStyles>
  <dxfs count="0"/>
  <tableStyles count="0" defaultTableStyle="TableStyleMedium2" defaultPivotStyle="PivotStyleLight16"/>
  <colors>
    <mruColors>
      <color rgb="FFEDED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1168854</xdr:colOff>
      <xdr:row>0</xdr:row>
      <xdr:rowOff>0</xdr:rowOff>
    </xdr:from>
    <xdr:ext cx="1413010" cy="1047750"/>
    <xdr:pic>
      <xdr:nvPicPr>
        <xdr:cNvPr id="2" name="Imagen 1">
          <a:extLst>
            <a:ext uri="{FF2B5EF4-FFF2-40B4-BE49-F238E27FC236}">
              <a16:creationId xmlns=""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552"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87"/>
  <sheetViews>
    <sheetView topLeftCell="A31" zoomScale="80" zoomScaleNormal="80" workbookViewId="0">
      <selection activeCell="J48" sqref="J48"/>
    </sheetView>
  </sheetViews>
  <sheetFormatPr baseColWidth="10" defaultColWidth="10.875" defaultRowHeight="15"/>
  <cols>
    <col min="1" max="1" width="34.125" style="18" customWidth="1"/>
    <col min="2" max="2" width="10.875" style="10"/>
    <col min="3" max="3" width="28.375" style="10" customWidth="1"/>
    <col min="4" max="4" width="21.375" style="10" customWidth="1"/>
    <col min="5" max="5" width="19.375" style="10" customWidth="1"/>
    <col min="6" max="6" width="27.375" style="10" customWidth="1"/>
    <col min="7" max="7" width="17.125" style="10" customWidth="1"/>
    <col min="8" max="8" width="27.375" style="10" customWidth="1"/>
    <col min="9" max="9" width="15.375" style="10" customWidth="1"/>
    <col min="10" max="10" width="17.875" style="10" customWidth="1"/>
    <col min="11" max="11" width="19.375" style="10" customWidth="1"/>
    <col min="12" max="12" width="25.375" style="10" customWidth="1"/>
    <col min="13" max="13" width="20.625" style="10" customWidth="1"/>
    <col min="14" max="15" width="10.875" style="10"/>
    <col min="16" max="16" width="16.625" style="10" customWidth="1"/>
    <col min="17" max="17" width="20.375" style="10" customWidth="1"/>
    <col min="18" max="18" width="18.625" style="10" customWidth="1"/>
    <col min="19" max="19" width="22.875" style="10" customWidth="1"/>
    <col min="20" max="20" width="22.125" style="10" customWidth="1"/>
    <col min="21" max="21" width="25.375" style="10" customWidth="1"/>
    <col min="22" max="22" width="21.125" style="10" customWidth="1"/>
    <col min="23" max="23" width="19.125" style="10" customWidth="1"/>
    <col min="24" max="24" width="17.375" style="10" customWidth="1"/>
    <col min="25" max="25" width="16.375" style="10" customWidth="1"/>
    <col min="26" max="26" width="16.125" style="10" customWidth="1"/>
    <col min="27" max="27" width="28.625" style="10" customWidth="1"/>
    <col min="28" max="28" width="19.375" style="10" customWidth="1"/>
    <col min="29" max="29" width="21.125" style="10" customWidth="1"/>
    <col min="30" max="30" width="21.875" style="10" customWidth="1"/>
    <col min="31" max="31" width="25.375" style="10" customWidth="1"/>
    <col min="32" max="32" width="22.125" style="10" customWidth="1"/>
    <col min="33" max="33" width="29.625" style="10" customWidth="1"/>
    <col min="34" max="34" width="18.625" style="10" customWidth="1"/>
    <col min="35" max="35" width="18.125" style="10" customWidth="1"/>
    <col min="36" max="36" width="22.125" style="10" customWidth="1"/>
    <col min="37" max="16384" width="10.875" style="10"/>
  </cols>
  <sheetData>
    <row r="1" spans="1:50" ht="54.75" customHeight="1">
      <c r="A1" s="165" t="s">
        <v>159</v>
      </c>
      <c r="B1" s="165"/>
      <c r="C1" s="165"/>
      <c r="D1" s="165"/>
      <c r="E1" s="165"/>
      <c r="F1" s="165"/>
      <c r="G1" s="165"/>
      <c r="H1" s="165"/>
    </row>
    <row r="2" spans="1:50" ht="33" customHeight="1">
      <c r="A2" s="148" t="s">
        <v>178</v>
      </c>
      <c r="B2" s="148"/>
      <c r="C2" s="148"/>
      <c r="D2" s="148"/>
      <c r="E2" s="148"/>
      <c r="F2" s="148"/>
      <c r="G2" s="148"/>
      <c r="H2" s="148"/>
      <c r="I2" s="11"/>
      <c r="J2" s="11"/>
      <c r="K2" s="11"/>
      <c r="L2" s="11"/>
      <c r="M2" s="11"/>
      <c r="N2" s="11"/>
      <c r="O2" s="11"/>
      <c r="P2" s="11"/>
      <c r="Q2" s="11"/>
      <c r="R2" s="11"/>
      <c r="S2" s="11"/>
      <c r="T2" s="11"/>
      <c r="U2" s="11"/>
      <c r="V2" s="11"/>
      <c r="W2" s="11"/>
      <c r="X2" s="11"/>
      <c r="Y2" s="11"/>
      <c r="Z2" s="11"/>
      <c r="AA2" s="12"/>
      <c r="AB2" s="12"/>
      <c r="AC2" s="12"/>
      <c r="AD2" s="12"/>
      <c r="AE2" s="12"/>
      <c r="AF2" s="12"/>
      <c r="AG2" s="13"/>
      <c r="AH2" s="13"/>
      <c r="AI2" s="13"/>
      <c r="AJ2" s="13"/>
      <c r="AK2" s="13"/>
      <c r="AL2" s="13"/>
      <c r="AM2" s="13"/>
      <c r="AN2" s="13"/>
      <c r="AO2" s="13"/>
      <c r="AP2" s="13"/>
      <c r="AQ2" s="11"/>
      <c r="AR2" s="11"/>
      <c r="AS2" s="11"/>
      <c r="AT2" s="11"/>
      <c r="AU2" s="11"/>
      <c r="AV2" s="11"/>
      <c r="AW2" s="11"/>
      <c r="AX2" s="11"/>
    </row>
    <row r="3" spans="1:50" ht="48" customHeight="1">
      <c r="A3" s="14" t="s">
        <v>92</v>
      </c>
      <c r="B3" s="144" t="s">
        <v>105</v>
      </c>
      <c r="C3" s="144"/>
      <c r="D3" s="144"/>
      <c r="E3" s="144"/>
      <c r="F3" s="144"/>
      <c r="G3" s="144"/>
      <c r="H3" s="144"/>
    </row>
    <row r="4" spans="1:50" ht="48" customHeight="1">
      <c r="A4" s="14" t="s">
        <v>165</v>
      </c>
      <c r="B4" s="137" t="s">
        <v>184</v>
      </c>
      <c r="C4" s="138"/>
      <c r="D4" s="138"/>
      <c r="E4" s="138"/>
      <c r="F4" s="138"/>
      <c r="G4" s="138"/>
      <c r="H4" s="139"/>
    </row>
    <row r="5" spans="1:50" ht="31.5" customHeight="1">
      <c r="A5" s="14" t="s">
        <v>183</v>
      </c>
      <c r="B5" s="144" t="s">
        <v>106</v>
      </c>
      <c r="C5" s="144"/>
      <c r="D5" s="144"/>
      <c r="E5" s="144"/>
      <c r="F5" s="144"/>
      <c r="G5" s="144"/>
      <c r="H5" s="144"/>
    </row>
    <row r="6" spans="1:50" ht="40.5" customHeight="1">
      <c r="A6" s="14" t="s">
        <v>80</v>
      </c>
      <c r="B6" s="137" t="s">
        <v>107</v>
      </c>
      <c r="C6" s="138"/>
      <c r="D6" s="138"/>
      <c r="E6" s="138"/>
      <c r="F6" s="138"/>
      <c r="G6" s="138"/>
      <c r="H6" s="139"/>
    </row>
    <row r="7" spans="1:50" ht="41.1" customHeight="1">
      <c r="A7" s="14" t="s">
        <v>98</v>
      </c>
      <c r="B7" s="144" t="s">
        <v>108</v>
      </c>
      <c r="C7" s="144"/>
      <c r="D7" s="144"/>
      <c r="E7" s="144"/>
      <c r="F7" s="144"/>
      <c r="G7" s="144"/>
      <c r="H7" s="144"/>
    </row>
    <row r="8" spans="1:50" ht="48.95" customHeight="1">
      <c r="A8" s="14" t="s">
        <v>32</v>
      </c>
      <c r="B8" s="144" t="s">
        <v>192</v>
      </c>
      <c r="C8" s="144"/>
      <c r="D8" s="144"/>
      <c r="E8" s="144"/>
      <c r="F8" s="144"/>
      <c r="G8" s="144"/>
      <c r="H8" s="144"/>
    </row>
    <row r="9" spans="1:50" ht="48.95" customHeight="1">
      <c r="A9" s="14" t="s">
        <v>193</v>
      </c>
      <c r="B9" s="137" t="s">
        <v>194</v>
      </c>
      <c r="C9" s="138"/>
      <c r="D9" s="138"/>
      <c r="E9" s="138"/>
      <c r="F9" s="138"/>
      <c r="G9" s="138"/>
      <c r="H9" s="139"/>
    </row>
    <row r="10" spans="1:50" ht="30">
      <c r="A10" s="14" t="s">
        <v>33</v>
      </c>
      <c r="B10" s="144" t="s">
        <v>109</v>
      </c>
      <c r="C10" s="144"/>
      <c r="D10" s="144"/>
      <c r="E10" s="144"/>
      <c r="F10" s="144"/>
      <c r="G10" s="144"/>
      <c r="H10" s="144"/>
    </row>
    <row r="11" spans="1:50" ht="30">
      <c r="A11" s="14" t="s">
        <v>8</v>
      </c>
      <c r="B11" s="144" t="s">
        <v>110</v>
      </c>
      <c r="C11" s="144"/>
      <c r="D11" s="144"/>
      <c r="E11" s="144"/>
      <c r="F11" s="144"/>
      <c r="G11" s="144"/>
      <c r="H11" s="144"/>
    </row>
    <row r="12" spans="1:50" ht="33.950000000000003" customHeight="1">
      <c r="A12" s="14" t="s">
        <v>81</v>
      </c>
      <c r="B12" s="144" t="s">
        <v>111</v>
      </c>
      <c r="C12" s="144"/>
      <c r="D12" s="144"/>
      <c r="E12" s="144"/>
      <c r="F12" s="144"/>
      <c r="G12" s="144"/>
      <c r="H12" s="144"/>
    </row>
    <row r="13" spans="1:50" ht="30">
      <c r="A13" s="14" t="s">
        <v>29</v>
      </c>
      <c r="B13" s="144" t="s">
        <v>112</v>
      </c>
      <c r="C13" s="144"/>
      <c r="D13" s="144"/>
      <c r="E13" s="144"/>
      <c r="F13" s="144"/>
      <c r="G13" s="144"/>
      <c r="H13" s="144"/>
    </row>
    <row r="14" spans="1:50" ht="30">
      <c r="A14" s="14" t="s">
        <v>102</v>
      </c>
      <c r="B14" s="144" t="s">
        <v>113</v>
      </c>
      <c r="C14" s="144"/>
      <c r="D14" s="144"/>
      <c r="E14" s="144"/>
      <c r="F14" s="144"/>
      <c r="G14" s="144"/>
      <c r="H14" s="144"/>
    </row>
    <row r="15" spans="1:50" ht="44.1" customHeight="1">
      <c r="A15" s="14" t="s">
        <v>99</v>
      </c>
      <c r="B15" s="144" t="s">
        <v>114</v>
      </c>
      <c r="C15" s="144"/>
      <c r="D15" s="144"/>
      <c r="E15" s="144"/>
      <c r="F15" s="144"/>
      <c r="G15" s="144"/>
      <c r="H15" s="144"/>
    </row>
    <row r="16" spans="1:50" ht="60">
      <c r="A16" s="14" t="s">
        <v>9</v>
      </c>
      <c r="B16" s="144" t="s">
        <v>115</v>
      </c>
      <c r="C16" s="144"/>
      <c r="D16" s="144"/>
      <c r="E16" s="144"/>
      <c r="F16" s="144"/>
      <c r="G16" s="144"/>
      <c r="H16" s="144"/>
    </row>
    <row r="17" spans="1:8" ht="58.5" customHeight="1">
      <c r="A17" s="14" t="s">
        <v>30</v>
      </c>
      <c r="B17" s="144" t="s">
        <v>116</v>
      </c>
      <c r="C17" s="144"/>
      <c r="D17" s="144"/>
      <c r="E17" s="144"/>
      <c r="F17" s="144"/>
      <c r="G17" s="144"/>
      <c r="H17" s="144"/>
    </row>
    <row r="18" spans="1:8" ht="30">
      <c r="A18" s="14" t="s">
        <v>82</v>
      </c>
      <c r="B18" s="144" t="s">
        <v>117</v>
      </c>
      <c r="C18" s="144"/>
      <c r="D18" s="144"/>
      <c r="E18" s="144"/>
      <c r="F18" s="144"/>
      <c r="G18" s="144"/>
      <c r="H18" s="144"/>
    </row>
    <row r="19" spans="1:8" ht="30" customHeight="1">
      <c r="A19" s="162"/>
      <c r="B19" s="163"/>
      <c r="C19" s="163"/>
      <c r="D19" s="163"/>
      <c r="E19" s="163"/>
      <c r="F19" s="163"/>
      <c r="G19" s="163"/>
      <c r="H19" s="164"/>
    </row>
    <row r="20" spans="1:8" ht="37.5" customHeight="1">
      <c r="A20" s="148" t="s">
        <v>179</v>
      </c>
      <c r="B20" s="148"/>
      <c r="C20" s="148"/>
      <c r="D20" s="148"/>
      <c r="E20" s="148"/>
      <c r="F20" s="148"/>
      <c r="G20" s="148"/>
      <c r="H20" s="148"/>
    </row>
    <row r="21" spans="1:8" ht="117" customHeight="1">
      <c r="A21" s="145" t="s">
        <v>34</v>
      </c>
      <c r="B21" s="145"/>
      <c r="C21" s="145"/>
      <c r="D21" s="145"/>
      <c r="E21" s="145"/>
      <c r="F21" s="145"/>
      <c r="G21" s="145"/>
      <c r="H21" s="145"/>
    </row>
    <row r="22" spans="1:8" ht="117" customHeight="1">
      <c r="A22" s="14" t="s">
        <v>98</v>
      </c>
      <c r="B22" s="144" t="s">
        <v>108</v>
      </c>
      <c r="C22" s="144"/>
      <c r="D22" s="144"/>
      <c r="E22" s="144"/>
      <c r="F22" s="144"/>
      <c r="G22" s="144"/>
      <c r="H22" s="144"/>
    </row>
    <row r="23" spans="1:8" ht="167.1" customHeight="1">
      <c r="A23" s="14" t="s">
        <v>83</v>
      </c>
      <c r="B23" s="145" t="s">
        <v>118</v>
      </c>
      <c r="C23" s="145"/>
      <c r="D23" s="145"/>
      <c r="E23" s="145"/>
      <c r="F23" s="145"/>
      <c r="G23" s="145"/>
      <c r="H23" s="145"/>
    </row>
    <row r="24" spans="1:8" ht="69.75" customHeight="1">
      <c r="A24" s="14" t="s">
        <v>185</v>
      </c>
      <c r="B24" s="145" t="s">
        <v>119</v>
      </c>
      <c r="C24" s="145"/>
      <c r="D24" s="145"/>
      <c r="E24" s="145"/>
      <c r="F24" s="145"/>
      <c r="G24" s="145"/>
      <c r="H24" s="145"/>
    </row>
    <row r="25" spans="1:8" ht="60" customHeight="1">
      <c r="A25" s="14" t="s">
        <v>186</v>
      </c>
      <c r="B25" s="145" t="s">
        <v>121</v>
      </c>
      <c r="C25" s="145"/>
      <c r="D25" s="145"/>
      <c r="E25" s="145"/>
      <c r="F25" s="145"/>
      <c r="G25" s="145"/>
      <c r="H25" s="145"/>
    </row>
    <row r="26" spans="1:8" ht="24.75" customHeight="1">
      <c r="A26" s="15" t="s">
        <v>85</v>
      </c>
      <c r="B26" s="146" t="s">
        <v>120</v>
      </c>
      <c r="C26" s="146"/>
      <c r="D26" s="146"/>
      <c r="E26" s="146"/>
      <c r="F26" s="146"/>
      <c r="G26" s="146"/>
      <c r="H26" s="146"/>
    </row>
    <row r="27" spans="1:8" ht="26.25" customHeight="1">
      <c r="A27" s="15" t="s">
        <v>86</v>
      </c>
      <c r="B27" s="146" t="s">
        <v>100</v>
      </c>
      <c r="C27" s="146"/>
      <c r="D27" s="146"/>
      <c r="E27" s="146"/>
      <c r="F27" s="146"/>
      <c r="G27" s="146"/>
      <c r="H27" s="146"/>
    </row>
    <row r="28" spans="1:8" ht="53.25" customHeight="1">
      <c r="A28" s="14" t="s">
        <v>166</v>
      </c>
      <c r="B28" s="145" t="s">
        <v>172</v>
      </c>
      <c r="C28" s="145"/>
      <c r="D28" s="145"/>
      <c r="E28" s="145"/>
      <c r="F28" s="145"/>
      <c r="G28" s="145"/>
      <c r="H28" s="145"/>
    </row>
    <row r="29" spans="1:8" ht="45" customHeight="1">
      <c r="A29" s="14" t="s">
        <v>168</v>
      </c>
      <c r="B29" s="140" t="s">
        <v>173</v>
      </c>
      <c r="C29" s="141"/>
      <c r="D29" s="141"/>
      <c r="E29" s="141"/>
      <c r="F29" s="141"/>
      <c r="G29" s="141"/>
      <c r="H29" s="142"/>
    </row>
    <row r="30" spans="1:8" ht="45" customHeight="1">
      <c r="A30" s="14" t="s">
        <v>167</v>
      </c>
      <c r="B30" s="140" t="s">
        <v>174</v>
      </c>
      <c r="C30" s="141"/>
      <c r="D30" s="141"/>
      <c r="E30" s="141"/>
      <c r="F30" s="141"/>
      <c r="G30" s="141"/>
      <c r="H30" s="142"/>
    </row>
    <row r="31" spans="1:8" ht="45" customHeight="1">
      <c r="A31" s="14" t="s">
        <v>157</v>
      </c>
      <c r="B31" s="140" t="s">
        <v>175</v>
      </c>
      <c r="C31" s="141"/>
      <c r="D31" s="141"/>
      <c r="E31" s="141"/>
      <c r="F31" s="141"/>
      <c r="G31" s="141"/>
      <c r="H31" s="142"/>
    </row>
    <row r="32" spans="1:8" ht="33" customHeight="1">
      <c r="A32" s="15" t="s">
        <v>187</v>
      </c>
      <c r="B32" s="145" t="s">
        <v>122</v>
      </c>
      <c r="C32" s="145"/>
      <c r="D32" s="145"/>
      <c r="E32" s="145"/>
      <c r="F32" s="145"/>
      <c r="G32" s="145"/>
      <c r="H32" s="145"/>
    </row>
    <row r="33" spans="1:8" ht="39" customHeight="1">
      <c r="A33" s="14" t="s">
        <v>87</v>
      </c>
      <c r="B33" s="146" t="s">
        <v>176</v>
      </c>
      <c r="C33" s="146"/>
      <c r="D33" s="146"/>
      <c r="E33" s="146"/>
      <c r="F33" s="146"/>
      <c r="G33" s="146"/>
      <c r="H33" s="146"/>
    </row>
    <row r="34" spans="1:8" ht="39" customHeight="1">
      <c r="A34" s="148" t="s">
        <v>218</v>
      </c>
      <c r="B34" s="148"/>
      <c r="C34" s="148"/>
      <c r="D34" s="148"/>
      <c r="E34" s="148"/>
      <c r="F34" s="148"/>
      <c r="G34" s="148"/>
      <c r="H34" s="148"/>
    </row>
    <row r="35" spans="1:8" ht="79.5" customHeight="1">
      <c r="A35" s="137" t="s">
        <v>219</v>
      </c>
      <c r="B35" s="138"/>
      <c r="C35" s="138"/>
      <c r="D35" s="138"/>
      <c r="E35" s="138"/>
      <c r="F35" s="138"/>
      <c r="G35" s="138"/>
      <c r="H35" s="139"/>
    </row>
    <row r="36" spans="1:8" ht="33" customHeight="1">
      <c r="A36" s="14" t="s">
        <v>26</v>
      </c>
      <c r="B36" s="145" t="s">
        <v>145</v>
      </c>
      <c r="C36" s="145"/>
      <c r="D36" s="145"/>
      <c r="E36" s="145"/>
      <c r="F36" s="145"/>
      <c r="G36" s="145"/>
      <c r="H36" s="145"/>
    </row>
    <row r="37" spans="1:8" ht="33" customHeight="1">
      <c r="A37" s="14" t="s">
        <v>27</v>
      </c>
      <c r="B37" s="145" t="s">
        <v>146</v>
      </c>
      <c r="C37" s="145"/>
      <c r="D37" s="145"/>
      <c r="E37" s="145"/>
      <c r="F37" s="145"/>
      <c r="G37" s="145"/>
      <c r="H37" s="145"/>
    </row>
    <row r="38" spans="1:8" ht="33" customHeight="1">
      <c r="A38" s="24"/>
      <c r="B38" s="25"/>
      <c r="C38" s="25"/>
      <c r="D38" s="25"/>
      <c r="E38" s="25"/>
      <c r="F38" s="25"/>
      <c r="G38" s="25"/>
      <c r="H38" s="26"/>
    </row>
    <row r="39" spans="1:8" ht="34.5" customHeight="1">
      <c r="A39" s="148" t="s">
        <v>180</v>
      </c>
      <c r="B39" s="148"/>
      <c r="C39" s="148"/>
      <c r="D39" s="148"/>
      <c r="E39" s="148"/>
      <c r="F39" s="148"/>
      <c r="G39" s="148"/>
      <c r="H39" s="148"/>
    </row>
    <row r="40" spans="1:8" ht="34.5" customHeight="1">
      <c r="A40" s="14" t="s">
        <v>10</v>
      </c>
      <c r="B40" s="145" t="s">
        <v>123</v>
      </c>
      <c r="C40" s="145"/>
      <c r="D40" s="145"/>
      <c r="E40" s="145"/>
      <c r="F40" s="145"/>
      <c r="G40" s="145"/>
      <c r="H40" s="145"/>
    </row>
    <row r="41" spans="1:8" ht="29.25" customHeight="1">
      <c r="A41" s="14" t="s">
        <v>11</v>
      </c>
      <c r="B41" s="145" t="s">
        <v>124</v>
      </c>
      <c r="C41" s="145"/>
      <c r="D41" s="145"/>
      <c r="E41" s="145"/>
      <c r="F41" s="145"/>
      <c r="G41" s="145"/>
      <c r="H41" s="145"/>
    </row>
    <row r="42" spans="1:8" ht="42" customHeight="1">
      <c r="A42" s="14" t="s">
        <v>147</v>
      </c>
      <c r="B42" s="145" t="s">
        <v>196</v>
      </c>
      <c r="C42" s="145"/>
      <c r="D42" s="145"/>
      <c r="E42" s="145"/>
      <c r="F42" s="145"/>
      <c r="G42" s="145"/>
      <c r="H42" s="145"/>
    </row>
    <row r="43" spans="1:8" ht="42" customHeight="1">
      <c r="A43" s="14" t="s">
        <v>198</v>
      </c>
      <c r="B43" s="140" t="s">
        <v>199</v>
      </c>
      <c r="C43" s="141"/>
      <c r="D43" s="141"/>
      <c r="E43" s="141"/>
      <c r="F43" s="141"/>
      <c r="G43" s="141"/>
      <c r="H43" s="142"/>
    </row>
    <row r="44" spans="1:8" ht="42" customHeight="1">
      <c r="A44" s="14" t="s">
        <v>148</v>
      </c>
      <c r="B44" s="140" t="s">
        <v>200</v>
      </c>
      <c r="C44" s="141"/>
      <c r="D44" s="141"/>
      <c r="E44" s="141"/>
      <c r="F44" s="141"/>
      <c r="G44" s="141"/>
      <c r="H44" s="142"/>
    </row>
    <row r="45" spans="1:8" ht="42" customHeight="1">
      <c r="A45" s="14" t="s">
        <v>201</v>
      </c>
      <c r="B45" s="140" t="s">
        <v>203</v>
      </c>
      <c r="C45" s="141"/>
      <c r="D45" s="141"/>
      <c r="E45" s="141"/>
      <c r="F45" s="141"/>
      <c r="G45" s="141"/>
      <c r="H45" s="142"/>
    </row>
    <row r="46" spans="1:8" ht="86.1" customHeight="1">
      <c r="A46" s="16" t="s">
        <v>205</v>
      </c>
      <c r="B46" s="151" t="s">
        <v>125</v>
      </c>
      <c r="C46" s="151"/>
      <c r="D46" s="151"/>
      <c r="E46" s="151"/>
      <c r="F46" s="151"/>
      <c r="G46" s="151"/>
      <c r="H46" s="151"/>
    </row>
    <row r="47" spans="1:8" ht="39.75" customHeight="1">
      <c r="A47" s="16" t="s">
        <v>212</v>
      </c>
      <c r="B47" s="159" t="s">
        <v>220</v>
      </c>
      <c r="C47" s="160"/>
      <c r="D47" s="160"/>
      <c r="E47" s="160"/>
      <c r="F47" s="160"/>
      <c r="G47" s="160"/>
      <c r="H47" s="161"/>
    </row>
    <row r="48" spans="1:8" ht="31.5" customHeight="1">
      <c r="A48" s="16" t="s">
        <v>12</v>
      </c>
      <c r="B48" s="151" t="s">
        <v>204</v>
      </c>
      <c r="C48" s="151"/>
      <c r="D48" s="151"/>
      <c r="E48" s="151"/>
      <c r="F48" s="151"/>
      <c r="G48" s="151"/>
      <c r="H48" s="151"/>
    </row>
    <row r="49" spans="1:8" ht="30">
      <c r="A49" s="16" t="s">
        <v>206</v>
      </c>
      <c r="B49" s="151" t="s">
        <v>126</v>
      </c>
      <c r="C49" s="151"/>
      <c r="D49" s="151"/>
      <c r="E49" s="151"/>
      <c r="F49" s="151"/>
      <c r="G49" s="151"/>
      <c r="H49" s="151"/>
    </row>
    <row r="50" spans="1:8" ht="43.5" customHeight="1">
      <c r="A50" s="16" t="s">
        <v>14</v>
      </c>
      <c r="B50" s="151" t="s">
        <v>127</v>
      </c>
      <c r="C50" s="151"/>
      <c r="D50" s="151"/>
      <c r="E50" s="151"/>
      <c r="F50" s="151"/>
      <c r="G50" s="151"/>
      <c r="H50" s="151"/>
    </row>
    <row r="51" spans="1:8" ht="40.5" customHeight="1">
      <c r="A51" s="16" t="s">
        <v>15</v>
      </c>
      <c r="B51" s="151" t="s">
        <v>128</v>
      </c>
      <c r="C51" s="151"/>
      <c r="D51" s="151"/>
      <c r="E51" s="151"/>
      <c r="F51" s="151"/>
      <c r="G51" s="151"/>
      <c r="H51" s="151"/>
    </row>
    <row r="52" spans="1:8" ht="75.75" customHeight="1">
      <c r="A52" s="17" t="s">
        <v>16</v>
      </c>
      <c r="B52" s="147" t="s">
        <v>129</v>
      </c>
      <c r="C52" s="147"/>
      <c r="D52" s="147"/>
      <c r="E52" s="147"/>
      <c r="F52" s="147"/>
      <c r="G52" s="147"/>
      <c r="H52" s="147"/>
    </row>
    <row r="53" spans="1:8" ht="41.25" customHeight="1">
      <c r="A53" s="17" t="s">
        <v>17</v>
      </c>
      <c r="B53" s="147" t="s">
        <v>130</v>
      </c>
      <c r="C53" s="147"/>
      <c r="D53" s="147"/>
      <c r="E53" s="147"/>
      <c r="F53" s="147"/>
      <c r="G53" s="147"/>
      <c r="H53" s="147"/>
    </row>
    <row r="54" spans="1:8" ht="47.45" customHeight="1">
      <c r="A54" s="17" t="s">
        <v>164</v>
      </c>
      <c r="B54" s="147" t="s">
        <v>131</v>
      </c>
      <c r="C54" s="147"/>
      <c r="D54" s="147"/>
      <c r="E54" s="147"/>
      <c r="F54" s="147"/>
      <c r="G54" s="147"/>
      <c r="H54" s="147"/>
    </row>
    <row r="55" spans="1:8" ht="57.6" customHeight="1">
      <c r="A55" s="17" t="s">
        <v>35</v>
      </c>
      <c r="B55" s="147" t="s">
        <v>132</v>
      </c>
      <c r="C55" s="147"/>
      <c r="D55" s="147"/>
      <c r="E55" s="147"/>
      <c r="F55" s="147"/>
      <c r="G55" s="147"/>
      <c r="H55" s="147"/>
    </row>
    <row r="56" spans="1:8" ht="31.5" customHeight="1">
      <c r="A56" s="17" t="s">
        <v>103</v>
      </c>
      <c r="B56" s="147" t="s">
        <v>133</v>
      </c>
      <c r="C56" s="147"/>
      <c r="D56" s="147"/>
      <c r="E56" s="147"/>
      <c r="F56" s="147"/>
      <c r="G56" s="147"/>
      <c r="H56" s="147"/>
    </row>
    <row r="57" spans="1:8" ht="70.5" customHeight="1">
      <c r="A57" s="17" t="s">
        <v>104</v>
      </c>
      <c r="B57" s="147" t="s">
        <v>134</v>
      </c>
      <c r="C57" s="147"/>
      <c r="D57" s="147"/>
      <c r="E57" s="147"/>
      <c r="F57" s="147"/>
      <c r="G57" s="147"/>
      <c r="H57" s="147"/>
    </row>
    <row r="58" spans="1:8" ht="33.75" customHeight="1">
      <c r="A58" s="152"/>
      <c r="B58" s="152"/>
      <c r="C58" s="152"/>
      <c r="D58" s="152"/>
      <c r="E58" s="152"/>
      <c r="F58" s="152"/>
      <c r="G58" s="152"/>
      <c r="H58" s="153"/>
    </row>
    <row r="59" spans="1:8" ht="32.25" customHeight="1">
      <c r="A59" s="143" t="s">
        <v>182</v>
      </c>
      <c r="B59" s="143"/>
      <c r="C59" s="143"/>
      <c r="D59" s="143"/>
      <c r="E59" s="143"/>
      <c r="F59" s="143"/>
      <c r="G59" s="143"/>
      <c r="H59" s="143"/>
    </row>
    <row r="60" spans="1:8" ht="34.5" customHeight="1">
      <c r="A60" s="14" t="s">
        <v>22</v>
      </c>
      <c r="B60" s="149" t="s">
        <v>140</v>
      </c>
      <c r="C60" s="149"/>
      <c r="D60" s="149"/>
      <c r="E60" s="149"/>
      <c r="F60" s="149"/>
      <c r="G60" s="149"/>
      <c r="H60" s="149"/>
    </row>
    <row r="61" spans="1:8" ht="60" customHeight="1">
      <c r="A61" s="14" t="s">
        <v>31</v>
      </c>
      <c r="B61" s="158" t="s">
        <v>141</v>
      </c>
      <c r="C61" s="158"/>
      <c r="D61" s="158"/>
      <c r="E61" s="158"/>
      <c r="F61" s="158"/>
      <c r="G61" s="158"/>
      <c r="H61" s="158"/>
    </row>
    <row r="62" spans="1:8" ht="41.25" customHeight="1">
      <c r="A62" s="14" t="s">
        <v>207</v>
      </c>
      <c r="B62" s="155" t="s">
        <v>208</v>
      </c>
      <c r="C62" s="156"/>
      <c r="D62" s="156"/>
      <c r="E62" s="156"/>
      <c r="F62" s="156"/>
      <c r="G62" s="156"/>
      <c r="H62" s="157"/>
    </row>
    <row r="63" spans="1:8" ht="42" customHeight="1">
      <c r="A63" s="14" t="s">
        <v>23</v>
      </c>
      <c r="B63" s="145" t="s">
        <v>142</v>
      </c>
      <c r="C63" s="145"/>
      <c r="D63" s="145"/>
      <c r="E63" s="145"/>
      <c r="F63" s="145"/>
      <c r="G63" s="145"/>
      <c r="H63" s="145"/>
    </row>
    <row r="64" spans="1:8" ht="31.5" customHeight="1">
      <c r="A64" s="14" t="s">
        <v>24</v>
      </c>
      <c r="B64" s="149" t="s">
        <v>143</v>
      </c>
      <c r="C64" s="149"/>
      <c r="D64" s="149"/>
      <c r="E64" s="149"/>
      <c r="F64" s="149"/>
      <c r="G64" s="149"/>
      <c r="H64" s="149"/>
    </row>
    <row r="65" spans="1:8" ht="45.75" customHeight="1">
      <c r="A65" s="14" t="s">
        <v>25</v>
      </c>
      <c r="B65" s="149" t="s">
        <v>144</v>
      </c>
      <c r="C65" s="149"/>
      <c r="D65" s="149"/>
      <c r="E65" s="149"/>
      <c r="F65" s="149"/>
      <c r="G65" s="149"/>
      <c r="H65" s="149"/>
    </row>
    <row r="66" spans="1:8" ht="30.75" customHeight="1">
      <c r="A66" s="154"/>
      <c r="B66" s="154"/>
      <c r="C66" s="154"/>
      <c r="D66" s="154"/>
      <c r="E66" s="154"/>
      <c r="F66" s="154"/>
      <c r="G66" s="154"/>
      <c r="H66" s="154"/>
    </row>
    <row r="67" spans="1:8" ht="34.5" customHeight="1">
      <c r="A67" s="143" t="s">
        <v>181</v>
      </c>
      <c r="B67" s="143"/>
      <c r="C67" s="143"/>
      <c r="D67" s="143"/>
      <c r="E67" s="143"/>
      <c r="F67" s="143"/>
      <c r="G67" s="143"/>
      <c r="H67" s="143"/>
    </row>
    <row r="68" spans="1:8" ht="39.75" customHeight="1">
      <c r="A68" s="17" t="s">
        <v>19</v>
      </c>
      <c r="B68" s="149" t="s">
        <v>135</v>
      </c>
      <c r="C68" s="149"/>
      <c r="D68" s="149"/>
      <c r="E68" s="149"/>
      <c r="F68" s="149"/>
      <c r="G68" s="149"/>
      <c r="H68" s="149"/>
    </row>
    <row r="69" spans="1:8" ht="39.75" customHeight="1">
      <c r="A69" s="17" t="s">
        <v>13</v>
      </c>
      <c r="B69" s="149" t="s">
        <v>136</v>
      </c>
      <c r="C69" s="149"/>
      <c r="D69" s="149"/>
      <c r="E69" s="149"/>
      <c r="F69" s="149"/>
      <c r="G69" s="149"/>
      <c r="H69" s="149"/>
    </row>
    <row r="70" spans="1:8" ht="42" customHeight="1">
      <c r="A70" s="17" t="s">
        <v>18</v>
      </c>
      <c r="B70" s="147" t="s">
        <v>137</v>
      </c>
      <c r="C70" s="147"/>
      <c r="D70" s="147"/>
      <c r="E70" s="147"/>
      <c r="F70" s="147"/>
      <c r="G70" s="147"/>
      <c r="H70" s="147"/>
    </row>
    <row r="71" spans="1:8" ht="33.75" customHeight="1">
      <c r="A71" s="17" t="s">
        <v>20</v>
      </c>
      <c r="B71" s="149" t="s">
        <v>138</v>
      </c>
      <c r="C71" s="149"/>
      <c r="D71" s="149"/>
      <c r="E71" s="149"/>
      <c r="F71" s="149"/>
      <c r="G71" s="149"/>
      <c r="H71" s="149"/>
    </row>
    <row r="72" spans="1:8" ht="33" customHeight="1">
      <c r="A72" s="17" t="s">
        <v>21</v>
      </c>
      <c r="B72" s="149" t="s">
        <v>139</v>
      </c>
      <c r="C72" s="149"/>
      <c r="D72" s="149"/>
      <c r="E72" s="149"/>
      <c r="F72" s="149"/>
      <c r="G72" s="149"/>
      <c r="H72" s="149"/>
    </row>
    <row r="73" spans="1:8" ht="33.75" customHeight="1">
      <c r="A73" s="150"/>
      <c r="B73" s="150"/>
      <c r="C73" s="150"/>
      <c r="D73" s="150"/>
      <c r="E73" s="150"/>
      <c r="F73" s="150"/>
      <c r="G73" s="150"/>
      <c r="H73" s="150"/>
    </row>
    <row r="74" spans="1:8" ht="54.75" customHeight="1"/>
    <row r="76" spans="1:8" ht="134.44999999999999" customHeight="1"/>
    <row r="77" spans="1:8" ht="64.5" customHeight="1"/>
    <row r="78" spans="1:8" ht="49.5" customHeight="1"/>
    <row r="87" ht="40.5" customHeight="1"/>
  </sheetData>
  <mergeCells count="72">
    <mergeCell ref="B8:H8"/>
    <mergeCell ref="A1:H1"/>
    <mergeCell ref="B5:H5"/>
    <mergeCell ref="B6:H6"/>
    <mergeCell ref="B7:H7"/>
    <mergeCell ref="A2:H2"/>
    <mergeCell ref="B3:H3"/>
    <mergeCell ref="B4:H4"/>
    <mergeCell ref="B27:H27"/>
    <mergeCell ref="A19:H19"/>
    <mergeCell ref="B16:H16"/>
    <mergeCell ref="B17:H17"/>
    <mergeCell ref="A20:H20"/>
    <mergeCell ref="B23:H23"/>
    <mergeCell ref="B24:H24"/>
    <mergeCell ref="B22:H22"/>
    <mergeCell ref="B42:H42"/>
    <mergeCell ref="B46:H46"/>
    <mergeCell ref="B50:H50"/>
    <mergeCell ref="B51:H51"/>
    <mergeCell ref="B55:H55"/>
    <mergeCell ref="B47:H47"/>
    <mergeCell ref="B69:H69"/>
    <mergeCell ref="B68:H68"/>
    <mergeCell ref="B52:H52"/>
    <mergeCell ref="B53:H53"/>
    <mergeCell ref="B54:H54"/>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28:H28"/>
    <mergeCell ref="B32:H32"/>
    <mergeCell ref="A39:H39"/>
    <mergeCell ref="B40:H40"/>
    <mergeCell ref="B41:H41"/>
    <mergeCell ref="B29:H29"/>
    <mergeCell ref="B30:H30"/>
    <mergeCell ref="B31:H31"/>
    <mergeCell ref="B33:H33"/>
    <mergeCell ref="A34:H34"/>
    <mergeCell ref="B36:H36"/>
    <mergeCell ref="B37:H37"/>
    <mergeCell ref="A35:H35"/>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35"/>
  <sheetViews>
    <sheetView topLeftCell="V20" zoomScale="70" zoomScaleNormal="70" workbookViewId="0">
      <selection activeCell="X8" sqref="X8"/>
    </sheetView>
  </sheetViews>
  <sheetFormatPr baseColWidth="10" defaultColWidth="11.375" defaultRowHeight="18"/>
  <cols>
    <col min="1" max="2" width="26.375" style="1" customWidth="1"/>
    <col min="3" max="4" width="22.375" style="1" customWidth="1"/>
    <col min="5" max="5" width="23.125" style="1" customWidth="1"/>
    <col min="6" max="6" width="27" style="22" customWidth="1"/>
    <col min="7" max="7" width="23.625" style="1" customWidth="1"/>
    <col min="8" max="8" width="27.125" style="1" customWidth="1"/>
    <col min="9" max="9" width="27.625" style="1" customWidth="1"/>
    <col min="10" max="10" width="31.125" style="1" customWidth="1"/>
    <col min="11" max="12" width="35.125" style="4" customWidth="1"/>
    <col min="13" max="13" width="26.875" style="4" customWidth="1"/>
    <col min="14" max="14" width="40.625" style="4" customWidth="1"/>
    <col min="15" max="18" width="27.375" style="5" customWidth="1"/>
    <col min="19" max="28" width="30.125" style="1" customWidth="1"/>
    <col min="29" max="29" width="32.125" style="1" customWidth="1"/>
    <col min="30" max="30" width="27.375" style="1" customWidth="1"/>
    <col min="31" max="31" width="0" style="1" hidden="1" customWidth="1"/>
    <col min="32" max="16384" width="11.375" style="1"/>
  </cols>
  <sheetData>
    <row r="1" spans="1:31" ht="21" customHeight="1">
      <c r="A1" s="175"/>
      <c r="B1" s="175"/>
      <c r="C1" s="176" t="s">
        <v>1</v>
      </c>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29" t="s">
        <v>222</v>
      </c>
    </row>
    <row r="2" spans="1:31" ht="21" customHeight="1">
      <c r="A2" s="175"/>
      <c r="B2" s="175"/>
      <c r="C2" s="176" t="s">
        <v>2</v>
      </c>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29" t="s">
        <v>3</v>
      </c>
    </row>
    <row r="3" spans="1:31" ht="21" customHeight="1">
      <c r="A3" s="175"/>
      <c r="B3" s="175"/>
      <c r="C3" s="176" t="s">
        <v>4</v>
      </c>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29" t="s">
        <v>221</v>
      </c>
    </row>
    <row r="4" spans="1:31" ht="21" customHeight="1">
      <c r="A4" s="175"/>
      <c r="B4" s="175"/>
      <c r="C4" s="176" t="s">
        <v>158</v>
      </c>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29" t="s">
        <v>224</v>
      </c>
    </row>
    <row r="5" spans="1:31" ht="26.25" customHeight="1">
      <c r="A5" s="169" t="s">
        <v>170</v>
      </c>
      <c r="B5" s="169"/>
      <c r="C5" s="22"/>
      <c r="D5" s="19"/>
      <c r="E5" s="19"/>
      <c r="F5" s="19"/>
      <c r="G5" s="19"/>
      <c r="H5" s="19"/>
      <c r="I5" s="19"/>
      <c r="J5" s="19"/>
      <c r="K5" s="19"/>
      <c r="L5" s="19"/>
      <c r="M5" s="19"/>
      <c r="N5" s="19"/>
      <c r="O5" s="19"/>
      <c r="P5" s="19"/>
      <c r="Q5" s="19"/>
      <c r="R5" s="19"/>
      <c r="S5" s="19"/>
      <c r="T5" s="19"/>
      <c r="U5" s="19"/>
      <c r="V5" s="19"/>
      <c r="W5" s="19"/>
      <c r="X5" s="19"/>
      <c r="Y5" s="19"/>
      <c r="Z5" s="19"/>
      <c r="AA5" s="19"/>
      <c r="AB5" s="19"/>
      <c r="AC5" s="23"/>
    </row>
    <row r="6" spans="1:31" ht="39" customHeight="1">
      <c r="A6" s="170" t="s">
        <v>160</v>
      </c>
      <c r="B6" s="171"/>
      <c r="C6" s="171"/>
      <c r="D6" s="171"/>
      <c r="E6" s="171"/>
      <c r="F6" s="171"/>
      <c r="G6" s="171"/>
      <c r="H6" s="171"/>
      <c r="I6" s="171"/>
      <c r="J6" s="171"/>
      <c r="K6" s="171"/>
      <c r="L6" s="171"/>
      <c r="M6" s="171"/>
      <c r="N6" s="171"/>
      <c r="O6" s="171"/>
      <c r="P6" s="171"/>
      <c r="Q6" s="171"/>
      <c r="R6" s="171"/>
      <c r="S6" s="171"/>
      <c r="T6" s="171"/>
      <c r="U6" s="171"/>
      <c r="V6" s="171"/>
      <c r="W6" s="171"/>
      <c r="X6" s="171"/>
      <c r="Y6" s="171"/>
      <c r="Z6" s="171"/>
      <c r="AA6" s="171"/>
      <c r="AB6" s="171"/>
      <c r="AC6" s="172"/>
    </row>
    <row r="7" spans="1:31" s="3" customFormat="1" ht="78.75" customHeight="1">
      <c r="A7" s="2" t="s">
        <v>92</v>
      </c>
      <c r="B7" s="2" t="s">
        <v>165</v>
      </c>
      <c r="C7" s="2" t="s">
        <v>156</v>
      </c>
      <c r="D7" s="2" t="s">
        <v>28</v>
      </c>
      <c r="E7" s="2" t="s">
        <v>101</v>
      </c>
      <c r="F7" s="2" t="s">
        <v>7</v>
      </c>
      <c r="G7" s="2" t="s">
        <v>193</v>
      </c>
      <c r="H7" s="2" t="s">
        <v>33</v>
      </c>
      <c r="I7" s="2" t="s">
        <v>8</v>
      </c>
      <c r="J7" s="21" t="s">
        <v>155</v>
      </c>
      <c r="K7" s="2" t="s">
        <v>97</v>
      </c>
      <c r="L7" s="2" t="s">
        <v>96</v>
      </c>
      <c r="M7" s="2" t="s">
        <v>177</v>
      </c>
      <c r="N7" s="2" t="s">
        <v>9</v>
      </c>
      <c r="O7" s="2" t="s">
        <v>30</v>
      </c>
      <c r="P7" s="2" t="s">
        <v>162</v>
      </c>
      <c r="Q7" s="2" t="s">
        <v>432</v>
      </c>
      <c r="R7" s="93" t="s">
        <v>433</v>
      </c>
      <c r="S7" s="93" t="s">
        <v>434</v>
      </c>
      <c r="T7" s="93" t="s">
        <v>435</v>
      </c>
      <c r="U7" s="93" t="s">
        <v>436</v>
      </c>
      <c r="V7" s="94" t="s">
        <v>437</v>
      </c>
      <c r="W7" s="94" t="s">
        <v>438</v>
      </c>
      <c r="X7" s="94" t="s">
        <v>439</v>
      </c>
      <c r="Y7" s="94" t="s">
        <v>440</v>
      </c>
      <c r="Z7" s="94" t="s">
        <v>441</v>
      </c>
      <c r="AA7" s="94" t="s">
        <v>442</v>
      </c>
      <c r="AB7" s="2" t="s">
        <v>163</v>
      </c>
      <c r="AC7" s="2" t="s">
        <v>161</v>
      </c>
      <c r="AD7" s="20"/>
    </row>
    <row r="8" spans="1:31" ht="85.5" customHeight="1">
      <c r="A8" s="173" t="s">
        <v>388</v>
      </c>
      <c r="B8" s="173" t="s">
        <v>389</v>
      </c>
      <c r="C8" s="79" t="s">
        <v>290</v>
      </c>
      <c r="D8" s="79" t="s">
        <v>291</v>
      </c>
      <c r="E8" s="79" t="s">
        <v>292</v>
      </c>
      <c r="F8" s="79" t="s">
        <v>306</v>
      </c>
      <c r="G8" s="174" t="s">
        <v>387</v>
      </c>
      <c r="H8" s="80" t="s">
        <v>307</v>
      </c>
      <c r="I8" s="60" t="s">
        <v>325</v>
      </c>
      <c r="J8" s="80" t="s">
        <v>310</v>
      </c>
      <c r="K8" s="59" t="s">
        <v>314</v>
      </c>
      <c r="L8" s="58">
        <f>P8/O8</f>
        <v>0.25</v>
      </c>
      <c r="M8" s="62" t="s">
        <v>188</v>
      </c>
      <c r="N8" s="79" t="s">
        <v>263</v>
      </c>
      <c r="O8" s="57">
        <v>60</v>
      </c>
      <c r="P8" s="80">
        <v>15</v>
      </c>
      <c r="Q8" s="57">
        <v>17.672999999999998</v>
      </c>
      <c r="R8" s="88">
        <v>10.196</v>
      </c>
      <c r="S8" s="87"/>
      <c r="T8" s="88"/>
      <c r="U8" s="88"/>
      <c r="V8" s="88">
        <f>+R8+S8+T8+U8</f>
        <v>10.196</v>
      </c>
      <c r="W8" s="88">
        <f>+V8+Q8</f>
        <v>27.869</v>
      </c>
      <c r="X8" s="98">
        <f>+IF((V8/P8)&gt;100%,100%,(V8/P8))*L8</f>
        <v>0.16993333333333333</v>
      </c>
      <c r="Y8" s="98">
        <f>+IF(((W8)/O8)&gt;100%,100%,((W8)/O8))*L8</f>
        <v>0.11612083333333333</v>
      </c>
      <c r="Z8" s="98">
        <f>+IF(((V8)/P8)&gt;100%,100%,((V8)/P8))</f>
        <v>0.6797333333333333</v>
      </c>
      <c r="AA8" s="98">
        <f>+IF(((W8)/O8)&gt;100%,100%,((W8))/O8)</f>
        <v>0.4644833333333333</v>
      </c>
      <c r="AB8" s="80">
        <v>15</v>
      </c>
      <c r="AC8" s="80">
        <v>15</v>
      </c>
    </row>
    <row r="9" spans="1:31" ht="85.5">
      <c r="A9" s="174"/>
      <c r="B9" s="173"/>
      <c r="C9" s="79" t="s">
        <v>290</v>
      </c>
      <c r="D9" s="79" t="s">
        <v>291</v>
      </c>
      <c r="E9" s="79" t="s">
        <v>293</v>
      </c>
      <c r="F9" s="79" t="s">
        <v>306</v>
      </c>
      <c r="G9" s="174"/>
      <c r="H9" s="80" t="s">
        <v>308</v>
      </c>
      <c r="I9" s="60" t="s">
        <v>325</v>
      </c>
      <c r="J9" s="80" t="s">
        <v>310</v>
      </c>
      <c r="K9" s="59" t="s">
        <v>315</v>
      </c>
      <c r="L9" s="58">
        <f>P9/O9</f>
        <v>0.25</v>
      </c>
      <c r="M9" s="62" t="s">
        <v>188</v>
      </c>
      <c r="N9" s="79" t="s">
        <v>262</v>
      </c>
      <c r="O9" s="57">
        <v>4</v>
      </c>
      <c r="P9" s="80">
        <v>1</v>
      </c>
      <c r="Q9" s="91">
        <v>40.545400000000001</v>
      </c>
      <c r="R9" s="88">
        <v>2.1442000000000001</v>
      </c>
      <c r="S9" s="87"/>
      <c r="T9" s="88"/>
      <c r="U9" s="88"/>
      <c r="V9" s="88">
        <f t="shared" ref="V9:V25" si="0">+R9+S9+T9+U9</f>
        <v>2.1442000000000001</v>
      </c>
      <c r="W9" s="88">
        <f t="shared" ref="W9:W25" si="1">+V9+Q9</f>
        <v>42.689599999999999</v>
      </c>
      <c r="X9" s="98">
        <f t="shared" ref="X9:X25" si="2">+IF((V9/P9)&gt;100%,100%,(V9/P9))*L9</f>
        <v>0.25</v>
      </c>
      <c r="Y9" s="98">
        <f>+IF(((W9)/O9)&gt;100%,100%,((W9)/O9))*L9</f>
        <v>0.25</v>
      </c>
      <c r="Z9" s="98">
        <f t="shared" ref="Z9:Z25" si="3">+IF(((V9)/P9)&gt;100%,100%,((V9)/P9))</f>
        <v>1</v>
      </c>
      <c r="AA9" s="120">
        <f t="shared" ref="AA9:AA25" si="4">+IF(((W9)/O9)&gt;100%,100%,((W9))/O9)</f>
        <v>1</v>
      </c>
      <c r="AB9" s="80">
        <v>1</v>
      </c>
      <c r="AC9" s="80">
        <v>1</v>
      </c>
      <c r="AE9" s="1" t="s">
        <v>188</v>
      </c>
    </row>
    <row r="10" spans="1:31" ht="85.5">
      <c r="A10" s="174"/>
      <c r="B10" s="173"/>
      <c r="C10" s="79" t="s">
        <v>290</v>
      </c>
      <c r="D10" s="79" t="s">
        <v>291</v>
      </c>
      <c r="E10" s="79" t="s">
        <v>294</v>
      </c>
      <c r="F10" s="79" t="s">
        <v>306</v>
      </c>
      <c r="G10" s="174"/>
      <c r="H10" s="80" t="s">
        <v>295</v>
      </c>
      <c r="I10" s="60" t="s">
        <v>325</v>
      </c>
      <c r="J10" s="62" t="s">
        <v>311</v>
      </c>
      <c r="K10" s="59" t="s">
        <v>316</v>
      </c>
      <c r="L10" s="58">
        <v>0.25</v>
      </c>
      <c r="M10" s="62" t="s">
        <v>188</v>
      </c>
      <c r="N10" s="79" t="s">
        <v>384</v>
      </c>
      <c r="O10" s="119">
        <v>1</v>
      </c>
      <c r="P10" s="80">
        <v>1.75</v>
      </c>
      <c r="Q10" s="57">
        <v>2.65</v>
      </c>
      <c r="R10" s="88">
        <v>3.198</v>
      </c>
      <c r="S10" s="87"/>
      <c r="T10" s="88"/>
      <c r="U10" s="88"/>
      <c r="V10" s="88">
        <f t="shared" si="0"/>
        <v>3.198</v>
      </c>
      <c r="W10" s="88">
        <f t="shared" si="1"/>
        <v>5.8479999999999999</v>
      </c>
      <c r="X10" s="98">
        <f>+IF((V10/P10)&gt;100%,100%,(V10/P10))*L10</f>
        <v>0.25</v>
      </c>
      <c r="Y10" s="98">
        <f>+(W10/7)*L10</f>
        <v>0.20885714285714285</v>
      </c>
      <c r="Z10" s="98">
        <f t="shared" si="3"/>
        <v>1</v>
      </c>
      <c r="AA10" s="98">
        <f>+W10/7</f>
        <v>0.83542857142857141</v>
      </c>
      <c r="AB10" s="80">
        <v>1.75</v>
      </c>
      <c r="AC10" s="80">
        <v>1.75</v>
      </c>
      <c r="AE10" s="1" t="s">
        <v>189</v>
      </c>
    </row>
    <row r="11" spans="1:31" ht="85.5">
      <c r="A11" s="174"/>
      <c r="B11" s="173"/>
      <c r="C11" s="79" t="s">
        <v>290</v>
      </c>
      <c r="D11" s="79" t="s">
        <v>291</v>
      </c>
      <c r="E11" s="79" t="s">
        <v>295</v>
      </c>
      <c r="F11" s="79" t="s">
        <v>306</v>
      </c>
      <c r="G11" s="174"/>
      <c r="H11" s="80" t="s">
        <v>294</v>
      </c>
      <c r="I11" s="60" t="s">
        <v>325</v>
      </c>
      <c r="J11" s="62">
        <v>0</v>
      </c>
      <c r="K11" s="59" t="s">
        <v>317</v>
      </c>
      <c r="L11" s="117">
        <v>0.25</v>
      </c>
      <c r="M11" s="62" t="s">
        <v>188</v>
      </c>
      <c r="N11" s="79" t="s">
        <v>261</v>
      </c>
      <c r="O11" s="57">
        <v>3</v>
      </c>
      <c r="P11" s="66">
        <v>1</v>
      </c>
      <c r="Q11" s="57">
        <v>0</v>
      </c>
      <c r="R11" s="66">
        <v>0</v>
      </c>
      <c r="S11" s="87"/>
      <c r="T11" s="66"/>
      <c r="U11" s="66"/>
      <c r="V11" s="88">
        <f t="shared" si="0"/>
        <v>0</v>
      </c>
      <c r="W11" s="88">
        <f t="shared" si="1"/>
        <v>0</v>
      </c>
      <c r="X11" s="98">
        <f t="shared" si="2"/>
        <v>0</v>
      </c>
      <c r="Y11" s="98">
        <f t="shared" ref="Y11:Y25" si="5">+IF(((W11)/O11)&gt;100%,100%,((W11)/O11))*L11</f>
        <v>0</v>
      </c>
      <c r="Z11" s="98">
        <f t="shared" si="3"/>
        <v>0</v>
      </c>
      <c r="AA11" s="98">
        <f t="shared" si="4"/>
        <v>0</v>
      </c>
      <c r="AB11" s="66">
        <v>1</v>
      </c>
      <c r="AC11" s="66">
        <v>1</v>
      </c>
    </row>
    <row r="12" spans="1:31" ht="25.5">
      <c r="A12" s="89"/>
      <c r="B12" s="173"/>
      <c r="C12" s="90"/>
      <c r="D12" s="90"/>
      <c r="E12" s="90"/>
      <c r="F12" s="166" t="s">
        <v>443</v>
      </c>
      <c r="G12" s="167"/>
      <c r="H12" s="167"/>
      <c r="I12" s="167"/>
      <c r="J12" s="167"/>
      <c r="K12" s="167"/>
      <c r="L12" s="167"/>
      <c r="M12" s="167"/>
      <c r="N12" s="167"/>
      <c r="O12" s="167"/>
      <c r="P12" s="167"/>
      <c r="Q12" s="167"/>
      <c r="R12" s="167"/>
      <c r="S12" s="167"/>
      <c r="T12" s="167"/>
      <c r="U12" s="167"/>
      <c r="V12" s="167"/>
      <c r="W12" s="168"/>
      <c r="X12" s="99">
        <f>SUM(X8:X11)</f>
        <v>0.66993333333333327</v>
      </c>
      <c r="Y12" s="99">
        <f>SUM(Y8:Y11)</f>
        <v>0.57497797619047619</v>
      </c>
      <c r="Z12" s="99">
        <f>+AVERAGE(Z8:Z11)</f>
        <v>0.66993333333333327</v>
      </c>
      <c r="AA12" s="99">
        <f>+AVERAGE(AA8:AA11)</f>
        <v>0.57497797619047619</v>
      </c>
      <c r="AB12" s="66"/>
      <c r="AC12" s="66"/>
    </row>
    <row r="13" spans="1:31" ht="42.75" customHeight="1">
      <c r="A13" s="173" t="s">
        <v>388</v>
      </c>
      <c r="B13" s="173"/>
      <c r="C13" s="79" t="s">
        <v>290</v>
      </c>
      <c r="D13" s="79" t="s">
        <v>296</v>
      </c>
      <c r="E13" s="79" t="s">
        <v>297</v>
      </c>
      <c r="F13" s="79" t="s">
        <v>253</v>
      </c>
      <c r="G13" s="174" t="s">
        <v>335</v>
      </c>
      <c r="H13" s="80" t="s">
        <v>309</v>
      </c>
      <c r="I13" s="60" t="s">
        <v>326</v>
      </c>
      <c r="J13" s="80" t="s">
        <v>312</v>
      </c>
      <c r="K13" s="118" t="s">
        <v>318</v>
      </c>
      <c r="L13" s="117">
        <v>0.3</v>
      </c>
      <c r="M13" s="62" t="s">
        <v>188</v>
      </c>
      <c r="N13" s="79" t="s">
        <v>386</v>
      </c>
      <c r="O13" s="119">
        <v>0.5</v>
      </c>
      <c r="P13" s="80">
        <v>0.12</v>
      </c>
      <c r="Q13" s="57">
        <v>0.5</v>
      </c>
      <c r="R13" s="95">
        <v>0.29599999999999999</v>
      </c>
      <c r="S13" s="87"/>
      <c r="T13" s="88"/>
      <c r="U13" s="88"/>
      <c r="V13" s="88">
        <f t="shared" si="0"/>
        <v>0.29599999999999999</v>
      </c>
      <c r="W13" s="88">
        <f t="shared" si="1"/>
        <v>0.79600000000000004</v>
      </c>
      <c r="X13" s="98">
        <f t="shared" si="2"/>
        <v>0.3</v>
      </c>
      <c r="Y13" s="98">
        <f t="shared" si="5"/>
        <v>0.3</v>
      </c>
      <c r="Z13" s="98">
        <v>0.08</v>
      </c>
      <c r="AA13" s="120">
        <f t="shared" si="4"/>
        <v>1</v>
      </c>
      <c r="AB13" s="80">
        <v>0.13</v>
      </c>
      <c r="AC13" s="80">
        <v>0.12</v>
      </c>
    </row>
    <row r="14" spans="1:31" ht="42.75">
      <c r="A14" s="173"/>
      <c r="B14" s="173"/>
      <c r="C14" s="79" t="s">
        <v>290</v>
      </c>
      <c r="D14" s="79" t="s">
        <v>296</v>
      </c>
      <c r="E14" s="79" t="s">
        <v>298</v>
      </c>
      <c r="F14" s="79" t="s">
        <v>253</v>
      </c>
      <c r="G14" s="174"/>
      <c r="H14" s="80" t="s">
        <v>298</v>
      </c>
      <c r="I14" s="60" t="s">
        <v>327</v>
      </c>
      <c r="J14" s="80" t="s">
        <v>311</v>
      </c>
      <c r="K14" s="79" t="s">
        <v>319</v>
      </c>
      <c r="L14" s="117">
        <v>0.7</v>
      </c>
      <c r="M14" s="62" t="s">
        <v>189</v>
      </c>
      <c r="N14" s="79" t="s">
        <v>260</v>
      </c>
      <c r="O14" s="57">
        <v>100000</v>
      </c>
      <c r="P14" s="80">
        <v>25000</v>
      </c>
      <c r="Q14" s="57">
        <v>83416</v>
      </c>
      <c r="R14" s="96">
        <v>28873</v>
      </c>
      <c r="S14" s="87"/>
      <c r="T14" s="88"/>
      <c r="U14" s="88"/>
      <c r="V14" s="88">
        <f t="shared" si="0"/>
        <v>28873</v>
      </c>
      <c r="W14" s="88">
        <f t="shared" si="1"/>
        <v>112289</v>
      </c>
      <c r="X14" s="98">
        <f t="shared" si="2"/>
        <v>0.7</v>
      </c>
      <c r="Y14" s="98">
        <f t="shared" si="5"/>
        <v>0.7</v>
      </c>
      <c r="Z14" s="98">
        <f t="shared" si="3"/>
        <v>1</v>
      </c>
      <c r="AA14" s="120">
        <f t="shared" si="4"/>
        <v>1</v>
      </c>
      <c r="AB14" s="80">
        <v>25000</v>
      </c>
      <c r="AC14" s="80">
        <v>25000</v>
      </c>
    </row>
    <row r="15" spans="1:31" ht="29.25" customHeight="1">
      <c r="A15" s="88"/>
      <c r="B15" s="173"/>
      <c r="C15" s="90"/>
      <c r="D15" s="90"/>
      <c r="E15" s="90"/>
      <c r="F15" s="166" t="s">
        <v>444</v>
      </c>
      <c r="G15" s="167"/>
      <c r="H15" s="167"/>
      <c r="I15" s="167"/>
      <c r="J15" s="167"/>
      <c r="K15" s="167"/>
      <c r="L15" s="167"/>
      <c r="M15" s="167"/>
      <c r="N15" s="167"/>
      <c r="O15" s="167"/>
      <c r="P15" s="167"/>
      <c r="Q15" s="167"/>
      <c r="R15" s="167"/>
      <c r="S15" s="167"/>
      <c r="T15" s="167"/>
      <c r="U15" s="167"/>
      <c r="V15" s="167"/>
      <c r="W15" s="168"/>
      <c r="X15" s="99">
        <f>SUM(X13:X14)</f>
        <v>1</v>
      </c>
      <c r="Y15" s="99">
        <f>SUM(Y13:Y14)</f>
        <v>1</v>
      </c>
      <c r="Z15" s="99">
        <f>+AVERAGE(Z13:Z14)</f>
        <v>0.54</v>
      </c>
      <c r="AA15" s="99">
        <f>+AVERAGE(AA13:AA14)</f>
        <v>1</v>
      </c>
      <c r="AB15" s="88"/>
      <c r="AC15" s="88"/>
    </row>
    <row r="16" spans="1:31" ht="77.25" customHeight="1">
      <c r="A16" s="80" t="s">
        <v>388</v>
      </c>
      <c r="B16" s="173"/>
      <c r="C16" s="79" t="s">
        <v>290</v>
      </c>
      <c r="D16" s="114" t="s">
        <v>451</v>
      </c>
      <c r="E16" s="79" t="s">
        <v>299</v>
      </c>
      <c r="F16" s="79" t="s">
        <v>254</v>
      </c>
      <c r="G16" s="62" t="s">
        <v>332</v>
      </c>
      <c r="H16" s="80" t="s">
        <v>299</v>
      </c>
      <c r="I16" s="60" t="s">
        <v>328</v>
      </c>
      <c r="J16" s="62" t="s">
        <v>311</v>
      </c>
      <c r="K16" s="79" t="s">
        <v>404</v>
      </c>
      <c r="L16" s="117">
        <v>1</v>
      </c>
      <c r="M16" s="62" t="s">
        <v>189</v>
      </c>
      <c r="N16" s="62" t="s">
        <v>258</v>
      </c>
      <c r="O16" s="100">
        <v>8</v>
      </c>
      <c r="P16" s="80">
        <v>2</v>
      </c>
      <c r="Q16" s="57">
        <v>4</v>
      </c>
      <c r="R16" s="95">
        <v>0</v>
      </c>
      <c r="S16" s="87"/>
      <c r="T16" s="88"/>
      <c r="U16" s="88"/>
      <c r="V16" s="88">
        <f t="shared" si="0"/>
        <v>0</v>
      </c>
      <c r="W16" s="88">
        <f t="shared" si="1"/>
        <v>4</v>
      </c>
      <c r="X16" s="98">
        <f t="shared" si="2"/>
        <v>0</v>
      </c>
      <c r="Y16" s="98">
        <f t="shared" si="5"/>
        <v>0.5</v>
      </c>
      <c r="Z16" s="98">
        <f t="shared" si="3"/>
        <v>0</v>
      </c>
      <c r="AA16" s="98">
        <f t="shared" si="4"/>
        <v>0.5</v>
      </c>
      <c r="AB16" s="80">
        <v>2</v>
      </c>
      <c r="AC16" s="80"/>
    </row>
    <row r="17" spans="1:29" ht="27.75" customHeight="1">
      <c r="A17" s="88"/>
      <c r="B17" s="173"/>
      <c r="C17" s="90"/>
      <c r="D17" s="90"/>
      <c r="E17" s="90"/>
      <c r="F17" s="166" t="s">
        <v>445</v>
      </c>
      <c r="G17" s="167"/>
      <c r="H17" s="167"/>
      <c r="I17" s="167"/>
      <c r="J17" s="167"/>
      <c r="K17" s="167"/>
      <c r="L17" s="167"/>
      <c r="M17" s="167"/>
      <c r="N17" s="167"/>
      <c r="O17" s="167"/>
      <c r="P17" s="167"/>
      <c r="Q17" s="167"/>
      <c r="R17" s="167"/>
      <c r="S17" s="167"/>
      <c r="T17" s="167"/>
      <c r="U17" s="167"/>
      <c r="V17" s="167"/>
      <c r="W17" s="168"/>
      <c r="X17" s="99">
        <f>+X16</f>
        <v>0</v>
      </c>
      <c r="Y17" s="99">
        <f>+Y16</f>
        <v>0.5</v>
      </c>
      <c r="Z17" s="99">
        <f>+Z16</f>
        <v>0</v>
      </c>
      <c r="AA17" s="99">
        <f>+AA16</f>
        <v>0.5</v>
      </c>
      <c r="AB17" s="88"/>
      <c r="AC17" s="88"/>
    </row>
    <row r="18" spans="1:29" ht="57">
      <c r="A18" s="173" t="s">
        <v>388</v>
      </c>
      <c r="B18" s="173"/>
      <c r="C18" s="79" t="s">
        <v>290</v>
      </c>
      <c r="D18" s="79" t="s">
        <v>300</v>
      </c>
      <c r="E18" s="79" t="s">
        <v>301</v>
      </c>
      <c r="F18" s="79" t="s">
        <v>270</v>
      </c>
      <c r="G18" s="174" t="s">
        <v>331</v>
      </c>
      <c r="H18" s="79" t="s">
        <v>301</v>
      </c>
      <c r="I18" s="60" t="s">
        <v>329</v>
      </c>
      <c r="J18" s="80" t="s">
        <v>313</v>
      </c>
      <c r="K18" s="79" t="s">
        <v>385</v>
      </c>
      <c r="L18" s="58">
        <v>0.5</v>
      </c>
      <c r="M18" s="62" t="s">
        <v>188</v>
      </c>
      <c r="N18" s="80" t="s">
        <v>272</v>
      </c>
      <c r="O18" s="57">
        <v>17</v>
      </c>
      <c r="P18" s="80">
        <v>4</v>
      </c>
      <c r="Q18" s="57">
        <v>6</v>
      </c>
      <c r="R18" s="95">
        <v>3</v>
      </c>
      <c r="S18" s="87"/>
      <c r="T18" s="88"/>
      <c r="U18" s="88"/>
      <c r="V18" s="88">
        <f t="shared" si="0"/>
        <v>3</v>
      </c>
      <c r="W18" s="88">
        <f t="shared" si="1"/>
        <v>9</v>
      </c>
      <c r="X18" s="98">
        <f t="shared" si="2"/>
        <v>0.375</v>
      </c>
      <c r="Y18" s="98">
        <f t="shared" si="5"/>
        <v>0.26470588235294118</v>
      </c>
      <c r="Z18" s="98">
        <f t="shared" si="3"/>
        <v>0.75</v>
      </c>
      <c r="AA18" s="98">
        <f t="shared" si="4"/>
        <v>0.52941176470588236</v>
      </c>
      <c r="AB18" s="80">
        <v>4</v>
      </c>
      <c r="AC18" s="80">
        <v>4</v>
      </c>
    </row>
    <row r="19" spans="1:29" ht="57">
      <c r="A19" s="173"/>
      <c r="B19" s="173"/>
      <c r="C19" s="79" t="s">
        <v>290</v>
      </c>
      <c r="D19" s="79" t="s">
        <v>300</v>
      </c>
      <c r="E19" s="79" t="s">
        <v>302</v>
      </c>
      <c r="F19" s="79" t="s">
        <v>270</v>
      </c>
      <c r="G19" s="174"/>
      <c r="H19" s="79" t="s">
        <v>301</v>
      </c>
      <c r="I19" s="60" t="s">
        <v>329</v>
      </c>
      <c r="J19" s="62" t="s">
        <v>311</v>
      </c>
      <c r="K19" s="79" t="s">
        <v>322</v>
      </c>
      <c r="L19" s="58">
        <v>0.5</v>
      </c>
      <c r="M19" s="62" t="s">
        <v>188</v>
      </c>
      <c r="N19" s="80" t="s">
        <v>272</v>
      </c>
      <c r="O19" s="57">
        <v>3</v>
      </c>
      <c r="P19" s="80">
        <v>1</v>
      </c>
      <c r="Q19" s="57">
        <v>1</v>
      </c>
      <c r="R19" s="88">
        <v>1</v>
      </c>
      <c r="S19" s="87"/>
      <c r="T19" s="88"/>
      <c r="U19" s="88"/>
      <c r="V19" s="88">
        <f t="shared" si="0"/>
        <v>1</v>
      </c>
      <c r="W19" s="88">
        <f t="shared" si="1"/>
        <v>2</v>
      </c>
      <c r="X19" s="98">
        <f t="shared" si="2"/>
        <v>0.5</v>
      </c>
      <c r="Y19" s="98">
        <f t="shared" si="5"/>
        <v>0.33333333333333331</v>
      </c>
      <c r="Z19" s="98">
        <f t="shared" si="3"/>
        <v>1</v>
      </c>
      <c r="AA19" s="98">
        <f t="shared" si="4"/>
        <v>0.66666666666666663</v>
      </c>
      <c r="AB19" s="80">
        <v>1</v>
      </c>
      <c r="AC19" s="80">
        <v>1</v>
      </c>
    </row>
    <row r="20" spans="1:29" ht="27.75" customHeight="1">
      <c r="A20" s="88"/>
      <c r="B20" s="173"/>
      <c r="C20" s="90"/>
      <c r="D20" s="90"/>
      <c r="E20" s="90"/>
      <c r="F20" s="166" t="s">
        <v>446</v>
      </c>
      <c r="G20" s="167"/>
      <c r="H20" s="167"/>
      <c r="I20" s="167"/>
      <c r="J20" s="167"/>
      <c r="K20" s="167"/>
      <c r="L20" s="167"/>
      <c r="M20" s="167"/>
      <c r="N20" s="167"/>
      <c r="O20" s="167"/>
      <c r="P20" s="167"/>
      <c r="Q20" s="167"/>
      <c r="R20" s="167"/>
      <c r="S20" s="167"/>
      <c r="T20" s="167"/>
      <c r="U20" s="167"/>
      <c r="V20" s="167"/>
      <c r="W20" s="168"/>
      <c r="X20" s="99">
        <f>SUM(X18:X19)</f>
        <v>0.875</v>
      </c>
      <c r="Y20" s="99">
        <f>SUM(Y18:Y19)</f>
        <v>0.59803921568627449</v>
      </c>
      <c r="Z20" s="99">
        <f>+AVERAGE(Z18:Z19)</f>
        <v>0.875</v>
      </c>
      <c r="AA20" s="99">
        <f>+AVERAGE(AA18:AA19)</f>
        <v>0.59803921568627449</v>
      </c>
      <c r="AB20" s="88"/>
      <c r="AC20" s="88"/>
    </row>
    <row r="21" spans="1:29" ht="57">
      <c r="A21" s="80" t="s">
        <v>388</v>
      </c>
      <c r="B21" s="173"/>
      <c r="C21" s="79" t="s">
        <v>290</v>
      </c>
      <c r="D21" s="79" t="s">
        <v>303</v>
      </c>
      <c r="E21" s="79" t="s">
        <v>304</v>
      </c>
      <c r="F21" s="79" t="s">
        <v>275</v>
      </c>
      <c r="G21" s="62" t="s">
        <v>333</v>
      </c>
      <c r="H21" s="80" t="s">
        <v>304</v>
      </c>
      <c r="I21" s="60" t="s">
        <v>330</v>
      </c>
      <c r="J21" s="62" t="s">
        <v>311</v>
      </c>
      <c r="K21" s="79" t="s">
        <v>323</v>
      </c>
      <c r="L21" s="58">
        <v>1</v>
      </c>
      <c r="M21" s="62" t="s">
        <v>188</v>
      </c>
      <c r="N21" s="62" t="s">
        <v>281</v>
      </c>
      <c r="O21" s="57">
        <v>14000</v>
      </c>
      <c r="P21" s="67">
        <v>3500</v>
      </c>
      <c r="Q21" s="57">
        <v>1557.3</v>
      </c>
      <c r="R21" s="97">
        <v>941.85</v>
      </c>
      <c r="S21" s="87"/>
      <c r="T21" s="67"/>
      <c r="U21" s="67"/>
      <c r="V21" s="88">
        <f t="shared" si="0"/>
        <v>941.85</v>
      </c>
      <c r="W21" s="88">
        <f t="shared" si="1"/>
        <v>2499.15</v>
      </c>
      <c r="X21" s="98">
        <f t="shared" si="2"/>
        <v>0.26910000000000001</v>
      </c>
      <c r="Y21" s="98">
        <f t="shared" si="5"/>
        <v>0.1785107142857143</v>
      </c>
      <c r="Z21" s="98">
        <f t="shared" si="3"/>
        <v>0.26910000000000001</v>
      </c>
      <c r="AA21" s="98">
        <f t="shared" si="4"/>
        <v>0.1785107142857143</v>
      </c>
      <c r="AB21" s="67">
        <v>3500</v>
      </c>
      <c r="AC21" s="67">
        <v>3500</v>
      </c>
    </row>
    <row r="22" spans="1:29" ht="30.75" customHeight="1">
      <c r="A22" s="88"/>
      <c r="B22" s="173"/>
      <c r="C22" s="90"/>
      <c r="D22" s="90"/>
      <c r="E22" s="90"/>
      <c r="F22" s="166" t="s">
        <v>447</v>
      </c>
      <c r="G22" s="167"/>
      <c r="H22" s="167"/>
      <c r="I22" s="167"/>
      <c r="J22" s="167"/>
      <c r="K22" s="167"/>
      <c r="L22" s="167"/>
      <c r="M22" s="167"/>
      <c r="N22" s="167"/>
      <c r="O22" s="167"/>
      <c r="P22" s="167"/>
      <c r="Q22" s="167"/>
      <c r="R22" s="167"/>
      <c r="S22" s="167"/>
      <c r="T22" s="167"/>
      <c r="U22" s="167"/>
      <c r="V22" s="167"/>
      <c r="W22" s="168"/>
      <c r="X22" s="99">
        <f>+X21</f>
        <v>0.26910000000000001</v>
      </c>
      <c r="Y22" s="99">
        <f>+Y21</f>
        <v>0.1785107142857143</v>
      </c>
      <c r="Z22" s="99">
        <f>+Z21</f>
        <v>0.26910000000000001</v>
      </c>
      <c r="AA22" s="99">
        <f>+AA21</f>
        <v>0.1785107142857143</v>
      </c>
      <c r="AB22" s="67"/>
      <c r="AC22" s="67"/>
    </row>
    <row r="23" spans="1:29" ht="56.25" customHeight="1">
      <c r="A23" s="80" t="s">
        <v>388</v>
      </c>
      <c r="B23" s="173"/>
      <c r="C23" s="79" t="s">
        <v>290</v>
      </c>
      <c r="D23" s="79" t="s">
        <v>291</v>
      </c>
      <c r="E23" s="79" t="s">
        <v>305</v>
      </c>
      <c r="F23" s="79" t="s">
        <v>282</v>
      </c>
      <c r="G23" s="62" t="s">
        <v>334</v>
      </c>
      <c r="H23" s="80" t="s">
        <v>305</v>
      </c>
      <c r="I23" s="62" t="s">
        <v>329</v>
      </c>
      <c r="J23" s="62" t="s">
        <v>311</v>
      </c>
      <c r="K23" s="79" t="s">
        <v>324</v>
      </c>
      <c r="L23" s="58">
        <v>1</v>
      </c>
      <c r="M23" s="62" t="s">
        <v>188</v>
      </c>
      <c r="N23" s="62" t="s">
        <v>286</v>
      </c>
      <c r="O23" s="57">
        <v>10</v>
      </c>
      <c r="P23" s="80">
        <v>3</v>
      </c>
      <c r="Q23" s="57">
        <v>2</v>
      </c>
      <c r="R23" s="57">
        <v>0</v>
      </c>
      <c r="S23" s="87"/>
      <c r="T23" s="88"/>
      <c r="U23" s="88"/>
      <c r="V23" s="88">
        <f t="shared" si="0"/>
        <v>0</v>
      </c>
      <c r="W23" s="88">
        <f t="shared" si="1"/>
        <v>2</v>
      </c>
      <c r="X23" s="98">
        <f t="shared" si="2"/>
        <v>0</v>
      </c>
      <c r="Y23" s="98">
        <f t="shared" si="5"/>
        <v>0.2</v>
      </c>
      <c r="Z23" s="98">
        <f t="shared" si="3"/>
        <v>0</v>
      </c>
      <c r="AA23" s="98">
        <f t="shared" si="4"/>
        <v>0.2</v>
      </c>
      <c r="AB23" s="80">
        <v>3</v>
      </c>
      <c r="AC23" s="80">
        <v>2</v>
      </c>
    </row>
    <row r="24" spans="1:29" ht="39" customHeight="1">
      <c r="A24" s="88"/>
      <c r="B24" s="173"/>
      <c r="C24" s="90"/>
      <c r="D24" s="90"/>
      <c r="E24" s="90"/>
      <c r="F24" s="166" t="s">
        <v>448</v>
      </c>
      <c r="G24" s="167"/>
      <c r="H24" s="167"/>
      <c r="I24" s="167"/>
      <c r="J24" s="167"/>
      <c r="K24" s="167"/>
      <c r="L24" s="167"/>
      <c r="M24" s="167"/>
      <c r="N24" s="167"/>
      <c r="O24" s="167"/>
      <c r="P24" s="167"/>
      <c r="Q24" s="167"/>
      <c r="R24" s="167"/>
      <c r="S24" s="167"/>
      <c r="T24" s="167"/>
      <c r="U24" s="167"/>
      <c r="V24" s="167"/>
      <c r="W24" s="168"/>
      <c r="X24" s="99">
        <f>+X23</f>
        <v>0</v>
      </c>
      <c r="Y24" s="99">
        <f>+Y23</f>
        <v>0.2</v>
      </c>
      <c r="Z24" s="99">
        <f>+Z23</f>
        <v>0</v>
      </c>
      <c r="AA24" s="99">
        <f>+AA23</f>
        <v>0.2</v>
      </c>
      <c r="AB24" s="88"/>
      <c r="AC24" s="88"/>
    </row>
    <row r="25" spans="1:29" ht="85.5">
      <c r="A25" s="80" t="s">
        <v>388</v>
      </c>
      <c r="B25" s="173"/>
      <c r="C25" s="79" t="s">
        <v>290</v>
      </c>
      <c r="D25" s="87"/>
      <c r="E25" s="80" t="s">
        <v>406</v>
      </c>
      <c r="F25" s="80" t="s">
        <v>407</v>
      </c>
      <c r="G25" s="62" t="s">
        <v>408</v>
      </c>
      <c r="H25" s="80" t="s">
        <v>431</v>
      </c>
      <c r="I25" s="62" t="s">
        <v>329</v>
      </c>
      <c r="J25" s="62" t="s">
        <v>311</v>
      </c>
      <c r="K25" s="80" t="s">
        <v>409</v>
      </c>
      <c r="L25" s="58">
        <v>1</v>
      </c>
      <c r="M25" s="62" t="s">
        <v>188</v>
      </c>
      <c r="N25" s="80" t="s">
        <v>430</v>
      </c>
      <c r="O25" s="57">
        <v>10</v>
      </c>
      <c r="P25" s="62">
        <v>2</v>
      </c>
      <c r="Q25" s="57">
        <v>0</v>
      </c>
      <c r="R25" s="57">
        <v>0</v>
      </c>
      <c r="S25" s="87"/>
      <c r="T25" s="89"/>
      <c r="U25" s="89"/>
      <c r="V25" s="88">
        <f t="shared" si="0"/>
        <v>0</v>
      </c>
      <c r="W25" s="88">
        <f t="shared" si="1"/>
        <v>0</v>
      </c>
      <c r="X25" s="98">
        <f t="shared" si="2"/>
        <v>0</v>
      </c>
      <c r="Y25" s="98">
        <f t="shared" si="5"/>
        <v>0</v>
      </c>
      <c r="Z25" s="98">
        <f t="shared" si="3"/>
        <v>0</v>
      </c>
      <c r="AA25" s="98">
        <f t="shared" si="4"/>
        <v>0</v>
      </c>
      <c r="AB25" s="62">
        <v>0</v>
      </c>
      <c r="AC25" s="62">
        <v>0</v>
      </c>
    </row>
    <row r="26" spans="1:29" ht="25.5">
      <c r="A26" s="80"/>
      <c r="B26" s="87"/>
      <c r="C26" s="87"/>
      <c r="D26" s="87"/>
      <c r="E26" s="87"/>
      <c r="F26" s="166" t="s">
        <v>449</v>
      </c>
      <c r="G26" s="167"/>
      <c r="H26" s="167"/>
      <c r="I26" s="167"/>
      <c r="J26" s="167"/>
      <c r="K26" s="167"/>
      <c r="L26" s="167"/>
      <c r="M26" s="167"/>
      <c r="N26" s="167"/>
      <c r="O26" s="167"/>
      <c r="P26" s="167"/>
      <c r="Q26" s="167"/>
      <c r="R26" s="167"/>
      <c r="S26" s="167"/>
      <c r="T26" s="167"/>
      <c r="U26" s="167"/>
      <c r="V26" s="167"/>
      <c r="W26" s="168"/>
      <c r="X26" s="99">
        <f>+X25</f>
        <v>0</v>
      </c>
      <c r="Y26" s="99">
        <f>+Y25</f>
        <v>0</v>
      </c>
      <c r="Z26" s="99">
        <f>+Z25</f>
        <v>0</v>
      </c>
      <c r="AA26" s="99">
        <f>+AA25</f>
        <v>0</v>
      </c>
      <c r="AB26" s="87"/>
      <c r="AC26" s="87"/>
    </row>
    <row r="28" spans="1:29" ht="25.5">
      <c r="F28" s="166" t="s">
        <v>450</v>
      </c>
      <c r="G28" s="167"/>
      <c r="H28" s="167"/>
      <c r="I28" s="167"/>
      <c r="J28" s="167"/>
      <c r="K28" s="167"/>
      <c r="L28" s="167"/>
      <c r="M28" s="167"/>
      <c r="N28" s="167"/>
      <c r="O28" s="167"/>
      <c r="P28" s="167"/>
      <c r="Q28" s="167"/>
      <c r="R28" s="167"/>
      <c r="S28" s="167"/>
      <c r="T28" s="167"/>
      <c r="U28" s="167"/>
      <c r="V28" s="167"/>
      <c r="W28" s="168"/>
      <c r="X28" s="99">
        <f>+(X12+X15+X17+X20+X22+X24+X26)/7</f>
        <v>0.40200476190476186</v>
      </c>
      <c r="Y28" s="99">
        <f>+(Y12+Y15+Y17+Y20+Y22+Y24+Y26)/7</f>
        <v>0.43593255802320929</v>
      </c>
      <c r="Z28" s="99">
        <f>+(Z12+Z15+Z17+Z20+Z22+Z24+Z26)/7</f>
        <v>0.3362904761904762</v>
      </c>
      <c r="AA28" s="99">
        <f>+(AA12+AA15+AA17+AA20+AA22+AA24+AA26)/7</f>
        <v>0.43593255802320929</v>
      </c>
    </row>
    <row r="35" ht="18" customHeight="1"/>
  </sheetData>
  <mergeCells count="22">
    <mergeCell ref="F20:W20"/>
    <mergeCell ref="A1:B4"/>
    <mergeCell ref="C1:AB1"/>
    <mergeCell ref="C2:AB2"/>
    <mergeCell ref="C3:AB3"/>
    <mergeCell ref="C4:AB4"/>
    <mergeCell ref="F22:W22"/>
    <mergeCell ref="F24:W24"/>
    <mergeCell ref="F26:W26"/>
    <mergeCell ref="F28:W28"/>
    <mergeCell ref="A5:B5"/>
    <mergeCell ref="A6:AC6"/>
    <mergeCell ref="A8:A11"/>
    <mergeCell ref="A13:A14"/>
    <mergeCell ref="A18:A19"/>
    <mergeCell ref="G8:G11"/>
    <mergeCell ref="G13:G14"/>
    <mergeCell ref="G18:G19"/>
    <mergeCell ref="B8:B25"/>
    <mergeCell ref="F12:W12"/>
    <mergeCell ref="F17:W17"/>
    <mergeCell ref="F15:W15"/>
  </mergeCells>
  <dataValidations count="1">
    <dataValidation type="list" allowBlank="1" showInputMessage="1" showErrorMessage="1" sqref="M8:M11 M16 M13:M14 M18:M19 M21 M23 M25 M27:M294">
      <formula1>$AE$9:$AE$10</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topLeftCell="A8" zoomScale="50" zoomScaleNormal="50" workbookViewId="0">
      <selection activeCell="A18" sqref="A18"/>
    </sheetView>
  </sheetViews>
  <sheetFormatPr baseColWidth="10" defaultRowHeight="14.25"/>
  <cols>
    <col min="1" max="1" width="20.875" customWidth="1"/>
    <col min="2" max="2" width="30.625" customWidth="1"/>
    <col min="3" max="3" width="33.625" customWidth="1"/>
    <col min="4" max="4" width="32" customWidth="1"/>
    <col min="5" max="6" width="28.625" customWidth="1"/>
    <col min="7" max="7" width="33.125" bestFit="1" customWidth="1"/>
    <col min="8" max="8" width="33.125" customWidth="1"/>
    <col min="9" max="9" width="34" bestFit="1" customWidth="1"/>
    <col min="10" max="10" width="30.125" customWidth="1"/>
    <col min="11" max="11" width="23.625" customWidth="1"/>
    <col min="12" max="12" width="27.125" customWidth="1"/>
    <col min="13" max="13" width="39.125" bestFit="1" customWidth="1"/>
    <col min="14" max="14" width="54.625" bestFit="1" customWidth="1"/>
    <col min="17" max="17" width="0" hidden="1" customWidth="1"/>
  </cols>
  <sheetData>
    <row r="1" spans="1:17" s="1" customFormat="1" ht="22.5" customHeight="1">
      <c r="A1" s="188"/>
      <c r="B1" s="189"/>
      <c r="C1" s="194" t="s">
        <v>1</v>
      </c>
      <c r="D1" s="195"/>
      <c r="E1" s="195"/>
      <c r="F1" s="195"/>
      <c r="G1" s="195"/>
      <c r="H1" s="195"/>
      <c r="I1" s="195"/>
      <c r="J1" s="195"/>
      <c r="K1" s="195"/>
      <c r="L1" s="195"/>
      <c r="M1" s="196"/>
      <c r="N1" s="29" t="s">
        <v>222</v>
      </c>
    </row>
    <row r="2" spans="1:17" s="1" customFormat="1" ht="22.5" customHeight="1">
      <c r="A2" s="190"/>
      <c r="B2" s="191"/>
      <c r="C2" s="194" t="s">
        <v>2</v>
      </c>
      <c r="D2" s="195"/>
      <c r="E2" s="195"/>
      <c r="F2" s="195"/>
      <c r="G2" s="195"/>
      <c r="H2" s="195"/>
      <c r="I2" s="195"/>
      <c r="J2" s="195"/>
      <c r="K2" s="195"/>
      <c r="L2" s="195"/>
      <c r="M2" s="196"/>
      <c r="N2" s="29" t="s">
        <v>3</v>
      </c>
    </row>
    <row r="3" spans="1:17" s="1" customFormat="1" ht="22.5" customHeight="1">
      <c r="A3" s="190"/>
      <c r="B3" s="191"/>
      <c r="C3" s="194" t="s">
        <v>4</v>
      </c>
      <c r="D3" s="195"/>
      <c r="E3" s="195"/>
      <c r="F3" s="195"/>
      <c r="G3" s="195"/>
      <c r="H3" s="195"/>
      <c r="I3" s="195"/>
      <c r="J3" s="195"/>
      <c r="K3" s="195"/>
      <c r="L3" s="195"/>
      <c r="M3" s="196"/>
      <c r="N3" s="29" t="s">
        <v>221</v>
      </c>
    </row>
    <row r="4" spans="1:17" s="1" customFormat="1" ht="22.5" customHeight="1">
      <c r="A4" s="192"/>
      <c r="B4" s="193"/>
      <c r="C4" s="194" t="s">
        <v>158</v>
      </c>
      <c r="D4" s="195"/>
      <c r="E4" s="195"/>
      <c r="F4" s="195"/>
      <c r="G4" s="195"/>
      <c r="H4" s="195"/>
      <c r="I4" s="195"/>
      <c r="J4" s="195"/>
      <c r="K4" s="195"/>
      <c r="L4" s="195"/>
      <c r="M4" s="196"/>
      <c r="N4" s="29" t="s">
        <v>223</v>
      </c>
    </row>
    <row r="5" spans="1:17" s="1" customFormat="1" ht="26.25" customHeight="1">
      <c r="A5" s="186" t="s">
        <v>5</v>
      </c>
      <c r="B5" s="187"/>
      <c r="C5" s="186"/>
      <c r="D5" s="197"/>
      <c r="E5" s="197"/>
      <c r="F5" s="197"/>
      <c r="G5" s="197"/>
      <c r="H5" s="197"/>
      <c r="I5" s="197"/>
      <c r="J5" s="197"/>
      <c r="K5" s="197"/>
      <c r="L5" s="197"/>
      <c r="M5" s="197"/>
      <c r="N5" s="197"/>
    </row>
    <row r="6" spans="1:17" s="1" customFormat="1" ht="15" customHeight="1">
      <c r="A6" s="182" t="s">
        <v>154</v>
      </c>
      <c r="B6" s="182"/>
      <c r="C6" s="182"/>
      <c r="D6" s="182"/>
      <c r="E6" s="182"/>
      <c r="F6" s="182"/>
      <c r="G6" s="182"/>
      <c r="H6" s="182"/>
      <c r="I6" s="182"/>
      <c r="J6" s="182"/>
      <c r="K6" s="182"/>
      <c r="L6" s="183"/>
      <c r="M6" s="178" t="s">
        <v>94</v>
      </c>
      <c r="N6" s="179"/>
    </row>
    <row r="7" spans="1:17" s="1" customFormat="1">
      <c r="A7" s="184"/>
      <c r="B7" s="184"/>
      <c r="C7" s="184"/>
      <c r="D7" s="184"/>
      <c r="E7" s="184"/>
      <c r="F7" s="184"/>
      <c r="G7" s="184"/>
      <c r="H7" s="184"/>
      <c r="I7" s="184"/>
      <c r="J7" s="184"/>
      <c r="K7" s="184"/>
      <c r="L7" s="185"/>
      <c r="M7" s="180"/>
      <c r="N7" s="181"/>
    </row>
    <row r="8" spans="1:17" s="22" customFormat="1" ht="66.75" customHeight="1">
      <c r="A8" s="2" t="s">
        <v>98</v>
      </c>
      <c r="B8" s="2" t="s">
        <v>190</v>
      </c>
      <c r="C8" s="2" t="s">
        <v>171</v>
      </c>
      <c r="D8" s="2" t="s">
        <v>84</v>
      </c>
      <c r="E8" s="2" t="s">
        <v>85</v>
      </c>
      <c r="F8" s="2" t="s">
        <v>86</v>
      </c>
      <c r="G8" s="2" t="s">
        <v>166</v>
      </c>
      <c r="H8" s="2" t="s">
        <v>168</v>
      </c>
      <c r="I8" s="2" t="s">
        <v>167</v>
      </c>
      <c r="J8" s="2" t="s">
        <v>157</v>
      </c>
      <c r="K8" s="2" t="s">
        <v>95</v>
      </c>
      <c r="L8" s="2" t="s">
        <v>87</v>
      </c>
      <c r="M8" s="2" t="s">
        <v>26</v>
      </c>
      <c r="N8" s="2" t="s">
        <v>27</v>
      </c>
    </row>
    <row r="9" spans="1:17" ht="42.75" customHeight="1">
      <c r="A9" s="51" t="s">
        <v>292</v>
      </c>
      <c r="B9" s="177" t="s">
        <v>378</v>
      </c>
      <c r="C9" s="177" t="s">
        <v>380</v>
      </c>
      <c r="D9" s="177" t="s">
        <v>379</v>
      </c>
      <c r="E9" s="76" t="s">
        <v>397</v>
      </c>
      <c r="F9" s="177" t="s">
        <v>381</v>
      </c>
      <c r="G9" s="74" t="s">
        <v>398</v>
      </c>
      <c r="H9" s="73">
        <v>0.8</v>
      </c>
      <c r="I9" s="61" t="s">
        <v>399</v>
      </c>
      <c r="J9" s="61" t="s">
        <v>400</v>
      </c>
      <c r="K9" s="61" t="s">
        <v>88</v>
      </c>
      <c r="L9" s="65" t="s">
        <v>401</v>
      </c>
      <c r="M9" s="177" t="s">
        <v>382</v>
      </c>
      <c r="N9" s="177" t="s">
        <v>383</v>
      </c>
    </row>
    <row r="10" spans="1:17" ht="42.75">
      <c r="A10" s="51" t="s">
        <v>293</v>
      </c>
      <c r="B10" s="177"/>
      <c r="C10" s="177"/>
      <c r="D10" s="177"/>
      <c r="E10" s="76" t="s">
        <v>397</v>
      </c>
      <c r="F10" s="177"/>
      <c r="G10" s="74" t="s">
        <v>398</v>
      </c>
      <c r="H10" s="73">
        <v>0.8</v>
      </c>
      <c r="I10" s="61" t="s">
        <v>399</v>
      </c>
      <c r="J10" s="61" t="s">
        <v>400</v>
      </c>
      <c r="K10" s="61" t="s">
        <v>88</v>
      </c>
      <c r="L10" s="65" t="s">
        <v>401</v>
      </c>
      <c r="M10" s="177"/>
      <c r="N10" s="177"/>
      <c r="Q10" t="s">
        <v>88</v>
      </c>
    </row>
    <row r="11" spans="1:17" ht="42.75">
      <c r="A11" s="51" t="s">
        <v>294</v>
      </c>
      <c r="B11" s="177"/>
      <c r="C11" s="177"/>
      <c r="D11" s="177"/>
      <c r="E11" s="76" t="s">
        <v>397</v>
      </c>
      <c r="F11" s="177"/>
      <c r="G11" s="74" t="s">
        <v>398</v>
      </c>
      <c r="H11" s="73">
        <v>0.8</v>
      </c>
      <c r="I11" s="61" t="s">
        <v>399</v>
      </c>
      <c r="J11" s="61" t="s">
        <v>400</v>
      </c>
      <c r="K11" s="61" t="s">
        <v>88</v>
      </c>
      <c r="L11" s="65" t="s">
        <v>401</v>
      </c>
      <c r="M11" s="177"/>
      <c r="N11" s="177"/>
      <c r="Q11" t="s">
        <v>89</v>
      </c>
    </row>
    <row r="12" spans="1:17" ht="42.75">
      <c r="A12" s="51" t="s">
        <v>295</v>
      </c>
      <c r="B12" s="177"/>
      <c r="C12" s="177"/>
      <c r="D12" s="177"/>
      <c r="E12" s="76" t="s">
        <v>397</v>
      </c>
      <c r="F12" s="177"/>
      <c r="G12" s="74" t="s">
        <v>398</v>
      </c>
      <c r="H12" s="73">
        <v>0.8</v>
      </c>
      <c r="I12" s="61" t="s">
        <v>399</v>
      </c>
      <c r="J12" s="61" t="s">
        <v>400</v>
      </c>
      <c r="K12" s="61" t="s">
        <v>88</v>
      </c>
      <c r="L12" s="65" t="s">
        <v>401</v>
      </c>
      <c r="M12" s="177"/>
      <c r="N12" s="177"/>
      <c r="Q12" t="s">
        <v>90</v>
      </c>
    </row>
    <row r="13" spans="1:17" ht="42.75">
      <c r="A13" s="52" t="s">
        <v>297</v>
      </c>
      <c r="B13" s="177"/>
      <c r="C13" s="177"/>
      <c r="D13" s="177"/>
      <c r="E13" s="76" t="s">
        <v>397</v>
      </c>
      <c r="F13" s="177"/>
      <c r="G13" s="74" t="s">
        <v>398</v>
      </c>
      <c r="H13" s="73">
        <v>0.8</v>
      </c>
      <c r="I13" s="61" t="s">
        <v>399</v>
      </c>
      <c r="J13" s="61" t="s">
        <v>400</v>
      </c>
      <c r="K13" s="61" t="s">
        <v>88</v>
      </c>
      <c r="L13" s="65" t="s">
        <v>401</v>
      </c>
      <c r="M13" s="177"/>
      <c r="N13" s="177"/>
      <c r="Q13" t="s">
        <v>91</v>
      </c>
    </row>
    <row r="14" spans="1:17" ht="42.75">
      <c r="A14" s="52" t="s">
        <v>298</v>
      </c>
      <c r="B14" s="177"/>
      <c r="C14" s="177"/>
      <c r="D14" s="177"/>
      <c r="E14" s="76" t="s">
        <v>397</v>
      </c>
      <c r="F14" s="177"/>
      <c r="G14" s="74" t="s">
        <v>398</v>
      </c>
      <c r="H14" s="73">
        <v>0.8</v>
      </c>
      <c r="I14" s="61" t="s">
        <v>399</v>
      </c>
      <c r="J14" s="61" t="s">
        <v>400</v>
      </c>
      <c r="K14" s="61" t="s">
        <v>88</v>
      </c>
      <c r="L14" s="65" t="s">
        <v>401</v>
      </c>
      <c r="M14" s="177"/>
      <c r="N14" s="177"/>
    </row>
    <row r="15" spans="1:17" ht="57" customHeight="1">
      <c r="A15" s="53" t="s">
        <v>299</v>
      </c>
      <c r="B15" s="177"/>
      <c r="C15" s="177"/>
      <c r="D15" s="177"/>
      <c r="E15" s="76" t="s">
        <v>397</v>
      </c>
      <c r="F15" s="177"/>
      <c r="G15" s="74" t="s">
        <v>398</v>
      </c>
      <c r="H15" s="73">
        <v>0.8</v>
      </c>
      <c r="I15" s="61" t="s">
        <v>399</v>
      </c>
      <c r="J15" s="61" t="s">
        <v>400</v>
      </c>
      <c r="K15" s="61" t="s">
        <v>88</v>
      </c>
      <c r="L15" s="65" t="s">
        <v>401</v>
      </c>
      <c r="M15" s="177"/>
      <c r="N15" s="177"/>
    </row>
    <row r="16" spans="1:17" ht="57">
      <c r="A16" s="75" t="s">
        <v>301</v>
      </c>
      <c r="B16" s="177"/>
      <c r="C16" s="177"/>
      <c r="D16" s="177"/>
      <c r="E16" s="78" t="s">
        <v>402</v>
      </c>
      <c r="F16" s="177"/>
      <c r="G16" s="77" t="s">
        <v>403</v>
      </c>
      <c r="H16" s="73">
        <v>0.25</v>
      </c>
      <c r="I16" s="61" t="s">
        <v>399</v>
      </c>
      <c r="J16" s="61" t="s">
        <v>400</v>
      </c>
      <c r="K16" s="61" t="s">
        <v>91</v>
      </c>
      <c r="L16" s="65" t="s">
        <v>401</v>
      </c>
      <c r="M16" s="177"/>
      <c r="N16" s="177"/>
    </row>
    <row r="17" spans="1:14" ht="71.25" customHeight="1">
      <c r="A17" s="75" t="s">
        <v>302</v>
      </c>
      <c r="B17" s="177"/>
      <c r="C17" s="177"/>
      <c r="D17" s="177"/>
      <c r="E17" s="78" t="s">
        <v>402</v>
      </c>
      <c r="F17" s="177"/>
      <c r="G17" s="77" t="s">
        <v>403</v>
      </c>
      <c r="H17" s="73">
        <v>0.25</v>
      </c>
      <c r="I17" s="61" t="s">
        <v>399</v>
      </c>
      <c r="J17" s="61" t="s">
        <v>400</v>
      </c>
      <c r="K17" s="61" t="s">
        <v>91</v>
      </c>
      <c r="L17" s="65" t="s">
        <v>401</v>
      </c>
      <c r="M17" s="177"/>
      <c r="N17" s="177"/>
    </row>
    <row r="18" spans="1:14" ht="57">
      <c r="A18" s="54" t="s">
        <v>304</v>
      </c>
      <c r="B18" s="177"/>
      <c r="C18" s="177"/>
      <c r="D18" s="177"/>
      <c r="E18" s="76" t="s">
        <v>397</v>
      </c>
      <c r="F18" s="177"/>
      <c r="G18" s="74" t="s">
        <v>398</v>
      </c>
      <c r="H18" s="73">
        <v>0.8</v>
      </c>
      <c r="I18" s="61" t="s">
        <v>399</v>
      </c>
      <c r="J18" s="61" t="s">
        <v>400</v>
      </c>
      <c r="K18" s="61" t="s">
        <v>88</v>
      </c>
      <c r="L18" s="65" t="s">
        <v>401</v>
      </c>
      <c r="M18" s="177"/>
      <c r="N18" s="177"/>
    </row>
    <row r="19" spans="1:14" ht="57">
      <c r="A19" s="55" t="s">
        <v>305</v>
      </c>
      <c r="B19" s="177"/>
      <c r="C19" s="177"/>
      <c r="D19" s="177"/>
      <c r="E19" s="76" t="s">
        <v>397</v>
      </c>
      <c r="F19" s="177"/>
      <c r="G19" s="74" t="s">
        <v>398</v>
      </c>
      <c r="H19" s="73">
        <v>0.8</v>
      </c>
      <c r="I19" s="61" t="s">
        <v>399</v>
      </c>
      <c r="J19" s="61" t="s">
        <v>400</v>
      </c>
      <c r="K19" s="61" t="s">
        <v>88</v>
      </c>
      <c r="L19" s="65" t="s">
        <v>401</v>
      </c>
      <c r="M19" s="177"/>
      <c r="N19" s="177"/>
    </row>
    <row r="20" spans="1:14">
      <c r="B20" s="68"/>
      <c r="C20" s="68"/>
      <c r="D20" s="68"/>
      <c r="F20" s="68"/>
      <c r="M20" s="70"/>
      <c r="N20" s="70"/>
    </row>
    <row r="21" spans="1:14">
      <c r="B21" s="68"/>
      <c r="C21" s="68"/>
      <c r="D21" s="68"/>
      <c r="F21" s="68"/>
      <c r="M21" s="70"/>
      <c r="N21" s="70"/>
    </row>
    <row r="22" spans="1:14">
      <c r="B22" s="68"/>
      <c r="C22" s="68"/>
      <c r="D22" s="68"/>
      <c r="F22" s="68"/>
      <c r="M22" s="70"/>
      <c r="N22" s="70"/>
    </row>
    <row r="23" spans="1:14">
      <c r="B23" s="68"/>
      <c r="C23" s="68"/>
      <c r="D23" s="68"/>
      <c r="F23" s="68"/>
      <c r="M23" s="70"/>
      <c r="N23" s="70"/>
    </row>
    <row r="24" spans="1:14">
      <c r="B24" s="68"/>
      <c r="C24" s="68"/>
      <c r="D24" s="68"/>
      <c r="F24" s="68"/>
      <c r="M24" s="70"/>
      <c r="N24" s="70"/>
    </row>
    <row r="25" spans="1:14">
      <c r="B25" s="68"/>
      <c r="C25" s="68"/>
      <c r="D25" s="68"/>
      <c r="F25" s="68"/>
      <c r="M25" s="70"/>
      <c r="N25" s="70"/>
    </row>
    <row r="26" spans="1:14">
      <c r="B26" s="68"/>
      <c r="C26" s="68"/>
      <c r="D26" s="68"/>
      <c r="F26" s="68"/>
      <c r="M26" s="70"/>
      <c r="N26" s="70"/>
    </row>
    <row r="27" spans="1:14">
      <c r="B27" s="68"/>
      <c r="C27" s="68"/>
      <c r="D27" s="68"/>
      <c r="F27" s="68"/>
      <c r="M27" s="70"/>
      <c r="N27" s="70"/>
    </row>
    <row r="28" spans="1:14">
      <c r="B28" s="68"/>
      <c r="C28" s="68"/>
      <c r="D28" s="68"/>
      <c r="F28" s="68"/>
      <c r="M28" s="70"/>
      <c r="N28" s="70"/>
    </row>
    <row r="29" spans="1:14">
      <c r="B29" s="68"/>
      <c r="C29" s="68"/>
      <c r="D29" s="68"/>
      <c r="F29" s="68"/>
      <c r="M29" s="70"/>
      <c r="N29" s="70"/>
    </row>
    <row r="30" spans="1:14">
      <c r="B30" s="68"/>
      <c r="C30" s="68"/>
      <c r="D30" s="68"/>
      <c r="F30" s="68"/>
      <c r="M30" s="70"/>
      <c r="N30" s="70"/>
    </row>
    <row r="31" spans="1:14">
      <c r="B31" s="68"/>
      <c r="C31" s="68"/>
      <c r="D31" s="68"/>
      <c r="F31" s="68"/>
      <c r="M31" s="70"/>
      <c r="N31" s="70"/>
    </row>
    <row r="32" spans="1:14">
      <c r="B32" s="68"/>
      <c r="C32" s="68"/>
      <c r="D32" s="68"/>
      <c r="F32" s="68"/>
      <c r="M32" s="70"/>
      <c r="N32" s="70"/>
    </row>
    <row r="33" spans="2:14">
      <c r="B33" s="68"/>
      <c r="C33" s="68"/>
      <c r="D33" s="68"/>
      <c r="F33" s="68"/>
      <c r="M33" s="70"/>
      <c r="N33" s="70"/>
    </row>
    <row r="34" spans="2:14">
      <c r="B34" s="68"/>
      <c r="C34" s="68"/>
      <c r="D34" s="68"/>
      <c r="F34" s="68"/>
      <c r="M34" s="70"/>
      <c r="N34" s="70"/>
    </row>
    <row r="35" spans="2:14">
      <c r="B35" s="68"/>
      <c r="C35" s="68"/>
      <c r="D35" s="68"/>
      <c r="F35" s="68"/>
      <c r="M35" s="70"/>
      <c r="N35" s="70"/>
    </row>
    <row r="36" spans="2:14">
      <c r="B36" s="68"/>
      <c r="C36" s="68"/>
      <c r="D36" s="68"/>
      <c r="F36" s="68"/>
      <c r="M36" s="70"/>
      <c r="N36" s="70"/>
    </row>
    <row r="37" spans="2:14">
      <c r="B37" s="68"/>
      <c r="C37" s="68"/>
      <c r="D37" s="68"/>
      <c r="F37" s="68"/>
      <c r="M37" s="70"/>
      <c r="N37" s="70"/>
    </row>
    <row r="38" spans="2:14">
      <c r="B38" s="68"/>
      <c r="C38" s="68"/>
      <c r="D38" s="68"/>
      <c r="F38" s="69"/>
      <c r="M38" s="71"/>
      <c r="N38" s="71"/>
    </row>
    <row r="39" spans="2:14">
      <c r="B39" s="68"/>
      <c r="C39" s="68"/>
      <c r="D39" s="68"/>
      <c r="F39" s="69"/>
    </row>
  </sheetData>
  <mergeCells count="15">
    <mergeCell ref="M6:N7"/>
    <mergeCell ref="A6:L7"/>
    <mergeCell ref="A5:B5"/>
    <mergeCell ref="A1:B4"/>
    <mergeCell ref="C1:M1"/>
    <mergeCell ref="C2:M2"/>
    <mergeCell ref="C3:M3"/>
    <mergeCell ref="C4:M4"/>
    <mergeCell ref="C5:N5"/>
    <mergeCell ref="F9:F19"/>
    <mergeCell ref="M9:M19"/>
    <mergeCell ref="N9:N19"/>
    <mergeCell ref="B9:B19"/>
    <mergeCell ref="C9:C19"/>
    <mergeCell ref="D9:D19"/>
  </mergeCells>
  <dataValidations count="1">
    <dataValidation type="list" allowBlank="1" showInputMessage="1" showErrorMessage="1" sqref="K9:K111">
      <formula1>$Q$10:$Q$13</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58"/>
  <sheetViews>
    <sheetView tabSelected="1" topLeftCell="A7" zoomScale="60" zoomScaleNormal="60" workbookViewId="0">
      <selection activeCell="G9" sqref="G9:G16"/>
    </sheetView>
  </sheetViews>
  <sheetFormatPr baseColWidth="10" defaultColWidth="10.875" defaultRowHeight="14.25"/>
  <cols>
    <col min="1" max="1" width="23.375" style="42" customWidth="1"/>
    <col min="2" max="3" width="23.125" style="42" customWidth="1"/>
    <col min="4" max="4" width="26.125" style="42" bestFit="1" customWidth="1"/>
    <col min="5" max="5" width="29.625" style="42" customWidth="1"/>
    <col min="6" max="6" width="32.625" style="42" bestFit="1" customWidth="1"/>
    <col min="7" max="7" width="41.125" style="42" bestFit="1" customWidth="1"/>
    <col min="8" max="8" width="47" style="42" bestFit="1" customWidth="1"/>
    <col min="9" max="9" width="31.875" style="42" bestFit="1" customWidth="1"/>
    <col min="10" max="10" width="31.875" style="42" customWidth="1"/>
    <col min="11" max="12" width="45.125" style="42" customWidth="1"/>
    <col min="13" max="13" width="19.375" style="4" customWidth="1"/>
    <col min="14" max="15" width="36.125" style="4" customWidth="1"/>
    <col min="16" max="16" width="36.125" style="123" customWidth="1"/>
    <col min="17" max="17" width="21.125" style="42" customWidth="1"/>
    <col min="18" max="18" width="21.625" style="42" customWidth="1"/>
    <col min="19" max="19" width="20.875" style="42" customWidth="1"/>
    <col min="20" max="20" width="35.875" style="4" bestFit="1" customWidth="1"/>
    <col min="21" max="21" width="31.625" style="42" bestFit="1" customWidth="1"/>
    <col min="22" max="22" width="32.875" style="42" bestFit="1" customWidth="1"/>
    <col min="23" max="23" width="29" style="42" bestFit="1" customWidth="1"/>
    <col min="24" max="24" width="44.625" style="42" customWidth="1"/>
    <col min="25" max="25" width="31.125" style="42" customWidth="1"/>
    <col min="26" max="26" width="46.125" style="42" bestFit="1" customWidth="1"/>
    <col min="27" max="27" width="46.125" style="86" customWidth="1"/>
    <col min="28" max="28" width="29.375" style="42" bestFit="1" customWidth="1"/>
    <col min="29" max="29" width="27.125" style="42" bestFit="1" customWidth="1"/>
    <col min="30" max="30" width="33.125" style="42" bestFit="1" customWidth="1"/>
    <col min="31" max="31" width="66.125" style="42" bestFit="1" customWidth="1"/>
    <col min="32" max="32" width="30.875" style="42" bestFit="1" customWidth="1"/>
    <col min="33" max="33" width="26.625" style="42" bestFit="1" customWidth="1"/>
    <col min="34" max="34" width="41" style="42" bestFit="1" customWidth="1"/>
    <col min="35" max="35" width="41" style="42" customWidth="1"/>
    <col min="36" max="36" width="42" style="42" customWidth="1"/>
    <col min="37" max="37" width="39.625" style="42" customWidth="1"/>
    <col min="38" max="38" width="34.625" style="42" customWidth="1"/>
    <col min="39" max="41" width="10.875" style="42"/>
    <col min="42" max="42" width="56.875" style="42" hidden="1" customWidth="1"/>
    <col min="43" max="16384" width="10.875" style="42"/>
  </cols>
  <sheetData>
    <row r="1" spans="1:42" ht="23.25" customHeight="1">
      <c r="A1" s="247" t="s">
        <v>0</v>
      </c>
      <c r="B1" s="247"/>
      <c r="C1" s="236" t="s">
        <v>1</v>
      </c>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8"/>
      <c r="AH1" s="43" t="s">
        <v>222</v>
      </c>
    </row>
    <row r="2" spans="1:42" ht="23.25" customHeight="1">
      <c r="A2" s="247"/>
      <c r="B2" s="247"/>
      <c r="C2" s="236" t="s">
        <v>2</v>
      </c>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8"/>
      <c r="AH2" s="43" t="s">
        <v>3</v>
      </c>
    </row>
    <row r="3" spans="1:42" ht="23.25" customHeight="1">
      <c r="A3" s="247"/>
      <c r="B3" s="247"/>
      <c r="C3" s="236" t="s">
        <v>4</v>
      </c>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8"/>
      <c r="AH3" s="43" t="s">
        <v>221</v>
      </c>
    </row>
    <row r="4" spans="1:42" ht="23.25" customHeight="1">
      <c r="A4" s="247"/>
      <c r="B4" s="247"/>
      <c r="C4" s="236" t="s">
        <v>158</v>
      </c>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8"/>
      <c r="AH4" s="43" t="s">
        <v>225</v>
      </c>
    </row>
    <row r="5" spans="1:42" ht="26.25" customHeight="1">
      <c r="A5" s="246" t="s">
        <v>5</v>
      </c>
      <c r="B5" s="246"/>
      <c r="C5" s="239" t="s">
        <v>475</v>
      </c>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1"/>
    </row>
    <row r="6" spans="1:42" ht="15" customHeight="1">
      <c r="A6" s="242" t="s">
        <v>169</v>
      </c>
      <c r="B6" s="242"/>
      <c r="C6" s="242"/>
      <c r="D6" s="242"/>
      <c r="E6" s="242"/>
      <c r="F6" s="242"/>
      <c r="G6" s="242"/>
      <c r="H6" s="242"/>
      <c r="I6" s="242"/>
      <c r="J6" s="242"/>
      <c r="K6" s="242"/>
      <c r="L6" s="242"/>
      <c r="M6" s="242"/>
      <c r="N6" s="242"/>
      <c r="O6" s="242"/>
      <c r="P6" s="242"/>
      <c r="Q6" s="242"/>
      <c r="R6" s="242"/>
      <c r="S6" s="242"/>
      <c r="T6" s="242"/>
      <c r="U6" s="242"/>
      <c r="V6" s="242"/>
      <c r="W6" s="242"/>
      <c r="X6" s="243"/>
      <c r="Y6" s="248" t="s">
        <v>93</v>
      </c>
      <c r="Z6" s="249"/>
      <c r="AA6" s="249"/>
      <c r="AB6" s="249"/>
      <c r="AC6" s="249"/>
      <c r="AD6" s="249"/>
      <c r="AE6" s="252" t="s">
        <v>6</v>
      </c>
      <c r="AF6" s="252"/>
      <c r="AG6" s="252"/>
      <c r="AH6" s="252"/>
    </row>
    <row r="7" spans="1:42" ht="15" customHeight="1" thickBot="1">
      <c r="A7" s="244"/>
      <c r="B7" s="244"/>
      <c r="C7" s="244"/>
      <c r="D7" s="244"/>
      <c r="E7" s="244"/>
      <c r="F7" s="244"/>
      <c r="G7" s="244"/>
      <c r="H7" s="244"/>
      <c r="I7" s="244"/>
      <c r="J7" s="244"/>
      <c r="K7" s="244"/>
      <c r="L7" s="244"/>
      <c r="M7" s="244"/>
      <c r="N7" s="244"/>
      <c r="O7" s="244"/>
      <c r="P7" s="244"/>
      <c r="Q7" s="244"/>
      <c r="R7" s="244"/>
      <c r="S7" s="244"/>
      <c r="T7" s="244"/>
      <c r="U7" s="244"/>
      <c r="V7" s="244"/>
      <c r="W7" s="244"/>
      <c r="X7" s="245"/>
      <c r="Y7" s="250"/>
      <c r="Z7" s="251"/>
      <c r="AA7" s="251"/>
      <c r="AB7" s="251"/>
      <c r="AC7" s="251"/>
      <c r="AD7" s="251"/>
      <c r="AE7" s="252"/>
      <c r="AF7" s="252"/>
      <c r="AG7" s="252"/>
      <c r="AH7" s="252"/>
    </row>
    <row r="8" spans="1:42" ht="64.5" customHeight="1" thickBot="1">
      <c r="A8" s="39" t="s">
        <v>98</v>
      </c>
      <c r="B8" s="39" t="s">
        <v>7</v>
      </c>
      <c r="C8" s="39" t="s">
        <v>193</v>
      </c>
      <c r="D8" s="40" t="s">
        <v>149</v>
      </c>
      <c r="E8" s="40" t="s">
        <v>10</v>
      </c>
      <c r="F8" s="39" t="s">
        <v>11</v>
      </c>
      <c r="G8" s="40" t="s">
        <v>147</v>
      </c>
      <c r="H8" s="40" t="s">
        <v>197</v>
      </c>
      <c r="I8" s="40" t="s">
        <v>148</v>
      </c>
      <c r="J8" s="40" t="s">
        <v>202</v>
      </c>
      <c r="K8" s="41" t="s">
        <v>191</v>
      </c>
      <c r="L8" s="41" t="s">
        <v>212</v>
      </c>
      <c r="M8" s="63" t="s">
        <v>12</v>
      </c>
      <c r="N8" s="21" t="s">
        <v>195</v>
      </c>
      <c r="O8" s="115" t="s">
        <v>474</v>
      </c>
      <c r="P8" s="122" t="s">
        <v>452</v>
      </c>
      <c r="Q8" s="41" t="s">
        <v>150</v>
      </c>
      <c r="R8" s="41" t="s">
        <v>151</v>
      </c>
      <c r="S8" s="39" t="s">
        <v>16</v>
      </c>
      <c r="T8" s="21" t="s">
        <v>17</v>
      </c>
      <c r="U8" s="39" t="s">
        <v>164</v>
      </c>
      <c r="V8" s="39" t="s">
        <v>35</v>
      </c>
      <c r="W8" s="39" t="s">
        <v>103</v>
      </c>
      <c r="X8" s="39" t="s">
        <v>104</v>
      </c>
      <c r="Y8" s="40" t="s">
        <v>22</v>
      </c>
      <c r="Z8" s="40" t="s">
        <v>153</v>
      </c>
      <c r="AA8" s="84" t="s">
        <v>207</v>
      </c>
      <c r="AB8" s="40" t="s">
        <v>23</v>
      </c>
      <c r="AC8" s="40" t="s">
        <v>24</v>
      </c>
      <c r="AD8" s="40" t="s">
        <v>25</v>
      </c>
      <c r="AE8" s="39" t="s">
        <v>19</v>
      </c>
      <c r="AF8" s="39" t="s">
        <v>152</v>
      </c>
      <c r="AG8" s="39" t="s">
        <v>18</v>
      </c>
      <c r="AH8" s="39" t="s">
        <v>20</v>
      </c>
      <c r="AI8" s="132" t="s">
        <v>461</v>
      </c>
      <c r="AJ8" s="132" t="s">
        <v>462</v>
      </c>
      <c r="AK8" s="132" t="s">
        <v>463</v>
      </c>
      <c r="AL8" s="132" t="s">
        <v>464</v>
      </c>
    </row>
    <row r="9" spans="1:42" ht="76.5" customHeight="1">
      <c r="A9" s="253" t="s">
        <v>292</v>
      </c>
      <c r="B9" s="230" t="s">
        <v>233</v>
      </c>
      <c r="C9" s="224" t="s">
        <v>387</v>
      </c>
      <c r="D9" s="258" t="s">
        <v>314</v>
      </c>
      <c r="E9" s="230" t="s">
        <v>229</v>
      </c>
      <c r="F9" s="230" t="s">
        <v>230</v>
      </c>
      <c r="G9" s="234" t="s">
        <v>231</v>
      </c>
      <c r="H9" s="230" t="s">
        <v>232</v>
      </c>
      <c r="I9" s="50" t="s">
        <v>263</v>
      </c>
      <c r="J9" s="72">
        <v>0.1</v>
      </c>
      <c r="K9" s="44" t="s">
        <v>234</v>
      </c>
      <c r="L9" s="61"/>
      <c r="M9" s="62" t="s">
        <v>376</v>
      </c>
      <c r="N9" s="121">
        <v>5</v>
      </c>
      <c r="O9" s="92">
        <v>15</v>
      </c>
      <c r="P9" s="98">
        <f>+IF((O9/N9)&gt;100%,100%,(O9/N9))</f>
        <v>1</v>
      </c>
      <c r="Q9" s="61" t="s">
        <v>405</v>
      </c>
      <c r="R9" s="61" t="s">
        <v>337</v>
      </c>
      <c r="S9" s="61">
        <v>150</v>
      </c>
      <c r="T9" s="290">
        <v>1059626</v>
      </c>
      <c r="U9" s="61" t="s">
        <v>390</v>
      </c>
      <c r="V9" s="61" t="s">
        <v>338</v>
      </c>
      <c r="W9" s="64" t="s">
        <v>336</v>
      </c>
      <c r="X9" s="56" t="s">
        <v>344</v>
      </c>
      <c r="Y9" s="61" t="s">
        <v>343</v>
      </c>
      <c r="Z9" s="61" t="s">
        <v>391</v>
      </c>
      <c r="AA9" s="255">
        <v>353567904107.69</v>
      </c>
      <c r="AB9" s="61" t="s">
        <v>54</v>
      </c>
      <c r="AC9" s="61" t="s">
        <v>53</v>
      </c>
      <c r="AD9" s="61" t="s">
        <v>405</v>
      </c>
      <c r="AE9" s="211">
        <v>1000000000</v>
      </c>
      <c r="AF9" s="211">
        <v>353567904107.69</v>
      </c>
      <c r="AG9" s="133" t="s">
        <v>465</v>
      </c>
      <c r="AH9" s="173" t="s">
        <v>229</v>
      </c>
      <c r="AI9" s="209">
        <v>5606697597.1700001</v>
      </c>
      <c r="AJ9" s="210">
        <f>+AI9/AF9</f>
        <v>1.5857484607715716E-2</v>
      </c>
      <c r="AK9" s="209">
        <v>1094339041.8399999</v>
      </c>
      <c r="AL9" s="210">
        <f>+AK9/AF9</f>
        <v>3.0951311731810512E-3</v>
      </c>
      <c r="AP9" s="42" t="s">
        <v>213</v>
      </c>
    </row>
    <row r="10" spans="1:42" ht="71.25">
      <c r="A10" s="253"/>
      <c r="B10" s="230"/>
      <c r="C10" s="224"/>
      <c r="D10" s="260"/>
      <c r="E10" s="230"/>
      <c r="F10" s="230"/>
      <c r="G10" s="235"/>
      <c r="H10" s="230"/>
      <c r="I10" s="229" t="s">
        <v>262</v>
      </c>
      <c r="J10" s="72">
        <v>0.2</v>
      </c>
      <c r="K10" s="44" t="s">
        <v>273</v>
      </c>
      <c r="L10" s="61"/>
      <c r="M10" s="62" t="s">
        <v>376</v>
      </c>
      <c r="N10" s="62">
        <v>10</v>
      </c>
      <c r="O10" s="92">
        <v>10</v>
      </c>
      <c r="P10" s="98">
        <f t="shared" ref="P10:P56" si="0">+IF((O10/N10)&gt;100%,100%,(O10/N10))</f>
        <v>1</v>
      </c>
      <c r="Q10" s="61" t="s">
        <v>405</v>
      </c>
      <c r="R10" s="61" t="s">
        <v>337</v>
      </c>
      <c r="S10" s="61">
        <v>150</v>
      </c>
      <c r="T10" s="291"/>
      <c r="U10" s="61" t="s">
        <v>390</v>
      </c>
      <c r="V10" s="61" t="s">
        <v>338</v>
      </c>
      <c r="W10" s="65" t="s">
        <v>342</v>
      </c>
      <c r="X10" s="56" t="s">
        <v>345</v>
      </c>
      <c r="Y10" s="61" t="s">
        <v>343</v>
      </c>
      <c r="Z10" s="61" t="s">
        <v>392</v>
      </c>
      <c r="AA10" s="255"/>
      <c r="AB10" s="61" t="s">
        <v>54</v>
      </c>
      <c r="AC10" s="61" t="s">
        <v>53</v>
      </c>
      <c r="AD10" s="61" t="s">
        <v>405</v>
      </c>
      <c r="AE10" s="264"/>
      <c r="AF10" s="264"/>
      <c r="AG10" s="133" t="s">
        <v>466</v>
      </c>
      <c r="AH10" s="173"/>
      <c r="AI10" s="209"/>
      <c r="AJ10" s="210"/>
      <c r="AK10" s="209"/>
      <c r="AL10" s="210"/>
      <c r="AP10" s="42" t="s">
        <v>209</v>
      </c>
    </row>
    <row r="11" spans="1:42" ht="47.25" customHeight="1">
      <c r="A11" s="253" t="s">
        <v>293</v>
      </c>
      <c r="B11" s="230"/>
      <c r="C11" s="224"/>
      <c r="D11" s="258" t="s">
        <v>315</v>
      </c>
      <c r="E11" s="230"/>
      <c r="F11" s="230"/>
      <c r="G11" s="235"/>
      <c r="H11" s="230"/>
      <c r="I11" s="229"/>
      <c r="J11" s="72">
        <v>0.05</v>
      </c>
      <c r="K11" s="44" t="s">
        <v>236</v>
      </c>
      <c r="L11" s="61"/>
      <c r="M11" s="62" t="s">
        <v>376</v>
      </c>
      <c r="N11" s="62">
        <v>1</v>
      </c>
      <c r="O11" s="92">
        <v>0</v>
      </c>
      <c r="P11" s="98">
        <f t="shared" si="0"/>
        <v>0</v>
      </c>
      <c r="Q11" s="61" t="s">
        <v>405</v>
      </c>
      <c r="R11" s="61" t="s">
        <v>337</v>
      </c>
      <c r="S11" s="61">
        <v>150</v>
      </c>
      <c r="T11" s="291"/>
      <c r="U11" s="61" t="s">
        <v>390</v>
      </c>
      <c r="V11" s="61" t="s">
        <v>338</v>
      </c>
      <c r="W11" s="254" t="s">
        <v>341</v>
      </c>
      <c r="X11" s="254" t="s">
        <v>346</v>
      </c>
      <c r="Y11" s="61" t="s">
        <v>343</v>
      </c>
      <c r="Z11" s="61" t="s">
        <v>393</v>
      </c>
      <c r="AA11" s="255"/>
      <c r="AB11" s="61" t="s">
        <v>54</v>
      </c>
      <c r="AC11" s="61" t="s">
        <v>53</v>
      </c>
      <c r="AD11" s="61" t="s">
        <v>405</v>
      </c>
      <c r="AE11" s="264"/>
      <c r="AF11" s="264"/>
      <c r="AG11" s="133" t="s">
        <v>467</v>
      </c>
      <c r="AH11" s="173"/>
      <c r="AI11" s="209"/>
      <c r="AJ11" s="210"/>
      <c r="AK11" s="209"/>
      <c r="AL11" s="210"/>
      <c r="AP11" s="42" t="s">
        <v>217</v>
      </c>
    </row>
    <row r="12" spans="1:42" ht="57">
      <c r="A12" s="253"/>
      <c r="B12" s="230"/>
      <c r="C12" s="224"/>
      <c r="D12" s="260"/>
      <c r="E12" s="230"/>
      <c r="F12" s="230"/>
      <c r="G12" s="235"/>
      <c r="H12" s="230"/>
      <c r="I12" s="232" t="s">
        <v>261</v>
      </c>
      <c r="J12" s="72">
        <v>0.4</v>
      </c>
      <c r="K12" s="44" t="s">
        <v>237</v>
      </c>
      <c r="L12" s="61"/>
      <c r="M12" s="62" t="s">
        <v>376</v>
      </c>
      <c r="N12" s="121">
        <v>15</v>
      </c>
      <c r="O12" s="92">
        <v>5</v>
      </c>
      <c r="P12" s="98">
        <f t="shared" si="0"/>
        <v>0.33333333333333331</v>
      </c>
      <c r="Q12" s="61" t="s">
        <v>405</v>
      </c>
      <c r="R12" s="61" t="s">
        <v>337</v>
      </c>
      <c r="S12" s="61">
        <v>150</v>
      </c>
      <c r="T12" s="291"/>
      <c r="U12" s="61" t="s">
        <v>390</v>
      </c>
      <c r="V12" s="61" t="s">
        <v>338</v>
      </c>
      <c r="W12" s="254"/>
      <c r="X12" s="254"/>
      <c r="Y12" s="61" t="s">
        <v>343</v>
      </c>
      <c r="Z12" s="61"/>
      <c r="AA12" s="255"/>
      <c r="AB12" s="61"/>
      <c r="AC12" s="61" t="s">
        <v>53</v>
      </c>
      <c r="AD12" s="61" t="s">
        <v>405</v>
      </c>
      <c r="AE12" s="264"/>
      <c r="AF12" s="264"/>
      <c r="AG12" s="133" t="s">
        <v>468</v>
      </c>
      <c r="AH12" s="173"/>
      <c r="AI12" s="209"/>
      <c r="AJ12" s="210"/>
      <c r="AK12" s="209"/>
      <c r="AL12" s="210"/>
      <c r="AP12" s="42" t="s">
        <v>210</v>
      </c>
    </row>
    <row r="13" spans="1:42" ht="45" customHeight="1">
      <c r="A13" s="253" t="s">
        <v>294</v>
      </c>
      <c r="B13" s="230"/>
      <c r="C13" s="224"/>
      <c r="D13" s="258" t="s">
        <v>316</v>
      </c>
      <c r="E13" s="230"/>
      <c r="F13" s="230"/>
      <c r="G13" s="235"/>
      <c r="H13" s="230"/>
      <c r="I13" s="232"/>
      <c r="J13" s="72">
        <v>0.05</v>
      </c>
      <c r="K13" s="44" t="s">
        <v>238</v>
      </c>
      <c r="L13" s="61"/>
      <c r="M13" s="62" t="s">
        <v>376</v>
      </c>
      <c r="N13" s="62">
        <v>3</v>
      </c>
      <c r="O13" s="92">
        <v>3</v>
      </c>
      <c r="P13" s="98">
        <f t="shared" si="0"/>
        <v>1</v>
      </c>
      <c r="Q13" s="61" t="s">
        <v>405</v>
      </c>
      <c r="R13" s="61" t="s">
        <v>337</v>
      </c>
      <c r="S13" s="61">
        <v>150</v>
      </c>
      <c r="T13" s="291"/>
      <c r="U13" s="61" t="s">
        <v>390</v>
      </c>
      <c r="V13" s="61" t="s">
        <v>338</v>
      </c>
      <c r="W13" s="254" t="s">
        <v>340</v>
      </c>
      <c r="X13" s="254" t="s">
        <v>347</v>
      </c>
      <c r="Y13" s="61" t="s">
        <v>343</v>
      </c>
      <c r="Z13" s="61"/>
      <c r="AA13" s="255"/>
      <c r="AB13" s="61"/>
      <c r="AC13" s="61" t="s">
        <v>53</v>
      </c>
      <c r="AD13" s="61" t="s">
        <v>405</v>
      </c>
      <c r="AE13" s="264"/>
      <c r="AF13" s="264"/>
      <c r="AG13" s="133" t="s">
        <v>469</v>
      </c>
      <c r="AH13" s="173"/>
      <c r="AI13" s="209"/>
      <c r="AJ13" s="210"/>
      <c r="AK13" s="209"/>
      <c r="AL13" s="210"/>
      <c r="AP13" s="42" t="s">
        <v>211</v>
      </c>
    </row>
    <row r="14" spans="1:42" ht="14.25" customHeight="1">
      <c r="A14" s="253"/>
      <c r="B14" s="230"/>
      <c r="C14" s="224"/>
      <c r="D14" s="260"/>
      <c r="E14" s="230"/>
      <c r="F14" s="230"/>
      <c r="G14" s="235"/>
      <c r="H14" s="230"/>
      <c r="I14" s="232"/>
      <c r="J14" s="72">
        <v>0.1</v>
      </c>
      <c r="K14" s="44" t="s">
        <v>239</v>
      </c>
      <c r="L14" s="61"/>
      <c r="M14" s="62" t="s">
        <v>377</v>
      </c>
      <c r="N14" s="62">
        <v>100</v>
      </c>
      <c r="O14" s="92">
        <v>50</v>
      </c>
      <c r="P14" s="98">
        <f t="shared" si="0"/>
        <v>0.5</v>
      </c>
      <c r="Q14" s="61" t="s">
        <v>405</v>
      </c>
      <c r="R14" s="61" t="s">
        <v>337</v>
      </c>
      <c r="S14" s="61">
        <v>150</v>
      </c>
      <c r="T14" s="291"/>
      <c r="U14" s="61" t="s">
        <v>390</v>
      </c>
      <c r="V14" s="61" t="s">
        <v>338</v>
      </c>
      <c r="W14" s="254"/>
      <c r="X14" s="254"/>
      <c r="Y14" s="61" t="s">
        <v>343</v>
      </c>
      <c r="Z14" s="61"/>
      <c r="AA14" s="255"/>
      <c r="AB14" s="61"/>
      <c r="AC14" s="61" t="s">
        <v>53</v>
      </c>
      <c r="AD14" s="61" t="s">
        <v>405</v>
      </c>
      <c r="AE14" s="264"/>
      <c r="AF14" s="264"/>
      <c r="AG14" s="134" t="s">
        <v>229</v>
      </c>
      <c r="AH14" s="173"/>
      <c r="AI14" s="209"/>
      <c r="AJ14" s="210"/>
      <c r="AK14" s="209"/>
      <c r="AL14" s="210"/>
      <c r="AP14" s="42" t="s">
        <v>214</v>
      </c>
    </row>
    <row r="15" spans="1:42" ht="38.25" customHeight="1">
      <c r="A15" s="253" t="s">
        <v>295</v>
      </c>
      <c r="B15" s="230"/>
      <c r="C15" s="224"/>
      <c r="D15" s="258" t="s">
        <v>317</v>
      </c>
      <c r="E15" s="230"/>
      <c r="F15" s="230"/>
      <c r="G15" s="235"/>
      <c r="H15" s="230"/>
      <c r="I15" s="232"/>
      <c r="J15" s="72">
        <v>0.05</v>
      </c>
      <c r="K15" s="44" t="s">
        <v>240</v>
      </c>
      <c r="L15" s="61"/>
      <c r="M15" s="62" t="s">
        <v>376</v>
      </c>
      <c r="N15" s="62">
        <v>1</v>
      </c>
      <c r="O15" s="92">
        <v>1</v>
      </c>
      <c r="P15" s="98">
        <f t="shared" si="0"/>
        <v>1</v>
      </c>
      <c r="Q15" s="61" t="s">
        <v>405</v>
      </c>
      <c r="R15" s="61" t="s">
        <v>337</v>
      </c>
      <c r="S15" s="61">
        <v>150</v>
      </c>
      <c r="T15" s="291"/>
      <c r="U15" s="61" t="s">
        <v>390</v>
      </c>
      <c r="V15" s="61" t="s">
        <v>338</v>
      </c>
      <c r="W15" s="254" t="s">
        <v>339</v>
      </c>
      <c r="X15" s="254" t="s">
        <v>348</v>
      </c>
      <c r="Y15" s="61" t="s">
        <v>343</v>
      </c>
      <c r="Z15" s="61"/>
      <c r="AA15" s="255"/>
      <c r="AB15" s="61"/>
      <c r="AC15" s="61" t="s">
        <v>53</v>
      </c>
      <c r="AD15" s="61" t="s">
        <v>405</v>
      </c>
      <c r="AE15" s="264"/>
      <c r="AF15" s="264"/>
      <c r="AG15" s="133" t="s">
        <v>470</v>
      </c>
      <c r="AH15" s="173"/>
      <c r="AI15" s="209"/>
      <c r="AJ15" s="210"/>
      <c r="AK15" s="209"/>
      <c r="AL15" s="210"/>
      <c r="AP15" s="42" t="s">
        <v>215</v>
      </c>
    </row>
    <row r="16" spans="1:42" ht="54.75" customHeight="1">
      <c r="A16" s="272"/>
      <c r="B16" s="231"/>
      <c r="C16" s="219"/>
      <c r="D16" s="259"/>
      <c r="E16" s="231"/>
      <c r="F16" s="231"/>
      <c r="G16" s="235"/>
      <c r="H16" s="231"/>
      <c r="I16" s="233"/>
      <c r="J16" s="127">
        <v>0.05</v>
      </c>
      <c r="K16" s="128" t="s">
        <v>241</v>
      </c>
      <c r="L16" s="105"/>
      <c r="M16" s="129" t="s">
        <v>377</v>
      </c>
      <c r="N16" s="129">
        <v>1</v>
      </c>
      <c r="O16" s="129">
        <v>1</v>
      </c>
      <c r="P16" s="98">
        <f t="shared" si="0"/>
        <v>1</v>
      </c>
      <c r="Q16" s="61" t="s">
        <v>405</v>
      </c>
      <c r="R16" s="61" t="s">
        <v>337</v>
      </c>
      <c r="S16" s="61">
        <v>150</v>
      </c>
      <c r="T16" s="291"/>
      <c r="U16" s="61" t="s">
        <v>390</v>
      </c>
      <c r="V16" s="61" t="s">
        <v>338</v>
      </c>
      <c r="W16" s="254"/>
      <c r="X16" s="254"/>
      <c r="Y16" s="61" t="s">
        <v>343</v>
      </c>
      <c r="Z16" s="61"/>
      <c r="AA16" s="255"/>
      <c r="AB16" s="61"/>
      <c r="AC16" s="61" t="s">
        <v>53</v>
      </c>
      <c r="AD16" s="61" t="s">
        <v>405</v>
      </c>
      <c r="AE16" s="264"/>
      <c r="AF16" s="264"/>
      <c r="AG16" s="133" t="s">
        <v>471</v>
      </c>
      <c r="AH16" s="173"/>
      <c r="AI16" s="209"/>
      <c r="AJ16" s="210"/>
      <c r="AK16" s="209"/>
      <c r="AL16" s="210"/>
      <c r="AP16" s="42" t="s">
        <v>216</v>
      </c>
    </row>
    <row r="17" spans="1:38" ht="27.75">
      <c r="A17" s="215" t="s">
        <v>454</v>
      </c>
      <c r="B17" s="215"/>
      <c r="C17" s="215"/>
      <c r="D17" s="215"/>
      <c r="E17" s="215"/>
      <c r="F17" s="215"/>
      <c r="G17" s="215"/>
      <c r="H17" s="215"/>
      <c r="I17" s="215"/>
      <c r="J17" s="215"/>
      <c r="K17" s="215"/>
      <c r="L17" s="215"/>
      <c r="M17" s="215"/>
      <c r="N17" s="215"/>
      <c r="O17" s="215"/>
      <c r="P17" s="130">
        <f>+AVERAGE(P9:P16)</f>
        <v>0.72916666666666674</v>
      </c>
      <c r="Q17" s="107"/>
      <c r="R17" s="107"/>
      <c r="S17" s="107"/>
      <c r="T17" s="291"/>
      <c r="U17" s="107"/>
      <c r="V17" s="107"/>
      <c r="W17" s="108"/>
      <c r="X17" s="108"/>
      <c r="Y17" s="107"/>
      <c r="Z17" s="107"/>
      <c r="AA17" s="109"/>
      <c r="AB17" s="107"/>
      <c r="AC17" s="107"/>
      <c r="AD17" s="107"/>
      <c r="AE17" s="111"/>
      <c r="AF17" s="111"/>
      <c r="AG17" s="111"/>
      <c r="AH17" s="101"/>
    </row>
    <row r="18" spans="1:38" ht="96" customHeight="1">
      <c r="A18" s="253" t="s">
        <v>297</v>
      </c>
      <c r="B18" s="257" t="s">
        <v>253</v>
      </c>
      <c r="C18" s="224" t="s">
        <v>335</v>
      </c>
      <c r="D18" s="275" t="s">
        <v>318</v>
      </c>
      <c r="E18" s="257" t="s">
        <v>252</v>
      </c>
      <c r="F18" s="257" t="s">
        <v>242</v>
      </c>
      <c r="G18" s="256" t="s">
        <v>251</v>
      </c>
      <c r="H18" s="287" t="s">
        <v>243</v>
      </c>
      <c r="I18" s="256" t="s">
        <v>260</v>
      </c>
      <c r="J18" s="116">
        <v>0.5</v>
      </c>
      <c r="K18" s="45" t="s">
        <v>245</v>
      </c>
      <c r="L18" s="61"/>
      <c r="M18" s="62" t="s">
        <v>376</v>
      </c>
      <c r="N18" s="62">
        <v>6</v>
      </c>
      <c r="O18" s="92">
        <v>6</v>
      </c>
      <c r="P18" s="98">
        <f>+IF((O18/N18)&gt;100%,100%,(O18/N18))</f>
        <v>1</v>
      </c>
      <c r="Q18" s="61" t="s">
        <v>405</v>
      </c>
      <c r="R18" s="61" t="s">
        <v>337</v>
      </c>
      <c r="S18" s="61">
        <v>150</v>
      </c>
      <c r="T18" s="291"/>
      <c r="U18" s="61" t="s">
        <v>390</v>
      </c>
      <c r="V18" s="61" t="s">
        <v>338</v>
      </c>
      <c r="W18" s="222" t="s">
        <v>349</v>
      </c>
      <c r="X18" s="254" t="s">
        <v>352</v>
      </c>
      <c r="Y18" s="61" t="s">
        <v>343</v>
      </c>
      <c r="Z18" s="61" t="s">
        <v>395</v>
      </c>
      <c r="AA18" s="255">
        <v>9581478730</v>
      </c>
      <c r="AB18" s="61"/>
      <c r="AC18" s="61" t="s">
        <v>53</v>
      </c>
      <c r="AD18" s="61" t="s">
        <v>405</v>
      </c>
      <c r="AE18" s="211">
        <f>AA18</f>
        <v>9581478730</v>
      </c>
      <c r="AF18" s="211">
        <v>9582794682.7700005</v>
      </c>
      <c r="AG18" s="212" t="s">
        <v>472</v>
      </c>
      <c r="AH18" s="173" t="s">
        <v>252</v>
      </c>
      <c r="AI18" s="211">
        <v>266156000</v>
      </c>
      <c r="AJ18" s="208">
        <f>+AI18/AF18</f>
        <v>2.7774361113940198E-2</v>
      </c>
      <c r="AK18" s="211">
        <v>62000000</v>
      </c>
      <c r="AL18" s="208">
        <f>+AK18/AF18</f>
        <v>6.4699288727824746E-3</v>
      </c>
    </row>
    <row r="19" spans="1:38" ht="28.5">
      <c r="A19" s="253"/>
      <c r="B19" s="257"/>
      <c r="C19" s="224"/>
      <c r="D19" s="276"/>
      <c r="E19" s="257"/>
      <c r="F19" s="257"/>
      <c r="G19" s="256"/>
      <c r="H19" s="288"/>
      <c r="I19" s="256"/>
      <c r="J19" s="116">
        <f>N19/100</f>
        <v>0.06</v>
      </c>
      <c r="K19" s="45" t="s">
        <v>246</v>
      </c>
      <c r="L19" s="61"/>
      <c r="M19" s="62" t="s">
        <v>377</v>
      </c>
      <c r="N19" s="62">
        <v>6</v>
      </c>
      <c r="O19" s="92">
        <v>3</v>
      </c>
      <c r="P19" s="98">
        <f t="shared" si="0"/>
        <v>0.5</v>
      </c>
      <c r="Q19" s="61" t="s">
        <v>405</v>
      </c>
      <c r="R19" s="61" t="s">
        <v>337</v>
      </c>
      <c r="S19" s="61">
        <v>150</v>
      </c>
      <c r="T19" s="291"/>
      <c r="U19" s="61" t="s">
        <v>390</v>
      </c>
      <c r="V19" s="61" t="s">
        <v>338</v>
      </c>
      <c r="W19" s="222"/>
      <c r="X19" s="254"/>
      <c r="Y19" s="61" t="s">
        <v>343</v>
      </c>
      <c r="Z19" s="61" t="s">
        <v>394</v>
      </c>
      <c r="AA19" s="255"/>
      <c r="AB19" s="61"/>
      <c r="AC19" s="61" t="s">
        <v>53</v>
      </c>
      <c r="AD19" s="61" t="s">
        <v>405</v>
      </c>
      <c r="AE19" s="211"/>
      <c r="AF19" s="211"/>
      <c r="AG19" s="213"/>
      <c r="AH19" s="173"/>
      <c r="AI19" s="211"/>
      <c r="AJ19" s="208"/>
      <c r="AK19" s="211"/>
      <c r="AL19" s="208"/>
    </row>
    <row r="20" spans="1:38" ht="57">
      <c r="A20" s="253"/>
      <c r="B20" s="257"/>
      <c r="C20" s="224"/>
      <c r="D20" s="277"/>
      <c r="E20" s="257"/>
      <c r="F20" s="257"/>
      <c r="G20" s="256"/>
      <c r="H20" s="288"/>
      <c r="I20" s="256"/>
      <c r="J20" s="116">
        <v>0.15</v>
      </c>
      <c r="K20" s="45" t="s">
        <v>247</v>
      </c>
      <c r="L20" s="61"/>
      <c r="M20" s="62" t="s">
        <v>377</v>
      </c>
      <c r="N20" s="62">
        <v>1</v>
      </c>
      <c r="O20" s="92">
        <v>1</v>
      </c>
      <c r="P20" s="98">
        <f t="shared" si="0"/>
        <v>1</v>
      </c>
      <c r="Q20" s="61" t="s">
        <v>405</v>
      </c>
      <c r="R20" s="61" t="s">
        <v>337</v>
      </c>
      <c r="S20" s="61">
        <v>150</v>
      </c>
      <c r="T20" s="291"/>
      <c r="U20" s="61" t="s">
        <v>390</v>
      </c>
      <c r="V20" s="61" t="s">
        <v>338</v>
      </c>
      <c r="W20" s="254" t="s">
        <v>351</v>
      </c>
      <c r="X20" s="254" t="s">
        <v>353</v>
      </c>
      <c r="Y20" s="61" t="s">
        <v>343</v>
      </c>
      <c r="Z20" s="61" t="s">
        <v>396</v>
      </c>
      <c r="AA20" s="255"/>
      <c r="AB20" s="61"/>
      <c r="AC20" s="61" t="s">
        <v>53</v>
      </c>
      <c r="AD20" s="61" t="s">
        <v>405</v>
      </c>
      <c r="AE20" s="211"/>
      <c r="AF20" s="211"/>
      <c r="AG20" s="213" t="s">
        <v>465</v>
      </c>
      <c r="AH20" s="173"/>
      <c r="AI20" s="211"/>
      <c r="AJ20" s="208"/>
      <c r="AK20" s="211"/>
      <c r="AL20" s="208"/>
    </row>
    <row r="21" spans="1:38" ht="42.75">
      <c r="A21" s="253" t="s">
        <v>298</v>
      </c>
      <c r="B21" s="257"/>
      <c r="C21" s="224"/>
      <c r="D21" s="275" t="s">
        <v>319</v>
      </c>
      <c r="E21" s="257"/>
      <c r="F21" s="257"/>
      <c r="G21" s="256"/>
      <c r="H21" s="289"/>
      <c r="I21" s="256"/>
      <c r="J21" s="116">
        <f>N21/100</f>
        <v>0.5</v>
      </c>
      <c r="K21" s="45" t="s">
        <v>248</v>
      </c>
      <c r="L21" s="61"/>
      <c r="M21" s="62" t="s">
        <v>377</v>
      </c>
      <c r="N21" s="62">
        <v>50</v>
      </c>
      <c r="O21" s="92">
        <v>50</v>
      </c>
      <c r="P21" s="98">
        <f t="shared" si="0"/>
        <v>1</v>
      </c>
      <c r="Q21" s="61" t="s">
        <v>405</v>
      </c>
      <c r="R21" s="61" t="s">
        <v>337</v>
      </c>
      <c r="S21" s="61">
        <v>150</v>
      </c>
      <c r="T21" s="291"/>
      <c r="U21" s="61" t="s">
        <v>390</v>
      </c>
      <c r="V21" s="61" t="s">
        <v>338</v>
      </c>
      <c r="W21" s="254"/>
      <c r="X21" s="254"/>
      <c r="Y21" s="61" t="s">
        <v>343</v>
      </c>
      <c r="Z21" s="61"/>
      <c r="AA21" s="255"/>
      <c r="AB21" s="61"/>
      <c r="AC21" s="61" t="s">
        <v>53</v>
      </c>
      <c r="AD21" s="61" t="s">
        <v>405</v>
      </c>
      <c r="AE21" s="211"/>
      <c r="AF21" s="211"/>
      <c r="AG21" s="214"/>
      <c r="AH21" s="173"/>
      <c r="AI21" s="211"/>
      <c r="AJ21" s="208"/>
      <c r="AK21" s="211"/>
      <c r="AL21" s="208"/>
    </row>
    <row r="22" spans="1:38" ht="42.75">
      <c r="A22" s="253"/>
      <c r="B22" s="257"/>
      <c r="C22" s="224"/>
      <c r="D22" s="276"/>
      <c r="E22" s="257"/>
      <c r="F22" s="257"/>
      <c r="G22" s="256"/>
      <c r="H22" s="287" t="s">
        <v>244</v>
      </c>
      <c r="I22" s="256" t="s">
        <v>259</v>
      </c>
      <c r="J22" s="116">
        <v>0.02</v>
      </c>
      <c r="K22" s="45" t="s">
        <v>249</v>
      </c>
      <c r="L22" s="61"/>
      <c r="M22" s="62" t="s">
        <v>376</v>
      </c>
      <c r="N22" s="62">
        <v>1</v>
      </c>
      <c r="O22" s="92">
        <v>0.2</v>
      </c>
      <c r="P22" s="98">
        <f t="shared" si="0"/>
        <v>0.2</v>
      </c>
      <c r="Q22" s="61" t="s">
        <v>405</v>
      </c>
      <c r="R22" s="61" t="s">
        <v>337</v>
      </c>
      <c r="S22" s="61">
        <v>150</v>
      </c>
      <c r="T22" s="291"/>
      <c r="U22" s="61" t="s">
        <v>390</v>
      </c>
      <c r="V22" s="61" t="s">
        <v>338</v>
      </c>
      <c r="W22" s="286" t="s">
        <v>350</v>
      </c>
      <c r="X22" s="254" t="s">
        <v>354</v>
      </c>
      <c r="Y22" s="61" t="s">
        <v>343</v>
      </c>
      <c r="Z22" s="61"/>
      <c r="AA22" s="255"/>
      <c r="AB22" s="61"/>
      <c r="AC22" s="61" t="s">
        <v>53</v>
      </c>
      <c r="AD22" s="61" t="s">
        <v>405</v>
      </c>
      <c r="AE22" s="211"/>
      <c r="AF22" s="211"/>
      <c r="AG22" s="212" t="s">
        <v>473</v>
      </c>
      <c r="AH22" s="173"/>
      <c r="AI22" s="211"/>
      <c r="AJ22" s="208"/>
      <c r="AK22" s="211"/>
      <c r="AL22" s="208"/>
    </row>
    <row r="23" spans="1:38" ht="28.5">
      <c r="A23" s="253"/>
      <c r="B23" s="257"/>
      <c r="C23" s="224"/>
      <c r="D23" s="276"/>
      <c r="E23" s="257"/>
      <c r="F23" s="257"/>
      <c r="G23" s="256"/>
      <c r="H23" s="288"/>
      <c r="I23" s="256"/>
      <c r="J23" s="116">
        <v>0.02</v>
      </c>
      <c r="K23" s="45" t="s">
        <v>234</v>
      </c>
      <c r="L23" s="61"/>
      <c r="M23" s="62" t="s">
        <v>377</v>
      </c>
      <c r="N23" s="62">
        <v>1</v>
      </c>
      <c r="O23" s="92">
        <v>0</v>
      </c>
      <c r="P23" s="98">
        <f t="shared" si="0"/>
        <v>0</v>
      </c>
      <c r="Q23" s="61" t="s">
        <v>405</v>
      </c>
      <c r="R23" s="61" t="s">
        <v>337</v>
      </c>
      <c r="S23" s="61">
        <v>150</v>
      </c>
      <c r="T23" s="291"/>
      <c r="U23" s="61" t="s">
        <v>390</v>
      </c>
      <c r="V23" s="61" t="s">
        <v>338</v>
      </c>
      <c r="W23" s="286"/>
      <c r="X23" s="254"/>
      <c r="Y23" s="61" t="s">
        <v>343</v>
      </c>
      <c r="Z23" s="61"/>
      <c r="AA23" s="255"/>
      <c r="AB23" s="61"/>
      <c r="AC23" s="61" t="s">
        <v>53</v>
      </c>
      <c r="AD23" s="61" t="s">
        <v>405</v>
      </c>
      <c r="AE23" s="211"/>
      <c r="AF23" s="211"/>
      <c r="AG23" s="213"/>
      <c r="AH23" s="173"/>
      <c r="AI23" s="211"/>
      <c r="AJ23" s="208"/>
      <c r="AK23" s="211"/>
      <c r="AL23" s="208"/>
    </row>
    <row r="24" spans="1:38" ht="14.25" customHeight="1">
      <c r="A24" s="253"/>
      <c r="B24" s="257"/>
      <c r="C24" s="224"/>
      <c r="D24" s="277"/>
      <c r="E24" s="257"/>
      <c r="F24" s="257"/>
      <c r="G24" s="256"/>
      <c r="H24" s="289"/>
      <c r="I24" s="256"/>
      <c r="J24" s="116">
        <v>0.15</v>
      </c>
      <c r="K24" s="45" t="s">
        <v>250</v>
      </c>
      <c r="L24" s="61"/>
      <c r="M24" s="62" t="s">
        <v>377</v>
      </c>
      <c r="N24" s="62">
        <v>35</v>
      </c>
      <c r="O24" s="92">
        <v>17</v>
      </c>
      <c r="P24" s="98">
        <f t="shared" si="0"/>
        <v>0.48571428571428571</v>
      </c>
      <c r="Q24" s="61" t="s">
        <v>405</v>
      </c>
      <c r="R24" s="61" t="s">
        <v>337</v>
      </c>
      <c r="S24" s="61">
        <v>150</v>
      </c>
      <c r="T24" s="291"/>
      <c r="U24" s="61" t="s">
        <v>390</v>
      </c>
      <c r="V24" s="61" t="s">
        <v>338</v>
      </c>
      <c r="W24" s="286"/>
      <c r="X24" s="254"/>
      <c r="Y24" s="61" t="s">
        <v>343</v>
      </c>
      <c r="Z24" s="61"/>
      <c r="AA24" s="255"/>
      <c r="AB24" s="61"/>
      <c r="AC24" s="61" t="s">
        <v>53</v>
      </c>
      <c r="AD24" s="61" t="s">
        <v>405</v>
      </c>
      <c r="AE24" s="211"/>
      <c r="AF24" s="211"/>
      <c r="AG24" s="214"/>
      <c r="AH24" s="173"/>
      <c r="AI24" s="211"/>
      <c r="AJ24" s="208"/>
      <c r="AK24" s="211"/>
      <c r="AL24" s="208"/>
    </row>
    <row r="25" spans="1:38" ht="27.75">
      <c r="A25" s="215" t="s">
        <v>453</v>
      </c>
      <c r="B25" s="215"/>
      <c r="C25" s="215"/>
      <c r="D25" s="215"/>
      <c r="E25" s="215"/>
      <c r="F25" s="215"/>
      <c r="G25" s="215"/>
      <c r="H25" s="215"/>
      <c r="I25" s="215"/>
      <c r="J25" s="215"/>
      <c r="K25" s="215"/>
      <c r="L25" s="215"/>
      <c r="M25" s="215"/>
      <c r="N25" s="215"/>
      <c r="O25" s="215"/>
      <c r="P25" s="130">
        <f>+AVERAGE(P18:P24)</f>
        <v>0.59795918367346945</v>
      </c>
      <c r="Q25" s="107"/>
      <c r="R25" s="107"/>
      <c r="S25" s="107"/>
      <c r="T25" s="291"/>
      <c r="U25" s="107"/>
      <c r="V25" s="107"/>
      <c r="W25" s="112"/>
      <c r="X25" s="108"/>
      <c r="Y25" s="107"/>
      <c r="Z25" s="105"/>
      <c r="AA25" s="109"/>
      <c r="AB25" s="107"/>
      <c r="AC25" s="107"/>
      <c r="AD25" s="107"/>
      <c r="AE25" s="110"/>
      <c r="AF25" s="110"/>
      <c r="AG25" s="110"/>
      <c r="AH25" s="101"/>
    </row>
    <row r="26" spans="1:38" ht="111.95" customHeight="1">
      <c r="A26" s="253" t="s">
        <v>299</v>
      </c>
      <c r="B26" s="271" t="s">
        <v>254</v>
      </c>
      <c r="C26" s="224" t="s">
        <v>332</v>
      </c>
      <c r="D26" s="278" t="s">
        <v>320</v>
      </c>
      <c r="E26" s="271" t="s">
        <v>255</v>
      </c>
      <c r="F26" s="283" t="s">
        <v>267</v>
      </c>
      <c r="G26" s="271" t="s">
        <v>256</v>
      </c>
      <c r="H26" s="271" t="s">
        <v>257</v>
      </c>
      <c r="I26" s="270" t="s">
        <v>258</v>
      </c>
      <c r="J26" s="72">
        <v>0.5</v>
      </c>
      <c r="K26" s="46" t="s">
        <v>264</v>
      </c>
      <c r="L26" s="61"/>
      <c r="M26" s="62" t="s">
        <v>376</v>
      </c>
      <c r="N26" s="62">
        <v>4</v>
      </c>
      <c r="O26" s="92">
        <v>0</v>
      </c>
      <c r="P26" s="98">
        <f>+IF((O26/N26)&gt;100%,100%,(O26/N26))</f>
        <v>0</v>
      </c>
      <c r="Q26" s="61" t="s">
        <v>405</v>
      </c>
      <c r="R26" s="61" t="s">
        <v>337</v>
      </c>
      <c r="S26" s="61">
        <v>150</v>
      </c>
      <c r="T26" s="291"/>
      <c r="U26" s="61" t="s">
        <v>390</v>
      </c>
      <c r="V26" s="61" t="s">
        <v>338</v>
      </c>
      <c r="W26" s="254" t="s">
        <v>355</v>
      </c>
      <c r="X26" s="254" t="s">
        <v>358</v>
      </c>
      <c r="Y26" s="61" t="s">
        <v>343</v>
      </c>
      <c r="Z26" s="219"/>
      <c r="AA26" s="255">
        <v>500000000</v>
      </c>
      <c r="AB26" s="61"/>
      <c r="AC26" s="61" t="s">
        <v>53</v>
      </c>
      <c r="AD26" s="61" t="s">
        <v>405</v>
      </c>
      <c r="AE26" s="211">
        <v>500000000</v>
      </c>
      <c r="AF26" s="211">
        <v>500000000</v>
      </c>
      <c r="AG26" s="211" t="s">
        <v>375</v>
      </c>
      <c r="AH26" s="173" t="s">
        <v>255</v>
      </c>
      <c r="AI26" s="206">
        <v>0</v>
      </c>
      <c r="AJ26" s="207">
        <f>+AI26/AF26</f>
        <v>0</v>
      </c>
      <c r="AK26" s="206">
        <v>0</v>
      </c>
      <c r="AL26" s="207">
        <f>+AK26/AF26</f>
        <v>0</v>
      </c>
    </row>
    <row r="27" spans="1:38" ht="28.5">
      <c r="A27" s="253"/>
      <c r="B27" s="271"/>
      <c r="C27" s="224"/>
      <c r="D27" s="279"/>
      <c r="E27" s="271"/>
      <c r="F27" s="284"/>
      <c r="G27" s="271"/>
      <c r="H27" s="271"/>
      <c r="I27" s="270"/>
      <c r="J27" s="72">
        <v>0.1</v>
      </c>
      <c r="K27" s="46" t="s">
        <v>265</v>
      </c>
      <c r="L27" s="61"/>
      <c r="M27" s="62" t="s">
        <v>377</v>
      </c>
      <c r="N27" s="62">
        <v>1</v>
      </c>
      <c r="O27" s="92">
        <v>0</v>
      </c>
      <c r="P27" s="98">
        <f t="shared" si="0"/>
        <v>0</v>
      </c>
      <c r="Q27" s="61" t="s">
        <v>405</v>
      </c>
      <c r="R27" s="61" t="s">
        <v>337</v>
      </c>
      <c r="S27" s="61">
        <v>150</v>
      </c>
      <c r="T27" s="291"/>
      <c r="U27" s="61" t="s">
        <v>390</v>
      </c>
      <c r="V27" s="61" t="s">
        <v>338</v>
      </c>
      <c r="W27" s="254"/>
      <c r="X27" s="254"/>
      <c r="Y27" s="61" t="s">
        <v>343</v>
      </c>
      <c r="Z27" s="220"/>
      <c r="AA27" s="255"/>
      <c r="AB27" s="61"/>
      <c r="AC27" s="61" t="s">
        <v>53</v>
      </c>
      <c r="AD27" s="61" t="s">
        <v>405</v>
      </c>
      <c r="AE27" s="264"/>
      <c r="AF27" s="264"/>
      <c r="AG27" s="264"/>
      <c r="AH27" s="173"/>
      <c r="AI27" s="206"/>
      <c r="AJ27" s="207"/>
      <c r="AK27" s="206"/>
      <c r="AL27" s="207"/>
    </row>
    <row r="28" spans="1:38" ht="71.25">
      <c r="A28" s="253"/>
      <c r="B28" s="271"/>
      <c r="C28" s="224"/>
      <c r="D28" s="279"/>
      <c r="E28" s="271"/>
      <c r="F28" s="284"/>
      <c r="G28" s="271"/>
      <c r="H28" s="271"/>
      <c r="I28" s="270"/>
      <c r="J28" s="72">
        <v>0.1</v>
      </c>
      <c r="K28" s="46" t="s">
        <v>235</v>
      </c>
      <c r="L28" s="61"/>
      <c r="M28" s="62" t="s">
        <v>376</v>
      </c>
      <c r="N28" s="62">
        <v>2</v>
      </c>
      <c r="O28" s="92">
        <v>0</v>
      </c>
      <c r="P28" s="98">
        <f t="shared" si="0"/>
        <v>0</v>
      </c>
      <c r="Q28" s="61" t="s">
        <v>405</v>
      </c>
      <c r="R28" s="61" t="s">
        <v>337</v>
      </c>
      <c r="S28" s="61">
        <v>150</v>
      </c>
      <c r="T28" s="291"/>
      <c r="U28" s="61" t="s">
        <v>390</v>
      </c>
      <c r="V28" s="61" t="s">
        <v>338</v>
      </c>
      <c r="W28" s="254" t="s">
        <v>357</v>
      </c>
      <c r="X28" s="254" t="s">
        <v>359</v>
      </c>
      <c r="Y28" s="61" t="s">
        <v>343</v>
      </c>
      <c r="Z28" s="220"/>
      <c r="AA28" s="255"/>
      <c r="AB28" s="61"/>
      <c r="AC28" s="61" t="s">
        <v>53</v>
      </c>
      <c r="AD28" s="61" t="s">
        <v>405</v>
      </c>
      <c r="AE28" s="264"/>
      <c r="AF28" s="264"/>
      <c r="AG28" s="264"/>
      <c r="AH28" s="173"/>
      <c r="AI28" s="206"/>
      <c r="AJ28" s="207"/>
      <c r="AK28" s="206"/>
      <c r="AL28" s="207"/>
    </row>
    <row r="29" spans="1:38" ht="42.75">
      <c r="A29" s="253"/>
      <c r="B29" s="271"/>
      <c r="C29" s="224"/>
      <c r="D29" s="279"/>
      <c r="E29" s="271"/>
      <c r="F29" s="284"/>
      <c r="G29" s="271"/>
      <c r="H29" s="271"/>
      <c r="I29" s="270"/>
      <c r="J29" s="72">
        <v>0.1</v>
      </c>
      <c r="K29" s="46" t="s">
        <v>238</v>
      </c>
      <c r="L29" s="61"/>
      <c r="M29" s="62" t="s">
        <v>377</v>
      </c>
      <c r="N29" s="62">
        <v>1</v>
      </c>
      <c r="O29" s="92">
        <v>0</v>
      </c>
      <c r="P29" s="98">
        <f t="shared" si="0"/>
        <v>0</v>
      </c>
      <c r="Q29" s="61" t="s">
        <v>405</v>
      </c>
      <c r="R29" s="61" t="s">
        <v>337</v>
      </c>
      <c r="S29" s="61">
        <v>150</v>
      </c>
      <c r="T29" s="291"/>
      <c r="U29" s="61" t="s">
        <v>390</v>
      </c>
      <c r="V29" s="61" t="s">
        <v>338</v>
      </c>
      <c r="W29" s="254"/>
      <c r="X29" s="254"/>
      <c r="Y29" s="61" t="s">
        <v>343</v>
      </c>
      <c r="Z29" s="220"/>
      <c r="AA29" s="255"/>
      <c r="AB29" s="61"/>
      <c r="AC29" s="61" t="s">
        <v>53</v>
      </c>
      <c r="AD29" s="61" t="s">
        <v>405</v>
      </c>
      <c r="AE29" s="264"/>
      <c r="AF29" s="264"/>
      <c r="AG29" s="264"/>
      <c r="AH29" s="173"/>
      <c r="AI29" s="206"/>
      <c r="AJ29" s="207"/>
      <c r="AK29" s="206"/>
      <c r="AL29" s="207"/>
    </row>
    <row r="30" spans="1:38" ht="71.25">
      <c r="A30" s="253"/>
      <c r="B30" s="271"/>
      <c r="C30" s="224"/>
      <c r="D30" s="279"/>
      <c r="E30" s="271"/>
      <c r="F30" s="284"/>
      <c r="G30" s="271"/>
      <c r="H30" s="271"/>
      <c r="I30" s="270"/>
      <c r="J30" s="72">
        <v>0.05</v>
      </c>
      <c r="K30" s="46" t="s">
        <v>241</v>
      </c>
      <c r="L30" s="61"/>
      <c r="M30" s="62" t="s">
        <v>377</v>
      </c>
      <c r="N30" s="62">
        <v>1</v>
      </c>
      <c r="O30" s="92">
        <v>0</v>
      </c>
      <c r="P30" s="98">
        <f t="shared" si="0"/>
        <v>0</v>
      </c>
      <c r="Q30" s="61" t="s">
        <v>405</v>
      </c>
      <c r="R30" s="61" t="s">
        <v>337</v>
      </c>
      <c r="S30" s="61">
        <v>150</v>
      </c>
      <c r="T30" s="291"/>
      <c r="U30" s="61" t="s">
        <v>390</v>
      </c>
      <c r="V30" s="61" t="s">
        <v>338</v>
      </c>
      <c r="W30" s="254" t="s">
        <v>356</v>
      </c>
      <c r="X30" s="254" t="s">
        <v>360</v>
      </c>
      <c r="Y30" s="61" t="s">
        <v>343</v>
      </c>
      <c r="Z30" s="220"/>
      <c r="AA30" s="255"/>
      <c r="AB30" s="61"/>
      <c r="AC30" s="61" t="s">
        <v>53</v>
      </c>
      <c r="AD30" s="61" t="s">
        <v>405</v>
      </c>
      <c r="AE30" s="264"/>
      <c r="AF30" s="264"/>
      <c r="AG30" s="264"/>
      <c r="AH30" s="173"/>
      <c r="AI30" s="206"/>
      <c r="AJ30" s="207"/>
      <c r="AK30" s="206"/>
      <c r="AL30" s="207"/>
    </row>
    <row r="31" spans="1:38" ht="15" customHeight="1">
      <c r="A31" s="253"/>
      <c r="B31" s="271"/>
      <c r="C31" s="224"/>
      <c r="D31" s="279"/>
      <c r="E31" s="271"/>
      <c r="F31" s="285"/>
      <c r="G31" s="271"/>
      <c r="H31" s="271"/>
      <c r="I31" s="270"/>
      <c r="J31" s="72">
        <v>0.15</v>
      </c>
      <c r="K31" s="46" t="s">
        <v>266</v>
      </c>
      <c r="L31" s="61"/>
      <c r="M31" s="62" t="s">
        <v>377</v>
      </c>
      <c r="N31" s="62">
        <v>30</v>
      </c>
      <c r="O31" s="92">
        <v>0</v>
      </c>
      <c r="P31" s="98">
        <f t="shared" si="0"/>
        <v>0</v>
      </c>
      <c r="Q31" s="61" t="s">
        <v>405</v>
      </c>
      <c r="R31" s="61" t="s">
        <v>337</v>
      </c>
      <c r="S31" s="61">
        <v>150</v>
      </c>
      <c r="T31" s="291"/>
      <c r="U31" s="61" t="s">
        <v>390</v>
      </c>
      <c r="V31" s="61" t="s">
        <v>338</v>
      </c>
      <c r="W31" s="254"/>
      <c r="X31" s="254"/>
      <c r="Y31" s="61" t="s">
        <v>343</v>
      </c>
      <c r="Z31" s="221"/>
      <c r="AA31" s="255"/>
      <c r="AB31" s="61"/>
      <c r="AC31" s="61" t="s">
        <v>53</v>
      </c>
      <c r="AD31" s="61" t="s">
        <v>405</v>
      </c>
      <c r="AE31" s="264"/>
      <c r="AF31" s="264"/>
      <c r="AG31" s="264"/>
      <c r="AH31" s="173"/>
      <c r="AI31" s="206"/>
      <c r="AJ31" s="207"/>
      <c r="AK31" s="206"/>
      <c r="AL31" s="207"/>
    </row>
    <row r="32" spans="1:38" ht="32.25" customHeight="1">
      <c r="A32" s="215" t="s">
        <v>455</v>
      </c>
      <c r="B32" s="215"/>
      <c r="C32" s="215"/>
      <c r="D32" s="215"/>
      <c r="E32" s="215"/>
      <c r="F32" s="215"/>
      <c r="G32" s="215"/>
      <c r="H32" s="215"/>
      <c r="I32" s="215"/>
      <c r="J32" s="215"/>
      <c r="K32" s="215"/>
      <c r="L32" s="215"/>
      <c r="M32" s="215"/>
      <c r="N32" s="215"/>
      <c r="O32" s="215"/>
      <c r="P32" s="130">
        <f>+AVERAGE(P26:P31)</f>
        <v>0</v>
      </c>
      <c r="Q32" s="107"/>
      <c r="R32" s="107"/>
      <c r="S32" s="107"/>
      <c r="T32" s="291"/>
      <c r="U32" s="107"/>
      <c r="V32" s="107"/>
      <c r="W32" s="108"/>
      <c r="X32" s="108"/>
      <c r="Y32" s="107"/>
      <c r="Z32" s="103"/>
      <c r="AA32" s="109"/>
      <c r="AB32" s="107"/>
      <c r="AC32" s="107"/>
      <c r="AD32" s="107"/>
      <c r="AE32" s="111"/>
      <c r="AF32" s="111"/>
      <c r="AG32" s="111"/>
      <c r="AH32" s="101"/>
    </row>
    <row r="33" spans="1:38" ht="117.95" customHeight="1">
      <c r="A33" s="253" t="s">
        <v>301</v>
      </c>
      <c r="B33" s="281" t="s">
        <v>270</v>
      </c>
      <c r="C33" s="224" t="s">
        <v>331</v>
      </c>
      <c r="D33" s="274" t="s">
        <v>321</v>
      </c>
      <c r="E33" s="280" t="s">
        <v>269</v>
      </c>
      <c r="F33" s="280" t="s">
        <v>268</v>
      </c>
      <c r="G33" s="282" t="s">
        <v>289</v>
      </c>
      <c r="H33" s="280" t="s">
        <v>271</v>
      </c>
      <c r="I33" s="280" t="s">
        <v>272</v>
      </c>
      <c r="J33" s="72">
        <v>0.5</v>
      </c>
      <c r="K33" s="47" t="s">
        <v>287</v>
      </c>
      <c r="L33" s="61"/>
      <c r="M33" s="62" t="s">
        <v>376</v>
      </c>
      <c r="N33" s="62">
        <v>5</v>
      </c>
      <c r="O33" s="92">
        <v>3</v>
      </c>
      <c r="P33" s="98">
        <f>+IF((O33/N33)&gt;100%,100%,(O33/N33))</f>
        <v>0.6</v>
      </c>
      <c r="Q33" s="61" t="s">
        <v>405</v>
      </c>
      <c r="R33" s="61" t="s">
        <v>337</v>
      </c>
      <c r="S33" s="61">
        <v>150</v>
      </c>
      <c r="T33" s="291"/>
      <c r="U33" s="61" t="s">
        <v>390</v>
      </c>
      <c r="V33" s="61" t="s">
        <v>338</v>
      </c>
      <c r="W33" s="254" t="s">
        <v>361</v>
      </c>
      <c r="X33" s="254" t="s">
        <v>364</v>
      </c>
      <c r="Y33" s="61" t="s">
        <v>343</v>
      </c>
      <c r="Z33" s="219" t="s">
        <v>429</v>
      </c>
      <c r="AA33" s="255">
        <v>2500000000</v>
      </c>
      <c r="AB33" s="61"/>
      <c r="AC33" s="61" t="s">
        <v>53</v>
      </c>
      <c r="AD33" s="61" t="s">
        <v>405</v>
      </c>
      <c r="AE33" s="211">
        <v>2500000000</v>
      </c>
      <c r="AF33" s="211">
        <v>2500000000</v>
      </c>
      <c r="AG33" s="211" t="s">
        <v>375</v>
      </c>
      <c r="AH33" s="173" t="s">
        <v>269</v>
      </c>
      <c r="AI33" s="198">
        <v>1132760000</v>
      </c>
      <c r="AJ33" s="208">
        <f>+AI33/AF33</f>
        <v>0.45310400000000001</v>
      </c>
      <c r="AK33" s="198">
        <v>528072078</v>
      </c>
      <c r="AL33" s="208">
        <f>+AK33/AF33</f>
        <v>0.21122883119999999</v>
      </c>
    </row>
    <row r="34" spans="1:38" ht="28.5">
      <c r="A34" s="253"/>
      <c r="B34" s="281"/>
      <c r="C34" s="224"/>
      <c r="D34" s="274"/>
      <c r="E34" s="280"/>
      <c r="F34" s="280"/>
      <c r="G34" s="282"/>
      <c r="H34" s="280"/>
      <c r="I34" s="280"/>
      <c r="J34" s="72">
        <v>0.2</v>
      </c>
      <c r="K34" s="47" t="s">
        <v>265</v>
      </c>
      <c r="L34" s="61"/>
      <c r="M34" s="62" t="s">
        <v>377</v>
      </c>
      <c r="N34" s="62">
        <v>1</v>
      </c>
      <c r="O34" s="92">
        <v>1</v>
      </c>
      <c r="P34" s="98">
        <f t="shared" si="0"/>
        <v>1</v>
      </c>
      <c r="Q34" s="61" t="s">
        <v>405</v>
      </c>
      <c r="R34" s="61" t="s">
        <v>337</v>
      </c>
      <c r="S34" s="61">
        <v>150</v>
      </c>
      <c r="T34" s="291"/>
      <c r="U34" s="61" t="s">
        <v>390</v>
      </c>
      <c r="V34" s="61" t="s">
        <v>338</v>
      </c>
      <c r="W34" s="254"/>
      <c r="X34" s="254"/>
      <c r="Y34" s="61" t="s">
        <v>343</v>
      </c>
      <c r="Z34" s="220"/>
      <c r="AA34" s="255"/>
      <c r="AB34" s="61"/>
      <c r="AC34" s="61" t="s">
        <v>53</v>
      </c>
      <c r="AD34" s="61" t="s">
        <v>405</v>
      </c>
      <c r="AE34" s="264"/>
      <c r="AF34" s="264"/>
      <c r="AG34" s="264"/>
      <c r="AH34" s="173"/>
      <c r="AI34" s="198"/>
      <c r="AJ34" s="208"/>
      <c r="AK34" s="198"/>
      <c r="AL34" s="208"/>
    </row>
    <row r="35" spans="1:38" ht="67.5" customHeight="1">
      <c r="A35" s="253"/>
      <c r="B35" s="281"/>
      <c r="C35" s="224"/>
      <c r="D35" s="274"/>
      <c r="E35" s="280"/>
      <c r="F35" s="280"/>
      <c r="G35" s="282"/>
      <c r="H35" s="280"/>
      <c r="I35" s="280"/>
      <c r="J35" s="72">
        <v>0</v>
      </c>
      <c r="K35" s="47" t="s">
        <v>273</v>
      </c>
      <c r="L35" s="61"/>
      <c r="M35" s="62" t="s">
        <v>377</v>
      </c>
      <c r="N35" s="62">
        <v>1</v>
      </c>
      <c r="O35" s="92">
        <v>1</v>
      </c>
      <c r="P35" s="98">
        <f t="shared" si="0"/>
        <v>1</v>
      </c>
      <c r="Q35" s="61" t="s">
        <v>405</v>
      </c>
      <c r="R35" s="61" t="s">
        <v>337</v>
      </c>
      <c r="S35" s="61">
        <v>150</v>
      </c>
      <c r="T35" s="291"/>
      <c r="U35" s="61" t="s">
        <v>390</v>
      </c>
      <c r="V35" s="61" t="s">
        <v>338</v>
      </c>
      <c r="W35" s="254" t="s">
        <v>363</v>
      </c>
      <c r="X35" s="254" t="s">
        <v>365</v>
      </c>
      <c r="Y35" s="61" t="s">
        <v>343</v>
      </c>
      <c r="Z35" s="220"/>
      <c r="AA35" s="255"/>
      <c r="AB35" s="61"/>
      <c r="AC35" s="61" t="s">
        <v>53</v>
      </c>
      <c r="AD35" s="61" t="s">
        <v>405</v>
      </c>
      <c r="AE35" s="264"/>
      <c r="AF35" s="264"/>
      <c r="AG35" s="264"/>
      <c r="AH35" s="173"/>
      <c r="AI35" s="198"/>
      <c r="AJ35" s="208"/>
      <c r="AK35" s="198"/>
      <c r="AL35" s="208"/>
    </row>
    <row r="36" spans="1:38" ht="28.5">
      <c r="A36" s="253" t="s">
        <v>302</v>
      </c>
      <c r="B36" s="281"/>
      <c r="C36" s="224"/>
      <c r="D36" s="274" t="s">
        <v>322</v>
      </c>
      <c r="E36" s="280"/>
      <c r="F36" s="280"/>
      <c r="G36" s="282"/>
      <c r="H36" s="280"/>
      <c r="I36" s="280"/>
      <c r="J36" s="72">
        <v>0</v>
      </c>
      <c r="K36" s="47" t="s">
        <v>246</v>
      </c>
      <c r="L36" s="61"/>
      <c r="M36" s="62" t="s">
        <v>377</v>
      </c>
      <c r="N36" s="62">
        <v>1</v>
      </c>
      <c r="O36" s="92">
        <v>1</v>
      </c>
      <c r="P36" s="98">
        <f t="shared" si="0"/>
        <v>1</v>
      </c>
      <c r="Q36" s="61" t="s">
        <v>405</v>
      </c>
      <c r="R36" s="61" t="s">
        <v>337</v>
      </c>
      <c r="S36" s="61">
        <v>150</v>
      </c>
      <c r="T36" s="291"/>
      <c r="U36" s="61" t="s">
        <v>390</v>
      </c>
      <c r="V36" s="61" t="s">
        <v>338</v>
      </c>
      <c r="W36" s="254"/>
      <c r="X36" s="254"/>
      <c r="Y36" s="61" t="s">
        <v>343</v>
      </c>
      <c r="Z36" s="220"/>
      <c r="AA36" s="255"/>
      <c r="AB36" s="61"/>
      <c r="AC36" s="61" t="s">
        <v>53</v>
      </c>
      <c r="AD36" s="61" t="s">
        <v>405</v>
      </c>
      <c r="AE36" s="264"/>
      <c r="AF36" s="264"/>
      <c r="AG36" s="264"/>
      <c r="AH36" s="173"/>
      <c r="AI36" s="198"/>
      <c r="AJ36" s="208"/>
      <c r="AK36" s="198"/>
      <c r="AL36" s="208"/>
    </row>
    <row r="37" spans="1:38" ht="28.5">
      <c r="A37" s="253"/>
      <c r="B37" s="281"/>
      <c r="C37" s="224"/>
      <c r="D37" s="274"/>
      <c r="E37" s="280"/>
      <c r="F37" s="280"/>
      <c r="G37" s="282"/>
      <c r="H37" s="280"/>
      <c r="I37" s="280"/>
      <c r="J37" s="72">
        <v>0.3</v>
      </c>
      <c r="K37" s="47" t="s">
        <v>274</v>
      </c>
      <c r="L37" s="61"/>
      <c r="M37" s="62" t="s">
        <v>376</v>
      </c>
      <c r="N37" s="62">
        <v>3</v>
      </c>
      <c r="O37" s="92">
        <v>0</v>
      </c>
      <c r="P37" s="98">
        <f t="shared" si="0"/>
        <v>0</v>
      </c>
      <c r="Q37" s="61" t="s">
        <v>405</v>
      </c>
      <c r="R37" s="61" t="s">
        <v>337</v>
      </c>
      <c r="S37" s="61">
        <v>150</v>
      </c>
      <c r="T37" s="291"/>
      <c r="U37" s="61" t="s">
        <v>390</v>
      </c>
      <c r="V37" s="61" t="s">
        <v>338</v>
      </c>
      <c r="W37" s="254" t="s">
        <v>362</v>
      </c>
      <c r="X37" s="254" t="s">
        <v>366</v>
      </c>
      <c r="Y37" s="61" t="s">
        <v>343</v>
      </c>
      <c r="Z37" s="220"/>
      <c r="AA37" s="255"/>
      <c r="AB37" s="61"/>
      <c r="AC37" s="61" t="s">
        <v>53</v>
      </c>
      <c r="AD37" s="61" t="s">
        <v>405</v>
      </c>
      <c r="AE37" s="264"/>
      <c r="AF37" s="264"/>
      <c r="AG37" s="264"/>
      <c r="AH37" s="173"/>
      <c r="AI37" s="198"/>
      <c r="AJ37" s="208"/>
      <c r="AK37" s="198"/>
      <c r="AL37" s="208"/>
    </row>
    <row r="38" spans="1:38" ht="57" customHeight="1">
      <c r="A38" s="253"/>
      <c r="B38" s="281"/>
      <c r="C38" s="224"/>
      <c r="D38" s="274"/>
      <c r="E38" s="280"/>
      <c r="F38" s="280"/>
      <c r="G38" s="282"/>
      <c r="H38" s="280"/>
      <c r="I38" s="280"/>
      <c r="J38" s="72">
        <v>0</v>
      </c>
      <c r="K38" s="47" t="s">
        <v>247</v>
      </c>
      <c r="L38" s="61"/>
      <c r="M38" s="62" t="s">
        <v>377</v>
      </c>
      <c r="N38" s="62">
        <v>1</v>
      </c>
      <c r="O38" s="92">
        <v>1</v>
      </c>
      <c r="P38" s="98">
        <f t="shared" si="0"/>
        <v>1</v>
      </c>
      <c r="Q38" s="61" t="s">
        <v>405</v>
      </c>
      <c r="R38" s="61" t="s">
        <v>337</v>
      </c>
      <c r="S38" s="61">
        <v>150</v>
      </c>
      <c r="T38" s="291"/>
      <c r="U38" s="61" t="s">
        <v>390</v>
      </c>
      <c r="V38" s="61" t="s">
        <v>338</v>
      </c>
      <c r="W38" s="254"/>
      <c r="X38" s="254"/>
      <c r="Y38" s="61" t="s">
        <v>343</v>
      </c>
      <c r="Z38" s="221"/>
      <c r="AA38" s="255"/>
      <c r="AB38" s="61"/>
      <c r="AC38" s="61" t="s">
        <v>53</v>
      </c>
      <c r="AD38" s="61" t="s">
        <v>405</v>
      </c>
      <c r="AE38" s="264"/>
      <c r="AF38" s="264"/>
      <c r="AG38" s="264"/>
      <c r="AH38" s="173"/>
      <c r="AI38" s="198"/>
      <c r="AJ38" s="208"/>
      <c r="AK38" s="198"/>
      <c r="AL38" s="208"/>
    </row>
    <row r="39" spans="1:38" ht="27.75">
      <c r="A39" s="215" t="s">
        <v>456</v>
      </c>
      <c r="B39" s="215"/>
      <c r="C39" s="215"/>
      <c r="D39" s="215"/>
      <c r="E39" s="215"/>
      <c r="F39" s="215"/>
      <c r="G39" s="215"/>
      <c r="H39" s="215"/>
      <c r="I39" s="215"/>
      <c r="J39" s="215"/>
      <c r="K39" s="215"/>
      <c r="L39" s="215"/>
      <c r="M39" s="215"/>
      <c r="N39" s="215"/>
      <c r="O39" s="215"/>
      <c r="P39" s="130">
        <f>+AVERAGE(P33:P38)</f>
        <v>0.76666666666666661</v>
      </c>
      <c r="Q39" s="107"/>
      <c r="R39" s="107"/>
      <c r="S39" s="107"/>
      <c r="T39" s="291"/>
      <c r="U39" s="107"/>
      <c r="V39" s="107"/>
      <c r="W39" s="108"/>
      <c r="X39" s="108"/>
      <c r="Y39" s="107"/>
      <c r="Z39" s="103"/>
      <c r="AA39" s="109"/>
      <c r="AB39" s="107"/>
      <c r="AC39" s="107"/>
      <c r="AD39" s="107"/>
      <c r="AE39" s="111"/>
      <c r="AF39" s="111"/>
      <c r="AG39" s="111"/>
      <c r="AH39" s="101"/>
    </row>
    <row r="40" spans="1:38" ht="63.95" customHeight="1">
      <c r="A40" s="253" t="s">
        <v>304</v>
      </c>
      <c r="B40" s="265" t="s">
        <v>275</v>
      </c>
      <c r="C40" s="224" t="s">
        <v>333</v>
      </c>
      <c r="D40" s="274" t="s">
        <v>323</v>
      </c>
      <c r="E40" s="265" t="s">
        <v>276</v>
      </c>
      <c r="F40" s="273">
        <v>2024130010088</v>
      </c>
      <c r="G40" s="265" t="s">
        <v>277</v>
      </c>
      <c r="H40" s="265" t="s">
        <v>278</v>
      </c>
      <c r="I40" s="269" t="s">
        <v>281</v>
      </c>
      <c r="J40" s="73">
        <v>0.5</v>
      </c>
      <c r="K40" s="48" t="s">
        <v>279</v>
      </c>
      <c r="L40" s="61"/>
      <c r="M40" s="62" t="s">
        <v>376</v>
      </c>
      <c r="N40" s="62">
        <v>1</v>
      </c>
      <c r="O40" s="92">
        <v>1</v>
      </c>
      <c r="P40" s="98">
        <f t="shared" si="0"/>
        <v>1</v>
      </c>
      <c r="Q40" s="61" t="s">
        <v>405</v>
      </c>
      <c r="R40" s="61" t="s">
        <v>337</v>
      </c>
      <c r="S40" s="61">
        <v>150</v>
      </c>
      <c r="T40" s="291"/>
      <c r="U40" s="61" t="s">
        <v>390</v>
      </c>
      <c r="V40" s="65" t="s">
        <v>338</v>
      </c>
      <c r="W40" s="56" t="s">
        <v>361</v>
      </c>
      <c r="X40" s="56" t="s">
        <v>364</v>
      </c>
      <c r="Y40" s="65" t="s">
        <v>343</v>
      </c>
      <c r="Z40" s="219"/>
      <c r="AA40" s="255">
        <v>1050000000</v>
      </c>
      <c r="AB40" s="61"/>
      <c r="AC40" s="61" t="s">
        <v>53</v>
      </c>
      <c r="AD40" s="61" t="s">
        <v>405</v>
      </c>
      <c r="AE40" s="211">
        <v>1050000000</v>
      </c>
      <c r="AF40" s="211">
        <v>1050000000</v>
      </c>
      <c r="AG40" s="211" t="s">
        <v>375</v>
      </c>
      <c r="AH40" s="173" t="s">
        <v>276</v>
      </c>
      <c r="AI40" s="206">
        <v>0</v>
      </c>
      <c r="AJ40" s="207">
        <f>+AI40/AF40</f>
        <v>0</v>
      </c>
      <c r="AK40" s="206">
        <v>0</v>
      </c>
      <c r="AL40" s="207">
        <f>+AK40/AF40</f>
        <v>0</v>
      </c>
    </row>
    <row r="41" spans="1:38" ht="28.5">
      <c r="A41" s="253"/>
      <c r="B41" s="265"/>
      <c r="C41" s="224"/>
      <c r="D41" s="274"/>
      <c r="E41" s="265"/>
      <c r="F41" s="273"/>
      <c r="G41" s="265"/>
      <c r="H41" s="265"/>
      <c r="I41" s="269"/>
      <c r="J41" s="72">
        <v>0.3</v>
      </c>
      <c r="K41" s="48" t="s">
        <v>234</v>
      </c>
      <c r="L41" s="61"/>
      <c r="M41" s="62" t="s">
        <v>377</v>
      </c>
      <c r="N41" s="62">
        <v>1</v>
      </c>
      <c r="O41" s="92">
        <v>1</v>
      </c>
      <c r="P41" s="98">
        <f t="shared" si="0"/>
        <v>1</v>
      </c>
      <c r="Q41" s="61" t="s">
        <v>405</v>
      </c>
      <c r="R41" s="61" t="s">
        <v>337</v>
      </c>
      <c r="S41" s="61">
        <v>150</v>
      </c>
      <c r="T41" s="291"/>
      <c r="U41" s="61" t="s">
        <v>390</v>
      </c>
      <c r="V41" s="65" t="s">
        <v>338</v>
      </c>
      <c r="W41" s="254" t="s">
        <v>367</v>
      </c>
      <c r="X41" s="254" t="s">
        <v>368</v>
      </c>
      <c r="Y41" s="65" t="s">
        <v>343</v>
      </c>
      <c r="Z41" s="220"/>
      <c r="AA41" s="255"/>
      <c r="AB41" s="61"/>
      <c r="AC41" s="61" t="s">
        <v>53</v>
      </c>
      <c r="AD41" s="61" t="s">
        <v>405</v>
      </c>
      <c r="AE41" s="264"/>
      <c r="AF41" s="264"/>
      <c r="AG41" s="264"/>
      <c r="AH41" s="173"/>
      <c r="AI41" s="206"/>
      <c r="AJ41" s="207"/>
      <c r="AK41" s="206"/>
      <c r="AL41" s="207"/>
    </row>
    <row r="42" spans="1:38" ht="28.5">
      <c r="A42" s="253"/>
      <c r="B42" s="265"/>
      <c r="C42" s="224"/>
      <c r="D42" s="274"/>
      <c r="E42" s="265"/>
      <c r="F42" s="273"/>
      <c r="G42" s="265"/>
      <c r="H42" s="265"/>
      <c r="I42" s="269"/>
      <c r="J42" s="72">
        <v>0.1</v>
      </c>
      <c r="K42" s="48" t="s">
        <v>280</v>
      </c>
      <c r="L42" s="61"/>
      <c r="M42" s="62" t="s">
        <v>377</v>
      </c>
      <c r="N42" s="62">
        <v>1</v>
      </c>
      <c r="O42" s="92">
        <v>1</v>
      </c>
      <c r="P42" s="98">
        <f>+IF((O42/N42)&gt;100%,100%,(O42/N42))</f>
        <v>1</v>
      </c>
      <c r="Q42" s="61" t="s">
        <v>405</v>
      </c>
      <c r="R42" s="61" t="s">
        <v>337</v>
      </c>
      <c r="S42" s="61">
        <v>150</v>
      </c>
      <c r="T42" s="291"/>
      <c r="U42" s="61" t="s">
        <v>390</v>
      </c>
      <c r="V42" s="65" t="s">
        <v>338</v>
      </c>
      <c r="W42" s="254"/>
      <c r="X42" s="254"/>
      <c r="Y42" s="65" t="s">
        <v>343</v>
      </c>
      <c r="Z42" s="220"/>
      <c r="AA42" s="255"/>
      <c r="AB42" s="61"/>
      <c r="AC42" s="61" t="s">
        <v>53</v>
      </c>
      <c r="AD42" s="61" t="s">
        <v>405</v>
      </c>
      <c r="AE42" s="264"/>
      <c r="AF42" s="264"/>
      <c r="AG42" s="264"/>
      <c r="AH42" s="173"/>
      <c r="AI42" s="206"/>
      <c r="AJ42" s="207"/>
      <c r="AK42" s="206"/>
      <c r="AL42" s="207"/>
    </row>
    <row r="43" spans="1:38" ht="57" customHeight="1">
      <c r="A43" s="253"/>
      <c r="B43" s="265"/>
      <c r="C43" s="224"/>
      <c r="D43" s="274"/>
      <c r="E43" s="265"/>
      <c r="F43" s="273"/>
      <c r="G43" s="265"/>
      <c r="H43" s="265"/>
      <c r="I43" s="269"/>
      <c r="J43" s="72">
        <v>0.1</v>
      </c>
      <c r="K43" s="48" t="s">
        <v>247</v>
      </c>
      <c r="L43" s="61"/>
      <c r="M43" s="62" t="s">
        <v>377</v>
      </c>
      <c r="N43" s="62">
        <v>1</v>
      </c>
      <c r="O43" s="92">
        <v>1</v>
      </c>
      <c r="P43" s="98">
        <f t="shared" si="0"/>
        <v>1</v>
      </c>
      <c r="Q43" s="61" t="s">
        <v>405</v>
      </c>
      <c r="R43" s="61" t="s">
        <v>337</v>
      </c>
      <c r="S43" s="61">
        <v>150</v>
      </c>
      <c r="T43" s="291"/>
      <c r="U43" s="61" t="s">
        <v>390</v>
      </c>
      <c r="V43" s="65" t="s">
        <v>338</v>
      </c>
      <c r="W43" s="56" t="s">
        <v>362</v>
      </c>
      <c r="X43" s="56" t="s">
        <v>366</v>
      </c>
      <c r="Y43" s="65" t="s">
        <v>343</v>
      </c>
      <c r="Z43" s="221"/>
      <c r="AA43" s="255"/>
      <c r="AB43" s="61"/>
      <c r="AC43" s="61" t="s">
        <v>53</v>
      </c>
      <c r="AD43" s="61" t="s">
        <v>405</v>
      </c>
      <c r="AE43" s="264"/>
      <c r="AF43" s="264"/>
      <c r="AG43" s="264"/>
      <c r="AH43" s="173"/>
      <c r="AI43" s="206"/>
      <c r="AJ43" s="207"/>
      <c r="AK43" s="206"/>
      <c r="AL43" s="207"/>
    </row>
    <row r="44" spans="1:38" ht="27.75">
      <c r="A44" s="215" t="s">
        <v>457</v>
      </c>
      <c r="B44" s="215"/>
      <c r="C44" s="215"/>
      <c r="D44" s="215"/>
      <c r="E44" s="215"/>
      <c r="F44" s="215"/>
      <c r="G44" s="215"/>
      <c r="H44" s="215"/>
      <c r="I44" s="215"/>
      <c r="J44" s="215"/>
      <c r="K44" s="215"/>
      <c r="L44" s="215"/>
      <c r="M44" s="215"/>
      <c r="N44" s="215"/>
      <c r="O44" s="215"/>
      <c r="P44" s="130">
        <f>+AVERAGE(P40:P43)</f>
        <v>1</v>
      </c>
      <c r="Q44" s="107"/>
      <c r="R44" s="107"/>
      <c r="S44" s="107"/>
      <c r="T44" s="291"/>
      <c r="U44" s="107"/>
      <c r="V44" s="104"/>
      <c r="W44" s="108"/>
      <c r="X44" s="108"/>
      <c r="Y44" s="104"/>
      <c r="Z44" s="103"/>
      <c r="AA44" s="109"/>
      <c r="AB44" s="107"/>
      <c r="AC44" s="107"/>
      <c r="AD44" s="107"/>
      <c r="AE44" s="111"/>
      <c r="AF44" s="111"/>
      <c r="AG44" s="111"/>
      <c r="AH44" s="101"/>
    </row>
    <row r="45" spans="1:38" ht="111.95" customHeight="1">
      <c r="A45" s="253" t="s">
        <v>305</v>
      </c>
      <c r="B45" s="267" t="s">
        <v>282</v>
      </c>
      <c r="C45" s="224" t="s">
        <v>334</v>
      </c>
      <c r="D45" s="274" t="s">
        <v>324</v>
      </c>
      <c r="E45" s="267" t="s">
        <v>283</v>
      </c>
      <c r="F45" s="268">
        <v>2024130010140</v>
      </c>
      <c r="G45" s="267" t="s">
        <v>284</v>
      </c>
      <c r="H45" s="267" t="s">
        <v>285</v>
      </c>
      <c r="I45" s="266" t="s">
        <v>286</v>
      </c>
      <c r="J45" s="72">
        <v>0.6</v>
      </c>
      <c r="K45" s="49" t="s">
        <v>288</v>
      </c>
      <c r="L45" s="61"/>
      <c r="M45" s="62" t="s">
        <v>376</v>
      </c>
      <c r="N45" s="62">
        <v>2</v>
      </c>
      <c r="O45" s="92">
        <v>0</v>
      </c>
      <c r="P45" s="98">
        <f t="shared" si="0"/>
        <v>0</v>
      </c>
      <c r="Q45" s="61" t="s">
        <v>405</v>
      </c>
      <c r="R45" s="61" t="s">
        <v>337</v>
      </c>
      <c r="S45" s="61">
        <v>150</v>
      </c>
      <c r="T45" s="291"/>
      <c r="U45" s="61" t="s">
        <v>390</v>
      </c>
      <c r="V45" s="65" t="s">
        <v>338</v>
      </c>
      <c r="W45" s="56" t="s">
        <v>371</v>
      </c>
      <c r="X45" s="56" t="s">
        <v>372</v>
      </c>
      <c r="Y45" s="65" t="s">
        <v>343</v>
      </c>
      <c r="Z45" s="219" t="s">
        <v>427</v>
      </c>
      <c r="AA45" s="255">
        <v>8700000000</v>
      </c>
      <c r="AB45" s="61"/>
      <c r="AC45" s="61" t="s">
        <v>53</v>
      </c>
      <c r="AD45" s="61" t="s">
        <v>405</v>
      </c>
      <c r="AE45" s="261">
        <v>8700000000</v>
      </c>
      <c r="AF45" s="211">
        <v>8700000000</v>
      </c>
      <c r="AG45" s="211" t="s">
        <v>375</v>
      </c>
      <c r="AH45" s="173" t="s">
        <v>283</v>
      </c>
      <c r="AI45" s="198">
        <v>24000000</v>
      </c>
      <c r="AJ45" s="199">
        <f>+AI45/AF45</f>
        <v>2.7586206896551722E-3</v>
      </c>
      <c r="AK45" s="198">
        <v>6000000</v>
      </c>
      <c r="AL45" s="199">
        <f>+AK45/AF45</f>
        <v>6.8965517241379305E-4</v>
      </c>
    </row>
    <row r="46" spans="1:38" ht="30" customHeight="1">
      <c r="A46" s="253"/>
      <c r="B46" s="267"/>
      <c r="C46" s="224"/>
      <c r="D46" s="274"/>
      <c r="E46" s="267"/>
      <c r="F46" s="268"/>
      <c r="G46" s="267"/>
      <c r="H46" s="267"/>
      <c r="I46" s="266"/>
      <c r="J46" s="72">
        <v>0.2</v>
      </c>
      <c r="K46" s="49" t="s">
        <v>234</v>
      </c>
      <c r="L46" s="61"/>
      <c r="M46" s="62" t="s">
        <v>377</v>
      </c>
      <c r="N46" s="62">
        <v>1</v>
      </c>
      <c r="O46" s="92">
        <v>0</v>
      </c>
      <c r="P46" s="98">
        <f t="shared" si="0"/>
        <v>0</v>
      </c>
      <c r="Q46" s="61" t="s">
        <v>405</v>
      </c>
      <c r="R46" s="61" t="s">
        <v>337</v>
      </c>
      <c r="S46" s="61">
        <v>150</v>
      </c>
      <c r="T46" s="291"/>
      <c r="U46" s="61" t="s">
        <v>390</v>
      </c>
      <c r="V46" s="65" t="s">
        <v>338</v>
      </c>
      <c r="W46" s="254" t="s">
        <v>370</v>
      </c>
      <c r="X46" s="254" t="s">
        <v>373</v>
      </c>
      <c r="Y46" s="65" t="s">
        <v>343</v>
      </c>
      <c r="Z46" s="220"/>
      <c r="AA46" s="255"/>
      <c r="AB46" s="61"/>
      <c r="AC46" s="61" t="s">
        <v>53</v>
      </c>
      <c r="AD46" s="61" t="s">
        <v>405</v>
      </c>
      <c r="AE46" s="262"/>
      <c r="AF46" s="264"/>
      <c r="AG46" s="264"/>
      <c r="AH46" s="173"/>
      <c r="AI46" s="198"/>
      <c r="AJ46" s="199"/>
      <c r="AK46" s="198"/>
      <c r="AL46" s="199"/>
    </row>
    <row r="47" spans="1:38" ht="42.75">
      <c r="A47" s="253"/>
      <c r="B47" s="267"/>
      <c r="C47" s="224"/>
      <c r="D47" s="274"/>
      <c r="E47" s="267"/>
      <c r="F47" s="268"/>
      <c r="G47" s="267"/>
      <c r="H47" s="267"/>
      <c r="I47" s="266"/>
      <c r="J47" s="72">
        <v>0.2</v>
      </c>
      <c r="K47" s="49" t="s">
        <v>238</v>
      </c>
      <c r="L47" s="61"/>
      <c r="M47" s="62" t="s">
        <v>377</v>
      </c>
      <c r="N47" s="62">
        <v>1</v>
      </c>
      <c r="O47" s="92">
        <v>0</v>
      </c>
      <c r="P47" s="98">
        <f t="shared" si="0"/>
        <v>0</v>
      </c>
      <c r="Q47" s="61" t="s">
        <v>405</v>
      </c>
      <c r="R47" s="61" t="s">
        <v>337</v>
      </c>
      <c r="S47" s="61">
        <v>150</v>
      </c>
      <c r="T47" s="291"/>
      <c r="U47" s="61" t="s">
        <v>390</v>
      </c>
      <c r="V47" s="65" t="s">
        <v>338</v>
      </c>
      <c r="W47" s="254"/>
      <c r="X47" s="254"/>
      <c r="Y47" s="65" t="s">
        <v>343</v>
      </c>
      <c r="Z47" s="220"/>
      <c r="AA47" s="255"/>
      <c r="AB47" s="61"/>
      <c r="AC47" s="61" t="s">
        <v>53</v>
      </c>
      <c r="AD47" s="61" t="s">
        <v>405</v>
      </c>
      <c r="AE47" s="262"/>
      <c r="AF47" s="264"/>
      <c r="AG47" s="264"/>
      <c r="AH47" s="173"/>
      <c r="AI47" s="198"/>
      <c r="AJ47" s="199"/>
      <c r="AK47" s="198"/>
      <c r="AL47" s="199"/>
    </row>
    <row r="48" spans="1:38" ht="71.25">
      <c r="A48" s="253"/>
      <c r="B48" s="267"/>
      <c r="C48" s="224"/>
      <c r="D48" s="274"/>
      <c r="E48" s="267"/>
      <c r="F48" s="268"/>
      <c r="G48" s="267"/>
      <c r="H48" s="267"/>
      <c r="I48" s="266"/>
      <c r="J48" s="72">
        <v>0</v>
      </c>
      <c r="K48" s="49" t="s">
        <v>241</v>
      </c>
      <c r="L48" s="61"/>
      <c r="M48" s="62" t="s">
        <v>377</v>
      </c>
      <c r="N48" s="62">
        <v>1</v>
      </c>
      <c r="O48" s="92">
        <v>0</v>
      </c>
      <c r="P48" s="98">
        <f t="shared" si="0"/>
        <v>0</v>
      </c>
      <c r="Q48" s="61" t="s">
        <v>405</v>
      </c>
      <c r="R48" s="61" t="s">
        <v>337</v>
      </c>
      <c r="S48" s="61">
        <v>150</v>
      </c>
      <c r="T48" s="292"/>
      <c r="U48" s="61" t="s">
        <v>390</v>
      </c>
      <c r="V48" s="65" t="s">
        <v>338</v>
      </c>
      <c r="W48" s="56" t="s">
        <v>369</v>
      </c>
      <c r="X48" s="56" t="s">
        <v>374</v>
      </c>
      <c r="Y48" s="65" t="s">
        <v>343</v>
      </c>
      <c r="Z48" s="221"/>
      <c r="AA48" s="255"/>
      <c r="AB48" s="61"/>
      <c r="AC48" s="61" t="s">
        <v>53</v>
      </c>
      <c r="AD48" s="61" t="s">
        <v>405</v>
      </c>
      <c r="AE48" s="263"/>
      <c r="AF48" s="264"/>
      <c r="AG48" s="264"/>
      <c r="AH48" s="173"/>
      <c r="AI48" s="198"/>
      <c r="AJ48" s="199"/>
      <c r="AK48" s="198"/>
      <c r="AL48" s="199"/>
    </row>
    <row r="49" spans="1:38" ht="27.75">
      <c r="A49" s="215" t="s">
        <v>458</v>
      </c>
      <c r="B49" s="215"/>
      <c r="C49" s="215"/>
      <c r="D49" s="215"/>
      <c r="E49" s="215"/>
      <c r="F49" s="215"/>
      <c r="G49" s="215"/>
      <c r="H49" s="215"/>
      <c r="I49" s="215"/>
      <c r="J49" s="215"/>
      <c r="K49" s="215"/>
      <c r="L49" s="215"/>
      <c r="M49" s="215"/>
      <c r="N49" s="215"/>
      <c r="O49" s="215"/>
      <c r="P49" s="130">
        <f>+AVERAGE(P45:P48)</f>
        <v>0</v>
      </c>
      <c r="Q49" s="107"/>
      <c r="R49" s="107"/>
      <c r="S49" s="107"/>
      <c r="T49" s="113"/>
      <c r="U49" s="107"/>
      <c r="V49" s="104"/>
      <c r="W49" s="124"/>
      <c r="X49" s="124"/>
      <c r="Y49" s="104"/>
      <c r="Z49" s="103"/>
      <c r="AA49" s="125"/>
      <c r="AB49" s="107"/>
      <c r="AC49" s="105"/>
      <c r="AD49" s="107"/>
      <c r="AE49" s="126"/>
      <c r="AF49" s="126"/>
      <c r="AG49" s="126"/>
      <c r="AH49" s="101"/>
    </row>
    <row r="50" spans="1:38" ht="42.75" customHeight="1">
      <c r="A50" s="216" t="s">
        <v>406</v>
      </c>
      <c r="B50" s="216" t="s">
        <v>407</v>
      </c>
      <c r="C50" s="219" t="s">
        <v>408</v>
      </c>
      <c r="D50" s="216" t="s">
        <v>409</v>
      </c>
      <c r="E50" s="222" t="s">
        <v>410</v>
      </c>
      <c r="F50" s="223">
        <v>202400000003390</v>
      </c>
      <c r="G50" s="222" t="s">
        <v>412</v>
      </c>
      <c r="H50" s="222" t="s">
        <v>411</v>
      </c>
      <c r="I50" s="224" t="s">
        <v>413</v>
      </c>
      <c r="J50" s="82">
        <v>0.8</v>
      </c>
      <c r="K50" s="65" t="s">
        <v>418</v>
      </c>
      <c r="L50" s="81"/>
      <c r="M50" s="62" t="s">
        <v>376</v>
      </c>
      <c r="N50" s="102">
        <v>80</v>
      </c>
      <c r="O50" s="92">
        <v>0</v>
      </c>
      <c r="P50" s="98">
        <f t="shared" si="0"/>
        <v>0</v>
      </c>
      <c r="Q50" s="61" t="s">
        <v>405</v>
      </c>
      <c r="R50" s="61" t="s">
        <v>337</v>
      </c>
      <c r="S50" s="61">
        <v>150</v>
      </c>
      <c r="T50" s="62"/>
      <c r="U50" s="61" t="s">
        <v>390</v>
      </c>
      <c r="V50" s="65" t="s">
        <v>338</v>
      </c>
      <c r="W50" s="216" t="s">
        <v>423</v>
      </c>
      <c r="X50" s="216" t="s">
        <v>422</v>
      </c>
      <c r="Y50" s="65" t="s">
        <v>343</v>
      </c>
      <c r="Z50" s="219" t="s">
        <v>426</v>
      </c>
      <c r="AA50" s="225">
        <v>1000000000</v>
      </c>
      <c r="AB50" s="61"/>
      <c r="AC50" s="219" t="s">
        <v>53</v>
      </c>
      <c r="AD50" s="61" t="s">
        <v>405</v>
      </c>
      <c r="AE50" s="225">
        <v>1000000000</v>
      </c>
      <c r="AF50" s="225">
        <v>1000000000</v>
      </c>
      <c r="AG50" s="226" t="str">
        <f>AG45</f>
        <v>ICLD</v>
      </c>
      <c r="AH50" s="222" t="s">
        <v>410</v>
      </c>
      <c r="AI50" s="200">
        <v>0</v>
      </c>
      <c r="AJ50" s="203">
        <f>+AI50/AF50</f>
        <v>0</v>
      </c>
      <c r="AK50" s="200">
        <v>0</v>
      </c>
      <c r="AL50" s="203">
        <f>+AK50/AF50</f>
        <v>0</v>
      </c>
    </row>
    <row r="51" spans="1:38" ht="28.5">
      <c r="A51" s="217"/>
      <c r="B51" s="217"/>
      <c r="C51" s="220"/>
      <c r="D51" s="217"/>
      <c r="E51" s="222"/>
      <c r="F51" s="223"/>
      <c r="G51" s="222"/>
      <c r="H51" s="222"/>
      <c r="I51" s="224"/>
      <c r="J51" s="82">
        <v>0.05</v>
      </c>
      <c r="K51" s="65" t="s">
        <v>234</v>
      </c>
      <c r="L51" s="81"/>
      <c r="M51" s="62" t="s">
        <v>376</v>
      </c>
      <c r="N51" s="102">
        <v>20</v>
      </c>
      <c r="O51" s="92">
        <v>0</v>
      </c>
      <c r="P51" s="98">
        <f>+IF((O51/N51)&gt;100%,100%,(O51/N51))</f>
        <v>0</v>
      </c>
      <c r="Q51" s="61" t="s">
        <v>405</v>
      </c>
      <c r="R51" s="61" t="s">
        <v>337</v>
      </c>
      <c r="S51" s="61">
        <v>150</v>
      </c>
      <c r="T51" s="62"/>
      <c r="U51" s="61" t="s">
        <v>390</v>
      </c>
      <c r="V51" s="65" t="s">
        <v>338</v>
      </c>
      <c r="W51" s="220"/>
      <c r="X51" s="220"/>
      <c r="Y51" s="65" t="s">
        <v>343</v>
      </c>
      <c r="Z51" s="220"/>
      <c r="AA51" s="227"/>
      <c r="AB51" s="61"/>
      <c r="AC51" s="220"/>
      <c r="AD51" s="61" t="s">
        <v>405</v>
      </c>
      <c r="AE51" s="220"/>
      <c r="AF51" s="220"/>
      <c r="AG51" s="220"/>
      <c r="AH51" s="222"/>
      <c r="AI51" s="201"/>
      <c r="AJ51" s="204"/>
      <c r="AK51" s="201"/>
      <c r="AL51" s="204"/>
    </row>
    <row r="52" spans="1:38" ht="28.5">
      <c r="A52" s="218"/>
      <c r="B52" s="218"/>
      <c r="C52" s="221"/>
      <c r="D52" s="218"/>
      <c r="E52" s="222"/>
      <c r="F52" s="223"/>
      <c r="G52" s="222"/>
      <c r="H52" s="222"/>
      <c r="I52" s="224"/>
      <c r="J52" s="82">
        <v>0.15</v>
      </c>
      <c r="K52" s="65" t="s">
        <v>246</v>
      </c>
      <c r="L52" s="81"/>
      <c r="M52" s="62" t="s">
        <v>376</v>
      </c>
      <c r="N52" s="102">
        <v>1</v>
      </c>
      <c r="O52" s="92">
        <v>0</v>
      </c>
      <c r="P52" s="98">
        <f t="shared" si="0"/>
        <v>0</v>
      </c>
      <c r="Q52" s="61" t="s">
        <v>405</v>
      </c>
      <c r="R52" s="61" t="s">
        <v>337</v>
      </c>
      <c r="S52" s="61">
        <v>150</v>
      </c>
      <c r="T52" s="62"/>
      <c r="U52" s="61" t="s">
        <v>390</v>
      </c>
      <c r="V52" s="65" t="s">
        <v>338</v>
      </c>
      <c r="W52" s="221"/>
      <c r="X52" s="221"/>
      <c r="Y52" s="65" t="s">
        <v>343</v>
      </c>
      <c r="Z52" s="221"/>
      <c r="AA52" s="228"/>
      <c r="AB52" s="61"/>
      <c r="AC52" s="221"/>
      <c r="AD52" s="61" t="s">
        <v>405</v>
      </c>
      <c r="AE52" s="221"/>
      <c r="AF52" s="221"/>
      <c r="AG52" s="221"/>
      <c r="AH52" s="222"/>
      <c r="AI52" s="202"/>
      <c r="AJ52" s="205"/>
      <c r="AK52" s="202"/>
      <c r="AL52" s="205"/>
    </row>
    <row r="53" spans="1:38" ht="27.75">
      <c r="A53" s="215" t="s">
        <v>459</v>
      </c>
      <c r="B53" s="215"/>
      <c r="C53" s="215"/>
      <c r="D53" s="215"/>
      <c r="E53" s="215"/>
      <c r="F53" s="215"/>
      <c r="G53" s="215"/>
      <c r="H53" s="215"/>
      <c r="I53" s="215"/>
      <c r="J53" s="215"/>
      <c r="K53" s="215"/>
      <c r="L53" s="215"/>
      <c r="M53" s="215"/>
      <c r="N53" s="215"/>
      <c r="O53" s="215"/>
      <c r="P53" s="130">
        <f>+AVERAGE(P50:P52)</f>
        <v>0</v>
      </c>
      <c r="Q53" s="107"/>
      <c r="R53" s="107"/>
      <c r="S53" s="107"/>
      <c r="T53" s="102"/>
      <c r="U53" s="107"/>
      <c r="V53" s="104"/>
      <c r="W53" s="103"/>
      <c r="X53" s="103"/>
      <c r="Y53" s="104"/>
      <c r="Z53" s="103"/>
      <c r="AA53" s="106"/>
      <c r="AB53" s="107"/>
      <c r="AC53" s="103"/>
      <c r="AD53" s="107"/>
      <c r="AE53" s="103"/>
      <c r="AF53" s="103"/>
      <c r="AG53" s="103"/>
      <c r="AH53" s="104"/>
    </row>
    <row r="54" spans="1:38">
      <c r="A54" s="216" t="s">
        <v>406</v>
      </c>
      <c r="B54" s="216" t="s">
        <v>407</v>
      </c>
      <c r="C54" s="219" t="s">
        <v>408</v>
      </c>
      <c r="D54" s="216" t="s">
        <v>409</v>
      </c>
      <c r="E54" s="222" t="s">
        <v>414</v>
      </c>
      <c r="F54" s="223">
        <v>202400000003911</v>
      </c>
      <c r="G54" s="222" t="s">
        <v>415</v>
      </c>
      <c r="H54" s="222" t="s">
        <v>417</v>
      </c>
      <c r="I54" s="222" t="s">
        <v>416</v>
      </c>
      <c r="J54" s="73">
        <v>0.6</v>
      </c>
      <c r="K54" s="61" t="s">
        <v>419</v>
      </c>
      <c r="L54" s="81"/>
      <c r="M54" s="62" t="s">
        <v>376</v>
      </c>
      <c r="N54" s="102">
        <v>60</v>
      </c>
      <c r="O54" s="92">
        <v>0</v>
      </c>
      <c r="P54" s="98">
        <f t="shared" si="0"/>
        <v>0</v>
      </c>
      <c r="Q54" s="61" t="s">
        <v>405</v>
      </c>
      <c r="R54" s="61" t="s">
        <v>337</v>
      </c>
      <c r="S54" s="61">
        <v>150</v>
      </c>
      <c r="T54" s="62"/>
      <c r="U54" s="61" t="s">
        <v>390</v>
      </c>
      <c r="V54" s="65" t="s">
        <v>338</v>
      </c>
      <c r="W54" s="216" t="s">
        <v>424</v>
      </c>
      <c r="X54" s="216" t="s">
        <v>425</v>
      </c>
      <c r="Y54" s="65" t="s">
        <v>343</v>
      </c>
      <c r="Z54" s="219" t="s">
        <v>428</v>
      </c>
      <c r="AA54" s="225">
        <v>2000000000</v>
      </c>
      <c r="AB54" s="61"/>
      <c r="AC54" s="219" t="s">
        <v>53</v>
      </c>
      <c r="AD54" s="61" t="s">
        <v>405</v>
      </c>
      <c r="AE54" s="225">
        <v>2000000000</v>
      </c>
      <c r="AF54" s="225">
        <v>2000000000</v>
      </c>
      <c r="AG54" s="226" t="str">
        <f>AG50</f>
        <v>ICLD</v>
      </c>
      <c r="AH54" s="222" t="s">
        <v>414</v>
      </c>
      <c r="AI54" s="200">
        <v>0</v>
      </c>
      <c r="AJ54" s="203">
        <f>+AI54/AF54</f>
        <v>0</v>
      </c>
      <c r="AK54" s="200">
        <v>0</v>
      </c>
      <c r="AL54" s="203">
        <f>+AK54/AF54</f>
        <v>0</v>
      </c>
    </row>
    <row r="55" spans="1:38" ht="29.25" customHeight="1">
      <c r="A55" s="217"/>
      <c r="B55" s="217"/>
      <c r="C55" s="220"/>
      <c r="D55" s="217"/>
      <c r="E55" s="222"/>
      <c r="F55" s="223"/>
      <c r="G55" s="222"/>
      <c r="H55" s="222"/>
      <c r="I55" s="222"/>
      <c r="J55" s="73">
        <v>0.2</v>
      </c>
      <c r="K55" s="83" t="s">
        <v>420</v>
      </c>
      <c r="L55" s="61"/>
      <c r="M55" s="62" t="s">
        <v>376</v>
      </c>
      <c r="N55" s="102">
        <v>20</v>
      </c>
      <c r="O55" s="92">
        <v>0</v>
      </c>
      <c r="P55" s="98">
        <f t="shared" si="0"/>
        <v>0</v>
      </c>
      <c r="Q55" s="61" t="s">
        <v>405</v>
      </c>
      <c r="R55" s="61" t="s">
        <v>337</v>
      </c>
      <c r="S55" s="61">
        <v>150</v>
      </c>
      <c r="T55" s="62"/>
      <c r="U55" s="61" t="s">
        <v>390</v>
      </c>
      <c r="V55" s="65" t="s">
        <v>338</v>
      </c>
      <c r="W55" s="220"/>
      <c r="X55" s="220"/>
      <c r="Y55" s="65" t="s">
        <v>343</v>
      </c>
      <c r="Z55" s="220"/>
      <c r="AA55" s="227"/>
      <c r="AB55" s="61"/>
      <c r="AC55" s="220"/>
      <c r="AD55" s="61" t="s">
        <v>405</v>
      </c>
      <c r="AE55" s="220"/>
      <c r="AF55" s="220"/>
      <c r="AG55" s="220"/>
      <c r="AH55" s="222"/>
      <c r="AI55" s="201"/>
      <c r="AJ55" s="204"/>
      <c r="AK55" s="201"/>
      <c r="AL55" s="204"/>
    </row>
    <row r="56" spans="1:38">
      <c r="A56" s="218"/>
      <c r="B56" s="218"/>
      <c r="C56" s="221"/>
      <c r="D56" s="218"/>
      <c r="E56" s="222"/>
      <c r="F56" s="223"/>
      <c r="G56" s="222"/>
      <c r="H56" s="222"/>
      <c r="I56" s="222"/>
      <c r="J56" s="73">
        <v>0.2</v>
      </c>
      <c r="K56" s="83" t="s">
        <v>421</v>
      </c>
      <c r="L56" s="61"/>
      <c r="M56" s="62" t="s">
        <v>376</v>
      </c>
      <c r="N56" s="102">
        <v>20</v>
      </c>
      <c r="O56" s="92">
        <v>0</v>
      </c>
      <c r="P56" s="98">
        <f t="shared" si="0"/>
        <v>0</v>
      </c>
      <c r="Q56" s="61" t="s">
        <v>405</v>
      </c>
      <c r="R56" s="61" t="s">
        <v>337</v>
      </c>
      <c r="S56" s="61">
        <v>150</v>
      </c>
      <c r="T56" s="62"/>
      <c r="U56" s="61" t="s">
        <v>390</v>
      </c>
      <c r="V56" s="65" t="s">
        <v>338</v>
      </c>
      <c r="W56" s="221"/>
      <c r="X56" s="221"/>
      <c r="Y56" s="65" t="s">
        <v>343</v>
      </c>
      <c r="Z56" s="221"/>
      <c r="AA56" s="228"/>
      <c r="AB56" s="61"/>
      <c r="AC56" s="221"/>
      <c r="AD56" s="61" t="s">
        <v>405</v>
      </c>
      <c r="AE56" s="221"/>
      <c r="AF56" s="221"/>
      <c r="AG56" s="221"/>
      <c r="AH56" s="222"/>
      <c r="AI56" s="202"/>
      <c r="AJ56" s="205"/>
      <c r="AK56" s="202"/>
      <c r="AL56" s="205"/>
    </row>
    <row r="57" spans="1:38" ht="27.75">
      <c r="A57" s="215" t="s">
        <v>460</v>
      </c>
      <c r="B57" s="215"/>
      <c r="C57" s="215"/>
      <c r="D57" s="215"/>
      <c r="E57" s="215"/>
      <c r="F57" s="215"/>
      <c r="G57" s="215"/>
      <c r="H57" s="215"/>
      <c r="I57" s="215"/>
      <c r="J57" s="215"/>
      <c r="K57" s="215"/>
      <c r="L57" s="215"/>
      <c r="M57" s="215"/>
      <c r="N57" s="215"/>
      <c r="O57" s="215"/>
      <c r="P57" s="130">
        <f>+AVERAGE(P54:P56)</f>
        <v>0</v>
      </c>
      <c r="Q57" s="61"/>
      <c r="R57" s="61"/>
      <c r="S57" s="61"/>
      <c r="T57" s="62"/>
      <c r="U57" s="61"/>
      <c r="V57" s="61"/>
      <c r="W57" s="61"/>
      <c r="X57" s="61"/>
      <c r="Y57" s="61"/>
      <c r="Z57" s="61"/>
      <c r="AA57" s="85"/>
      <c r="AB57" s="61"/>
      <c r="AC57" s="61"/>
      <c r="AD57" s="61"/>
      <c r="AE57" s="61"/>
      <c r="AF57" s="61"/>
      <c r="AG57" s="61"/>
      <c r="AH57" s="61"/>
    </row>
    <row r="58" spans="1:38" ht="55.5" customHeight="1">
      <c r="P58" s="131">
        <f>+(P17+P25+P32+P39+P44+P49+P53+P57)/8</f>
        <v>0.38672406462585035</v>
      </c>
      <c r="AF58" s="135">
        <f>SUM(AF9:AF57)</f>
        <v>378900698790.46002</v>
      </c>
      <c r="AI58" s="135">
        <f>SUM(AI9:AI57)</f>
        <v>7029613597.1700001</v>
      </c>
      <c r="AJ58" s="136">
        <f>+AI58/AF58</f>
        <v>1.8552654084857002E-2</v>
      </c>
      <c r="AK58" s="135">
        <f>SUM(AK9:AK57)</f>
        <v>1690411119.8399999</v>
      </c>
      <c r="AL58" s="136">
        <f>+AK58/AF58</f>
        <v>4.4613565644935176E-3</v>
      </c>
    </row>
  </sheetData>
  <mergeCells count="217">
    <mergeCell ref="AA18:AA24"/>
    <mergeCell ref="AA26:AA31"/>
    <mergeCell ref="AA33:AA38"/>
    <mergeCell ref="AA40:AA43"/>
    <mergeCell ref="AA45:AA48"/>
    <mergeCell ref="T9:T48"/>
    <mergeCell ref="Z45:Z48"/>
    <mergeCell ref="Z40:Z43"/>
    <mergeCell ref="Z33:Z38"/>
    <mergeCell ref="Z26:Z31"/>
    <mergeCell ref="W41:W42"/>
    <mergeCell ref="X41:X42"/>
    <mergeCell ref="W46:W47"/>
    <mergeCell ref="X46:X47"/>
    <mergeCell ref="W33:W34"/>
    <mergeCell ref="W37:W38"/>
    <mergeCell ref="W35:W36"/>
    <mergeCell ref="X33:X34"/>
    <mergeCell ref="X35:X36"/>
    <mergeCell ref="X37:X38"/>
    <mergeCell ref="AH26:AH31"/>
    <mergeCell ref="AH33:AH38"/>
    <mergeCell ref="AH40:AH43"/>
    <mergeCell ref="AH45:AH48"/>
    <mergeCell ref="AF9:AF16"/>
    <mergeCell ref="AF18:AF24"/>
    <mergeCell ref="AF26:AF31"/>
    <mergeCell ref="AF33:AF38"/>
    <mergeCell ref="AF40:AF43"/>
    <mergeCell ref="AF45:AF48"/>
    <mergeCell ref="AG45:AG48"/>
    <mergeCell ref="AG26:AG31"/>
    <mergeCell ref="AG33:AG38"/>
    <mergeCell ref="AG40:AG43"/>
    <mergeCell ref="I33:I38"/>
    <mergeCell ref="H33:H38"/>
    <mergeCell ref="F33:F38"/>
    <mergeCell ref="E33:E38"/>
    <mergeCell ref="B33:B38"/>
    <mergeCell ref="G33:G38"/>
    <mergeCell ref="F26:F31"/>
    <mergeCell ref="X15:X16"/>
    <mergeCell ref="W22:W24"/>
    <mergeCell ref="W18:W19"/>
    <mergeCell ref="W20:W21"/>
    <mergeCell ref="X18:X19"/>
    <mergeCell ref="X20:X21"/>
    <mergeCell ref="X22:X24"/>
    <mergeCell ref="W15:W16"/>
    <mergeCell ref="W26:W27"/>
    <mergeCell ref="W30:W31"/>
    <mergeCell ref="W28:W29"/>
    <mergeCell ref="X26:X27"/>
    <mergeCell ref="X28:X29"/>
    <mergeCell ref="X30:X31"/>
    <mergeCell ref="B9:B16"/>
    <mergeCell ref="H18:H21"/>
    <mergeCell ref="H22:H24"/>
    <mergeCell ref="A26:A31"/>
    <mergeCell ref="A36:A38"/>
    <mergeCell ref="A33:A35"/>
    <mergeCell ref="A40:A43"/>
    <mergeCell ref="A45:A48"/>
    <mergeCell ref="A15:A16"/>
    <mergeCell ref="A13:A14"/>
    <mergeCell ref="A11:A12"/>
    <mergeCell ref="F40:F43"/>
    <mergeCell ref="E40:E43"/>
    <mergeCell ref="C40:C43"/>
    <mergeCell ref="C45:C48"/>
    <mergeCell ref="D45:D48"/>
    <mergeCell ref="D40:D43"/>
    <mergeCell ref="E26:E31"/>
    <mergeCell ref="B26:B31"/>
    <mergeCell ref="A21:A24"/>
    <mergeCell ref="A18:A20"/>
    <mergeCell ref="D21:D24"/>
    <mergeCell ref="D18:D20"/>
    <mergeCell ref="D26:D31"/>
    <mergeCell ref="D36:D38"/>
    <mergeCell ref="D33:D35"/>
    <mergeCell ref="E9:E16"/>
    <mergeCell ref="AE45:AE48"/>
    <mergeCell ref="AE9:AE16"/>
    <mergeCell ref="AE18:AE24"/>
    <mergeCell ref="AE26:AE31"/>
    <mergeCell ref="AE33:AE38"/>
    <mergeCell ref="AE40:AE43"/>
    <mergeCell ref="B40:B43"/>
    <mergeCell ref="I45:I48"/>
    <mergeCell ref="H45:H48"/>
    <mergeCell ref="G45:G48"/>
    <mergeCell ref="F45:F48"/>
    <mergeCell ref="E45:E48"/>
    <mergeCell ref="B45:B48"/>
    <mergeCell ref="I40:I43"/>
    <mergeCell ref="H40:H43"/>
    <mergeCell ref="G40:G43"/>
    <mergeCell ref="W11:W12"/>
    <mergeCell ref="C26:C31"/>
    <mergeCell ref="C33:C38"/>
    <mergeCell ref="I18:I21"/>
    <mergeCell ref="I22:I24"/>
    <mergeCell ref="I26:I31"/>
    <mergeCell ref="H26:H31"/>
    <mergeCell ref="G26:G31"/>
    <mergeCell ref="E18:E24"/>
    <mergeCell ref="B18:B24"/>
    <mergeCell ref="C9:C16"/>
    <mergeCell ref="C18:C24"/>
    <mergeCell ref="D15:D16"/>
    <mergeCell ref="D13:D14"/>
    <mergeCell ref="D9:D10"/>
    <mergeCell ref="D11:D12"/>
    <mergeCell ref="A17:O17"/>
    <mergeCell ref="I54:I56"/>
    <mergeCell ref="I10:I11"/>
    <mergeCell ref="H9:H16"/>
    <mergeCell ref="I12:I16"/>
    <mergeCell ref="G9:G16"/>
    <mergeCell ref="F9:F16"/>
    <mergeCell ref="C3:AG3"/>
    <mergeCell ref="C4:AG4"/>
    <mergeCell ref="C5:AH5"/>
    <mergeCell ref="A6:X7"/>
    <mergeCell ref="A5:B5"/>
    <mergeCell ref="A1:B4"/>
    <mergeCell ref="Y6:AD7"/>
    <mergeCell ref="AE6:AH7"/>
    <mergeCell ref="C1:AG1"/>
    <mergeCell ref="C2:AG2"/>
    <mergeCell ref="A9:A10"/>
    <mergeCell ref="W13:W14"/>
    <mergeCell ref="AH9:AH16"/>
    <mergeCell ref="X11:X12"/>
    <mergeCell ref="X13:X14"/>
    <mergeCell ref="AA9:AA16"/>
    <mergeCell ref="G18:G24"/>
    <mergeCell ref="F18:F24"/>
    <mergeCell ref="AE50:AE52"/>
    <mergeCell ref="AE54:AE56"/>
    <mergeCell ref="AF50:AF52"/>
    <mergeCell ref="AF54:AF56"/>
    <mergeCell ref="AG50:AG52"/>
    <mergeCell ref="AG54:AG56"/>
    <mergeCell ref="AH50:AH52"/>
    <mergeCell ref="AH54:AH56"/>
    <mergeCell ref="W50:W52"/>
    <mergeCell ref="X50:X52"/>
    <mergeCell ref="W54:W56"/>
    <mergeCell ref="X54:X56"/>
    <mergeCell ref="Z50:Z52"/>
    <mergeCell ref="Z54:Z56"/>
    <mergeCell ref="AA50:AA52"/>
    <mergeCell ref="AA54:AA56"/>
    <mergeCell ref="AC50:AC52"/>
    <mergeCell ref="AC54:AC56"/>
    <mergeCell ref="A25:O25"/>
    <mergeCell ref="A32:O32"/>
    <mergeCell ref="A39:O39"/>
    <mergeCell ref="A44:O44"/>
    <mergeCell ref="A49:O49"/>
    <mergeCell ref="A57:O57"/>
    <mergeCell ref="D50:D52"/>
    <mergeCell ref="C50:C52"/>
    <mergeCell ref="B50:B52"/>
    <mergeCell ref="A50:A52"/>
    <mergeCell ref="A54:A56"/>
    <mergeCell ref="B54:B56"/>
    <mergeCell ref="C54:C56"/>
    <mergeCell ref="D54:D56"/>
    <mergeCell ref="A53:O53"/>
    <mergeCell ref="E50:E52"/>
    <mergeCell ref="F50:F52"/>
    <mergeCell ref="G50:G52"/>
    <mergeCell ref="H50:H52"/>
    <mergeCell ref="I50:I52"/>
    <mergeCell ref="E54:E56"/>
    <mergeCell ref="F54:F56"/>
    <mergeCell ref="G54:G56"/>
    <mergeCell ref="H54:H56"/>
    <mergeCell ref="AI9:AI16"/>
    <mergeCell ref="AJ9:AJ16"/>
    <mergeCell ref="AK9:AK16"/>
    <mergeCell ref="AL9:AL16"/>
    <mergeCell ref="AI18:AI24"/>
    <mergeCell ref="AJ18:AJ24"/>
    <mergeCell ref="AG18:AG19"/>
    <mergeCell ref="AG20:AG21"/>
    <mergeCell ref="AG22:AG24"/>
    <mergeCell ref="AK18:AK24"/>
    <mergeCell ref="AL18:AL24"/>
    <mergeCell ref="AH18:AH24"/>
    <mergeCell ref="AI26:AI31"/>
    <mergeCell ref="AJ26:AJ31"/>
    <mergeCell ref="AK26:AK31"/>
    <mergeCell ref="AL26:AL31"/>
    <mergeCell ref="AI33:AI38"/>
    <mergeCell ref="AJ33:AJ38"/>
    <mergeCell ref="AK33:AK38"/>
    <mergeCell ref="AL33:AL38"/>
    <mergeCell ref="AI40:AI43"/>
    <mergeCell ref="AJ40:AJ43"/>
    <mergeCell ref="AK40:AK43"/>
    <mergeCell ref="AL40:AL43"/>
    <mergeCell ref="AI45:AI48"/>
    <mergeCell ref="AJ45:AJ48"/>
    <mergeCell ref="AK45:AK48"/>
    <mergeCell ref="AL45:AL48"/>
    <mergeCell ref="AI50:AI52"/>
    <mergeCell ref="AJ50:AJ52"/>
    <mergeCell ref="AK50:AK52"/>
    <mergeCell ref="AL50:AL52"/>
    <mergeCell ref="AI54:AI56"/>
    <mergeCell ref="AJ54:AJ56"/>
    <mergeCell ref="AK54:AK56"/>
    <mergeCell ref="AL54:AL56"/>
  </mergeCells>
  <dataValidations count="1">
    <dataValidation type="list" allowBlank="1" showInputMessage="1" showErrorMessage="1" sqref="L9:L16 L18:L24 L26:L31 L33:L38 L40:L43 L45:L48 L58:L128 L50:L52 L54:L56">
      <formula1>$AP$9:$AP$16</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ANEXO1!$A$2:$A$21</xm:f>
          </x14:formula1>
          <xm:sqref>AB9:AB83</xm:sqref>
        </x14:dataValidation>
        <x14:dataValidation type="list" allowBlank="1" showInputMessage="1" showErrorMessage="1">
          <x14:formula1>
            <xm:f>ANEXO1!$F$2:$F$7</xm:f>
          </x14:formula1>
          <xm:sqref>AC9:AC50 AC54 AC57:AC92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7"/>
  <sheetViews>
    <sheetView zoomScale="90" zoomScaleNormal="90" workbookViewId="0">
      <selection activeCell="A7" sqref="A7"/>
    </sheetView>
  </sheetViews>
  <sheetFormatPr baseColWidth="10" defaultColWidth="10.875" defaultRowHeight="14.25"/>
  <cols>
    <col min="1" max="1" width="20.625" customWidth="1"/>
    <col min="2" max="2" width="25" customWidth="1"/>
    <col min="3" max="3" width="19.625" customWidth="1"/>
    <col min="4" max="4" width="20.375" customWidth="1"/>
    <col min="5" max="6" width="22.875" customWidth="1"/>
    <col min="7" max="7" width="25.125" customWidth="1"/>
  </cols>
  <sheetData>
    <row r="2" spans="1:7">
      <c r="A2" s="300" t="s">
        <v>36</v>
      </c>
      <c r="B2" s="301"/>
      <c r="C2" s="301"/>
      <c r="D2" s="301"/>
      <c r="E2" s="301"/>
      <c r="F2" s="301"/>
      <c r="G2" s="302"/>
    </row>
    <row r="3" spans="1:7" s="6" customFormat="1">
      <c r="A3" s="30" t="s">
        <v>37</v>
      </c>
      <c r="B3" s="297" t="s">
        <v>38</v>
      </c>
      <c r="C3" s="297"/>
      <c r="D3" s="297"/>
      <c r="E3" s="297"/>
      <c r="F3" s="297"/>
      <c r="G3" s="32" t="s">
        <v>39</v>
      </c>
    </row>
    <row r="4" spans="1:7" ht="12.75" customHeight="1">
      <c r="A4" s="33">
        <v>45489</v>
      </c>
      <c r="B4" s="298" t="s">
        <v>226</v>
      </c>
      <c r="C4" s="298"/>
      <c r="D4" s="298"/>
      <c r="E4" s="298"/>
      <c r="F4" s="298"/>
      <c r="G4" s="34" t="s">
        <v>227</v>
      </c>
    </row>
    <row r="5" spans="1:7" ht="12.75" customHeight="1">
      <c r="A5" s="35"/>
      <c r="B5" s="298"/>
      <c r="C5" s="298"/>
      <c r="D5" s="298"/>
      <c r="E5" s="298"/>
      <c r="F5" s="298"/>
      <c r="G5" s="34"/>
    </row>
    <row r="6" spans="1:7">
      <c r="A6" s="35"/>
      <c r="B6" s="299"/>
      <c r="C6" s="299"/>
      <c r="D6" s="299"/>
      <c r="E6" s="299"/>
      <c r="F6" s="299"/>
      <c r="G6" s="37"/>
    </row>
    <row r="7" spans="1:7">
      <c r="A7" s="35"/>
      <c r="B7" s="299"/>
      <c r="C7" s="299"/>
      <c r="D7" s="299"/>
      <c r="E7" s="299"/>
      <c r="F7" s="299"/>
      <c r="G7" s="37"/>
    </row>
    <row r="8" spans="1:7">
      <c r="A8" s="35"/>
      <c r="B8" s="36"/>
      <c r="C8" s="36"/>
      <c r="D8" s="36"/>
      <c r="E8" s="36"/>
      <c r="F8" s="36"/>
      <c r="G8" s="37"/>
    </row>
    <row r="9" spans="1:7">
      <c r="A9" s="293" t="s">
        <v>228</v>
      </c>
      <c r="B9" s="294"/>
      <c r="C9" s="294"/>
      <c r="D9" s="294"/>
      <c r="E9" s="294"/>
      <c r="F9" s="294"/>
      <c r="G9" s="295"/>
    </row>
    <row r="10" spans="1:7" s="6" customFormat="1">
      <c r="A10" s="31"/>
      <c r="B10" s="297" t="s">
        <v>40</v>
      </c>
      <c r="C10" s="297"/>
      <c r="D10" s="297" t="s">
        <v>41</v>
      </c>
      <c r="E10" s="297"/>
      <c r="F10" s="31" t="s">
        <v>37</v>
      </c>
      <c r="G10" s="31" t="s">
        <v>42</v>
      </c>
    </row>
    <row r="11" spans="1:7">
      <c r="A11" s="38" t="s">
        <v>43</v>
      </c>
      <c r="B11" s="298" t="s">
        <v>44</v>
      </c>
      <c r="C11" s="298"/>
      <c r="D11" s="296" t="s">
        <v>45</v>
      </c>
      <c r="E11" s="296"/>
      <c r="F11" s="35" t="s">
        <v>78</v>
      </c>
      <c r="G11" s="37"/>
    </row>
    <row r="12" spans="1:7">
      <c r="A12" s="38" t="s">
        <v>46</v>
      </c>
      <c r="B12" s="296" t="s">
        <v>47</v>
      </c>
      <c r="C12" s="296"/>
      <c r="D12" s="296" t="s">
        <v>79</v>
      </c>
      <c r="E12" s="296"/>
      <c r="F12" s="35" t="s">
        <v>78</v>
      </c>
      <c r="G12" s="37"/>
    </row>
    <row r="13" spans="1:7">
      <c r="A13" s="38" t="s">
        <v>48</v>
      </c>
      <c r="B13" s="296" t="s">
        <v>47</v>
      </c>
      <c r="C13" s="296"/>
      <c r="D13" s="296" t="s">
        <v>79</v>
      </c>
      <c r="E13" s="296"/>
      <c r="F13" s="35" t="s">
        <v>78</v>
      </c>
      <c r="G13" s="37"/>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B7:F7"/>
    <mergeCell ref="A2:G2"/>
    <mergeCell ref="B3:F3"/>
    <mergeCell ref="B4:F4"/>
    <mergeCell ref="B5:F5"/>
    <mergeCell ref="B6:F6"/>
    <mergeCell ref="A9:G9"/>
    <mergeCell ref="B13:C13"/>
    <mergeCell ref="D13:E13"/>
    <mergeCell ref="B10:C10"/>
    <mergeCell ref="D10:E10"/>
    <mergeCell ref="B11:C11"/>
    <mergeCell ref="D11:E11"/>
    <mergeCell ref="B12:C12"/>
    <mergeCell ref="D12:E12"/>
  </mergeCells>
  <phoneticPr fontId="1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B1" sqref="B1:B1048576"/>
    </sheetView>
  </sheetViews>
  <sheetFormatPr baseColWidth="10" defaultColWidth="10.875" defaultRowHeight="14.25"/>
  <cols>
    <col min="1" max="1" width="55.375" customWidth="1"/>
    <col min="5" max="5" width="20.125" customWidth="1"/>
    <col min="6" max="6" width="34.625" customWidth="1"/>
  </cols>
  <sheetData>
    <row r="1" spans="1:6" ht="52.5" customHeight="1">
      <c r="A1" s="28" t="s">
        <v>49</v>
      </c>
      <c r="E1" s="7" t="s">
        <v>50</v>
      </c>
      <c r="F1" s="7" t="s">
        <v>51</v>
      </c>
    </row>
    <row r="2" spans="1:6" ht="25.5" customHeight="1">
      <c r="A2" s="27" t="s">
        <v>52</v>
      </c>
      <c r="E2" s="8">
        <v>0</v>
      </c>
      <c r="F2" s="9" t="s">
        <v>53</v>
      </c>
    </row>
    <row r="3" spans="1:6" ht="45" customHeight="1">
      <c r="A3" s="27" t="s">
        <v>54</v>
      </c>
      <c r="E3" s="8">
        <v>1</v>
      </c>
      <c r="F3" s="9" t="s">
        <v>55</v>
      </c>
    </row>
    <row r="4" spans="1:6" ht="45" customHeight="1">
      <c r="A4" s="27" t="s">
        <v>56</v>
      </c>
      <c r="E4" s="8">
        <v>2</v>
      </c>
      <c r="F4" s="9" t="s">
        <v>57</v>
      </c>
    </row>
    <row r="5" spans="1:6" ht="45" customHeight="1">
      <c r="A5" s="27" t="s">
        <v>58</v>
      </c>
      <c r="E5" s="8">
        <v>3</v>
      </c>
      <c r="F5" s="9" t="s">
        <v>59</v>
      </c>
    </row>
    <row r="6" spans="1:6" ht="45" customHeight="1">
      <c r="A6" s="27" t="s">
        <v>60</v>
      </c>
      <c r="E6" s="8">
        <v>4</v>
      </c>
      <c r="F6" s="9" t="s">
        <v>61</v>
      </c>
    </row>
    <row r="7" spans="1:6" ht="45" customHeight="1">
      <c r="A7" s="27" t="s">
        <v>62</v>
      </c>
      <c r="E7" s="8">
        <v>5</v>
      </c>
      <c r="F7" s="9" t="s">
        <v>63</v>
      </c>
    </row>
    <row r="8" spans="1:6" ht="45" customHeight="1">
      <c r="A8" s="27" t="s">
        <v>64</v>
      </c>
    </row>
    <row r="9" spans="1:6" ht="45" customHeight="1">
      <c r="A9" s="27" t="s">
        <v>65</v>
      </c>
    </row>
    <row r="10" spans="1:6" ht="45" customHeight="1">
      <c r="A10" s="27" t="s">
        <v>66</v>
      </c>
    </row>
    <row r="11" spans="1:6" ht="45" customHeight="1">
      <c r="A11" s="27" t="s">
        <v>67</v>
      </c>
    </row>
    <row r="12" spans="1:6" ht="45" customHeight="1">
      <c r="A12" s="27" t="s">
        <v>68</v>
      </c>
    </row>
    <row r="13" spans="1:6" ht="45" customHeight="1">
      <c r="A13" s="27" t="s">
        <v>69</v>
      </c>
    </row>
    <row r="14" spans="1:6" ht="45" customHeight="1">
      <c r="A14" s="27" t="s">
        <v>70</v>
      </c>
    </row>
    <row r="15" spans="1:6" ht="45" customHeight="1">
      <c r="A15" s="27" t="s">
        <v>71</v>
      </c>
    </row>
    <row r="16" spans="1:6" ht="45" customHeight="1">
      <c r="A16" s="27" t="s">
        <v>72</v>
      </c>
    </row>
    <row r="17" spans="1:1" ht="45" customHeight="1">
      <c r="A17" s="27" t="s">
        <v>73</v>
      </c>
    </row>
    <row r="18" spans="1:1" ht="45" customHeight="1">
      <c r="A18" s="27" t="s">
        <v>74</v>
      </c>
    </row>
    <row r="19" spans="1:1" ht="45" customHeight="1">
      <c r="A19" s="27" t="s">
        <v>75</v>
      </c>
    </row>
    <row r="20" spans="1:1" ht="45" customHeight="1">
      <c r="A20" s="27" t="s">
        <v>76</v>
      </c>
    </row>
    <row r="21" spans="1:1" ht="45" customHeight="1">
      <c r="A21" s="27" t="s">
        <v>77</v>
      </c>
    </row>
    <row r="22" spans="1:1" ht="45" customHeight="1"/>
    <row r="23" spans="1:1" ht="45" customHeight="1"/>
    <row r="24" spans="1:1" ht="45" customHeight="1"/>
    <row r="25" spans="1:1" ht="4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USUARIO</cp:lastModifiedBy>
  <dcterms:created xsi:type="dcterms:W3CDTF">2024-07-04T17:50:33Z</dcterms:created>
  <dcterms:modified xsi:type="dcterms:W3CDTF">2025-05-06T13:38:33Z</dcterms:modified>
</cp:coreProperties>
</file>