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16815" windowHeight="7755" firstSheet="1"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ESTRATÉGICO'!$A$1:$W$7</definedName>
    <definedName name="_xlnm.Print_Area" localSheetId="1">'1. ESTRATÉGICO'!$A$1:$W$53</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1" l="1"/>
  <c r="T14" i="1"/>
  <c r="S14" i="1"/>
  <c r="V112" i="6"/>
  <c r="U112" i="6"/>
  <c r="U26" i="6"/>
  <c r="V80" i="6" l="1"/>
  <c r="U80" i="6"/>
  <c r="S70" i="6"/>
  <c r="S34" i="6"/>
  <c r="W28" i="6"/>
  <c r="W26" i="6"/>
  <c r="W112" i="6" l="1"/>
  <c r="W96" i="6"/>
  <c r="W81" i="6"/>
  <c r="W71" i="6"/>
  <c r="W80" i="6" s="1"/>
  <c r="W61" i="6"/>
  <c r="W51" i="6"/>
  <c r="W35" i="6"/>
  <c r="W15" i="6"/>
  <c r="S45" i="6" l="1"/>
  <c r="S62" i="6"/>
  <c r="S96" i="6"/>
  <c r="S104" i="6"/>
  <c r="S105" i="6"/>
  <c r="S106" i="6"/>
  <c r="S107" i="6"/>
  <c r="S13" i="6"/>
  <c r="S15" i="6"/>
  <c r="S16" i="6"/>
  <c r="S17" i="6"/>
  <c r="S18" i="6"/>
  <c r="S19" i="6"/>
  <c r="S20" i="6"/>
  <c r="S21" i="6"/>
  <c r="S22" i="6"/>
  <c r="S23" i="6"/>
  <c r="S24" i="6"/>
  <c r="S25" i="6"/>
  <c r="S27" i="6"/>
  <c r="S28" i="6"/>
  <c r="S29" i="6"/>
  <c r="S30" i="6"/>
  <c r="S31" i="6"/>
  <c r="S32" i="6"/>
  <c r="S37" i="6"/>
  <c r="S38" i="6"/>
  <c r="S39" i="6"/>
  <c r="S40" i="6"/>
  <c r="S44" i="6"/>
  <c r="S46" i="6"/>
  <c r="S59" i="6"/>
  <c r="S60" i="6" s="1"/>
  <c r="S61" i="6"/>
  <c r="S66" i="6"/>
  <c r="S67" i="6"/>
  <c r="S68" i="6"/>
  <c r="S69" i="6"/>
  <c r="S71" i="6"/>
  <c r="S80" i="6" s="1"/>
  <c r="S81" i="6"/>
  <c r="S82" i="6"/>
  <c r="S83" i="6"/>
  <c r="S84" i="6"/>
  <c r="S85" i="6"/>
  <c r="S86" i="6"/>
  <c r="S87" i="6"/>
  <c r="S88" i="6"/>
  <c r="S89" i="6"/>
  <c r="S90" i="6"/>
  <c r="S91" i="6"/>
  <c r="S92" i="6"/>
  <c r="S93" i="6"/>
  <c r="S94" i="6"/>
  <c r="S97" i="6"/>
  <c r="S103" i="6"/>
  <c r="P9" i="6"/>
  <c r="Q12" i="6"/>
  <c r="S12" i="6" s="1"/>
  <c r="Q11" i="6"/>
  <c r="S11" i="6" s="1"/>
  <c r="S108" i="6" l="1"/>
  <c r="S95" i="6"/>
  <c r="S50" i="6"/>
  <c r="S26" i="6"/>
  <c r="S14" i="6"/>
  <c r="S112" i="6" l="1"/>
  <c r="T43" i="1"/>
  <c r="S43" i="1"/>
  <c r="T33" i="1"/>
  <c r="S33" i="1"/>
  <c r="T9" i="1" l="1"/>
  <c r="T10" i="1"/>
  <c r="T11" i="1"/>
  <c r="T12" i="1"/>
  <c r="T18" i="1"/>
  <c r="T19" i="1"/>
  <c r="T52" i="1"/>
  <c r="T8" i="1"/>
  <c r="S9" i="1"/>
  <c r="S10" i="1"/>
  <c r="S11" i="1"/>
  <c r="S12" i="1"/>
  <c r="S18" i="1"/>
  <c r="S19" i="1"/>
  <c r="S8" i="1"/>
  <c r="S22" i="1" l="1"/>
  <c r="T22" i="1"/>
  <c r="S13" i="1"/>
  <c r="T13" i="1"/>
  <c r="W13" i="5"/>
  <c r="W18" i="5" l="1"/>
  <c r="W17" i="5"/>
  <c r="W15" i="5"/>
  <c r="W16" i="5"/>
  <c r="W14" i="5"/>
  <c r="W12" i="5"/>
  <c r="W11" i="5"/>
  <c r="W10" i="5"/>
  <c r="W9" i="5"/>
  <c r="W27" i="5" l="1"/>
  <c r="W26" i="5"/>
  <c r="W25" i="5"/>
  <c r="W24" i="5"/>
  <c r="W23" i="5"/>
  <c r="W22" i="5"/>
  <c r="W21" i="5"/>
  <c r="W20" i="5"/>
  <c r="J48" i="6"/>
  <c r="J45" i="6"/>
  <c r="J42" i="6"/>
  <c r="J39" i="6"/>
  <c r="J35" i="6"/>
  <c r="S17" i="1" l="1"/>
  <c r="T17" i="1"/>
  <c r="L102" i="6"/>
  <c r="L100" i="6"/>
  <c r="L98" i="6"/>
  <c r="L75" i="6"/>
  <c r="L53" i="1"/>
  <c r="L51" i="1"/>
  <c r="L50" i="1"/>
  <c r="L49" i="1"/>
  <c r="L48" i="1"/>
  <c r="S48" i="1" s="1"/>
  <c r="L46" i="1"/>
  <c r="L45" i="1"/>
  <c r="L44" i="1"/>
  <c r="L42" i="1"/>
  <c r="L39" i="1"/>
  <c r="L37" i="1"/>
  <c r="L36" i="1"/>
  <c r="L35" i="1"/>
  <c r="L34" i="1"/>
  <c r="L32" i="1"/>
  <c r="L31" i="1"/>
  <c r="L30" i="1"/>
  <c r="L28" i="1"/>
  <c r="L27" i="1"/>
  <c r="L26" i="1"/>
  <c r="L25" i="1"/>
  <c r="L24" i="1"/>
  <c r="L48" i="6" l="1"/>
  <c r="T28" i="1"/>
  <c r="T39" i="1"/>
  <c r="T51" i="1"/>
  <c r="T30" i="1"/>
  <c r="T42" i="1"/>
  <c r="S53" i="1"/>
  <c r="T53" i="1"/>
  <c r="T31" i="1"/>
  <c r="S44" i="1"/>
  <c r="T44" i="1"/>
  <c r="T32" i="1"/>
  <c r="T45" i="1"/>
  <c r="S45" i="1"/>
  <c r="L35" i="6"/>
  <c r="S24" i="1"/>
  <c r="T24" i="1"/>
  <c r="T34" i="1"/>
  <c r="S34" i="1"/>
  <c r="S46" i="1"/>
  <c r="T46" i="1"/>
  <c r="L39" i="6"/>
  <c r="S25" i="1"/>
  <c r="T25" i="1"/>
  <c r="T35" i="1"/>
  <c r="S35" i="1"/>
  <c r="T48" i="1"/>
  <c r="L42" i="6"/>
  <c r="T26" i="1"/>
  <c r="T36" i="1"/>
  <c r="T49" i="1"/>
  <c r="L45" i="6"/>
  <c r="T27" i="1"/>
  <c r="S27" i="1"/>
  <c r="S37" i="1"/>
  <c r="T37" i="1"/>
  <c r="T50" i="1"/>
  <c r="T54" i="1" l="1"/>
  <c r="T47" i="1"/>
  <c r="S47" i="1"/>
  <c r="S55" i="1" s="1"/>
  <c r="T38" i="1"/>
  <c r="S38" i="1"/>
  <c r="T29" i="1"/>
  <c r="S29" i="1"/>
  <c r="T55" i="1" l="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 ref="M20"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O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8" authorId="1" shapeId="0">
      <text>
        <r>
          <rPr>
            <sz val="9"/>
            <color indexed="81"/>
            <rFont val="Tahoma"/>
            <family val="2"/>
          </rPr>
          <t xml:space="preserve">VER ANEXO 1
</t>
        </r>
      </text>
    </comment>
    <comment ref="AJ8" authorId="1" shapeId="0">
      <text>
        <r>
          <rPr>
            <b/>
            <sz val="9"/>
            <color indexed="81"/>
            <rFont val="Tahoma"/>
            <family val="2"/>
          </rPr>
          <t>VER ANEXO 1</t>
        </r>
        <r>
          <rPr>
            <sz val="9"/>
            <color indexed="81"/>
            <rFont val="Tahoma"/>
            <family val="2"/>
          </rPr>
          <t xml:space="preserve">
</t>
        </r>
      </text>
    </comment>
    <comment ref="O33"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33" authorId="1" shapeId="0">
      <text>
        <r>
          <rPr>
            <sz val="9"/>
            <color indexed="81"/>
            <rFont val="Tahoma"/>
            <family val="2"/>
          </rPr>
          <t xml:space="preserve">VER ANEXO 1
</t>
        </r>
      </text>
    </comment>
    <comment ref="AJ33"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<sst xmlns="http://schemas.openxmlformats.org/spreadsheetml/2006/main" count="1853" uniqueCount="707">
  <si>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</si>
  <si>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</si>
  <si>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</si>
  <si>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</si>
  <si>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</si>
  <si>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</si>
  <si>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</si>
  <si>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</si>
  <si>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</si>
  <si>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</si>
  <si>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</si>
  <si>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</si>
  <si>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</si>
  <si>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</si>
  <si>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</si>
  <si>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</si>
  <si>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</si>
  <si>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</si>
  <si>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</si>
  <si>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</si>
  <si>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</si>
  <si>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</si>
  <si>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</si>
  <si>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</si>
  <si>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</si>
  <si>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</si>
  <si>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</si>
  <si>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</si>
  <si>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</si>
  <si>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</si>
  <si>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</si>
  <si>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</si>
  <si>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</si>
  <si>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</si>
  <si>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</si>
  <si>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</si>
  <si>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</si>
  <si>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</si>
  <si>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</si>
  <si>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</si>
  <si>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</si>
  <si>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</si>
  <si>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</si>
  <si>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</si>
  <si>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</si>
  <si>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</si>
  <si>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</si>
  <si>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</si>
  <si>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</si>
  <si>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</si>
  <si>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</si>
  <si>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</si>
  <si>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</si>
  <si>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</si>
  <si>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</si>
  <si>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</si>
  <si>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</si>
  <si>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</si>
  <si>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</si>
  <si>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</si>
  <si>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</si>
  <si>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</si>
  <si>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</si>
  <si>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</si>
  <si>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</si>
  <si>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</si>
  <si>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</si>
  <si>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</si>
  <si>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</si>
  <si>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</si>
  <si>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</si>
  <si>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</si>
  <si>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</si>
  <si>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</si>
  <si>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</si>
  <si>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</si>
  <si>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</si>
  <si>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</si>
  <si>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</si>
  <si>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</si>
  <si>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</si>
  <si>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</si>
  <si>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</si>
  <si>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</si>
  <si>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</si>
  <si>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</si>
  <si>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</si>
  <si>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</si>
  <si>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</si>
  <si>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</si>
  <si>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</si>
  <si>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</si>
  <si>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</si>
  <si>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</si>
  <si>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</si>
  <si>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</si>
  <si>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</si>
  <si>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</si>
  <si>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</si>
  <si>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</si>
  <si>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</si>
  <si>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</si>
  <si>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</si>
  <si>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</si>
  <si>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</si>
  <si>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</si>
  <si>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</si>
  <si>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</si>
  <si>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</si>
  <si>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</si>
  <si>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</si>
  <si>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</si>
  <si>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</si>
  <si>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</si>
  <si>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</si>
  <si>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</si>
  <si>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</si>
  <si>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</si>
  <si>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</si>
  <si>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</si>
  <si>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</si>
  <si>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</si>
  <si>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</si>
  <si>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</si>
  <si>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</si>
  <si>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</si>
  <si>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</si>
  <si>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</si>
  <si>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</si>
  <si>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</si>
  <si>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</si>
  <si>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</si>
  <si>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</si>
  <si>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</si>
  <si>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</si>
  <si>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</si>
  <si>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</si>
  <si>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</si>
  <si>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</si>
  <si>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</si>
  <si>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</si>
  <si>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</si>
  <si>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</si>
  <si>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</si>
  <si>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</si>
  <si>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</si>
  <si>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</si>
  <si>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</si>
  <si>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</si>
  <si>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</si>
  <si>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</si>
  <si>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</si>
  <si>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</si>
  <si>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</si>
  <si>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</si>
  <si>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</si>
  <si>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</si>
  <si>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</si>
  <si>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</si>
  <si>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</si>
  <si>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</si>
  <si>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</si>
  <si>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</si>
  <si>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</si>
  <si>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</si>
  <si>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</si>
  <si>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</si>
  <si>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</si>
  <si>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</si>
  <si>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</si>
  <si>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</si>
  <si>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</si>
  <si>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</si>
  <si>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</si>
  <si>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</si>
  <si>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</si>
  <si>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</si>
  <si>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</si>
  <si>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</si>
  <si>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</si>
  <si>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</si>
  <si>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</si>
  <si>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</si>
  <si>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</si>
  <si>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</si>
  <si>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</si>
  <si>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</si>
  <si>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</si>
  <si>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</si>
  <si>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</si>
  <si>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</si>
  <si>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</si>
  <si>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</si>
  <si>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</si>
  <si>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</si>
  <si>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</si>
  <si>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</si>
  <si>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</si>
  <si>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</si>
  <si>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</si>
  <si>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</si>
  <si>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</si>
  <si>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</si>
  <si>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</si>
  <si>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</si>
  <si>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</si>
  <si>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</si>
  <si>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</si>
  <si>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</si>
  <si>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</si>
  <si>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</si>
  <si>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</si>
  <si>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</si>
  <si>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</si>
  <si>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</si>
  <si>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</si>
  <si>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</si>
  <si>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</si>
  <si>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</si>
  <si>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</si>
  <si>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 INNOVACION PUBLICA Y PARTICIPACION CIUDADANA</t>
  </si>
  <si>
    <t>FINANZAS PUBLICAS</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</si>
  <si>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</si>
  <si>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HACIENDA MODERNA Y DIGITAL</t>
  </si>
  <si>
    <t xml:space="preserve">Implementar un (1) Proyecto de Modernización  integral en la Secretaría de Hacienda </t>
  </si>
  <si>
    <t xml:space="preserve">Numero  </t>
  </si>
  <si>
    <t>GESTION PRESUPUESTAL Y EFICIENCIA DEL GASTO PUBLICO</t>
  </si>
  <si>
    <t>Eficacia</t>
  </si>
  <si>
    <t>MODERNIZACION INTEGRAL DE LA SECRETARIA DE HACIENDA DEL 
DISTRITO DE CARTAGENA DE INDIAS</t>
  </si>
  <si>
    <t>SI</t>
  </si>
  <si>
    <t>Agt-24</t>
  </si>
  <si>
    <t>SGP LIBRE INVERSION</t>
  </si>
  <si>
    <t>Adecuar y mantener (1) Sede la Secretaría de Hacienda</t>
  </si>
  <si>
    <t>Implementar (1) Asistencia Técnica para la organización y digitalizacion del Archiv de la Secretaría de Hacienda</t>
  </si>
  <si>
    <t>Informe de Gestión</t>
  </si>
  <si>
    <t xml:space="preserve">Informe de Gestión
</t>
  </si>
  <si>
    <t>GESTION FISCAL Y FINANCIERA OPORTUNA</t>
  </si>
  <si>
    <t>Implementar los procesos, herramientas, estrategias y controles necesarios que permitan fortalecer la capacidad del Gobierno Distrital para recaudar los recursos provenientes de las distintas fuentes de ingresos propios del ente territorial.</t>
  </si>
  <si>
    <t>Fortalecer el proceso de fiscalización tributaria en la secretaría de hacienda distrital</t>
  </si>
  <si>
    <t>Fortalecer la cultura tributaria y de pago de impuestos de los contribuyentes en el distrito de Cartagena de indias</t>
  </si>
  <si>
    <t>Consolidar el proceso de gestión tributaria en la secretaría de hacienda distrital.</t>
  </si>
  <si>
    <t>GESTION CATASTRAL CON ENFOQUE MULTIPROPOSITO</t>
  </si>
  <si>
    <t>SISTEMA DE PLANEACION DISTRITAL</t>
  </si>
  <si>
    <t>Implementar una (1) operación del servicio público de catastro multipropósito</t>
  </si>
  <si>
    <t>Mejorar las capacidades administrativas y técnicas para la gestión catastral multipropósito en Cartagena de indias.</t>
  </si>
  <si>
    <t>Documento con el plan de intervencion</t>
  </si>
  <si>
    <t>Gestión Territorial y Gestión de sus Instrumentos</t>
  </si>
  <si>
    <t>Gestión del Ordenamiento Territorial</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</si>
  <si>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</si>
  <si>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Mejorar las capacidades administrativas y técnicas para la gestión catastral multipropósito en Cartagena de indias</t>
  </si>
  <si>
    <t>Plan de Accion Anual</t>
  </si>
  <si>
    <t>Implementar los procesos, herramientas, estrategias y controles necesarios que permitan fortalecer la capacidad del Gobierno Distrital para recaudar los recursos provenientes de las distintas fuentes de ingresos propios del ente territorial</t>
  </si>
  <si>
    <t>PRESTACIÓN DE SERVICIO PARA EL DESARROLLO DE ACCIONES TENDIENTES AL FORTALECIMIENTO DE LOS PROCESOS CATASTRALES DEL DISTRITO TURÍSTICO Y CULTURAL DE CARTAGENA DE INDIAS.</t>
  </si>
  <si>
    <t>Impuesto Predial Unificado recaudado</t>
  </si>
  <si>
    <t xml:space="preserve">Impuesto de Industria, Comercio y Complementarios recaudado </t>
  </si>
  <si>
    <t xml:space="preserve">Impuesto de Delineación Urbana recaudado </t>
  </si>
  <si>
    <t>Sobretasa a la Gasolina recaudada</t>
  </si>
  <si>
    <t xml:space="preserve">Estrategias de fortalecimiento tributario en el Distrito diseñadas e implementadas </t>
  </si>
  <si>
    <t xml:space="preserve">Moneda </t>
  </si>
  <si>
    <t xml:space="preserve">Número </t>
  </si>
  <si>
    <t>$1.070.559.475.912 pesos recaudados por Impuesto Predial Unificado en el cuatrienio 2020 - 2023</t>
  </si>
  <si>
    <t>$1.768.806.637.491 recaudados del Impuesto de Industria y Comercio y Complementarios en el cuatrienio 2020 - 2023</t>
  </si>
  <si>
    <t>$ 34.474.095.702 pesos recuadados de Impuesto de Delineación Urbana en el cuatrienio 2020 - 2023</t>
  </si>
  <si>
    <t>$166.380.629.999 pesos recaudados de Sobretasa a la Gasolina en el cuatrieneio 2020 - 2023</t>
  </si>
  <si>
    <t xml:space="preserve">Recaudar $1.727.905.000.000 pesos por Impuesto Predial Unificado </t>
  </si>
  <si>
    <t xml:space="preserve">Recaudar $2.912.805.184.493 pesos por Impuesto de Industria y Comercio y Complementarios </t>
  </si>
  <si>
    <t xml:space="preserve">Recaudar $34.797.802.428 pesos por Impuesto de Delineación Urbana </t>
  </si>
  <si>
    <t>Recaudar $238.874.034.451 pesos por Sobretasa a la gasolina</t>
  </si>
  <si>
    <t>Diseñar e implementar anualmente cuatro (4) nuevas estrategias de fortalecimiento tributario en el Distrito:  Fiscalización; Cobro Coactivo; Cobro Persuasivo; Cultura Tributaria</t>
  </si>
  <si>
    <t>4 estrategías de fortalecimiento tributario implementadas en cada cuatrienio  2020 - 2023</t>
  </si>
  <si>
    <t xml:space="preserve">lograr el 100% de cumplimiento en la capacidda de ejecución de ingresos en el IDF </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</si>
  <si>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</si>
  <si>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 xml:space="preserve">Recaudar $393.165.798.563 pesos por Impuesto Predial Unificado </t>
  </si>
  <si>
    <t xml:space="preserve">Recaudar $662.915.926.390 pesos por Impuesto de Industria y Comercio y Complementarios </t>
  </si>
  <si>
    <t xml:space="preserve">Recaudar $7.138.513.013 pesos por Impuesto de Delineación Urbana </t>
  </si>
  <si>
    <t>Recaudar $53.552.764.612 pesos por Sobretasa a la gasolina</t>
  </si>
  <si>
    <t xml:space="preserve">Diseñar e implemtar cuatro (4) nuevas estrategias de fortalecimiento tributario en el Distrito. </t>
  </si>
  <si>
    <t>Fortalecer los procesos de la gestión fiscal y financiera del Distrito de Cartagena de Indias.</t>
  </si>
  <si>
    <t>Impulsar la gestión de cobro coactivo y cobro persuasivo de la secretaría de hacienda distrital.</t>
  </si>
  <si>
    <t>Servicio de saneamiento fiscal y financiero</t>
  </si>
  <si>
    <t>Servicio de integración de la oferta pública</t>
  </si>
  <si>
    <t>Servicio de Asistencia Técnica</t>
  </si>
  <si>
    <t xml:space="preserve">Servicio de apoyo financiero para el fortalecimiento del talento humano </t>
  </si>
  <si>
    <t>Servicio de información actualizado</t>
  </si>
  <si>
    <t>Estructurar e implementar un plan de trabajo para fortalecer el proceso de gestión tributaria de la secretaría de hacienda distrital.</t>
  </si>
  <si>
    <t>Realizar visitas y operativos de fiscalización tributaria en el distrito y gestionar los recursos, herramientas, bienes y servicios para el proceso de fiscalización tributaria en la secretaría de Hacienda Distrital.</t>
  </si>
  <si>
    <t>Ejecutar acciones de recuperación de cartera y garantizar los recursos, herramientas, bienes y servicios para la gestiónde cobro coactivo y cobro persuasivo en la secretaría de Hacienda Distrital.</t>
  </si>
  <si>
    <t>Realizar actividades y campañas de cultura tributaria en el distrito de Cartagena de Indias</t>
  </si>
  <si>
    <t>CONTRATO DE PRESTACION DE SERVICIOS</t>
  </si>
  <si>
    <t>CONTRATO DE PRESTACION DE SERVICIOS DE MINIMA CUANTIA</t>
  </si>
  <si>
    <t>CONTRATO DE SERVICIOS</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</si>
  <si>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</si>
  <si>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Formular un (1) Plan de fortalecimiento para le pretacion efectiva del servicio publico de gestión catastral</t>
  </si>
  <si>
    <t>Lograr un uso y ocupación racional del territorio, de manera que se garanticen el desarrollo sostenible, la protección del medio ambiente y la calidad de vida de la población</t>
  </si>
  <si>
    <t>MARIA CAMILA SALAS
Secretaria de Hacienda</t>
  </si>
  <si>
    <t>ICLD</t>
  </si>
  <si>
    <t>GESTION CATASTRAL CON ENFOQUE MILTIPROPOSITO</t>
  </si>
  <si>
    <t>MARIA CAMILA SALAS
Secretaria de Hacienda
CAMILO REY 
Secretario de Planeación</t>
  </si>
  <si>
    <t>Informe de Supervision</t>
  </si>
  <si>
    <t xml:space="preserve">1. Servicios de información actualizado
</t>
  </si>
  <si>
    <t>3. Informe de Supervisión</t>
  </si>
  <si>
    <t xml:space="preserve">MARIA CAMILA SALAS
Secretaria de Hacienda
</t>
  </si>
  <si>
    <t>MODERNIZACION INTEGRAL DE LA SECRETARIA DE HACIENDA DEL DISTRITO DE   CARTAGENA DE INDIAS
2.3.4599.1000.2024130010030</t>
  </si>
  <si>
    <t>DIRECCIONAMIENTO ESTRATEGICO Y PLAENEACIÓN</t>
  </si>
  <si>
    <t>SEMESTRAL</t>
  </si>
  <si>
    <t>PRESTACION DE SERVICIO DE LA ADECUACION DE LA INFRAESTRUCTURA FISICA DE LA SEDE DE LA SHD</t>
  </si>
  <si>
    <t>PRESTACION DE SERVICIO PARA LA SUPERVISION DEL CONTRATO DE INTERVENCION DEL ARCHIVO DE LA SHD</t>
  </si>
  <si>
    <t>PRESTACION DE SERVICIO PARA LA IMPLEMENTACION DEL SISTEMA TRIBUTARIO Y FINANCIERO  DE LA SHD</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</si>
  <si>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</si>
  <si>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2.3.0406.1003.2024130010132</t>
  </si>
  <si>
    <t>2.3.4599.1000.2024130010030</t>
  </si>
  <si>
    <t>2.3.4599.1000.2024130010108</t>
  </si>
  <si>
    <t>CÓDIGO DE PROGRAMA
(POAI)</t>
  </si>
  <si>
    <t>1. Posibilidad de perdida reputacional y económica  debido a bajo porcentaje de ejecución de los programas, por escasa asignación de recursos</t>
  </si>
  <si>
    <t>2. Posibilidad de perdida económica por el no pago de las rentas distritales, debido al desempleo, informalidad empresarial y laboral, mortalidad empresarial (liquidacion de empresas), e inflación</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</si>
  <si>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</si>
  <si>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</si>
  <si>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</si>
  <si>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</si>
  <si>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</si>
  <si>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</si>
  <si>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</si>
  <si>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</si>
  <si>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</si>
  <si>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</si>
  <si>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</si>
  <si>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Gestión Estratégica y Planeación</t>
  </si>
  <si>
    <t>GESTION TRIBUTARIA</t>
  </si>
  <si>
    <t xml:space="preserve">Imp Ind y Comercio
Fiscalizacion Trib
Sistematizacion Trib.
Atencion al Contriobuyente
Liquidacion Imp.
Cultura Trib.
Gestión Jurídica Trib.
Cobro Persuasivo
Dterminacion Imp Predial
Dirección de Impuestos
</t>
  </si>
  <si>
    <t>GESTION CON VALORES PARA RESULTADOS</t>
  </si>
  <si>
    <t>SERVICIO AL CIUDADANO</t>
  </si>
  <si>
    <t>MACROPROCESO GESTION HACIENDA</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</si>
  <si>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</si>
  <si>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 xml:space="preserve">16. Paz, justicia e instituciones sólidas </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</si>
  <si>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</si>
  <si>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</si>
  <si>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</si>
  <si>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</si>
  <si>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</si>
  <si>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</si>
  <si>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</si>
  <si>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</si>
  <si>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</si>
  <si>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</si>
  <si>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</si>
  <si>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</si>
  <si>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</si>
  <si>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</si>
  <si>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</si>
  <si>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</si>
  <si>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</si>
  <si>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</si>
  <si>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</si>
  <si>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</si>
  <si>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</si>
  <si>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</si>
  <si>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</si>
  <si>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</si>
  <si>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</si>
  <si>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</si>
  <si>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</si>
  <si>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</si>
  <si>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</si>
  <si>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</si>
  <si>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</si>
  <si>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</si>
  <si>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</si>
  <si>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</si>
  <si>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</si>
  <si>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</si>
  <si>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</si>
  <si>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</si>
  <si>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</si>
  <si>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</si>
  <si>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</si>
  <si>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</si>
  <si>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</si>
  <si>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</si>
  <si>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</si>
  <si>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</si>
  <si>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</si>
  <si>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</si>
  <si>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</si>
  <si>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</si>
  <si>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</si>
  <si>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</si>
  <si>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</si>
  <si>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</si>
  <si>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</si>
  <si>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</si>
  <si>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</si>
  <si>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</si>
  <si>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</si>
  <si>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</si>
  <si>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</si>
  <si>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</si>
  <si>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</si>
  <si>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</si>
  <si>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</si>
  <si>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</si>
  <si>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</si>
  <si>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</si>
  <si>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</si>
  <si>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</si>
  <si>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</si>
  <si>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</si>
  <si>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</si>
  <si>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</si>
  <si>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</si>
  <si>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</si>
  <si>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</si>
  <si>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</si>
  <si>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</si>
  <si>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</si>
  <si>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</si>
  <si>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</si>
  <si>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</si>
  <si>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</si>
  <si>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</si>
  <si>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</si>
  <si>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</si>
  <si>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</si>
  <si>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</si>
  <si>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</si>
  <si>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</si>
  <si>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</si>
  <si>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</si>
  <si>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</si>
  <si>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</si>
  <si>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</si>
  <si>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</si>
  <si>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</si>
  <si>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</si>
  <si>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</si>
  <si>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</si>
  <si>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</si>
  <si>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</si>
  <si>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</si>
  <si>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</si>
  <si>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</si>
  <si>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</si>
  <si>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</si>
  <si>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</si>
  <si>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</si>
  <si>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DISTRITO DE CARTAGENA DE INDIAS</t>
  </si>
  <si>
    <t>MARIA CAMILA SALAS SALAS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</si>
  <si>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</si>
  <si>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</si>
  <si>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</si>
  <si>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</si>
  <si>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2.3.3502.0200.2024130010073</t>
  </si>
  <si>
    <t>1.2. Realizar eventos para la socialización de resultados del documento técnico y diagnóstico de la actualización del Plan Regional de Competitividad con actores del ecosistema</t>
  </si>
  <si>
    <t>NO</t>
  </si>
  <si>
    <t>1.3. Realizar seguimiento y evaluación del Plan Regional de Competitividad actualizado</t>
  </si>
  <si>
    <t>No aplica</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</si>
  <si>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</si>
  <si>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</si>
  <si>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</si>
  <si>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</si>
  <si>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</si>
  <si>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</si>
  <si>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</si>
  <si>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</si>
  <si>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</si>
  <si>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</si>
  <si>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</si>
  <si>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</si>
  <si>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</si>
  <si>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</si>
  <si>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</si>
  <si>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</si>
  <si>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</si>
  <si>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</si>
  <si>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</si>
  <si>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</si>
  <si>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</si>
  <si>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</si>
  <si>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</si>
  <si>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</si>
  <si>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</si>
  <si>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</si>
  <si>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</si>
  <si>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</si>
  <si>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</si>
  <si>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2.3.3502.0200.2024130010109</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</si>
  <si>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</si>
  <si>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</si>
  <si>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</si>
  <si>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</si>
  <si>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</si>
  <si>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</si>
  <si>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</si>
  <si>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</si>
  <si>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</si>
  <si>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</si>
  <si>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</si>
  <si>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</si>
  <si>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</si>
  <si>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</si>
  <si>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</si>
  <si>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</si>
  <si>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1.1.1. Realizar logística de un evento de promoción de la diversificación económica y fomento del desarrollo empresarial</t>
  </si>
  <si>
    <t>Número de documentos</t>
  </si>
  <si>
    <t>95-CONTRATO DE PRESTACION DE SERVICIOS MINIMA CUANTIA</t>
  </si>
  <si>
    <t>1,2,1,0,00-001 - ICLD
1,3,1,1,03-137 - DIVIDENDOS CARTAGENA II</t>
  </si>
  <si>
    <t>2.3.3502.0200.2024130010110</t>
  </si>
  <si>
    <t>1.1.2.  Diseñar y desarrollar rutas de diversificación económica y desarrollo empresarial</t>
  </si>
  <si>
    <t>1.2.1. Apoyar la coordinación para la ejecución de las actividades del proyecto.</t>
  </si>
  <si>
    <t>Número de proyectos</t>
  </si>
  <si>
    <t>1.2.2.  Ejecutar estrategias de fortalecimiento empresarial y generación de encadenamientos productivos</t>
  </si>
  <si>
    <t>1.2.3.  Realizar seguimiento y medición de impacto a las actividades del proyecto</t>
  </si>
  <si>
    <t>3. Servicio de apoyo para la transferencia y/o implementación de metodologías de aumento de la productividad.</t>
  </si>
  <si>
    <t>1.3.1.  Ejecutar servicios de fortalecimiento empresarial para MiPymes</t>
  </si>
  <si>
    <t>Número de unidades productivas</t>
  </si>
  <si>
    <t>1.3.2. Desarrollar espacios para el relacionamiento comercial y fortalecimiento de la proveeduría entre empresas</t>
  </si>
  <si>
    <t>2.Fortalecer la organización de los establecimientos de comercio en zonas de relevancia para la ciudad</t>
  </si>
  <si>
    <t>4. Servicio de asistencia técnica</t>
  </si>
  <si>
    <t>2.1.1.  Desarrollar un plan de fortalecimiento de comerciantes de sectores estratégicos</t>
  </si>
  <si>
    <t>2.1.2.  Realizar fortalecimiento para la comercialización, el mercadeo y aumento de ventas de comercios de sectores estratégicos</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</si>
  <si>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</si>
  <si>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</si>
  <si>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</si>
  <si>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</si>
  <si>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</si>
  <si>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2.3.3502.0200.2024130010075</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</si>
  <si>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</si>
  <si>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</si>
  <si>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</si>
  <si>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</si>
  <si>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</si>
  <si>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</si>
  <si>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</si>
  <si>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</si>
  <si>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</si>
  <si>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</si>
  <si>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</si>
  <si>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</si>
  <si>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</si>
  <si>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</si>
  <si>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</si>
  <si>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</si>
  <si>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</si>
  <si>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</si>
  <si>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</si>
  <si>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</si>
  <si>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</si>
  <si>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</si>
  <si>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</si>
  <si>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</si>
  <si>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</si>
  <si>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</si>
  <si>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</si>
  <si>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</si>
  <si>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</si>
  <si>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</si>
  <si>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</si>
  <si>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</si>
  <si>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</si>
  <si>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</si>
  <si>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</si>
  <si>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</si>
  <si>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</si>
  <si>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</si>
  <si>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</si>
  <si>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</si>
  <si>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</si>
  <si>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</si>
  <si>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</si>
  <si>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</si>
  <si>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</si>
  <si>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2.3.3502.0200.2024130010089</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</si>
  <si>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</si>
  <si>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</si>
  <si>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</si>
  <si>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</si>
  <si>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</si>
  <si>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</si>
  <si>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</si>
  <si>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</si>
  <si>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</si>
  <si>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</si>
  <si>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</si>
  <si>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</si>
  <si>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</si>
  <si>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</si>
  <si>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</si>
  <si>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</si>
  <si>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</si>
  <si>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</si>
  <si>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</si>
  <si>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REPORTE META PRODUCTO DE  ENERO A 31 DE AGOSTO DE 2024</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</si>
  <si>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</si>
  <si>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</si>
  <si>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</si>
  <si>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</si>
  <si>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</si>
  <si>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</si>
  <si>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</si>
  <si>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</si>
  <si>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</si>
  <si>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</si>
  <si>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</si>
  <si>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</si>
  <si>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</si>
  <si>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</si>
  <si>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SEPTIEMBRE A 31 DE DICIEMBRE 2024</t>
  </si>
  <si>
    <t>REPORTE PRODUCTO DE ENERO A 31 a AGOSTO DE 2024</t>
  </si>
  <si>
    <t>REPORTE ACTIVIDAD DE PROYECTO
EJECUTADO DE ENERO 1 a AGOSTO 31 DE 2024</t>
  </si>
  <si>
    <t>REPORTE (ENLACE DE SECOP)</t>
  </si>
  <si>
    <t>UIC - SHD</t>
  </si>
  <si>
    <t>EJECUCIÓN PRESUPUESTAL SEGÚN REGISTROS PRESUPUESTALES DE ENERO A AGOSTO 31 DE 2024</t>
  </si>
  <si>
    <t>EJECUCIÓN PRESUPUESTAL SEGÚN REGISTROS PRESUPUESTALES DE SEPTIEMBRE A DICIEMBRE 31 DE 2024</t>
  </si>
  <si>
    <t>EJECUCIÓN PRESUPUESTAL SEGÚN GIROS DE ENERO A AGOSTO 31 DE 2024</t>
  </si>
  <si>
    <t>EJECUCIÓN PRESUPUESTAL SEGÚN GIROS DE SEPTIEMBRE A DICIEMBRE 31 DE 2024</t>
  </si>
  <si>
    <t>REPORTE ACTIVIDAD DE PROYECTO
EJECUTADO DE SEPTIEMBRE 1 a DICIEMBRE 31 DE 2024</t>
  </si>
  <si>
    <t xml:space="preserve"> FECHA DE INICIO DE LA ACTIVIDAD</t>
  </si>
  <si>
    <t>0</t>
  </si>
  <si>
    <t>1</t>
  </si>
  <si>
    <t>Actualizar un (1) Plan Regional de Competitividad</t>
  </si>
  <si>
    <t xml:space="preserve">Ejecutar cuatro (4) estrategias de fortalecimiento empresarial y generación de encadenamientos productivos
</t>
  </si>
  <si>
    <t>3. Aumentar la capacidad de generación de nuevos productos y servicios en las MiPymes de Cartagena</t>
  </si>
  <si>
    <t xml:space="preserve"> 2. Servicio de asistencia técnica para mejorar la competitividad de los sectores productivos </t>
  </si>
  <si>
    <t>SECRETARIA DE HACIENDA DISTRITAL</t>
  </si>
  <si>
    <t>REPORTE META PRODUCTO DE JUNIO 1 a 31 DE AGOSTO DE 2024</t>
  </si>
  <si>
    <t>REPORTE PRODUCTO DE JUNIO 1 a 31 DE AGOSTO DE 2024</t>
  </si>
  <si>
    <t>REPORTE ACTIVIDAD DE PROYECTO
EJECUTADO DE JUNIO 1 a AGOSTO 31 DE 2024</t>
  </si>
  <si>
    <t>Impactar cuatrocientas (400) Mypimes con servicios de fortalecimiento empresarial</t>
  </si>
  <si>
    <t>Informe de Supervisión</t>
  </si>
  <si>
    <t>Area Geográfica actualizada catastralmente con enfoque multiprooposito</t>
  </si>
  <si>
    <t>OBSERVACIONES</t>
  </si>
  <si>
    <t>Modernización de los procesos los sistemas de información tecnológica y digital y la infraestructura física de la Secretaría de Hacienda Distrital de Cartagena.</t>
  </si>
  <si>
    <t xml:space="preserve">1. Levantar información de los Procesos: Diagnóstico 
</t>
  </si>
  <si>
    <t>2. Configurar y adecuar módulos del software</t>
  </si>
  <si>
    <t xml:space="preserve">3. Configurar infraestructura de hardware y bases de datos </t>
  </si>
  <si>
    <t>4. Implementar el software tributario</t>
  </si>
  <si>
    <t>5. Capacitación y puesta en marcha</t>
  </si>
  <si>
    <t xml:space="preserve">Informe de Gestión
</t>
  </si>
  <si>
    <t xml:space="preserve"> Informe de Gestión
</t>
  </si>
  <si>
    <t xml:space="preserve">1. Anteproyecto Arquitectónico </t>
  </si>
  <si>
    <t>2 Diseños Definitivos</t>
  </si>
  <si>
    <t xml:space="preserve">3. Diagnóstico de necesidades </t>
  </si>
  <si>
    <t>4. Obras de adecuación Física</t>
  </si>
  <si>
    <t>5. Interventoria</t>
  </si>
  <si>
    <t>Informe de Interventoria</t>
  </si>
  <si>
    <t xml:space="preserve">Informe de gestión
</t>
  </si>
  <si>
    <t>PRESTACION DE SERVICIO DE INTERVENTORIA A LA ADECUACION DE LA INFRAESTRUCTURA FISICA DE LA SEDE DE LA SHD</t>
  </si>
  <si>
    <t>N/A</t>
  </si>
  <si>
    <t>PRESTACION DE SERVICIOS</t>
  </si>
  <si>
    <t xml:space="preserve">3. Servicio de Asistencia Técnica </t>
  </si>
  <si>
    <t xml:space="preserve">3. Monitoreo y control </t>
  </si>
  <si>
    <t xml:space="preserve">2.3.4599.1000.2024130010030
</t>
  </si>
  <si>
    <t>Generar información catastral con enfoque multipropósito en el distrito de Cartagena de indias</t>
  </si>
  <si>
    <t>1. Elaborar documento diagnóstico y plan de intervención</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</si>
  <si>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</si>
  <si>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</si>
  <si>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</si>
  <si>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1. Estructurar un documento técnico para solicitar ante el IGAC, la habilitación del distrito de 
Cartagena como gestor catastral</t>
  </si>
  <si>
    <t>2. Recepción de la información catastral en el proceso de empalme con el gestor y operador 
anterior</t>
  </si>
  <si>
    <t>Documento Técnico</t>
  </si>
  <si>
    <t>Sistemas de información actualizados</t>
  </si>
  <si>
    <t xml:space="preserve">Sedes adecuadas   </t>
  </si>
  <si>
    <t xml:space="preserve"> Entidades, organismos y dependencias 
asistidos técnicamente
</t>
  </si>
  <si>
    <t xml:space="preserve">2.3.4599.1000.2024130010108
</t>
  </si>
  <si>
    <t>Trámites de Conservación Catastral realizados</t>
  </si>
  <si>
    <t>/Informe de Gestion</t>
  </si>
  <si>
    <t>Estrategias de fortalecimiento tributario en el Distrito diseñadas e implementadas en 2024: Fiscalizacion, Gestión de Cobro Coactivo y Persuasivo, Cultura Tributaria</t>
  </si>
  <si>
    <t xml:space="preserve"> Actualizar (1) software para la modernización tecnológica de la secretaría de Hacienda.</t>
  </si>
  <si>
    <t xml:space="preserve">1.Actualizar y mantener un sistema de información más eficiente, integrado y automatizado para mejorar la gestión financiera y de recaudación fiscal..
</t>
  </si>
  <si>
    <t xml:space="preserve">2.  Adecuar, dotar y mantener la infraestructura física de la 
Secretaría de Hacienda para garantizar espacios adecuados a las necesidades 
internas y una atención de calidad a los contribuyentes y usuarios en general
</t>
  </si>
  <si>
    <t>3. Mejorar la eficiencia, la conservación y la accesibilidad de la información de los procesos de la SHD a través de la digitalización de los archivos documentales.</t>
  </si>
  <si>
    <t>2. Sede adecuada</t>
  </si>
  <si>
    <t>1. Servicio de Conservación Catastral</t>
  </si>
  <si>
    <t>2. Servicio de actualización catastral con enfoque multipropósito</t>
  </si>
  <si>
    <t>1. Mejorar las capacidades administrativas y técnicas para la gestión catastral multipropósito en Cartagena de indias</t>
  </si>
  <si>
    <t>Formular un (1) Plan de fortalecimiento para le prestacion efectiva del servicio publico de gestión catastral</t>
  </si>
  <si>
    <t>Hectareas</t>
  </si>
  <si>
    <t>UIC - SHD-SPD</t>
  </si>
  <si>
    <t xml:space="preserve">El Proyecto de intervención del archivo de la SHD dio inicio en el mes de julio de 2024 con la contratación de la Firma Archivos del estado por valor de $864 mill, los cuales fueron incluidos en la armonizacion.  Se avanza con el 16% de digitalizacion y proceso de clasificacion de inventarios. </t>
  </si>
  <si>
    <t xml:space="preserve"> Impuesto Predial Unificado recaudado:  $393.165.798.563</t>
  </si>
  <si>
    <t>Impuesto de Industria y Comercio y Complementarios recaudado: $662.915.926.390</t>
  </si>
  <si>
    <t xml:space="preserve"> Impuesto de Delineación Urbana recaudado:  $7.138.513.013</t>
  </si>
  <si>
    <t>Impuesto Sobretasa a la gasolina recaudado:  $53.552.764.612</t>
  </si>
  <si>
    <t>El Sistema de Información software tributario y financiero SAS inicia el 13 de Agot/24 con la suscripción del contrato por $1.850.000.000 con INFOTRIBUTOS: Avanza en un 6% con  la solicitud inicial de información y  con el levantamiento de información de procesos realizado mediante visita a las diferentes dependencias de la Secretaria de Hacienda, y etapa de análisis de base de datos y alguna otra información relevante que utilizara para la parametrización del sistema.</t>
  </si>
  <si>
    <t xml:space="preserve"> En cuanto a restricciones del proyecto se presenta retraso para la ejecución de la Actividad 2 consistente en la adecuación física de la sede de la Secretaria de Hacienda, por cuanto no se contaba con diseños arquitectónicos, y se requiere además el traslado temporal de los funcionarios y la Atención al Usuario de la Secretaría a otra sede para poder realizar dichas intervenciones en la infraestructura, cuya búsqueda a ocasionado retrasos en el inicio de las obras.</t>
  </si>
  <si>
    <t>AVANGE METAS PRODUCTOS  DE ENERO A AGOSTO DE 2024</t>
  </si>
  <si>
    <t>AVANCE METAS PRODUCTOS EN EL  CUATRIENIO 2024 - 2027</t>
  </si>
  <si>
    <t>AVANCE ACTIVIDADES DE PROYECTOS A AGOSTO DE 2024</t>
  </si>
  <si>
    <t>AVANCE DEL PROGRAMA</t>
  </si>
  <si>
    <t>AVANCE ESTRATEGICO  DE SECRETARIA DE HACIENDA A AGAOSTO DE 2024</t>
  </si>
  <si>
    <t>AVANCE EN LAS ACTIVIDADES DE PROYECTOS DE SECRETARIA DE HACIENDA A AGOASTO DE 2024</t>
  </si>
  <si>
    <t>APROPIACION DEFINITIVA</t>
  </si>
  <si>
    <t>EJECUTADO</t>
  </si>
  <si>
    <t>PORCENTAJE EJECUTADO</t>
  </si>
  <si>
    <t>EJECUCCION PRESUPUESTAL</t>
  </si>
  <si>
    <t>EJECUCCION PRESUPUESTAL DE HACIENDA A AGOSTO 2024</t>
  </si>
  <si>
    <t>AVANCE DEL PROYECTO GESTION FISCAL Y FINANCIERA OPORTUNA</t>
  </si>
  <si>
    <t>AVANCE DEL PROYECTO MODERNIZACION INTEGRAL DE LA SECRETARIA DE HACIENDA DEL 
DISTRITO DE CARTAGENA DE INDIAS</t>
  </si>
  <si>
    <t>AVANCE PROYECTO MODERNIZACION INTEGRAL DE LA SECRETARIA DE HACIENDA DEL 
DISTRITO DE CARTAGENA DE INDIAS</t>
  </si>
  <si>
    <t>AVANCE DEL PROYECTO IMPLEMENTACIÓN DE ESTRATEGIAS DE FORTALECIMIENTO PARA LA COMPETITIVIDAD EMPRESARIAL E INNOVACIÓN EN CARTAGENA</t>
  </si>
  <si>
    <t>AVANCE DEL PROYECTO IMPLEMENTACIÓN DE ACCIONES PARA EL POSICIONAMIENTO DE LA ESTRATEGIA CIUDAD GLOBAL EXPORTADORA EN EL DISTRITO DE  CARTAGENA DE INDIAS</t>
  </si>
  <si>
    <t>AVANCE DEL PROYECTO IMPLEMENTACIÓN DE ESTRATEGIAS DE FORTALECIMIENTO EMPRESARIAL Y DIVERSIFICACIÓN ECONÓMICA PARA EL AUMENTO DE LA CAPACIDAD PRODUCTIVA Y ECONÓMICA EN EL DISTRITO DE CARTAGENA DE INDIAS</t>
  </si>
  <si>
    <t>AVANCE DEL PROYECTO CONSOLIDACIÓN DE BUENAS PRACTICAS EN TRANSFORMACIÓN PRODUCTIVA CON EQUIDAD COMO VALOR AGREGADO A LA DIVERSIFICACIÓN ECONÓMICA EN EL TERRITORIO CARTAGENA DE INDIAS.</t>
  </si>
  <si>
    <t>AVANCE DEL PROYECTO CONSOLIDACIÓN DE ESTRATEGIAS PARA LA IDENTIFICACIÓN Y EL CIERRE DE BRECHAS DE EMPLEABILIDAD Y CAPITAL HUMANO EN CARTAGENA DE INDIAS</t>
  </si>
  <si>
    <t>AVANCE DEL PROYECTO  IMPLEMENTACIÓN DE ESTRATEGIAS PARA EL IMPULSO AL EMPRENDIMIENTO EN EL DISTRITO DE CARTAGENA DE INDIAS</t>
  </si>
  <si>
    <t>Proyecto de modernización de la Secretaría de Hacienda implementado</t>
  </si>
  <si>
    <t>Implementar un (1) proyecto de modernización integral en la Secretaría de Hacienda</t>
  </si>
  <si>
    <t>100%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</si>
</sst>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s>
  <fonts count="4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2"/>
      <color theme="1" tint="4.9989318521683403E-2"/>
      <name val="Aptos Narrow"/>
      <family val="2"/>
      <scheme val="minor"/>
    </font>
    <font>
      <sz val="11"/>
      <name val="Aptos Narrow"/>
      <family val="2"/>
      <scheme val="minor"/>
    </font>
    <font>
      <b/>
      <sz val="11"/>
      <color theme="0"/>
      <name val="Arial"/>
      <family val="2"/>
    </font>
    <font>
      <b/>
      <sz val="11"/>
      <color theme="0" tint="-4.9989318521683403E-2"/>
      <name val="Arial"/>
      <family val="2"/>
    </font>
    <font>
      <sz val="14"/>
      <color theme="1" tint="4.9989318521683403E-2"/>
      <name val="Aptos Narrow"/>
      <family val="2"/>
      <scheme val="minor"/>
    </font>
    <font>
      <b/>
      <sz val="14"/>
      <color theme="1" tint="4.9989318521683403E-2"/>
      <name val="Aptos Narrow"/>
      <family val="2"/>
      <scheme val="minor"/>
    </font>
    <font>
      <sz val="16"/>
      <color theme="1" tint="4.9989318521683403E-2"/>
      <name val="Aptos Narrow"/>
      <family val="2"/>
      <scheme val="minor"/>
    </font>
    <font>
      <sz val="18"/>
      <color theme="1" tint="4.9989318521683403E-2"/>
      <name val="Aptos Narrow"/>
      <family val="2"/>
      <scheme val="minor"/>
    </font>
    <font>
      <sz val="11"/>
      <color rgb="FFFF0000"/>
      <name val="Aptos Narrow"/>
      <family val="2"/>
      <scheme val="minor"/>
    </font>
    <font>
      <b/>
      <sz val="18"/>
      <color theme="1"/>
      <name val="Aptos Narrow"/>
      <family val="2"/>
      <scheme val="minor"/>
    </font>
    <font>
      <b/>
      <sz val="16"/>
      <color theme="1"/>
      <name val="Aptos Narrow"/>
      <family val="2"/>
      <scheme val="minor"/>
    </font>
    <font>
      <sz val="18"/>
      <color theme="1"/>
      <name val="Aptos Narrow"/>
      <family val="2"/>
      <scheme val="minor"/>
    </font>
    <font>
      <b/>
      <sz val="11"/>
      <color theme="1"/>
      <name val="Aptos Narrow"/>
      <family val="2"/>
      <scheme val="minor"/>
    </font>
    <font>
      <sz val="20"/>
      <color theme="1"/>
      <name val="Aptos Narrow"/>
      <family val="2"/>
      <scheme val="minor"/>
    </font>
    <font>
      <b/>
      <sz val="11"/>
      <name val="Arial"/>
      <family val="2"/>
    </font>
    <font>
      <b/>
      <sz val="20"/>
      <color theme="0"/>
      <name val="Arial"/>
      <family val="2"/>
    </font>
    <font>
      <b/>
      <sz val="20"/>
      <name val="Arial"/>
      <family val="2"/>
    </font>
    <font>
      <b/>
      <sz val="20"/>
      <name val="Aptos Narrow"/>
      <family val="2"/>
      <scheme val="minor"/>
    </font>
    <font>
      <b/>
      <sz val="20"/>
      <color theme="1"/>
      <name val="Arial"/>
      <family val="2"/>
    </font>
    <font>
      <sz val="20"/>
      <name val="Aptos Narrow"/>
      <family val="2"/>
      <scheme val="minor"/>
    </font>
    <font>
      <sz val="20"/>
      <color theme="1"/>
      <name val="Arial"/>
      <family val="2"/>
    </font>
    <font>
      <b/>
      <sz val="12"/>
      <color rgb="FFFF0000"/>
      <name val="Aptos Narrow"/>
      <family val="2"/>
      <scheme val="minor"/>
    </font>
    <font>
      <b/>
      <sz val="11"/>
      <color rgb="FFFF0000"/>
      <name val="Aptos Narrow"/>
      <family val="2"/>
      <scheme val="minor"/>
    </font>
  </fonts>
  <fills count="2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27">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44" fontId="1" fillId="7" borderId="7" xfId="8" applyFont="1" applyFill="1" applyBorder="1" applyAlignment="1">
      <alignment horizontal="center" vertical="center" wrapText="1"/>
    </xf>
    <xf numFmtId="44" fontId="8" fillId="7" borderId="7" xfId="8" applyFont="1" applyFill="1" applyBorder="1" applyAlignment="1">
      <alignment horizontal="center" vertical="center" wrapText="1"/>
    </xf>
    <xf numFmtId="44" fontId="8" fillId="7" borderId="8"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44" fontId="1" fillId="7" borderId="1" xfId="8" applyFont="1" applyFill="1" applyBorder="1" applyAlignment="1">
      <alignment horizontal="center" vertical="center"/>
    </xf>
    <xf numFmtId="44" fontId="8" fillId="7" borderId="1" xfId="8" applyFont="1" applyFill="1" applyBorder="1" applyAlignment="1">
      <alignment horizontal="center" vertical="center"/>
    </xf>
    <xf numFmtId="44" fontId="8" fillId="7" borderId="1" xfId="8" applyFont="1" applyFill="1" applyBorder="1" applyAlignment="1">
      <alignment horizontal="center" vertical="center" wrapText="1"/>
    </xf>
    <xf numFmtId="44" fontId="8" fillId="7" borderId="10" xfId="8" applyFont="1" applyFill="1" applyBorder="1" applyAlignment="1">
      <alignment horizontal="center" vertical="center" wrapText="1"/>
    </xf>
    <xf numFmtId="0" fontId="0" fillId="7" borderId="23"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10" xfId="0" applyFill="1" applyBorder="1" applyAlignment="1">
      <alignment horizontal="center" vertical="center"/>
    </xf>
    <xf numFmtId="0" fontId="0" fillId="3" borderId="7" xfId="0" applyFill="1" applyBorder="1" applyAlignment="1">
      <alignment horizontal="center" vertical="center" wrapText="1"/>
    </xf>
    <xf numFmtId="0" fontId="0" fillId="3" borderId="27" xfId="0" applyFill="1" applyBorder="1" applyAlignment="1">
      <alignment horizontal="center" vertical="center"/>
    </xf>
    <xf numFmtId="0" fontId="0" fillId="3" borderId="7" xfId="0" applyFill="1" applyBorder="1" applyAlignment="1">
      <alignment horizontal="center" vertical="center"/>
    </xf>
    <xf numFmtId="9" fontId="0" fillId="3" borderId="7" xfId="0" applyNumberFormat="1"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21" xfId="0" applyFill="1" applyBorder="1" applyAlignment="1">
      <alignment horizontal="center" vertical="center" wrapText="1"/>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0" fontId="0" fillId="7" borderId="1" xfId="0" applyFill="1" applyBorder="1" applyAlignment="1">
      <alignment wrapText="1"/>
    </xf>
    <xf numFmtId="44"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9" fontId="0" fillId="9" borderId="1" xfId="0" applyNumberFormat="1" applyFill="1" applyBorder="1" applyAlignment="1">
      <alignment horizontal="center" vertical="center"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44" fontId="0" fillId="9" borderId="18" xfId="8" applyFont="1" applyFill="1" applyBorder="1" applyAlignment="1">
      <alignment horizontal="center" vertical="center"/>
    </xf>
    <xf numFmtId="0" fontId="0" fillId="9" borderId="18" xfId="0" applyFill="1" applyBorder="1" applyAlignment="1">
      <alignment horizontal="center" vertical="center"/>
    </xf>
    <xf numFmtId="1" fontId="0" fillId="3" borderId="23" xfId="7" applyNumberFormat="1" applyFont="1" applyFill="1" applyBorder="1" applyAlignment="1">
      <alignment horizontal="center" vertical="center"/>
    </xf>
    <xf numFmtId="0" fontId="0" fillId="9" borderId="7" xfId="0" applyFill="1" applyBorder="1" applyAlignment="1">
      <alignment horizontal="center" vertical="center"/>
    </xf>
    <xf numFmtId="9" fontId="0" fillId="7" borderId="7" xfId="0" applyNumberFormat="1" applyFill="1" applyBorder="1" applyAlignment="1">
      <alignment horizontal="center" vertical="center"/>
    </xf>
    <xf numFmtId="17" fontId="0" fillId="7" borderId="7" xfId="0" applyNumberFormat="1" applyFill="1" applyBorder="1" applyAlignment="1">
      <alignment horizontal="center" vertical="center"/>
    </xf>
    <xf numFmtId="0" fontId="0" fillId="7" borderId="7" xfId="0" applyFill="1" applyBorder="1" applyAlignment="1">
      <alignment wrapTex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165" fontId="0" fillId="10" borderId="1" xfId="9"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11" borderId="7" xfId="0" applyFill="1" applyBorder="1" applyAlignment="1">
      <alignment horizontal="center" vertical="center" wrapText="1"/>
    </xf>
    <xf numFmtId="165" fontId="0" fillId="11" borderId="7" xfId="9" applyNumberFormat="1" applyFont="1" applyFill="1" applyBorder="1" applyAlignment="1">
      <alignment horizontal="center" vertical="center" wrapText="1"/>
    </xf>
    <xf numFmtId="0" fontId="8" fillId="11" borderId="7" xfId="0" applyFont="1" applyFill="1" applyBorder="1" applyAlignment="1">
      <alignment horizontal="center" vertical="center" wrapText="1"/>
    </xf>
    <xf numFmtId="0" fontId="0" fillId="11" borderId="8" xfId="0" applyFill="1" applyBorder="1" applyAlignment="1">
      <alignment horizontal="center" vertical="center" wrapText="1"/>
    </xf>
    <xf numFmtId="0" fontId="0" fillId="11" borderId="1" xfId="0" applyFill="1" applyBorder="1" applyAlignment="1">
      <alignment horizontal="center" vertical="center" wrapText="1"/>
    </xf>
    <xf numFmtId="165" fontId="0" fillId="11" borderId="1" xfId="9"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11" borderId="23" xfId="0" applyFill="1" applyBorder="1" applyAlignment="1">
      <alignment horizontal="center" vertical="center" wrapText="1"/>
    </xf>
    <xf numFmtId="165" fontId="0" fillId="11" borderId="23" xfId="9" applyNumberFormat="1" applyFont="1" applyFill="1" applyBorder="1" applyAlignment="1">
      <alignment horizontal="center" vertical="center" wrapText="1"/>
    </xf>
    <xf numFmtId="0" fontId="8" fillId="11" borderId="23" xfId="0" applyFont="1" applyFill="1" applyBorder="1" applyAlignment="1">
      <alignment horizontal="center" vertical="center" wrapText="1"/>
    </xf>
    <xf numFmtId="0" fontId="0" fillId="11" borderId="25" xfId="0" applyFill="1" applyBorder="1" applyAlignment="1">
      <alignment horizontal="center" vertical="center" wrapText="1"/>
    </xf>
    <xf numFmtId="0" fontId="0" fillId="12" borderId="1" xfId="0" applyFill="1" applyBorder="1" applyAlignment="1">
      <alignment horizontal="center" vertical="center" wrapText="1"/>
    </xf>
    <xf numFmtId="165" fontId="0" fillId="12" borderId="1" xfId="9"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165" fontId="0" fillId="14" borderId="1" xfId="9"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0" fillId="15" borderId="1" xfId="0" applyFill="1" applyBorder="1" applyAlignment="1">
      <alignment horizontal="center" vertical="center" wrapText="1"/>
    </xf>
    <xf numFmtId="165" fontId="0" fillId="15" borderId="1" xfId="9"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3" fontId="0" fillId="15"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4" fontId="0" fillId="16" borderId="1" xfId="0" applyNumberFormat="1" applyFill="1" applyBorder="1" applyAlignment="1">
      <alignment horizontal="center" vertical="center" wrapText="1"/>
    </xf>
    <xf numFmtId="166" fontId="0" fillId="16" borderId="1" xfId="8" applyNumberFormat="1" applyFont="1" applyFill="1" applyBorder="1" applyAlignment="1">
      <alignment horizontal="right" vertical="center" wrapText="1"/>
    </xf>
    <xf numFmtId="14" fontId="0" fillId="11" borderId="1" xfId="0" applyNumberFormat="1" applyFill="1" applyBorder="1" applyAlignment="1">
      <alignment horizontal="center" vertical="center" wrapText="1"/>
    </xf>
    <xf numFmtId="166"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3" borderId="1" xfId="0" applyNumberFormat="1" applyFill="1" applyBorder="1" applyAlignment="1">
      <alignment horizontal="center" vertical="center" wrapText="1"/>
    </xf>
    <xf numFmtId="0" fontId="6" fillId="13" borderId="1" xfId="0" applyFont="1" applyFill="1" applyBorder="1" applyAlignment="1">
      <alignment horizontal="center" vertical="center" wrapText="1"/>
    </xf>
    <xf numFmtId="166" fontId="0" fillId="13" borderId="1" xfId="8" applyNumberFormat="1" applyFont="1" applyFill="1" applyBorder="1" applyAlignment="1">
      <alignment horizontal="right" vertical="center" wrapText="1"/>
    </xf>
    <xf numFmtId="14" fontId="0" fillId="14" borderId="1" xfId="0" applyNumberFormat="1" applyFill="1" applyBorder="1" applyAlignment="1">
      <alignment horizontal="center" vertical="center" wrapText="1"/>
    </xf>
    <xf numFmtId="166" fontId="0" fillId="14" borderId="1" xfId="8" applyNumberFormat="1" applyFont="1" applyFill="1" applyBorder="1" applyAlignment="1">
      <alignment horizontal="right" vertical="center" wrapText="1"/>
    </xf>
    <xf numFmtId="14" fontId="0" fillId="15" borderId="1" xfId="0" applyNumberFormat="1" applyFill="1" applyBorder="1" applyAlignment="1">
      <alignment horizontal="center" vertical="center" wrapText="1"/>
    </xf>
    <xf numFmtId="166" fontId="0" fillId="15" borderId="1" xfId="8" applyNumberFormat="1" applyFont="1" applyFill="1" applyBorder="1" applyAlignment="1">
      <alignment horizontal="right"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44" fontId="8" fillId="17" borderId="7" xfId="8" applyFont="1" applyFill="1" applyBorder="1" applyAlignment="1">
      <alignment horizontal="center" vertical="center" wrapText="1"/>
    </xf>
    <xf numFmtId="44" fontId="8" fillId="17" borderId="1" xfId="8"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8" fillId="17" borderId="0" xfId="0" applyFont="1" applyFill="1" applyAlignment="1">
      <alignment horizont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7" xfId="8" applyFont="1" applyFill="1" applyBorder="1" applyAlignment="1">
      <alignment horizontal="center" vertical="center"/>
    </xf>
    <xf numFmtId="44" fontId="0" fillId="17" borderId="18" xfId="8" applyFont="1" applyFill="1" applyBorder="1" applyAlignment="1">
      <alignment horizontal="center" vertical="center"/>
    </xf>
    <xf numFmtId="44" fontId="0" fillId="17" borderId="23" xfId="8" applyFont="1" applyFill="1" applyBorder="1" applyAlignment="1">
      <alignment horizontal="center" vertical="center"/>
    </xf>
    <xf numFmtId="166" fontId="0" fillId="17" borderId="1" xfId="8" applyNumberFormat="1" applyFont="1" applyFill="1" applyBorder="1" applyAlignment="1">
      <alignment horizontal="right" vertical="center" wrapText="1"/>
    </xf>
    <xf numFmtId="0" fontId="0" fillId="17" borderId="0" xfId="0" applyFill="1"/>
    <xf numFmtId="0" fontId="0" fillId="17" borderId="7" xfId="0" applyFill="1" applyBorder="1" applyAlignment="1">
      <alignment vertical="center" wrapText="1"/>
    </xf>
    <xf numFmtId="0" fontId="0" fillId="17" borderId="1" xfId="0" applyFill="1" applyBorder="1" applyAlignment="1">
      <alignment vertical="center" wrapText="1"/>
    </xf>
    <xf numFmtId="0" fontId="0" fillId="17" borderId="23"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9" fontId="0" fillId="17" borderId="7" xfId="0" applyNumberFormat="1" applyFill="1" applyBorder="1" applyAlignment="1">
      <alignment horizontal="center" vertical="center"/>
    </xf>
    <xf numFmtId="9" fontId="0" fillId="17" borderId="1" xfId="0" applyNumberFormat="1" applyFill="1" applyBorder="1" applyAlignment="1">
      <alignment horizontal="center" vertical="center"/>
    </xf>
    <xf numFmtId="0" fontId="0" fillId="17" borderId="1" xfId="0" applyFill="1" applyBorder="1" applyAlignment="1">
      <alignment horizontal="center" vertical="center"/>
    </xf>
    <xf numFmtId="1" fontId="0" fillId="17" borderId="1" xfId="0" applyNumberFormat="1" applyFill="1" applyBorder="1" applyAlignment="1">
      <alignment horizontal="center" vertical="center" wrapText="1"/>
    </xf>
    <xf numFmtId="1" fontId="0" fillId="17" borderId="1" xfId="7" applyNumberFormat="1" applyFont="1" applyFill="1" applyBorder="1" applyAlignment="1">
      <alignment horizontal="center" vertical="center"/>
    </xf>
    <xf numFmtId="9" fontId="0" fillId="17" borderId="18" xfId="9" applyFont="1" applyFill="1" applyBorder="1" applyAlignment="1">
      <alignment horizontal="center" vertical="center" wrapText="1"/>
    </xf>
    <xf numFmtId="167" fontId="0" fillId="7" borderId="7" xfId="8" applyNumberFormat="1" applyFont="1" applyFill="1" applyBorder="1" applyAlignment="1">
      <alignment horizontal="center" vertical="center"/>
    </xf>
    <xf numFmtId="167" fontId="0" fillId="7" borderId="1" xfId="8" applyNumberFormat="1" applyFont="1" applyFill="1" applyBorder="1" applyAlignment="1">
      <alignment horizontal="center" vertical="center"/>
    </xf>
    <xf numFmtId="167" fontId="0" fillId="7" borderId="1" xfId="0" applyNumberFormat="1" applyFill="1" applyBorder="1" applyAlignment="1">
      <alignment horizontal="center" vertical="center"/>
    </xf>
    <xf numFmtId="166" fontId="0" fillId="12" borderId="1" xfId="8" applyNumberFormat="1" applyFont="1" applyFill="1" applyBorder="1" applyAlignment="1">
      <alignment horizontal="center" vertical="center" wrapText="1"/>
    </xf>
    <xf numFmtId="0" fontId="28" fillId="18" borderId="18" xfId="0" applyFont="1" applyFill="1" applyBorder="1" applyAlignment="1">
      <alignment horizontal="center" vertical="center" wrapText="1"/>
    </xf>
    <xf numFmtId="44" fontId="8" fillId="17" borderId="1" xfId="8" applyFont="1" applyFill="1" applyBorder="1" applyAlignment="1">
      <alignment horizontal="center" vertical="center" wrapText="1"/>
    </xf>
    <xf numFmtId="44" fontId="1" fillId="17" borderId="1" xfId="8" applyFont="1" applyFill="1" applyBorder="1" applyAlignment="1">
      <alignment vertical="center" wrapText="1"/>
    </xf>
    <xf numFmtId="0" fontId="0" fillId="12" borderId="1" xfId="0" applyFill="1" applyBorder="1" applyAlignment="1">
      <alignment horizontal="center" vertical="center"/>
    </xf>
    <xf numFmtId="0" fontId="0" fillId="10" borderId="7" xfId="0" applyFill="1" applyBorder="1" applyAlignment="1">
      <alignment horizontal="center" vertical="center" wrapText="1"/>
    </xf>
    <xf numFmtId="165" fontId="0" fillId="10" borderId="7" xfId="9" applyNumberFormat="1" applyFont="1" applyFill="1" applyBorder="1" applyAlignment="1">
      <alignment horizontal="center" vertical="center" wrapText="1"/>
    </xf>
    <xf numFmtId="0" fontId="8" fillId="10" borderId="7" xfId="0" applyFont="1" applyFill="1" applyBorder="1" applyAlignment="1">
      <alignment horizontal="center" vertical="center" wrapText="1"/>
    </xf>
    <xf numFmtId="0" fontId="0" fillId="10" borderId="8"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23" xfId="0" applyFill="1" applyBorder="1" applyAlignment="1">
      <alignment horizontal="center" vertical="center" wrapText="1"/>
    </xf>
    <xf numFmtId="165" fontId="0" fillId="10" borderId="23" xfId="9" applyNumberFormat="1" applyFont="1" applyFill="1" applyBorder="1" applyAlignment="1">
      <alignment horizontal="center" vertical="center" wrapText="1"/>
    </xf>
    <xf numFmtId="0" fontId="8" fillId="10" borderId="23"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2" borderId="7" xfId="0" applyFill="1" applyBorder="1" applyAlignment="1">
      <alignment horizontal="center" vertical="center" wrapText="1"/>
    </xf>
    <xf numFmtId="165" fontId="0" fillId="12" borderId="7" xfId="9" applyNumberFormat="1" applyFont="1" applyFill="1" applyBorder="1" applyAlignment="1">
      <alignment horizontal="center" vertical="center" wrapText="1"/>
    </xf>
    <xf numFmtId="0" fontId="8" fillId="12" borderId="7"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3" xfId="0" applyFill="1" applyBorder="1" applyAlignment="1">
      <alignment horizontal="center" vertical="center" wrapText="1"/>
    </xf>
    <xf numFmtId="165" fontId="0" fillId="12" borderId="23" xfId="9" applyNumberFormat="1" applyFont="1" applyFill="1" applyBorder="1" applyAlignment="1">
      <alignment horizontal="center" vertical="center" wrapText="1"/>
    </xf>
    <xf numFmtId="0" fontId="8" fillId="12" borderId="23" xfId="0" applyFont="1" applyFill="1" applyBorder="1" applyAlignment="1">
      <alignment horizontal="center" vertical="center" wrapText="1"/>
    </xf>
    <xf numFmtId="0" fontId="0" fillId="12" borderId="25" xfId="0" applyFill="1" applyBorder="1" applyAlignment="1">
      <alignment horizontal="center" vertical="center" wrapText="1"/>
    </xf>
    <xf numFmtId="0" fontId="0" fillId="13" borderId="7" xfId="0" applyFill="1" applyBorder="1" applyAlignment="1">
      <alignment horizontal="center" vertical="center" wrapText="1"/>
    </xf>
    <xf numFmtId="0" fontId="27" fillId="13" borderId="7" xfId="0" applyFont="1" applyFill="1" applyBorder="1" applyAlignment="1">
      <alignment horizontal="center" vertical="center" wrapText="1"/>
    </xf>
    <xf numFmtId="165" fontId="0" fillId="13" borderId="7" xfId="9" applyNumberFormat="1" applyFont="1" applyFill="1" applyBorder="1" applyAlignment="1">
      <alignment horizontal="center" vertical="center" wrapText="1"/>
    </xf>
    <xf numFmtId="0" fontId="8" fillId="13" borderId="7" xfId="0" applyFont="1" applyFill="1" applyBorder="1" applyAlignment="1">
      <alignment horizontal="center" vertical="center" wrapText="1"/>
    </xf>
    <xf numFmtId="0" fontId="0" fillId="13" borderId="8" xfId="0" applyFill="1" applyBorder="1" applyAlignment="1">
      <alignment horizontal="center" vertical="center" wrapText="1"/>
    </xf>
    <xf numFmtId="0" fontId="0" fillId="13" borderId="23" xfId="0" applyFill="1" applyBorder="1" applyAlignment="1">
      <alignment horizontal="center" vertical="center" wrapText="1"/>
    </xf>
    <xf numFmtId="165" fontId="0" fillId="13" borderId="23" xfId="9" applyNumberFormat="1" applyFont="1" applyFill="1" applyBorder="1" applyAlignment="1">
      <alignment horizontal="center" vertical="center" wrapText="1"/>
    </xf>
    <xf numFmtId="0" fontId="8" fillId="13" borderId="23" xfId="0" applyFont="1" applyFill="1" applyBorder="1" applyAlignment="1">
      <alignment horizontal="center" vertical="center" wrapText="1"/>
    </xf>
    <xf numFmtId="0" fontId="0" fillId="13" borderId="25" xfId="0" applyFill="1" applyBorder="1" applyAlignment="1">
      <alignment horizontal="center" vertical="center" wrapText="1"/>
    </xf>
    <xf numFmtId="0" fontId="0" fillId="14" borderId="7" xfId="0" applyFill="1" applyBorder="1" applyAlignment="1">
      <alignment horizontal="center" vertical="center" wrapText="1"/>
    </xf>
    <xf numFmtId="165" fontId="0" fillId="14" borderId="7" xfId="9" applyNumberFormat="1" applyFont="1" applyFill="1" applyBorder="1" applyAlignment="1">
      <alignment horizontal="center" vertical="center" wrapText="1"/>
    </xf>
    <xf numFmtId="0" fontId="8" fillId="14" borderId="7" xfId="0"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165" fontId="0" fillId="14" borderId="23" xfId="9" applyNumberFormat="1" applyFont="1" applyFill="1" applyBorder="1" applyAlignment="1">
      <alignment horizontal="center" vertical="center" wrapText="1"/>
    </xf>
    <xf numFmtId="0" fontId="8" fillId="14" borderId="23" xfId="0" applyFont="1" applyFill="1" applyBorder="1" applyAlignment="1">
      <alignment horizontal="center" vertical="center" wrapText="1"/>
    </xf>
    <xf numFmtId="0" fontId="0" fillId="14" borderId="25" xfId="0" applyFill="1" applyBorder="1" applyAlignment="1">
      <alignment horizontal="center" vertical="center" wrapText="1"/>
    </xf>
    <xf numFmtId="0" fontId="0" fillId="15" borderId="7" xfId="0" applyFill="1" applyBorder="1" applyAlignment="1">
      <alignment horizontal="center" vertical="center" wrapText="1"/>
    </xf>
    <xf numFmtId="165" fontId="0" fillId="15" borderId="7" xfId="9" applyNumberFormat="1" applyFont="1" applyFill="1" applyBorder="1" applyAlignment="1">
      <alignment horizontal="center" vertical="center" wrapText="1"/>
    </xf>
    <xf numFmtId="0" fontId="8" fillId="15" borderId="7" xfId="0" applyFont="1"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5" fontId="0" fillId="15" borderId="23" xfId="9"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5" borderId="25" xfId="0"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28" fillId="18"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1" xfId="0" applyFill="1" applyBorder="1" applyAlignment="1">
      <alignment horizontal="center" vertical="center"/>
    </xf>
    <xf numFmtId="0" fontId="27"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left" vertical="top" wrapText="1"/>
    </xf>
    <xf numFmtId="9" fontId="0" fillId="9" borderId="20" xfId="0" applyNumberFormat="1" applyFill="1" applyBorder="1" applyAlignment="1">
      <alignment horizontal="center" vertical="center" wrapText="1"/>
    </xf>
    <xf numFmtId="1" fontId="0" fillId="9" borderId="20" xfId="0" applyNumberFormat="1" applyFill="1" applyBorder="1" applyAlignment="1">
      <alignment horizontal="center" vertical="center" wrapText="1"/>
    </xf>
    <xf numFmtId="1" fontId="0" fillId="17" borderId="20" xfId="0" applyNumberFormat="1" applyFill="1" applyBorder="1" applyAlignment="1">
      <alignment horizontal="center" vertical="center" wrapText="1"/>
    </xf>
    <xf numFmtId="0" fontId="0" fillId="9" borderId="20" xfId="0" applyFill="1" applyBorder="1" applyAlignment="1">
      <alignment horizontal="center" vertical="center"/>
    </xf>
    <xf numFmtId="0" fontId="0" fillId="7" borderId="18" xfId="0" applyFill="1" applyBorder="1" applyAlignment="1">
      <alignment horizontal="center" vertical="center" wrapText="1"/>
    </xf>
    <xf numFmtId="17" fontId="0" fillId="9" borderId="21" xfId="0" applyNumberFormat="1" applyFill="1" applyBorder="1" applyAlignment="1">
      <alignment horizontal="center" vertical="center"/>
    </xf>
    <xf numFmtId="17" fontId="0" fillId="7" borderId="18" xfId="0" applyNumberFormat="1" applyFill="1" applyBorder="1" applyAlignment="1">
      <alignment horizontal="center" vertical="center"/>
    </xf>
    <xf numFmtId="0" fontId="0" fillId="7" borderId="18" xfId="0" applyFill="1" applyBorder="1" applyAlignment="1">
      <alignment horizontal="center" vertical="center"/>
    </xf>
    <xf numFmtId="44" fontId="0" fillId="7" borderId="18" xfId="8" applyFont="1" applyFill="1" applyBorder="1" applyAlignment="1">
      <alignment vertical="center"/>
    </xf>
    <xf numFmtId="44" fontId="0" fillId="9" borderId="1" xfId="8" applyFont="1" applyFill="1" applyBorder="1" applyAlignment="1">
      <alignment horizontal="center" vertical="center"/>
    </xf>
    <xf numFmtId="44" fontId="0" fillId="17" borderId="1" xfId="8" applyFont="1" applyFill="1" applyBorder="1" applyAlignment="1">
      <alignment horizontal="center" vertical="center"/>
    </xf>
    <xf numFmtId="0" fontId="0" fillId="9" borderId="18" xfId="0" applyFill="1" applyBorder="1" applyAlignment="1">
      <alignment horizontal="center" vertical="center" wrapText="1"/>
    </xf>
    <xf numFmtId="0" fontId="0" fillId="9" borderId="18" xfId="0" applyFill="1" applyBorder="1" applyAlignment="1">
      <alignment horizontal="left" vertical="top" wrapText="1"/>
    </xf>
    <xf numFmtId="0" fontId="0" fillId="17" borderId="18" xfId="0" applyFill="1" applyBorder="1" applyAlignment="1">
      <alignment horizontal="left" vertical="center"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 fontId="0" fillId="17"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7"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3" borderId="23" xfId="0" applyFont="1" applyFill="1" applyBorder="1" applyAlignment="1">
      <alignment vertical="center" wrapText="1"/>
    </xf>
    <xf numFmtId="0" fontId="0" fillId="3" borderId="1" xfId="0" applyFill="1" applyBorder="1" applyAlignment="1">
      <alignment horizontal="left" vertical="center" wrapText="1"/>
    </xf>
    <xf numFmtId="0" fontId="0" fillId="3" borderId="23"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0" fontId="0" fillId="3" borderId="1" xfId="0" applyFill="1" applyBorder="1" applyAlignment="1">
      <alignment vertical="center" wrapText="1"/>
    </xf>
    <xf numFmtId="0" fontId="27" fillId="16"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8" fillId="18" borderId="16" xfId="0" applyFont="1" applyFill="1" applyBorder="1" applyAlignment="1">
      <alignment horizontal="center" vertical="center" wrapText="1"/>
    </xf>
    <xf numFmtId="44" fontId="8" fillId="7" borderId="42" xfId="8" applyFont="1" applyFill="1" applyBorder="1" applyAlignment="1">
      <alignment horizontal="center" vertical="center" wrapText="1"/>
    </xf>
    <xf numFmtId="44" fontId="8" fillId="7" borderId="43" xfId="8" applyFont="1" applyFill="1" applyBorder="1" applyAlignment="1">
      <alignment horizontal="center" vertical="center" wrapText="1"/>
    </xf>
    <xf numFmtId="0" fontId="24" fillId="7" borderId="18" xfId="0" applyFont="1" applyFill="1" applyBorder="1" applyAlignment="1">
      <alignment horizontal="center" vertical="center" wrapText="1"/>
    </xf>
    <xf numFmtId="9" fontId="0" fillId="7" borderId="18" xfId="0" applyNumberFormat="1" applyFill="1" applyBorder="1" applyAlignment="1">
      <alignment horizontal="center" vertical="center"/>
    </xf>
    <xf numFmtId="0" fontId="1" fillId="7" borderId="18" xfId="0" applyFont="1" applyFill="1" applyBorder="1" applyAlignment="1">
      <alignment horizontal="center" vertical="center"/>
    </xf>
    <xf numFmtId="0" fontId="8" fillId="7" borderId="18" xfId="0" applyFont="1" applyFill="1" applyBorder="1" applyAlignment="1">
      <alignment horizontal="center" vertical="center"/>
    </xf>
    <xf numFmtId="0" fontId="8" fillId="17" borderId="18" xfId="0" applyFont="1" applyFill="1" applyBorder="1" applyAlignment="1">
      <alignment horizontal="center" vertical="center"/>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0" fillId="8" borderId="18" xfId="0" applyFill="1" applyBorder="1" applyAlignment="1">
      <alignment horizontal="center" vertical="center"/>
    </xf>
    <xf numFmtId="0" fontId="0" fillId="8" borderId="30" xfId="0" applyFill="1" applyBorder="1" applyAlignment="1">
      <alignment horizontal="center" vertical="center"/>
    </xf>
    <xf numFmtId="0" fontId="25"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17" borderId="1" xfId="0" applyFont="1" applyFill="1" applyBorder="1" applyAlignment="1">
      <alignment horizontal="center" vertical="center"/>
    </xf>
    <xf numFmtId="0" fontId="28" fillId="18" borderId="11"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167" fontId="0" fillId="7" borderId="7" xfId="0" applyNumberFormat="1" applyFill="1" applyBorder="1" applyAlignment="1">
      <alignment horizontal="center" vertical="center"/>
    </xf>
    <xf numFmtId="0" fontId="24" fillId="7" borderId="23" xfId="0" applyFont="1" applyFill="1" applyBorder="1" applyAlignment="1">
      <alignment horizontal="center" vertical="center" wrapText="1"/>
    </xf>
    <xf numFmtId="49" fontId="0" fillId="7" borderId="47" xfId="7" applyNumberFormat="1" applyFont="1" applyFill="1" applyBorder="1" applyAlignment="1">
      <alignment horizontal="center" vertical="center" wrapText="1"/>
    </xf>
    <xf numFmtId="0" fontId="0" fillId="7" borderId="18" xfId="0" applyFill="1" applyBorder="1" applyAlignment="1">
      <alignment vertical="center" wrapText="1"/>
    </xf>
    <xf numFmtId="0" fontId="0" fillId="17" borderId="18" xfId="0" applyFill="1" applyBorder="1" applyAlignment="1">
      <alignment horizontal="center" vertical="center"/>
    </xf>
    <xf numFmtId="0" fontId="0" fillId="7" borderId="18" xfId="0" applyFill="1" applyBorder="1" applyAlignment="1">
      <alignment vertical="center"/>
    </xf>
    <xf numFmtId="17" fontId="0" fillId="9" borderId="7" xfId="0" applyNumberFormat="1" applyFill="1" applyBorder="1" applyAlignment="1">
      <alignment horizontal="center" vertical="center"/>
    </xf>
    <xf numFmtId="44" fontId="0" fillId="9" borderId="7" xfId="8" applyFont="1" applyFill="1" applyBorder="1" applyAlignment="1">
      <alignment horizontal="center" vertical="center"/>
    </xf>
    <xf numFmtId="0" fontId="0" fillId="0" borderId="25" xfId="0" applyBorder="1" applyAlignment="1">
      <alignment vertical="center" wrapText="1"/>
    </xf>
    <xf numFmtId="9" fontId="0" fillId="3" borderId="1" xfId="0" applyNumberFormat="1" applyFill="1" applyBorder="1" applyAlignment="1">
      <alignment horizontal="center" vertical="center"/>
    </xf>
    <xf numFmtId="0" fontId="29" fillId="18" borderId="19" xfId="0" applyFont="1" applyFill="1" applyBorder="1" applyAlignment="1">
      <alignment horizontal="center" vertical="center" wrapText="1"/>
    </xf>
    <xf numFmtId="17" fontId="0" fillId="3" borderId="7" xfId="0" applyNumberFormat="1" applyFill="1" applyBorder="1" applyAlignment="1">
      <alignment horizontal="center" vertical="center"/>
    </xf>
    <xf numFmtId="44" fontId="0" fillId="3" borderId="7" xfId="8" applyFont="1" applyFill="1" applyBorder="1" applyAlignment="1">
      <alignment horizontal="center" vertical="center"/>
    </xf>
    <xf numFmtId="0" fontId="0" fillId="3" borderId="7" xfId="0" applyFill="1" applyBorder="1" applyAlignment="1">
      <alignment vertical="center" wrapText="1"/>
    </xf>
    <xf numFmtId="1" fontId="0" fillId="17" borderId="23" xfId="7" applyNumberFormat="1" applyFont="1" applyFill="1" applyBorder="1" applyAlignment="1">
      <alignment horizontal="center" vertical="center"/>
    </xf>
    <xf numFmtId="17" fontId="0" fillId="3" borderId="23" xfId="0" applyNumberFormat="1" applyFill="1" applyBorder="1" applyAlignment="1">
      <alignment horizontal="center" vertical="center"/>
    </xf>
    <xf numFmtId="44" fontId="0" fillId="3" borderId="23" xfId="8" applyFont="1" applyFill="1" applyBorder="1" applyAlignment="1">
      <alignment horizontal="center" vertical="center"/>
    </xf>
    <xf numFmtId="0" fontId="0" fillId="3" borderId="23" xfId="0" applyFill="1" applyBorder="1" applyAlignment="1">
      <alignment vertical="center" wrapText="1"/>
    </xf>
    <xf numFmtId="0" fontId="0" fillId="16" borderId="7" xfId="0" applyFill="1" applyBorder="1" applyAlignment="1">
      <alignment horizontal="center" vertical="center" wrapText="1"/>
    </xf>
    <xf numFmtId="14" fontId="0" fillId="16" borderId="7" xfId="0" applyNumberFormat="1" applyFill="1" applyBorder="1" applyAlignment="1">
      <alignment horizontal="center" vertical="center" wrapText="1"/>
    </xf>
    <xf numFmtId="0" fontId="27" fillId="16" borderId="7" xfId="0" applyFont="1" applyFill="1" applyBorder="1" applyAlignment="1">
      <alignment horizontal="center" vertical="center" wrapText="1"/>
    </xf>
    <xf numFmtId="166" fontId="0" fillId="16" borderId="7" xfId="8" applyNumberFormat="1" applyFont="1" applyFill="1" applyBorder="1" applyAlignment="1">
      <alignment horizontal="right" vertical="center" wrapText="1"/>
    </xf>
    <xf numFmtId="166" fontId="0" fillId="17" borderId="7" xfId="8" applyNumberFormat="1" applyFont="1" applyFill="1" applyBorder="1" applyAlignment="1">
      <alignment horizontal="right" vertical="center" wrapText="1"/>
    </xf>
    <xf numFmtId="8" fontId="0" fillId="16" borderId="8" xfId="0" applyNumberFormat="1" applyFill="1" applyBorder="1" applyAlignment="1">
      <alignment horizontal="center" vertical="center" wrapText="1"/>
    </xf>
    <xf numFmtId="8" fontId="0" fillId="16" borderId="10" xfId="0" applyNumberFormat="1" applyFill="1" applyBorder="1" applyAlignment="1">
      <alignment horizontal="center" vertical="center" wrapText="1"/>
    </xf>
    <xf numFmtId="0" fontId="0" fillId="16" borderId="18" xfId="0" applyFill="1" applyBorder="1" applyAlignment="1">
      <alignment horizontal="center" vertical="center" wrapText="1"/>
    </xf>
    <xf numFmtId="14" fontId="0" fillId="16" borderId="18" xfId="0" applyNumberFormat="1" applyFill="1" applyBorder="1" applyAlignment="1">
      <alignment horizontal="center" vertical="center" wrapText="1"/>
    </xf>
    <xf numFmtId="0" fontId="27" fillId="16" borderId="18" xfId="0" applyFont="1" applyFill="1" applyBorder="1" applyAlignment="1">
      <alignment horizontal="center" vertical="center" wrapText="1"/>
    </xf>
    <xf numFmtId="0" fontId="6" fillId="16" borderId="18" xfId="0" applyFont="1" applyFill="1" applyBorder="1" applyAlignment="1">
      <alignment horizontal="center" vertical="center"/>
    </xf>
    <xf numFmtId="166" fontId="0" fillId="16" borderId="18"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8" fontId="0" fillId="16" borderId="30" xfId="0" applyNumberFormat="1" applyFill="1" applyBorder="1" applyAlignment="1">
      <alignment horizontal="center" vertical="center" wrapText="1"/>
    </xf>
    <xf numFmtId="14" fontId="0" fillId="11" borderId="18" xfId="0" applyNumberFormat="1" applyFill="1" applyBorder="1" applyAlignment="1">
      <alignment horizontal="center" vertical="center" wrapText="1"/>
    </xf>
    <xf numFmtId="0" fontId="27" fillId="11" borderId="18" xfId="0" applyFont="1" applyFill="1" applyBorder="1" applyAlignment="1">
      <alignment horizontal="center" vertical="center" wrapText="1"/>
    </xf>
    <xf numFmtId="3" fontId="0" fillId="11" borderId="18" xfId="0" applyNumberFormat="1" applyFill="1" applyBorder="1" applyAlignment="1">
      <alignment horizontal="center" vertical="center" wrapText="1"/>
    </xf>
    <xf numFmtId="0" fontId="6" fillId="11" borderId="18" xfId="0" applyFont="1" applyFill="1" applyBorder="1" applyAlignment="1">
      <alignment horizontal="center" vertical="center"/>
    </xf>
    <xf numFmtId="166" fontId="0" fillId="11" borderId="18" xfId="8" applyNumberFormat="1" applyFont="1" applyFill="1" applyBorder="1" applyAlignment="1">
      <alignment horizontal="right" vertical="center" wrapText="1"/>
    </xf>
    <xf numFmtId="0" fontId="0" fillId="11" borderId="30" xfId="0" applyFill="1" applyBorder="1" applyAlignment="1">
      <alignment horizontal="center" vertical="center" wrapText="1"/>
    </xf>
    <xf numFmtId="0" fontId="0" fillId="12" borderId="1" xfId="0" applyFill="1" applyBorder="1" applyAlignment="1">
      <alignment vertical="center" wrapText="1"/>
    </xf>
    <xf numFmtId="14" fontId="0" fillId="12" borderId="18" xfId="0" applyNumberFormat="1" applyFill="1" applyBorder="1" applyAlignment="1">
      <alignment horizontal="center" vertical="center" wrapText="1"/>
    </xf>
    <xf numFmtId="0" fontId="27" fillId="12" borderId="18" xfId="0" applyFont="1" applyFill="1" applyBorder="1" applyAlignment="1">
      <alignment horizontal="center" vertical="center" wrapText="1"/>
    </xf>
    <xf numFmtId="0" fontId="6" fillId="12" borderId="18" xfId="0" applyFont="1" applyFill="1" applyBorder="1" applyAlignment="1">
      <alignment horizontal="center" vertical="center"/>
    </xf>
    <xf numFmtId="166" fontId="0" fillId="12" borderId="18" xfId="8" applyNumberFormat="1" applyFont="1" applyFill="1" applyBorder="1" applyAlignment="1">
      <alignment horizontal="center" vertical="center" wrapText="1"/>
    </xf>
    <xf numFmtId="0" fontId="0" fillId="12" borderId="30" xfId="0" applyFill="1" applyBorder="1" applyAlignment="1">
      <alignment horizontal="center" vertical="center" wrapText="1"/>
    </xf>
    <xf numFmtId="0" fontId="0" fillId="13" borderId="10" xfId="0" applyFill="1" applyBorder="1" applyAlignment="1">
      <alignment horizontal="center" vertical="center" wrapText="1"/>
    </xf>
    <xf numFmtId="14" fontId="0" fillId="13" borderId="18" xfId="0" applyNumberFormat="1" applyFill="1" applyBorder="1" applyAlignment="1">
      <alignment horizontal="center" vertical="center" wrapText="1"/>
    </xf>
    <xf numFmtId="0" fontId="6" fillId="13" borderId="18" xfId="0" applyFont="1" applyFill="1" applyBorder="1" applyAlignment="1">
      <alignment horizontal="center" vertical="center"/>
    </xf>
    <xf numFmtId="166" fontId="0" fillId="13" borderId="18" xfId="8" applyNumberFormat="1" applyFont="1" applyFill="1" applyBorder="1" applyAlignment="1">
      <alignment horizontal="right" vertical="center" wrapText="1"/>
    </xf>
    <xf numFmtId="0" fontId="0" fillId="13" borderId="30" xfId="0" applyFill="1" applyBorder="1" applyAlignment="1">
      <alignment horizontal="center" vertical="center" wrapText="1"/>
    </xf>
    <xf numFmtId="0" fontId="0" fillId="14" borderId="10" xfId="0" applyFill="1" applyBorder="1" applyAlignment="1">
      <alignment horizontal="center" vertical="center" wrapText="1"/>
    </xf>
    <xf numFmtId="14" fontId="0" fillId="14" borderId="18" xfId="0" applyNumberFormat="1" applyFill="1" applyBorder="1" applyAlignment="1">
      <alignment horizontal="center" vertical="center" wrapText="1"/>
    </xf>
    <xf numFmtId="0" fontId="27" fillId="14" borderId="18" xfId="0" applyFont="1" applyFill="1" applyBorder="1" applyAlignment="1">
      <alignment horizontal="center" vertical="center" wrapText="1"/>
    </xf>
    <xf numFmtId="166" fontId="0" fillId="14" borderId="18" xfId="8" applyNumberFormat="1" applyFont="1" applyFill="1" applyBorder="1" applyAlignment="1">
      <alignment horizontal="right" vertical="center" wrapText="1"/>
    </xf>
    <xf numFmtId="0" fontId="0" fillId="14" borderId="30" xfId="0" applyFill="1" applyBorder="1" applyAlignment="1">
      <alignment horizontal="center" vertical="center" wrapText="1"/>
    </xf>
    <xf numFmtId="0" fontId="27" fillId="15" borderId="7"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2" borderId="23" xfId="0" applyFont="1" applyFill="1" applyBorder="1" applyAlignment="1">
      <alignment horizontal="center" vertical="center" wrapText="1"/>
    </xf>
    <xf numFmtId="0" fontId="0" fillId="19" borderId="39" xfId="0" applyFill="1" applyBorder="1" applyAlignment="1">
      <alignment horizontal="center" vertical="center" wrapText="1"/>
    </xf>
    <xf numFmtId="0" fontId="0" fillId="19" borderId="40" xfId="0" applyFill="1" applyBorder="1" applyAlignment="1">
      <alignment horizontal="center" vertical="center" wrapText="1"/>
    </xf>
    <xf numFmtId="9" fontId="0" fillId="19" borderId="40" xfId="9" applyFont="1" applyFill="1" applyBorder="1" applyAlignment="1">
      <alignment horizontal="center" vertical="center" wrapText="1"/>
    </xf>
    <xf numFmtId="165" fontId="0" fillId="19" borderId="40" xfId="9" applyNumberFormat="1" applyFont="1" applyFill="1" applyBorder="1" applyAlignment="1">
      <alignment horizontal="center" vertical="center" wrapText="1"/>
    </xf>
    <xf numFmtId="0" fontId="0" fillId="19" borderId="4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40" xfId="0" applyFill="1" applyBorder="1" applyAlignment="1">
      <alignment horizontal="center" vertical="center" wrapText="1"/>
    </xf>
    <xf numFmtId="9" fontId="0" fillId="20" borderId="40" xfId="9" applyFont="1" applyFill="1" applyBorder="1" applyAlignment="1">
      <alignment horizontal="center" vertical="center" wrapText="1"/>
    </xf>
    <xf numFmtId="165" fontId="0" fillId="20" borderId="40" xfId="9" applyNumberFormat="1" applyFont="1" applyFill="1" applyBorder="1" applyAlignment="1">
      <alignment horizontal="center" vertical="center" wrapText="1"/>
    </xf>
    <xf numFmtId="0" fontId="0" fillId="20" borderId="41"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40" xfId="0" applyFill="1" applyBorder="1" applyAlignment="1">
      <alignment horizontal="center" vertical="center" wrapText="1"/>
    </xf>
    <xf numFmtId="9" fontId="0" fillId="21" borderId="40" xfId="9" applyFont="1" applyFill="1" applyBorder="1" applyAlignment="1">
      <alignment horizontal="center" vertical="center" wrapText="1"/>
    </xf>
    <xf numFmtId="165" fontId="0" fillId="21" borderId="40" xfId="9" applyNumberFormat="1" applyFont="1" applyFill="1" applyBorder="1" applyAlignment="1">
      <alignment horizontal="center" vertical="center" wrapText="1"/>
    </xf>
    <xf numFmtId="0" fontId="0" fillId="21" borderId="41"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9" fontId="0" fillId="11" borderId="40" xfId="9" applyFont="1" applyFill="1" applyBorder="1" applyAlignment="1">
      <alignment horizontal="center" vertical="center" wrapText="1"/>
    </xf>
    <xf numFmtId="165" fontId="0" fillId="11" borderId="40" xfId="9" applyNumberFormat="1" applyFont="1" applyFill="1" applyBorder="1" applyAlignment="1">
      <alignment horizontal="center" vertical="center" wrapText="1"/>
    </xf>
    <xf numFmtId="0" fontId="0" fillId="11" borderId="41"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165" fontId="0" fillId="12" borderId="40" xfId="9" applyNumberFormat="1" applyFont="1" applyFill="1" applyBorder="1" applyAlignment="1">
      <alignment horizontal="center" vertical="center" wrapText="1"/>
    </xf>
    <xf numFmtId="0" fontId="0" fillId="12" borderId="41" xfId="0" applyFill="1" applyBorder="1" applyAlignment="1">
      <alignment horizontal="center" vertical="center" wrapText="1"/>
    </xf>
    <xf numFmtId="0" fontId="0" fillId="22" borderId="39" xfId="0" applyFill="1" applyBorder="1" applyAlignment="1">
      <alignment horizontal="center" vertical="center" wrapText="1"/>
    </xf>
    <xf numFmtId="0" fontId="0" fillId="22" borderId="40" xfId="0" applyFill="1" applyBorder="1" applyAlignment="1">
      <alignment horizontal="center" vertical="center" wrapText="1"/>
    </xf>
    <xf numFmtId="9" fontId="0" fillId="22" borderId="40" xfId="9" applyFont="1" applyFill="1" applyBorder="1" applyAlignment="1">
      <alignment horizontal="center" vertical="center" wrapText="1"/>
    </xf>
    <xf numFmtId="165" fontId="0" fillId="22" borderId="40" xfId="9" applyNumberFormat="1" applyFont="1" applyFill="1" applyBorder="1" applyAlignment="1">
      <alignment horizontal="center" vertical="center" wrapText="1"/>
    </xf>
    <xf numFmtId="0" fontId="0" fillId="22" borderId="41" xfId="0" applyFill="1" applyBorder="1" applyAlignment="1">
      <alignment horizontal="center" vertical="center" wrapText="1"/>
    </xf>
    <xf numFmtId="0" fontId="0" fillId="23" borderId="39"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9" fontId="0" fillId="24" borderId="40" xfId="9" applyFont="1" applyFill="1" applyBorder="1" applyAlignment="1">
      <alignment horizontal="center" vertical="center" wrapText="1"/>
    </xf>
    <xf numFmtId="165" fontId="0" fillId="24" borderId="40" xfId="9" applyNumberFormat="1" applyFont="1" applyFill="1" applyBorder="1" applyAlignment="1">
      <alignment horizontal="center" vertical="center" wrapText="1"/>
    </xf>
    <xf numFmtId="0" fontId="0" fillId="24" borderId="41" xfId="0" applyFill="1" applyBorder="1" applyAlignment="1">
      <alignment horizontal="center" vertical="center" wrapText="1"/>
    </xf>
    <xf numFmtId="165" fontId="0" fillId="17" borderId="7" xfId="9" applyNumberFormat="1" applyFont="1" applyFill="1" applyBorder="1" applyAlignment="1">
      <alignment horizontal="center" vertical="center" wrapText="1"/>
    </xf>
    <xf numFmtId="165" fontId="0" fillId="17" borderId="1" xfId="9" applyNumberFormat="1" applyFont="1" applyFill="1" applyBorder="1" applyAlignment="1">
      <alignment horizontal="center" vertical="center" wrapText="1"/>
    </xf>
    <xf numFmtId="165" fontId="0" fillId="17" borderId="18" xfId="9" applyNumberFormat="1" applyFont="1" applyFill="1" applyBorder="1" applyAlignment="1">
      <alignment horizontal="center" vertical="center" wrapText="1"/>
    </xf>
    <xf numFmtId="165" fontId="27" fillId="15" borderId="1" xfId="0" applyNumberFormat="1" applyFont="1" applyFill="1" applyBorder="1" applyAlignment="1">
      <alignment horizontal="center" vertical="center" wrapText="1"/>
    </xf>
    <xf numFmtId="0" fontId="0" fillId="25" borderId="40" xfId="0" applyFill="1" applyBorder="1" applyAlignment="1">
      <alignment horizontal="center" vertical="center" wrapText="1"/>
    </xf>
    <xf numFmtId="9" fontId="0" fillId="25" borderId="40" xfId="9" applyFont="1" applyFill="1" applyBorder="1" applyAlignment="1">
      <alignment horizontal="center" vertical="center" wrapText="1"/>
    </xf>
    <xf numFmtId="165" fontId="0" fillId="25" borderId="40" xfId="9" applyNumberFormat="1" applyFont="1" applyFill="1" applyBorder="1" applyAlignment="1">
      <alignment horizontal="center" vertical="center" wrapText="1"/>
    </xf>
    <xf numFmtId="0" fontId="0" fillId="25" borderId="41" xfId="0" applyFill="1" applyBorder="1" applyAlignment="1">
      <alignment horizontal="center" vertical="center" wrapText="1"/>
    </xf>
    <xf numFmtId="0" fontId="0" fillId="2" borderId="1"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1"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19" xfId="0" applyFill="1" applyBorder="1" applyAlignment="1">
      <alignment horizontal="center" vertical="center"/>
    </xf>
    <xf numFmtId="0" fontId="24" fillId="7" borderId="19" xfId="0" applyFont="1" applyFill="1" applyBorder="1" applyAlignment="1">
      <alignment horizontal="center" vertical="center" wrapText="1"/>
    </xf>
    <xf numFmtId="0" fontId="0" fillId="8" borderId="28" xfId="0" applyFill="1" applyBorder="1" applyAlignment="1">
      <alignment horizontal="center" vertical="center" wrapText="1"/>
    </xf>
    <xf numFmtId="0" fontId="0" fillId="7" borderId="16" xfId="0" applyFill="1" applyBorder="1" applyAlignment="1">
      <alignment horizontal="center" vertical="center"/>
    </xf>
    <xf numFmtId="0" fontId="28" fillId="14" borderId="18" xfId="0" applyFont="1" applyFill="1" applyBorder="1" applyAlignment="1">
      <alignment horizontal="center" vertical="center" wrapText="1"/>
    </xf>
    <xf numFmtId="9" fontId="8" fillId="17" borderId="7" xfId="9" applyFont="1" applyFill="1" applyBorder="1" applyAlignment="1">
      <alignment horizontal="center" vertical="center" wrapText="1"/>
    </xf>
    <xf numFmtId="0" fontId="0" fillId="7" borderId="48" xfId="0" applyFill="1" applyBorder="1" applyAlignment="1">
      <alignment horizontal="center" vertical="center"/>
    </xf>
    <xf numFmtId="9" fontId="30" fillId="17" borderId="7" xfId="9" applyFont="1" applyFill="1" applyBorder="1" applyAlignment="1">
      <alignment horizontal="center" vertical="center" wrapText="1"/>
    </xf>
    <xf numFmtId="9" fontId="31" fillId="17" borderId="7" xfId="9" applyFont="1" applyFill="1" applyBorder="1" applyAlignment="1">
      <alignment horizontal="center" vertical="center" wrapText="1"/>
    </xf>
    <xf numFmtId="0" fontId="24" fillId="8" borderId="19" xfId="0" applyFont="1" applyFill="1" applyBorder="1" applyAlignment="1">
      <alignment horizontal="center" vertical="center" wrapText="1"/>
    </xf>
    <xf numFmtId="0" fontId="0" fillId="8" borderId="11" xfId="0" applyFill="1" applyBorder="1" applyAlignment="1">
      <alignment horizontal="center" vertical="center"/>
    </xf>
    <xf numFmtId="0" fontId="28" fillId="18" borderId="17" xfId="0" applyFont="1" applyFill="1" applyBorder="1" applyAlignment="1">
      <alignment horizontal="center" vertical="center" wrapText="1"/>
    </xf>
    <xf numFmtId="0" fontId="0" fillId="10" borderId="19" xfId="0" applyFill="1" applyBorder="1" applyAlignment="1">
      <alignment horizontal="center" vertical="center" wrapText="1"/>
    </xf>
    <xf numFmtId="0" fontId="8" fillId="17" borderId="19" xfId="0" applyFont="1" applyFill="1" applyBorder="1" applyAlignment="1">
      <alignment horizontal="center" vertical="center" wrapText="1"/>
    </xf>
    <xf numFmtId="0" fontId="0" fillId="10" borderId="31"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31" xfId="0" applyFill="1" applyBorder="1" applyAlignment="1">
      <alignment horizontal="center" vertical="center" wrapText="1"/>
    </xf>
    <xf numFmtId="9" fontId="31" fillId="0" borderId="7" xfId="9" applyFont="1" applyFill="1" applyBorder="1" applyAlignment="1">
      <alignment horizontal="center" vertical="center" wrapText="1"/>
    </xf>
    <xf numFmtId="0" fontId="0" fillId="12" borderId="19" xfId="0" applyFill="1" applyBorder="1" applyAlignment="1">
      <alignment horizontal="center" vertical="center" wrapText="1"/>
    </xf>
    <xf numFmtId="0" fontId="0" fillId="12" borderId="31" xfId="0" applyFill="1" applyBorder="1" applyAlignment="1">
      <alignment horizontal="center" vertical="center" wrapText="1"/>
    </xf>
    <xf numFmtId="0" fontId="0" fillId="13" borderId="19" xfId="0" applyFill="1" applyBorder="1" applyAlignment="1">
      <alignment horizontal="center" vertical="center" wrapText="1"/>
    </xf>
    <xf numFmtId="0" fontId="27" fillId="13" borderId="19" xfId="0" applyFont="1" applyFill="1" applyBorder="1" applyAlignment="1">
      <alignment horizontal="center" vertical="center" wrapText="1"/>
    </xf>
    <xf numFmtId="165" fontId="0" fillId="13" borderId="19" xfId="9" applyNumberFormat="1" applyFont="1" applyFill="1" applyBorder="1" applyAlignment="1">
      <alignment horizontal="center" vertical="center" wrapText="1"/>
    </xf>
    <xf numFmtId="0" fontId="8" fillId="13" borderId="19" xfId="0" applyFont="1" applyFill="1" applyBorder="1" applyAlignment="1">
      <alignment horizontal="center" vertical="center" wrapText="1"/>
    </xf>
    <xf numFmtId="0" fontId="0" fillId="13" borderId="31" xfId="0" applyFill="1" applyBorder="1" applyAlignment="1">
      <alignment horizontal="center" vertical="center" wrapText="1"/>
    </xf>
    <xf numFmtId="0" fontId="0" fillId="2" borderId="0" xfId="0" applyFill="1" applyAlignment="1">
      <alignment horizontal="center" vertical="center" wrapText="1"/>
    </xf>
    <xf numFmtId="0" fontId="0" fillId="14" borderId="19" xfId="0" applyFill="1" applyBorder="1" applyAlignment="1">
      <alignment horizontal="center" vertical="center" wrapText="1"/>
    </xf>
    <xf numFmtId="0" fontId="0" fillId="14" borderId="31" xfId="0" applyFill="1" applyBorder="1" applyAlignment="1">
      <alignment horizontal="center" vertical="center" wrapText="1"/>
    </xf>
    <xf numFmtId="0" fontId="8" fillId="15" borderId="0" xfId="0" applyFont="1" applyFill="1" applyAlignment="1">
      <alignment horizontal="center" vertical="center" wrapText="1"/>
    </xf>
    <xf numFmtId="9" fontId="31" fillId="17" borderId="0" xfId="9" applyFont="1" applyFill="1" applyBorder="1" applyAlignment="1">
      <alignment horizontal="center" vertical="center" wrapText="1"/>
    </xf>
    <xf numFmtId="0" fontId="0" fillId="9" borderId="19" xfId="0" applyFill="1" applyBorder="1" applyAlignment="1">
      <alignment horizontal="center" vertical="center"/>
    </xf>
    <xf numFmtId="0" fontId="0" fillId="9" borderId="16" xfId="0" applyFill="1" applyBorder="1" applyAlignment="1">
      <alignment horizontal="center" vertical="center" wrapText="1"/>
    </xf>
    <xf numFmtId="44" fontId="0" fillId="9" borderId="19" xfId="8" applyFont="1" applyFill="1" applyBorder="1" applyAlignment="1">
      <alignment horizontal="center" vertical="center"/>
    </xf>
    <xf numFmtId="0" fontId="0" fillId="9" borderId="19" xfId="0" applyFill="1" applyBorder="1" applyAlignment="1">
      <alignment horizontal="center" vertical="center" wrapText="1"/>
    </xf>
    <xf numFmtId="0" fontId="0" fillId="9" borderId="19" xfId="0" applyFill="1" applyBorder="1" applyAlignment="1">
      <alignment horizontal="left" vertical="center" wrapText="1"/>
    </xf>
    <xf numFmtId="1" fontId="0" fillId="9" borderId="19" xfId="0" applyNumberFormat="1" applyFill="1" applyBorder="1" applyAlignment="1">
      <alignment horizontal="center" vertical="center"/>
    </xf>
    <xf numFmtId="164" fontId="0" fillId="9" borderId="19" xfId="7" applyNumberFormat="1" applyFont="1" applyFill="1" applyBorder="1" applyAlignment="1">
      <alignment horizontal="center" vertical="center"/>
    </xf>
    <xf numFmtId="1" fontId="0" fillId="17" borderId="20" xfId="7" applyNumberFormat="1" applyFont="1" applyFill="1" applyBorder="1" applyAlignment="1">
      <alignment horizontal="center" vertical="center"/>
    </xf>
    <xf numFmtId="2" fontId="34" fillId="17" borderId="7" xfId="9" applyNumberFormat="1" applyFont="1" applyFill="1" applyBorder="1" applyAlignment="1">
      <alignment horizontal="center" vertical="center" wrapText="1"/>
    </xf>
    <xf numFmtId="2" fontId="34" fillId="17" borderId="1" xfId="9" applyNumberFormat="1" applyFont="1" applyFill="1" applyBorder="1" applyAlignment="1">
      <alignment horizontal="center" vertical="center" wrapText="1"/>
    </xf>
    <xf numFmtId="2" fontId="34" fillId="17" borderId="18" xfId="9" applyNumberFormat="1" applyFont="1" applyFill="1" applyBorder="1" applyAlignment="1">
      <alignment horizontal="center" vertical="center" wrapText="1"/>
    </xf>
    <xf numFmtId="2" fontId="0" fillId="7" borderId="7" xfId="0" applyNumberFormat="1" applyFill="1" applyBorder="1" applyAlignment="1">
      <alignment horizontal="center" vertical="center"/>
    </xf>
    <xf numFmtId="2" fontId="0" fillId="7" borderId="1" xfId="0" applyNumberFormat="1" applyFill="1" applyBorder="1" applyAlignment="1">
      <alignment horizontal="center" vertical="center"/>
    </xf>
    <xf numFmtId="2" fontId="34" fillId="16" borderId="1" xfId="9" applyNumberFormat="1" applyFont="1" applyFill="1" applyBorder="1" applyAlignment="1">
      <alignment horizontal="center" vertical="center" wrapText="1"/>
    </xf>
    <xf numFmtId="2" fontId="34" fillId="10" borderId="1" xfId="9" applyNumberFormat="1" applyFont="1" applyFill="1" applyBorder="1" applyAlignment="1">
      <alignment horizontal="center" vertical="center" wrapText="1"/>
    </xf>
    <xf numFmtId="2" fontId="34" fillId="16" borderId="18" xfId="9" applyNumberFormat="1" applyFont="1" applyFill="1" applyBorder="1" applyAlignment="1">
      <alignment horizontal="center" vertical="center" wrapText="1"/>
    </xf>
    <xf numFmtId="2" fontId="34" fillId="11" borderId="1" xfId="9" applyNumberFormat="1" applyFont="1" applyFill="1" applyBorder="1" applyAlignment="1">
      <alignment horizontal="center" vertical="center" wrapText="1"/>
    </xf>
    <xf numFmtId="2" fontId="34" fillId="11" borderId="18" xfId="9" applyNumberFormat="1" applyFont="1" applyFill="1" applyBorder="1" applyAlignment="1">
      <alignment horizontal="center" vertical="center" wrapText="1"/>
    </xf>
    <xf numFmtId="2" fontId="34" fillId="12" borderId="1" xfId="9" applyNumberFormat="1" applyFont="1" applyFill="1" applyBorder="1" applyAlignment="1">
      <alignment horizontal="center" vertical="center" wrapText="1"/>
    </xf>
    <xf numFmtId="2" fontId="34" fillId="12" borderId="18" xfId="9" applyNumberFormat="1" applyFont="1" applyFill="1" applyBorder="1" applyAlignment="1">
      <alignment horizontal="center" vertical="center" wrapText="1"/>
    </xf>
    <xf numFmtId="2" fontId="34" fillId="13" borderId="1" xfId="9" applyNumberFormat="1" applyFont="1" applyFill="1" applyBorder="1" applyAlignment="1">
      <alignment horizontal="center" vertical="center" wrapText="1"/>
    </xf>
    <xf numFmtId="2" fontId="34" fillId="13" borderId="18" xfId="9" applyNumberFormat="1" applyFont="1" applyFill="1" applyBorder="1" applyAlignment="1">
      <alignment horizontal="center" vertical="center" wrapText="1"/>
    </xf>
    <xf numFmtId="2" fontId="34" fillId="14" borderId="1" xfId="9" applyNumberFormat="1" applyFont="1" applyFill="1" applyBorder="1" applyAlignment="1">
      <alignment horizontal="center" vertical="center" wrapText="1"/>
    </xf>
    <xf numFmtId="2" fontId="34" fillId="14" borderId="18" xfId="9" applyNumberFormat="1" applyFont="1" applyFill="1" applyBorder="1" applyAlignment="1">
      <alignment horizontal="center" vertical="center" wrapText="1"/>
    </xf>
    <xf numFmtId="2" fontId="34" fillId="15" borderId="1" xfId="9" applyNumberFormat="1" applyFont="1" applyFill="1" applyBorder="1" applyAlignment="1">
      <alignment horizontal="center" vertical="center" wrapText="1"/>
    </xf>
    <xf numFmtId="9" fontId="0" fillId="17" borderId="1" xfId="9" applyFont="1" applyFill="1" applyBorder="1" applyAlignment="1">
      <alignment horizontal="center" vertical="center"/>
    </xf>
    <xf numFmtId="9" fontId="0" fillId="18" borderId="7" xfId="0" applyNumberFormat="1" applyFill="1" applyBorder="1" applyAlignment="1">
      <alignment horizontal="center" vertical="center"/>
    </xf>
    <xf numFmtId="9" fontId="0" fillId="18" borderId="1" xfId="0" applyNumberFormat="1" applyFill="1" applyBorder="1" applyAlignment="1">
      <alignment horizontal="center" vertical="center"/>
    </xf>
    <xf numFmtId="0" fontId="0" fillId="9" borderId="28" xfId="0" applyFill="1" applyBorder="1" applyAlignment="1">
      <alignment horizontal="center" vertical="center" wrapText="1"/>
    </xf>
    <xf numFmtId="17" fontId="0" fillId="9" borderId="19" xfId="0" applyNumberFormat="1" applyFill="1" applyBorder="1" applyAlignment="1">
      <alignment horizontal="center" vertical="center"/>
    </xf>
    <xf numFmtId="0" fontId="0" fillId="0" borderId="0" xfId="0" applyAlignment="1">
      <alignment vertical="center" wrapText="1"/>
    </xf>
    <xf numFmtId="9" fontId="0" fillId="17" borderId="18" xfId="9" applyFont="1" applyFill="1" applyBorder="1" applyAlignment="1">
      <alignment horizontal="center" vertical="center"/>
    </xf>
    <xf numFmtId="9" fontId="0" fillId="17" borderId="19" xfId="9" applyFont="1" applyFill="1" applyBorder="1" applyAlignment="1">
      <alignment horizontal="center" vertical="center"/>
    </xf>
    <xf numFmtId="9" fontId="0" fillId="17" borderId="20" xfId="9" applyFont="1" applyFill="1" applyBorder="1" applyAlignment="1">
      <alignment horizontal="center" vertical="center"/>
    </xf>
    <xf numFmtId="2" fontId="0" fillId="18" borderId="7" xfId="0" applyNumberFormat="1" applyFill="1" applyBorder="1" applyAlignment="1">
      <alignment horizontal="center" vertical="center"/>
    </xf>
    <xf numFmtId="9" fontId="0" fillId="18" borderId="7" xfId="9" applyFont="1" applyFill="1" applyBorder="1" applyAlignment="1">
      <alignment horizontal="center" vertical="center"/>
    </xf>
    <xf numFmtId="2" fontId="0" fillId="17" borderId="20" xfId="9" applyNumberFormat="1" applyFont="1" applyFill="1" applyBorder="1" applyAlignment="1">
      <alignment horizontal="center" vertical="center"/>
    </xf>
    <xf numFmtId="0" fontId="28" fillId="14" borderId="18" xfId="0" applyFont="1" applyFill="1" applyBorder="1" applyAlignment="1">
      <alignment horizontal="center" vertical="center"/>
    </xf>
    <xf numFmtId="2" fontId="37" fillId="17" borderId="20" xfId="9" applyNumberFormat="1" applyFont="1" applyFill="1" applyBorder="1" applyAlignment="1">
      <alignment horizontal="center" vertical="center"/>
    </xf>
    <xf numFmtId="2" fontId="35" fillId="17" borderId="20" xfId="9" applyNumberFormat="1" applyFont="1" applyFill="1" applyBorder="1" applyAlignment="1">
      <alignment horizontal="center" vertical="center"/>
    </xf>
    <xf numFmtId="2" fontId="35" fillId="17" borderId="18" xfId="9" applyNumberFormat="1" applyFont="1" applyFill="1" applyBorder="1" applyAlignment="1">
      <alignment horizontal="center" vertical="center"/>
    </xf>
    <xf numFmtId="9" fontId="35" fillId="17" borderId="18" xfId="9" applyFont="1" applyFill="1" applyBorder="1" applyAlignment="1">
      <alignment horizontal="center" vertical="center"/>
    </xf>
    <xf numFmtId="9" fontId="36" fillId="17" borderId="20" xfId="9" applyFont="1" applyFill="1" applyBorder="1" applyAlignment="1">
      <alignment horizontal="center" vertical="center"/>
    </xf>
    <xf numFmtId="9" fontId="36" fillId="17" borderId="18" xfId="9" applyFont="1" applyFill="1" applyBorder="1" applyAlignment="1">
      <alignment horizontal="center" vertical="center"/>
    </xf>
    <xf numFmtId="2" fontId="36" fillId="17" borderId="18" xfId="9" applyNumberFormat="1" applyFont="1" applyFill="1" applyBorder="1" applyAlignment="1">
      <alignment horizontal="center" vertical="center"/>
    </xf>
    <xf numFmtId="2" fontId="36" fillId="17" borderId="20" xfId="9" applyNumberFormat="1" applyFont="1" applyFill="1" applyBorder="1" applyAlignment="1">
      <alignment horizontal="center" vertical="center"/>
    </xf>
    <xf numFmtId="9" fontId="38" fillId="17" borderId="18" xfId="9" applyFont="1" applyFill="1" applyBorder="1" applyAlignment="1">
      <alignment horizontal="center" vertical="center"/>
    </xf>
    <xf numFmtId="9" fontId="35" fillId="17" borderId="20" xfId="9" applyFont="1" applyFill="1" applyBorder="1" applyAlignment="1">
      <alignment horizontal="center" vertical="center"/>
    </xf>
    <xf numFmtId="10" fontId="35" fillId="17" borderId="20" xfId="9" applyNumberFormat="1" applyFont="1" applyFill="1" applyBorder="1" applyAlignment="1">
      <alignment horizontal="center" vertical="center"/>
    </xf>
    <xf numFmtId="0" fontId="0" fillId="0" borderId="1" xfId="0" applyBorder="1" applyAlignment="1">
      <alignment horizontal="center" vertical="center" wrapText="1"/>
    </xf>
    <xf numFmtId="1" fontId="0" fillId="17" borderId="18" xfId="7" applyNumberFormat="1" applyFont="1" applyFill="1" applyBorder="1" applyAlignment="1">
      <alignment horizontal="center" vertical="center"/>
    </xf>
    <xf numFmtId="9" fontId="35" fillId="0" borderId="1" xfId="9" applyFont="1" applyFill="1" applyBorder="1" applyAlignment="1">
      <alignment horizontal="center" vertical="center"/>
    </xf>
    <xf numFmtId="9" fontId="35" fillId="0" borderId="1" xfId="9" applyFont="1" applyFill="1" applyBorder="1" applyAlignment="1">
      <alignment horizontal="center" vertical="center" wrapText="1"/>
    </xf>
    <xf numFmtId="2" fontId="35" fillId="0" borderId="1" xfId="9" applyNumberFormat="1" applyFont="1" applyFill="1" applyBorder="1" applyAlignment="1">
      <alignment horizontal="center" vertical="center"/>
    </xf>
    <xf numFmtId="0" fontId="0" fillId="3" borderId="20" xfId="0" applyFill="1" applyBorder="1" applyAlignment="1">
      <alignment horizontal="center" vertical="center" wrapText="1"/>
    </xf>
    <xf numFmtId="9" fontId="0" fillId="3" borderId="20" xfId="0" applyNumberFormat="1" applyFill="1" applyBorder="1" applyAlignment="1">
      <alignment horizontal="center" vertical="center"/>
    </xf>
    <xf numFmtId="0" fontId="24" fillId="3" borderId="20" xfId="0" applyFont="1" applyFill="1" applyBorder="1" applyAlignment="1">
      <alignment vertical="center" wrapText="1"/>
    </xf>
    <xf numFmtId="1" fontId="0" fillId="3" borderId="20" xfId="7" applyNumberFormat="1" applyFont="1" applyFill="1" applyBorder="1" applyAlignment="1">
      <alignment horizontal="center" vertical="center"/>
    </xf>
    <xf numFmtId="9" fontId="2" fillId="0" borderId="1" xfId="9" applyFont="1" applyFill="1" applyBorder="1" applyAlignment="1">
      <alignment horizontal="center" vertical="center"/>
    </xf>
    <xf numFmtId="9" fontId="2" fillId="0" borderId="1" xfId="9" applyFont="1" applyFill="1" applyBorder="1" applyAlignment="1">
      <alignment horizontal="center" vertical="center" wrapText="1"/>
    </xf>
    <xf numFmtId="2" fontId="2" fillId="0" borderId="1" xfId="9" applyNumberFormat="1" applyFont="1" applyFill="1" applyBorder="1" applyAlignment="1">
      <alignment horizontal="center" vertical="center"/>
    </xf>
    <xf numFmtId="0" fontId="39" fillId="0" borderId="0" xfId="0" applyFont="1" applyAlignment="1">
      <alignment horizontal="center"/>
    </xf>
    <xf numFmtId="0" fontId="2" fillId="0" borderId="28" xfId="0" applyFont="1" applyBorder="1" applyAlignment="1">
      <alignment horizontal="center" vertical="center" wrapText="1"/>
    </xf>
    <xf numFmtId="0" fontId="2" fillId="0" borderId="19" xfId="0" applyFont="1" applyBorder="1" applyAlignment="1">
      <alignment horizontal="center" vertical="center" wrapText="1"/>
    </xf>
    <xf numFmtId="1" fontId="2" fillId="0" borderId="19"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xf>
    <xf numFmtId="17" fontId="2" fillId="0" borderId="19" xfId="0" applyNumberFormat="1" applyFont="1" applyBorder="1" applyAlignment="1">
      <alignment horizontal="center" vertical="center"/>
    </xf>
    <xf numFmtId="164" fontId="2" fillId="0" borderId="19" xfId="7" applyNumberFormat="1" applyFont="1" applyFill="1" applyBorder="1" applyAlignment="1">
      <alignment horizontal="center" vertical="center"/>
    </xf>
    <xf numFmtId="0" fontId="2" fillId="0" borderId="19" xfId="0" applyFont="1" applyBorder="1" applyAlignment="1">
      <alignment horizontal="left" vertical="center" wrapText="1"/>
    </xf>
    <xf numFmtId="44" fontId="2" fillId="0" borderId="19" xfId="8" applyFont="1" applyFill="1" applyBorder="1" applyAlignment="1">
      <alignment vertical="center"/>
    </xf>
    <xf numFmtId="0" fontId="2" fillId="0" borderId="19" xfId="0" applyFont="1" applyBorder="1" applyAlignment="1">
      <alignment vertical="center"/>
    </xf>
    <xf numFmtId="44" fontId="2" fillId="0" borderId="19" xfId="8" applyFont="1" applyFill="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xf>
    <xf numFmtId="0" fontId="2" fillId="0" borderId="0" xfId="0" applyFont="1"/>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Alignment="1">
      <alignment horizontal="center" vertical="center" wrapText="1"/>
    </xf>
    <xf numFmtId="2" fontId="34" fillId="11" borderId="21" xfId="9" applyNumberFormat="1" applyFont="1" applyFill="1" applyBorder="1" applyAlignment="1">
      <alignment horizontal="center" vertical="center" wrapText="1"/>
    </xf>
    <xf numFmtId="0" fontId="0" fillId="11" borderId="20" xfId="0" applyFill="1" applyBorder="1" applyAlignment="1">
      <alignment horizontal="center" vertical="center" wrapText="1"/>
    </xf>
    <xf numFmtId="2" fontId="0" fillId="11" borderId="20" xfId="9" applyNumberFormat="1" applyFont="1" applyFill="1" applyBorder="1" applyAlignment="1">
      <alignment horizontal="center" vertical="center" wrapText="1"/>
    </xf>
    <xf numFmtId="2" fontId="34" fillId="17" borderId="20" xfId="9" applyNumberFormat="1" applyFont="1" applyFill="1" applyBorder="1" applyAlignment="1">
      <alignment horizontal="center" vertical="center" wrapText="1"/>
    </xf>
    <xf numFmtId="165" fontId="0" fillId="17" borderId="20" xfId="9" applyNumberFormat="1" applyFont="1" applyFill="1" applyBorder="1" applyAlignment="1">
      <alignment horizontal="center" vertical="center" wrapText="1"/>
    </xf>
    <xf numFmtId="14" fontId="0" fillId="11" borderId="20" xfId="0" applyNumberFormat="1" applyFill="1" applyBorder="1" applyAlignment="1">
      <alignment horizontal="center" vertical="center" wrapText="1"/>
    </xf>
    <xf numFmtId="0" fontId="27" fillId="11" borderId="20" xfId="0" applyFont="1" applyFill="1" applyBorder="1" applyAlignment="1">
      <alignment horizontal="center" vertical="center" wrapText="1"/>
    </xf>
    <xf numFmtId="3" fontId="0" fillId="11" borderId="20" xfId="0" applyNumberFormat="1" applyFill="1" applyBorder="1" applyAlignment="1">
      <alignment horizontal="center" vertical="center" wrapText="1"/>
    </xf>
    <xf numFmtId="0" fontId="6" fillId="11" borderId="20" xfId="0" applyFont="1" applyFill="1" applyBorder="1" applyAlignment="1">
      <alignment horizontal="center" vertical="center" wrapText="1"/>
    </xf>
    <xf numFmtId="166" fontId="0" fillId="11" borderId="20" xfId="8" applyNumberFormat="1" applyFont="1" applyFill="1" applyBorder="1" applyAlignment="1">
      <alignment horizontal="right" vertical="center" wrapText="1"/>
    </xf>
    <xf numFmtId="166" fontId="0" fillId="17" borderId="20" xfId="8" applyNumberFormat="1" applyFont="1" applyFill="1" applyBorder="1" applyAlignment="1">
      <alignment horizontal="right" vertical="center" wrapText="1"/>
    </xf>
    <xf numFmtId="0" fontId="0" fillId="11" borderId="45" xfId="0" applyFill="1" applyBorder="1" applyAlignment="1">
      <alignment horizontal="center" vertical="center" wrapText="1"/>
    </xf>
    <xf numFmtId="14" fontId="2"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xf>
    <xf numFmtId="166" fontId="2" fillId="0" borderId="1" xfId="8" applyNumberFormat="1" applyFont="1" applyFill="1" applyBorder="1" applyAlignment="1">
      <alignment horizontal="right" vertical="center" wrapText="1"/>
    </xf>
    <xf numFmtId="8" fontId="2" fillId="0" borderId="1" xfId="0" applyNumberFormat="1" applyFont="1" applyBorder="1" applyAlignment="1">
      <alignment horizontal="center" vertical="center" wrapText="1"/>
    </xf>
    <xf numFmtId="0" fontId="2" fillId="0" borderId="1" xfId="0" applyFont="1" applyBorder="1"/>
    <xf numFmtId="44" fontId="2" fillId="0" borderId="1" xfId="8" applyFont="1" applyFill="1" applyBorder="1" applyAlignment="1">
      <alignment horizontal="center" vertical="center"/>
    </xf>
    <xf numFmtId="0" fontId="0" fillId="12" borderId="20" xfId="0" applyFill="1" applyBorder="1" applyAlignment="1">
      <alignment horizontal="center" vertical="center" wrapText="1"/>
    </xf>
    <xf numFmtId="2" fontId="34" fillId="12" borderId="20" xfId="9" applyNumberFormat="1" applyFont="1" applyFill="1" applyBorder="1" applyAlignment="1">
      <alignment horizontal="center" vertical="center" wrapText="1"/>
    </xf>
    <xf numFmtId="2" fontId="34" fillId="17" borderId="19" xfId="9" applyNumberFormat="1" applyFont="1" applyFill="1" applyBorder="1" applyAlignment="1">
      <alignment horizontal="center" vertical="center" wrapText="1"/>
    </xf>
    <xf numFmtId="14" fontId="0" fillId="12" borderId="20" xfId="0" applyNumberFormat="1" applyFill="1" applyBorder="1" applyAlignment="1">
      <alignment horizontal="center" vertical="center" wrapText="1"/>
    </xf>
    <xf numFmtId="0" fontId="27" fillId="12" borderId="20" xfId="0" applyFont="1" applyFill="1" applyBorder="1" applyAlignment="1">
      <alignment horizontal="center" vertical="center" wrapText="1"/>
    </xf>
    <xf numFmtId="166" fontId="0" fillId="12" borderId="20" xfId="8" applyNumberFormat="1" applyFont="1" applyFill="1" applyBorder="1" applyAlignment="1">
      <alignment horizontal="center" vertical="center" wrapText="1"/>
    </xf>
    <xf numFmtId="0" fontId="0" fillId="12" borderId="45" xfId="0" applyFill="1" applyBorder="1" applyAlignment="1">
      <alignment horizontal="center" vertical="center" wrapText="1"/>
    </xf>
    <xf numFmtId="0" fontId="27" fillId="0" borderId="1" xfId="0" applyFont="1" applyBorder="1" applyAlignment="1">
      <alignment horizontal="center" vertical="center" wrapText="1"/>
    </xf>
    <xf numFmtId="44" fontId="35" fillId="0" borderId="1" xfId="8" applyFont="1" applyFill="1" applyBorder="1" applyAlignment="1">
      <alignment horizontal="center" vertical="center"/>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xf>
    <xf numFmtId="166" fontId="0" fillId="0" borderId="1" xfId="8" applyNumberFormat="1" applyFont="1" applyFill="1" applyBorder="1" applyAlignment="1">
      <alignment horizontal="right" vertical="center" wrapText="1"/>
    </xf>
    <xf numFmtId="0" fontId="0" fillId="0" borderId="1" xfId="0" applyBorder="1"/>
    <xf numFmtId="0" fontId="0" fillId="13" borderId="20" xfId="0" applyFill="1" applyBorder="1" applyAlignment="1">
      <alignment horizontal="center" vertical="center" wrapText="1"/>
    </xf>
    <xf numFmtId="2" fontId="34" fillId="13" borderId="20" xfId="9" applyNumberFormat="1" applyFont="1" applyFill="1" applyBorder="1" applyAlignment="1">
      <alignment horizontal="center" vertical="center" wrapText="1"/>
    </xf>
    <xf numFmtId="14" fontId="0" fillId="13" borderId="20" xfId="0" applyNumberFormat="1" applyFill="1" applyBorder="1" applyAlignment="1">
      <alignment horizontal="center" vertical="center" wrapText="1"/>
    </xf>
    <xf numFmtId="0" fontId="27" fillId="13" borderId="20" xfId="0" applyFont="1" applyFill="1" applyBorder="1" applyAlignment="1">
      <alignment horizontal="center" vertical="center" wrapText="1"/>
    </xf>
    <xf numFmtId="0" fontId="6" fillId="13" borderId="20" xfId="0" applyFont="1" applyFill="1" applyBorder="1" applyAlignment="1">
      <alignment horizontal="center" vertical="center" wrapText="1"/>
    </xf>
    <xf numFmtId="166" fontId="0" fillId="13" borderId="20" xfId="8" applyNumberFormat="1" applyFont="1" applyFill="1" applyBorder="1" applyAlignment="1">
      <alignment horizontal="right" vertical="center" wrapText="1"/>
    </xf>
    <xf numFmtId="0" fontId="0" fillId="13" borderId="45" xfId="0" applyFill="1" applyBorder="1" applyAlignment="1">
      <alignment horizontal="center" vertical="center" wrapText="1"/>
    </xf>
    <xf numFmtId="166" fontId="0" fillId="0" borderId="1" xfId="8" applyNumberFormat="1" applyFont="1" applyFill="1" applyBorder="1" applyAlignment="1">
      <alignment horizontal="center" vertical="center" wrapText="1"/>
    </xf>
    <xf numFmtId="0" fontId="0" fillId="14" borderId="20" xfId="0" applyFill="1" applyBorder="1" applyAlignment="1">
      <alignment horizontal="center" vertical="center" wrapText="1"/>
    </xf>
    <xf numFmtId="2" fontId="34" fillId="14" borderId="20" xfId="9" applyNumberFormat="1" applyFont="1" applyFill="1" applyBorder="1" applyAlignment="1">
      <alignment horizontal="center" vertical="center" wrapText="1"/>
    </xf>
    <xf numFmtId="14" fontId="0" fillId="14" borderId="20" xfId="0" applyNumberFormat="1" applyFill="1" applyBorder="1" applyAlignment="1">
      <alignment horizontal="center" vertical="center" wrapText="1"/>
    </xf>
    <xf numFmtId="0" fontId="27" fillId="14" borderId="20" xfId="0" applyFont="1" applyFill="1" applyBorder="1" applyAlignment="1">
      <alignment horizontal="center" vertical="center" wrapText="1"/>
    </xf>
    <xf numFmtId="166" fontId="0" fillId="14" borderId="20" xfId="8" applyNumberFormat="1" applyFont="1" applyFill="1" applyBorder="1" applyAlignment="1">
      <alignment horizontal="right" vertical="center" wrapText="1"/>
    </xf>
    <xf numFmtId="0" fontId="0" fillId="14" borderId="45" xfId="0" applyFill="1" applyBorder="1" applyAlignment="1">
      <alignment horizontal="center" vertical="center" wrapText="1"/>
    </xf>
    <xf numFmtId="9" fontId="38" fillId="0" borderId="18" xfId="9" applyFont="1" applyFill="1" applyBorder="1" applyAlignment="1">
      <alignment horizontal="center" vertical="center"/>
    </xf>
    <xf numFmtId="0" fontId="0" fillId="15" borderId="20" xfId="0" applyFill="1" applyBorder="1" applyAlignment="1">
      <alignment horizontal="center" vertical="center" wrapText="1"/>
    </xf>
    <xf numFmtId="2" fontId="34" fillId="15" borderId="20" xfId="9" applyNumberFormat="1" applyFont="1" applyFill="1" applyBorder="1" applyAlignment="1">
      <alignment horizontal="center" vertical="center" wrapText="1"/>
    </xf>
    <xf numFmtId="14" fontId="0" fillId="15" borderId="20" xfId="0" applyNumberFormat="1" applyFill="1" applyBorder="1" applyAlignment="1">
      <alignment horizontal="center" vertical="center" wrapText="1"/>
    </xf>
    <xf numFmtId="0" fontId="27" fillId="15" borderId="20" xfId="0" applyFont="1" applyFill="1" applyBorder="1" applyAlignment="1">
      <alignment horizontal="center" vertical="center" wrapText="1"/>
    </xf>
    <xf numFmtId="166" fontId="0" fillId="15" borderId="20" xfId="8" applyNumberFormat="1" applyFont="1" applyFill="1" applyBorder="1" applyAlignment="1">
      <alignment horizontal="right" vertical="center" wrapText="1"/>
    </xf>
    <xf numFmtId="0" fontId="0" fillId="15" borderId="45" xfId="0" applyFill="1" applyBorder="1" applyAlignment="1">
      <alignment horizontal="center" vertical="center" wrapText="1"/>
    </xf>
    <xf numFmtId="0" fontId="0" fillId="15" borderId="18" xfId="0" applyFill="1" applyBorder="1" applyAlignment="1">
      <alignment horizontal="center" vertical="center" wrapText="1"/>
    </xf>
    <xf numFmtId="2" fontId="34" fillId="15" borderId="18" xfId="9" applyNumberFormat="1" applyFont="1" applyFill="1" applyBorder="1" applyAlignment="1">
      <alignment horizontal="center" vertical="center" wrapText="1"/>
    </xf>
    <xf numFmtId="14" fontId="0" fillId="15" borderId="18" xfId="0" applyNumberFormat="1" applyFill="1" applyBorder="1" applyAlignment="1">
      <alignment horizontal="center" vertical="center" wrapText="1"/>
    </xf>
    <xf numFmtId="0" fontId="27" fillId="15" borderId="18" xfId="0" applyFont="1" applyFill="1" applyBorder="1" applyAlignment="1">
      <alignment horizontal="center" vertical="center" wrapText="1"/>
    </xf>
    <xf numFmtId="166" fontId="0" fillId="15" borderId="18" xfId="8" applyNumberFormat="1" applyFont="1" applyFill="1" applyBorder="1" applyAlignment="1">
      <alignment horizontal="right" vertical="center" wrapText="1"/>
    </xf>
    <xf numFmtId="0" fontId="0" fillId="15" borderId="30" xfId="0" applyFill="1" applyBorder="1" applyAlignment="1">
      <alignment horizontal="center" vertical="center" wrapText="1"/>
    </xf>
    <xf numFmtId="0" fontId="40" fillId="18" borderId="18" xfId="0" applyFont="1" applyFill="1" applyBorder="1" applyAlignment="1">
      <alignment horizontal="center" vertical="center" wrapText="1"/>
    </xf>
    <xf numFmtId="0" fontId="40" fillId="18" borderId="19" xfId="0" applyFont="1" applyFill="1" applyBorder="1" applyAlignment="1">
      <alignment horizontal="center" vertical="center" wrapText="1"/>
    </xf>
    <xf numFmtId="0" fontId="27" fillId="0" borderId="0" xfId="0" applyFont="1"/>
    <xf numFmtId="0" fontId="45" fillId="0" borderId="1" xfId="0" applyFont="1" applyBorder="1" applyAlignment="1">
      <alignment horizontal="center" vertical="center" wrapText="1"/>
    </xf>
    <xf numFmtId="0" fontId="39" fillId="0" borderId="1" xfId="0" applyFont="1" applyBorder="1" applyAlignment="1">
      <alignment horizontal="center" vertical="center" wrapText="1"/>
    </xf>
    <xf numFmtId="14" fontId="39" fillId="0" borderId="1"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0" fontId="46" fillId="0" borderId="1" xfId="0" applyFont="1" applyBorder="1" applyAlignment="1">
      <alignment horizontal="center" vertical="center"/>
    </xf>
    <xf numFmtId="166" fontId="39" fillId="0" borderId="1" xfId="8" applyNumberFormat="1" applyFont="1" applyFill="1" applyBorder="1" applyAlignment="1">
      <alignment horizontal="right" vertical="center" wrapText="1"/>
    </xf>
    <xf numFmtId="0" fontId="39" fillId="0" borderId="1" xfId="0" applyFont="1" applyBorder="1"/>
    <xf numFmtId="2" fontId="14" fillId="17" borderId="1" xfId="9" applyNumberFormat="1" applyFont="1" applyFill="1" applyBorder="1" applyAlignment="1">
      <alignment horizontal="center" vertical="center"/>
    </xf>
    <xf numFmtId="9" fontId="14" fillId="17" borderId="1" xfId="9" applyFont="1" applyFill="1" applyBorder="1" applyAlignment="1">
      <alignment horizontal="center" vertical="center"/>
    </xf>
    <xf numFmtId="0" fontId="47" fillId="17" borderId="7" xfId="0" applyFont="1" applyFill="1" applyBorder="1" applyAlignment="1">
      <alignment horizontal="center" vertical="center"/>
    </xf>
    <xf numFmtId="0" fontId="47" fillId="17" borderId="1" xfId="0" applyFont="1" applyFill="1" applyBorder="1" applyAlignment="1">
      <alignment horizontal="center" vertical="center"/>
    </xf>
    <xf numFmtId="0" fontId="47" fillId="17" borderId="18" xfId="0" applyFont="1" applyFill="1" applyBorder="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9" fontId="48" fillId="17" borderId="21" xfId="9" applyFont="1" applyFill="1" applyBorder="1" applyAlignment="1">
      <alignment horizontal="center" vertical="center" wrapText="1"/>
    </xf>
    <xf numFmtId="9" fontId="48" fillId="17" borderId="19" xfId="9" applyFont="1" applyFill="1" applyBorder="1" applyAlignment="1">
      <alignment horizontal="center" vertical="center" wrapText="1"/>
    </xf>
    <xf numFmtId="9" fontId="48" fillId="17" borderId="24" xfId="9"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11" borderId="50" xfId="0" applyFill="1" applyBorder="1" applyAlignment="1">
      <alignment horizontal="center" vertical="center" wrapText="1"/>
    </xf>
    <xf numFmtId="0" fontId="0" fillId="11" borderId="51" xfId="0" applyFill="1" applyBorder="1" applyAlignment="1">
      <alignment horizontal="center" vertical="center" wrapText="1"/>
    </xf>
    <xf numFmtId="0" fontId="0" fillId="11" borderId="52" xfId="0" applyFill="1" applyBorder="1" applyAlignment="1">
      <alignment horizontal="center" vertical="center" wrapText="1"/>
    </xf>
    <xf numFmtId="0" fontId="0" fillId="12" borderId="50" xfId="0" applyFill="1" applyBorder="1" applyAlignment="1">
      <alignment horizontal="center" vertical="center" wrapText="1"/>
    </xf>
    <xf numFmtId="0" fontId="0" fillId="12" borderId="51" xfId="0" applyFill="1" applyBorder="1" applyAlignment="1">
      <alignment horizontal="center" vertical="center" wrapText="1"/>
    </xf>
    <xf numFmtId="0" fontId="0" fillId="12" borderId="5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0" xfId="0" applyFill="1" applyAlignment="1">
      <alignment horizontal="center" vertical="center" wrapText="1"/>
    </xf>
    <xf numFmtId="0" fontId="0" fillId="2" borderId="17" xfId="0" applyFill="1" applyBorder="1" applyAlignment="1">
      <alignment horizontal="center" vertical="center" wrapText="1"/>
    </xf>
    <xf numFmtId="0" fontId="0" fillId="2" borderId="2"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28"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19" xfId="0" applyFill="1" applyBorder="1" applyAlignment="1">
      <alignment horizontal="center" vertical="center" wrapText="1"/>
    </xf>
    <xf numFmtId="0" fontId="0" fillId="13" borderId="23" xfId="0" applyFill="1" applyBorder="1" applyAlignment="1">
      <alignment horizontal="center" vertical="center" wrapText="1"/>
    </xf>
    <xf numFmtId="0" fontId="0" fillId="7" borderId="36" xfId="0" applyFill="1" applyBorder="1" applyAlignment="1">
      <alignment horizontal="center" vertical="center" wrapText="1"/>
    </xf>
    <xf numFmtId="0" fontId="0" fillId="7" borderId="49" xfId="0" applyFill="1" applyBorder="1" applyAlignment="1">
      <alignment horizontal="center" vertical="center" wrapText="1"/>
    </xf>
    <xf numFmtId="0" fontId="0" fillId="7" borderId="46"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0" xfId="0" applyFill="1" applyAlignment="1">
      <alignment horizontal="center" vertical="center" wrapText="1"/>
    </xf>
    <xf numFmtId="0" fontId="0" fillId="8" borderId="17" xfId="0" applyFill="1" applyBorder="1" applyAlignment="1">
      <alignment horizontal="center" vertical="center" wrapText="1"/>
    </xf>
    <xf numFmtId="0" fontId="28" fillId="0" borderId="0" xfId="0" applyFont="1" applyAlignment="1">
      <alignment horizontal="center" vertical="center" wrapText="1"/>
    </xf>
    <xf numFmtId="0" fontId="28" fillId="0" borderId="17" xfId="0" applyFont="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1" xfId="0" applyFill="1" applyBorder="1" applyAlignment="1">
      <alignment horizontal="center" vertical="center"/>
    </xf>
    <xf numFmtId="0" fontId="0" fillId="8" borderId="19" xfId="0" applyFill="1" applyBorder="1" applyAlignment="1">
      <alignment horizontal="center" vertical="center"/>
    </xf>
    <xf numFmtId="0" fontId="0" fillId="8" borderId="24" xfId="0" applyFill="1" applyBorder="1" applyAlignment="1">
      <alignment horizontal="center" vertical="center"/>
    </xf>
    <xf numFmtId="49" fontId="0" fillId="8" borderId="21" xfId="7" applyNumberFormat="1" applyFont="1" applyFill="1" applyBorder="1" applyAlignment="1">
      <alignment horizontal="center" vertical="center"/>
    </xf>
    <xf numFmtId="49" fontId="0" fillId="8" borderId="19" xfId="7" applyNumberFormat="1" applyFont="1" applyFill="1" applyBorder="1" applyAlignment="1">
      <alignment horizontal="center" vertical="center"/>
    </xf>
    <xf numFmtId="49" fontId="0" fillId="8" borderId="24" xfId="7" applyNumberFormat="1" applyFont="1" applyFill="1" applyBorder="1" applyAlignment="1">
      <alignment horizontal="center" vertical="center"/>
    </xf>
    <xf numFmtId="0" fontId="25" fillId="8" borderId="21" xfId="0" applyFont="1" applyFill="1" applyBorder="1" applyAlignment="1">
      <alignment horizontal="center" vertical="center"/>
    </xf>
    <xf numFmtId="0" fontId="25" fillId="8" borderId="19" xfId="0" applyFont="1" applyFill="1" applyBorder="1" applyAlignment="1">
      <alignment horizontal="center" vertical="center"/>
    </xf>
    <xf numFmtId="0" fontId="26" fillId="8" borderId="21" xfId="0" applyFont="1" applyFill="1" applyBorder="1" applyAlignment="1">
      <alignment horizontal="center" vertical="center"/>
    </xf>
    <xf numFmtId="0" fontId="26" fillId="8" borderId="19" xfId="0" applyFont="1" applyFill="1" applyBorder="1" applyAlignment="1">
      <alignment horizontal="center" vertical="center"/>
    </xf>
    <xf numFmtId="9" fontId="47" fillId="17" borderId="21" xfId="0" applyNumberFormat="1" applyFont="1" applyFill="1" applyBorder="1" applyAlignment="1">
      <alignment horizontal="center" vertical="center"/>
    </xf>
    <xf numFmtId="9" fontId="47" fillId="17" borderId="19"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1" fontId="0" fillId="7" borderId="7" xfId="7" applyNumberFormat="1" applyFont="1" applyFill="1" applyBorder="1" applyAlignment="1">
      <alignment horizontal="center" vertical="center" wrapText="1"/>
    </xf>
    <xf numFmtId="1" fontId="0" fillId="7" borderId="1" xfId="7" applyNumberFormat="1" applyFont="1" applyFill="1" applyBorder="1" applyAlignment="1">
      <alignment horizontal="center" vertical="center" wrapText="1"/>
    </xf>
    <xf numFmtId="1" fontId="0" fillId="7" borderId="18" xfId="7"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8" xfId="0"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7"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0" fillId="11" borderId="6"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0" fillId="2" borderId="1"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10" borderId="50" xfId="0" applyFill="1" applyBorder="1" applyAlignment="1">
      <alignment horizontal="center" vertical="center" wrapText="1"/>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14" borderId="50" xfId="0" applyFill="1" applyBorder="1" applyAlignment="1">
      <alignment horizontal="center" vertical="center" wrapText="1"/>
    </xf>
    <xf numFmtId="0" fontId="0" fillId="14" borderId="51" xfId="0" applyFill="1" applyBorder="1" applyAlignment="1">
      <alignment horizontal="center" vertical="center" wrapText="1"/>
    </xf>
    <xf numFmtId="0" fontId="0" fillId="14" borderId="52"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33" fillId="2" borderId="0" xfId="0" applyFont="1" applyFill="1" applyAlignment="1">
      <alignment horizontal="center" vertical="center" wrapText="1"/>
    </xf>
    <xf numFmtId="9" fontId="32" fillId="17" borderId="0" xfId="9" applyFont="1" applyFill="1" applyAlignment="1">
      <alignment horizontal="center" vertical="center"/>
    </xf>
    <xf numFmtId="9" fontId="33" fillId="17" borderId="0" xfId="9" applyFont="1" applyFill="1" applyAlignment="1">
      <alignment horizontal="center" vertical="center"/>
    </xf>
    <xf numFmtId="0" fontId="0" fillId="15" borderId="26"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21"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0" fontId="0" fillId="15" borderId="53"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8" xfId="0" applyFill="1" applyBorder="1" applyAlignment="1">
      <alignment horizontal="center" vertical="center" wrapText="1"/>
    </xf>
    <xf numFmtId="9" fontId="35" fillId="0" borderId="1" xfId="9" applyFont="1" applyBorder="1" applyAlignment="1">
      <alignment horizontal="center" vertical="center" wrapText="1"/>
    </xf>
    <xf numFmtId="44" fontId="35" fillId="0" borderId="1" xfId="8" applyFont="1" applyBorder="1" applyAlignment="1">
      <alignment horizontal="center" vertical="center"/>
    </xf>
    <xf numFmtId="165" fontId="35" fillId="0" borderId="1" xfId="9" applyNumberFormat="1" applyFont="1" applyBorder="1" applyAlignment="1">
      <alignment horizontal="center" vertical="center"/>
    </xf>
    <xf numFmtId="0" fontId="43" fillId="0" borderId="1" xfId="0" applyFont="1" applyBorder="1" applyAlignment="1">
      <alignment horizontal="center" vertical="center" wrapText="1"/>
    </xf>
    <xf numFmtId="0" fontId="36" fillId="0" borderId="1" xfId="0" applyFont="1" applyBorder="1" applyAlignment="1">
      <alignment horizontal="center" vertical="center" wrapText="1"/>
    </xf>
    <xf numFmtId="9" fontId="35" fillId="0" borderId="1" xfId="9" applyFont="1" applyBorder="1" applyAlignment="1">
      <alignment horizontal="center" vertical="center"/>
    </xf>
    <xf numFmtId="0" fontId="0" fillId="17" borderId="7" xfId="0" applyFill="1" applyBorder="1" applyAlignment="1">
      <alignment horizontal="center" vertical="center" wrapText="1"/>
    </xf>
    <xf numFmtId="0" fontId="0" fillId="17" borderId="1" xfId="0" applyFill="1" applyBorder="1" applyAlignment="1">
      <alignment horizontal="center" vertical="center" wrapText="1"/>
    </xf>
    <xf numFmtId="0" fontId="2" fillId="0" borderId="1" xfId="0" applyFont="1" applyBorder="1" applyAlignment="1">
      <alignment horizontal="center" vertical="center" wrapText="1"/>
    </xf>
    <xf numFmtId="1" fontId="0" fillId="12" borderId="7"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0" fontId="0" fillId="12" borderId="7" xfId="0" applyFill="1" applyBorder="1" applyAlignment="1">
      <alignment horizontal="center" vertical="top" wrapText="1"/>
    </xf>
    <xf numFmtId="0" fontId="0" fillId="12" borderId="1" xfId="0" applyFill="1" applyBorder="1" applyAlignment="1">
      <alignment horizontal="center" vertical="top" wrapText="1"/>
    </xf>
    <xf numFmtId="0" fontId="0" fillId="12" borderId="18" xfId="0"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3" borderId="1" xfId="0" applyFill="1" applyBorder="1" applyAlignment="1">
      <alignment horizontal="center" vertical="center" wrapText="1"/>
    </xf>
    <xf numFmtId="1" fontId="0" fillId="11" borderId="7"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0" fontId="0" fillId="11" borderId="18" xfId="0" applyFill="1" applyBorder="1" applyAlignment="1">
      <alignment horizontal="center" vertical="center" wrapText="1"/>
    </xf>
    <xf numFmtId="0" fontId="0" fillId="16" borderId="1" xfId="0" applyFill="1" applyBorder="1" applyAlignment="1">
      <alignment horizontal="center" vertical="center" wrapText="1"/>
    </xf>
    <xf numFmtId="165" fontId="27" fillId="10" borderId="1" xfId="0" applyNumberFormat="1" applyFont="1" applyFill="1" applyBorder="1" applyAlignment="1">
      <alignment horizontal="center" vertical="center" wrapText="1"/>
    </xf>
    <xf numFmtId="165" fontId="27" fillId="11" borderId="7" xfId="0" applyNumberFormat="1" applyFont="1" applyFill="1" applyBorder="1" applyAlignment="1">
      <alignment horizontal="center" vertical="center" wrapText="1"/>
    </xf>
    <xf numFmtId="165" fontId="27" fillId="11" borderId="1" xfId="0" applyNumberFormat="1" applyFont="1" applyFill="1" applyBorder="1" applyAlignment="1">
      <alignment horizontal="center" vertical="center" wrapText="1"/>
    </xf>
    <xf numFmtId="165" fontId="27" fillId="11" borderId="18" xfId="0" applyNumberFormat="1" applyFont="1" applyFill="1" applyBorder="1" applyAlignment="1">
      <alignment horizontal="center" vertical="center" wrapText="1"/>
    </xf>
    <xf numFmtId="0" fontId="0" fillId="16" borderId="18" xfId="0" applyFill="1" applyBorder="1" applyAlignment="1">
      <alignment horizontal="center" vertical="center" wrapText="1"/>
    </xf>
    <xf numFmtId="1" fontId="0" fillId="16" borderId="7" xfId="0" applyNumberFormat="1"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18" xfId="0" applyNumberFormat="1" applyFill="1" applyBorder="1" applyAlignment="1">
      <alignment horizontal="center" vertical="center" wrapText="1"/>
    </xf>
    <xf numFmtId="0" fontId="0" fillId="16" borderId="7" xfId="0" applyFill="1" applyBorder="1" applyAlignment="1">
      <alignment horizontal="center" vertical="center" wrapText="1"/>
    </xf>
    <xf numFmtId="0" fontId="0" fillId="17" borderId="18" xfId="0" applyFill="1" applyBorder="1" applyAlignment="1">
      <alignment horizontal="center" vertical="center" wrapText="1"/>
    </xf>
    <xf numFmtId="17" fontId="0" fillId="3" borderId="1" xfId="0" applyNumberFormat="1" applyFill="1" applyBorder="1" applyAlignment="1">
      <alignment horizontal="center" vertical="center"/>
    </xf>
    <xf numFmtId="0" fontId="0" fillId="3" borderId="23" xfId="0" applyFill="1" applyBorder="1" applyAlignment="1">
      <alignment horizontal="center" vertical="center"/>
    </xf>
    <xf numFmtId="165" fontId="27" fillId="12" borderId="1" xfId="0" applyNumberFormat="1" applyFont="1" applyFill="1" applyBorder="1" applyAlignment="1">
      <alignment horizontal="center" vertical="center" wrapText="1"/>
    </xf>
    <xf numFmtId="1" fontId="0" fillId="18" borderId="18" xfId="7" applyNumberFormat="1" applyFont="1" applyFill="1" applyBorder="1" applyAlignment="1">
      <alignment horizontal="center" vertical="center"/>
    </xf>
    <xf numFmtId="1" fontId="0" fillId="18" borderId="20" xfId="7" applyNumberFormat="1" applyFont="1" applyFill="1" applyBorder="1" applyAlignment="1">
      <alignment horizontal="center" vertical="center"/>
    </xf>
    <xf numFmtId="0" fontId="2" fillId="9" borderId="1" xfId="0" applyFont="1" applyFill="1" applyBorder="1" applyAlignment="1">
      <alignment horizontal="center" vertical="center" wrapText="1"/>
    </xf>
    <xf numFmtId="0" fontId="42" fillId="0" borderId="16" xfId="0" applyFont="1" applyBorder="1" applyAlignment="1">
      <alignment horizontal="center" vertical="center" wrapText="1"/>
    </xf>
    <xf numFmtId="0" fontId="41" fillId="0" borderId="0" xfId="0" applyFont="1" applyAlignment="1">
      <alignment horizontal="center" vertical="center" wrapText="1"/>
    </xf>
    <xf numFmtId="0" fontId="41" fillId="0" borderId="17" xfId="0" applyFont="1" applyBorder="1" applyAlignment="1">
      <alignment horizontal="center" vertical="center" wrapText="1"/>
    </xf>
    <xf numFmtId="2" fontId="37" fillId="17" borderId="19" xfId="9" applyNumberFormat="1" applyFont="1" applyFill="1" applyBorder="1" applyAlignment="1">
      <alignment horizontal="center" vertical="center"/>
    </xf>
    <xf numFmtId="2" fontId="37" fillId="17" borderId="20" xfId="9" applyNumberFormat="1" applyFont="1" applyFill="1" applyBorder="1" applyAlignment="1">
      <alignment horizontal="center" vertical="center"/>
    </xf>
    <xf numFmtId="9" fontId="37" fillId="17" borderId="19" xfId="9" applyFont="1" applyFill="1" applyBorder="1" applyAlignment="1">
      <alignment horizontal="center" vertical="center"/>
    </xf>
    <xf numFmtId="9" fontId="37" fillId="17" borderId="20" xfId="9" applyFont="1" applyFill="1" applyBorder="1" applyAlignment="1">
      <alignment horizontal="center" vertical="center"/>
    </xf>
    <xf numFmtId="0" fontId="27" fillId="12" borderId="7"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7" fillId="12" borderId="18" xfId="0" applyFont="1" applyFill="1" applyBorder="1" applyAlignment="1">
      <alignment horizontal="center" vertical="center" wrapText="1"/>
    </xf>
    <xf numFmtId="165" fontId="27" fillId="12" borderId="7" xfId="0" applyNumberFormat="1" applyFont="1" applyFill="1" applyBorder="1" applyAlignment="1">
      <alignment horizontal="center" vertical="center" wrapText="1"/>
    </xf>
    <xf numFmtId="44" fontId="0" fillId="3" borderId="1" xfId="8" applyFont="1" applyFill="1" applyBorder="1" applyAlignment="1">
      <alignment horizontal="center" vertical="center"/>
    </xf>
    <xf numFmtId="44" fontId="0" fillId="3" borderId="23" xfId="8" applyFont="1" applyFill="1" applyBorder="1" applyAlignment="1">
      <alignment horizontal="center" vertical="center"/>
    </xf>
    <xf numFmtId="44" fontId="0" fillId="17" borderId="1" xfId="8" applyFont="1" applyFill="1" applyBorder="1" applyAlignment="1">
      <alignment horizontal="center" vertical="center"/>
    </xf>
    <xf numFmtId="44" fontId="0" fillId="17" borderId="23" xfId="8" applyFont="1" applyFill="1"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center"/>
    </xf>
    <xf numFmtId="0" fontId="0" fillId="0" borderId="4" xfId="0" applyBorder="1" applyAlignment="1">
      <alignment horizontal="center"/>
    </xf>
    <xf numFmtId="0" fontId="0" fillId="3" borderId="20" xfId="0" applyFill="1" applyBorder="1" applyAlignment="1">
      <alignment horizontal="center" vertical="center" wrapText="1"/>
    </xf>
    <xf numFmtId="0" fontId="0" fillId="17" borderId="20" xfId="0" applyFill="1" applyBorder="1" applyAlignment="1">
      <alignment horizontal="center" vertical="center" wrapText="1"/>
    </xf>
    <xf numFmtId="44" fontId="0" fillId="17" borderId="7" xfId="8" applyFont="1" applyFill="1" applyBorder="1" applyAlignment="1">
      <alignment horizontal="center" vertical="center"/>
    </xf>
    <xf numFmtId="44" fontId="0" fillId="17" borderId="21" xfId="8" applyFont="1" applyFill="1" applyBorder="1" applyAlignment="1">
      <alignment horizontal="center" vertical="center"/>
    </xf>
    <xf numFmtId="44" fontId="0" fillId="17" borderId="19" xfId="8" applyFont="1" applyFill="1" applyBorder="1" applyAlignment="1">
      <alignment horizontal="center" vertical="center"/>
    </xf>
    <xf numFmtId="44" fontId="0" fillId="17" borderId="20" xfId="8" applyFont="1" applyFill="1" applyBorder="1" applyAlignment="1">
      <alignment horizontal="center" vertical="center"/>
    </xf>
    <xf numFmtId="0" fontId="0" fillId="9" borderId="21"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0" fontId="0" fillId="3" borderId="7" xfId="0" applyFill="1" applyBorder="1" applyAlignment="1">
      <alignment horizontal="center" vertical="center"/>
    </xf>
    <xf numFmtId="0" fontId="0" fillId="3" borderId="1" xfId="0" applyFill="1" applyBorder="1" applyAlignment="1">
      <alignment horizontal="center" vertical="center"/>
    </xf>
    <xf numFmtId="44" fontId="0" fillId="9" borderId="21" xfId="8" applyFont="1" applyFill="1" applyBorder="1" applyAlignment="1">
      <alignment horizontal="center" vertical="center"/>
    </xf>
    <xf numFmtId="44" fontId="0" fillId="9" borderId="19" xfId="8" applyFont="1" applyFill="1" applyBorder="1" applyAlignment="1">
      <alignment horizontal="center" vertical="center"/>
    </xf>
    <xf numFmtId="44" fontId="0" fillId="9" borderId="20" xfId="8" applyFont="1" applyFill="1" applyBorder="1" applyAlignment="1">
      <alignment horizontal="center" vertical="center"/>
    </xf>
    <xf numFmtId="0" fontId="0" fillId="17" borderId="19" xfId="0" applyFill="1" applyBorder="1" applyAlignment="1">
      <alignment horizontal="center" vertical="top" wrapText="1"/>
    </xf>
    <xf numFmtId="0" fontId="0" fillId="17" borderId="20" xfId="0" applyFill="1" applyBorder="1" applyAlignment="1">
      <alignment horizontal="center" vertical="top" wrapText="1"/>
    </xf>
    <xf numFmtId="0" fontId="0" fillId="17" borderId="19"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5" xfId="0" applyFill="1" applyBorder="1" applyAlignment="1">
      <alignment horizontal="center" vertical="center" wrapText="1"/>
    </xf>
    <xf numFmtId="0" fontId="0" fillId="17" borderId="23" xfId="0" applyFill="1" applyBorder="1" applyAlignment="1">
      <alignment horizontal="center" vertical="center" wrapText="1"/>
    </xf>
    <xf numFmtId="164" fontId="0" fillId="3" borderId="7" xfId="7" applyNumberFormat="1" applyFont="1" applyFill="1" applyBorder="1" applyAlignment="1">
      <alignment horizontal="center" vertical="center"/>
    </xf>
    <xf numFmtId="164" fontId="0" fillId="3" borderId="1" xfId="7" applyNumberFormat="1" applyFont="1" applyFill="1" applyBorder="1" applyAlignment="1">
      <alignment horizontal="center" vertical="center"/>
    </xf>
    <xf numFmtId="164" fontId="0" fillId="3" borderId="23" xfId="7" applyNumberFormat="1" applyFont="1" applyFill="1" applyBorder="1" applyAlignment="1">
      <alignment horizontal="center" vertical="center"/>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3" xfId="0" applyFont="1" applyFill="1" applyBorder="1" applyAlignment="1">
      <alignment horizontal="center" vertical="center" wrapText="1"/>
    </xf>
    <xf numFmtId="44" fontId="0" fillId="17"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1" xfId="0" applyFill="1" applyBorder="1" applyAlignment="1">
      <alignment horizontal="left" vertical="center" wrapText="1"/>
    </xf>
    <xf numFmtId="0" fontId="0" fillId="9" borderId="19" xfId="0" applyFill="1" applyBorder="1" applyAlignment="1">
      <alignment horizontal="left" vertical="center" wrapText="1"/>
    </xf>
    <xf numFmtId="0" fontId="0" fillId="3" borderId="20" xfId="0" applyFill="1" applyBorder="1" applyAlignment="1">
      <alignment horizontal="center"/>
    </xf>
    <xf numFmtId="0" fontId="0" fillId="3" borderId="1" xfId="0" applyFill="1" applyBorder="1" applyAlignment="1">
      <alignment horizontal="center"/>
    </xf>
    <xf numFmtId="0" fontId="0" fillId="3" borderId="23" xfId="0" applyFill="1" applyBorder="1" applyAlignment="1">
      <alignment horizontal="center"/>
    </xf>
    <xf numFmtId="0" fontId="24" fillId="3" borderId="6"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2" xfId="0" applyFont="1" applyFill="1" applyBorder="1" applyAlignment="1">
      <alignment horizontal="center" vertical="center" wrapText="1"/>
    </xf>
    <xf numFmtId="1" fontId="0" fillId="3" borderId="7"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23" xfId="0" applyNumberFormat="1" applyFill="1" applyBorder="1" applyAlignment="1">
      <alignment horizontal="center" vertical="center"/>
    </xf>
    <xf numFmtId="0" fontId="27" fillId="3" borderId="20"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3" xfId="0" applyFont="1" applyFill="1" applyBorder="1" applyAlignment="1">
      <alignment horizontal="center" vertical="center" wrapText="1"/>
    </xf>
    <xf numFmtId="1" fontId="0" fillId="3" borderId="20" xfId="0" applyNumberFormat="1" applyFill="1" applyBorder="1" applyAlignment="1">
      <alignment horizontal="center" vertical="center"/>
    </xf>
    <xf numFmtId="0" fontId="0" fillId="17" borderId="24" xfId="0" applyFill="1" applyBorder="1" applyAlignment="1">
      <alignment horizontal="center" vertical="center" wrapText="1"/>
    </xf>
    <xf numFmtId="44" fontId="0" fillId="3" borderId="7" xfId="8" applyFont="1" applyFill="1" applyBorder="1" applyAlignment="1">
      <alignment horizontal="center" vertical="center"/>
    </xf>
    <xf numFmtId="17" fontId="0" fillId="3" borderId="7" xfId="0" applyNumberFormat="1" applyFill="1" applyBorder="1" applyAlignment="1">
      <alignment horizontal="center" vertical="center"/>
    </xf>
    <xf numFmtId="44" fontId="0" fillId="9" borderId="18" xfId="8" applyFont="1" applyFill="1" applyBorder="1" applyAlignment="1">
      <alignment horizontal="center" vertical="center"/>
    </xf>
    <xf numFmtId="0" fontId="0" fillId="17" borderId="21" xfId="0" applyFill="1" applyBorder="1" applyAlignment="1">
      <alignment horizontal="center" vertical="center" wrapText="1"/>
    </xf>
    <xf numFmtId="165" fontId="27" fillId="10" borderId="7" xfId="0" applyNumberFormat="1" applyFont="1" applyFill="1" applyBorder="1" applyAlignment="1">
      <alignment horizontal="center" vertical="center" wrapText="1"/>
    </xf>
    <xf numFmtId="165" fontId="27" fillId="10" borderId="18" xfId="0" applyNumberFormat="1" applyFont="1" applyFill="1" applyBorder="1" applyAlignment="1">
      <alignment horizontal="center" vertical="center" wrapText="1"/>
    </xf>
    <xf numFmtId="0" fontId="0" fillId="7" borderId="34" xfId="0" applyFill="1" applyBorder="1" applyAlignment="1">
      <alignment horizontal="center" vertical="center" wrapText="1"/>
    </xf>
    <xf numFmtId="0" fontId="0" fillId="7" borderId="31" xfId="0"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44" fontId="0" fillId="7" borderId="21" xfId="8" applyFont="1" applyFill="1" applyBorder="1" applyAlignment="1">
      <alignment horizontal="center" vertical="center"/>
    </xf>
    <xf numFmtId="44" fontId="0" fillId="7" borderId="19" xfId="8" applyFont="1" applyFill="1" applyBorder="1" applyAlignment="1">
      <alignment horizontal="center" vertical="center"/>
    </xf>
    <xf numFmtId="0" fontId="24" fillId="7" borderId="21" xfId="0" applyFont="1" applyFill="1" applyBorder="1" applyAlignment="1">
      <alignment horizontal="left" vertical="center" wrapText="1"/>
    </xf>
    <xf numFmtId="0" fontId="24" fillId="7" borderId="19"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0" fillId="7" borderId="20" xfId="0" applyFill="1" applyBorder="1" applyAlignment="1">
      <alignment horizontal="center" vertical="center"/>
    </xf>
    <xf numFmtId="0" fontId="0" fillId="7" borderId="35" xfId="0" applyFill="1" applyBorder="1" applyAlignment="1">
      <alignment horizontal="center" vertical="center" wrapText="1"/>
    </xf>
    <xf numFmtId="0" fontId="0" fillId="7" borderId="16" xfId="0" applyFill="1" applyBorder="1" applyAlignment="1">
      <alignment horizontal="center" vertical="center"/>
    </xf>
    <xf numFmtId="44" fontId="0" fillId="7" borderId="20" xfId="8" applyFont="1" applyFill="1" applyBorder="1" applyAlignment="1">
      <alignment horizontal="center" vertical="center"/>
    </xf>
    <xf numFmtId="0" fontId="0" fillId="7" borderId="19" xfId="0" applyFill="1" applyBorder="1" applyAlignment="1">
      <alignment horizontal="left" vertical="center" wrapText="1"/>
    </xf>
    <xf numFmtId="0" fontId="0" fillId="9" borderId="6"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8" xfId="0" applyFill="1" applyBorder="1" applyAlignment="1">
      <alignment horizontal="center" vertical="center" wrapText="1"/>
    </xf>
    <xf numFmtId="1" fontId="0" fillId="9" borderId="7" xfId="0" applyNumberFormat="1" applyFill="1" applyBorder="1" applyAlignment="1">
      <alignment horizontal="center" vertical="center"/>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0" fontId="27" fillId="9" borderId="19" xfId="0" applyFont="1" applyFill="1" applyBorder="1" applyAlignment="1">
      <alignment horizontal="center" vertical="center" wrapText="1"/>
    </xf>
    <xf numFmtId="0" fontId="0" fillId="7" borderId="21" xfId="0" applyFill="1" applyBorder="1" applyAlignment="1">
      <alignment horizontal="left" vertical="center" wrapText="1"/>
    </xf>
    <xf numFmtId="0" fontId="0" fillId="7" borderId="20" xfId="0" applyFill="1" applyBorder="1" applyAlignment="1">
      <alignment horizontal="left" vertical="center" wrapText="1"/>
    </xf>
    <xf numFmtId="164" fontId="0" fillId="7" borderId="21" xfId="7" applyNumberFormat="1" applyFont="1" applyFill="1" applyBorder="1" applyAlignment="1">
      <alignment horizontal="center" vertical="center"/>
    </xf>
    <xf numFmtId="164" fontId="0" fillId="7" borderId="19" xfId="7" applyNumberFormat="1" applyFont="1" applyFill="1" applyBorder="1" applyAlignment="1">
      <alignment horizontal="center" vertical="center"/>
    </xf>
    <xf numFmtId="0" fontId="24" fillId="7" borderId="26" xfId="0" applyFont="1" applyFill="1" applyBorder="1" applyAlignment="1">
      <alignment horizontal="center" vertical="center" wrapText="1"/>
    </xf>
    <xf numFmtId="0" fontId="24" fillId="7" borderId="28" xfId="0" applyFont="1" applyFill="1" applyBorder="1" applyAlignment="1">
      <alignment horizontal="center" vertical="center" wrapText="1"/>
    </xf>
    <xf numFmtId="1" fontId="0" fillId="7" borderId="21" xfId="0" applyNumberFormat="1" applyFill="1" applyBorder="1" applyAlignment="1">
      <alignment horizontal="center" vertical="center"/>
    </xf>
    <xf numFmtId="1" fontId="0" fillId="7" borderId="19" xfId="0" applyNumberFormat="1" applyFill="1" applyBorder="1" applyAlignment="1">
      <alignment horizontal="center" vertical="center"/>
    </xf>
    <xf numFmtId="0" fontId="27" fillId="7" borderId="21" xfId="0" applyFont="1" applyFill="1" applyBorder="1" applyAlignment="1">
      <alignment horizontal="center" vertical="center" wrapText="1"/>
    </xf>
    <xf numFmtId="0" fontId="27" fillId="7" borderId="19" xfId="0" applyFont="1" applyFill="1" applyBorder="1" applyAlignment="1">
      <alignment horizontal="center" vertical="center" wrapText="1"/>
    </xf>
    <xf numFmtId="0" fontId="0" fillId="9" borderId="20" xfId="0" applyFill="1" applyBorder="1" applyAlignment="1">
      <alignment horizontal="left" vertical="center" wrapText="1"/>
    </xf>
    <xf numFmtId="1" fontId="0" fillId="9" borderId="19" xfId="0" applyNumberFormat="1" applyFill="1" applyBorder="1" applyAlignment="1">
      <alignment horizontal="center" vertical="center"/>
    </xf>
    <xf numFmtId="1" fontId="0" fillId="9" borderId="19" xfId="0" applyNumberFormat="1" applyFill="1" applyBorder="1" applyAlignment="1">
      <alignment horizontal="center" vertical="center" wrapText="1"/>
    </xf>
    <xf numFmtId="164" fontId="0" fillId="9" borderId="21" xfId="7" applyNumberFormat="1" applyFont="1" applyFill="1" applyBorder="1" applyAlignment="1">
      <alignment horizontal="center" vertical="center"/>
    </xf>
    <xf numFmtId="164" fontId="0" fillId="9" borderId="19" xfId="7" applyNumberFormat="1" applyFont="1" applyFill="1" applyBorder="1" applyAlignment="1">
      <alignment horizontal="center" vertical="center"/>
    </xf>
    <xf numFmtId="0" fontId="0" fillId="7" borderId="21" xfId="0" applyFill="1" applyBorder="1" applyAlignment="1">
      <alignment horizontal="center"/>
    </xf>
    <xf numFmtId="0" fontId="0" fillId="7" borderId="19" xfId="0" applyFill="1" applyBorder="1" applyAlignment="1">
      <alignment horizontal="center"/>
    </xf>
    <xf numFmtId="0" fontId="0" fillId="9" borderId="18" xfId="0" applyFill="1" applyBorder="1" applyAlignment="1">
      <alignment horizontal="left" vertical="center" wrapText="1"/>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38" xfId="0"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18" xfId="0" applyFont="1" applyFill="1" applyBorder="1" applyAlignment="1">
      <alignment horizontal="center" vertical="center" wrapText="1"/>
    </xf>
    <xf numFmtId="0" fontId="0" fillId="11" borderId="38" xfId="0" applyFill="1" applyBorder="1" applyAlignment="1">
      <alignment horizontal="center" vertical="center" wrapText="1"/>
    </xf>
    <xf numFmtId="0" fontId="27" fillId="11" borderId="7"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1" borderId="18" xfId="0" applyFont="1" applyFill="1" applyBorder="1" applyAlignment="1">
      <alignment horizontal="center" vertical="center" wrapText="1"/>
    </xf>
    <xf numFmtId="0" fontId="0" fillId="14" borderId="38" xfId="0" applyFill="1" applyBorder="1" applyAlignment="1">
      <alignment horizontal="center" vertical="center" wrapText="1"/>
    </xf>
    <xf numFmtId="0" fontId="0" fillId="14" borderId="18" xfId="0" applyFill="1" applyBorder="1" applyAlignment="1">
      <alignment horizontal="center" vertical="center" wrapText="1"/>
    </xf>
    <xf numFmtId="0" fontId="27" fillId="14" borderId="7"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18" xfId="0" applyFont="1" applyFill="1" applyBorder="1" applyAlignment="1">
      <alignment horizontal="center" vertical="center" wrapText="1"/>
    </xf>
    <xf numFmtId="0" fontId="0" fillId="12" borderId="38"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8" xfId="0" applyFill="1" applyBorder="1" applyAlignment="1">
      <alignment horizontal="center" vertical="center" wrapText="1"/>
    </xf>
    <xf numFmtId="165" fontId="27" fillId="12" borderId="18" xfId="0" applyNumberFormat="1" applyFont="1" applyFill="1" applyBorder="1" applyAlignment="1">
      <alignment horizontal="center" vertical="center" wrapText="1"/>
    </xf>
    <xf numFmtId="165" fontId="27" fillId="13" borderId="1" xfId="0" applyNumberFormat="1" applyFont="1" applyFill="1" applyBorder="1" applyAlignment="1">
      <alignment horizontal="center" vertical="center" wrapText="1"/>
    </xf>
    <xf numFmtId="165" fontId="27" fillId="13" borderId="18" xfId="0" applyNumberFormat="1" applyFont="1" applyFill="1" applyBorder="1" applyAlignment="1">
      <alignment horizontal="center" vertical="center" wrapText="1"/>
    </xf>
    <xf numFmtId="1" fontId="0" fillId="13" borderId="7" xfId="0" applyNumberFormat="1" applyFill="1" applyBorder="1" applyAlignment="1">
      <alignment horizontal="center" vertical="center" wrapText="1"/>
    </xf>
    <xf numFmtId="1" fontId="0" fillId="13" borderId="1" xfId="0" applyNumberFormat="1" applyFill="1" applyBorder="1" applyAlignment="1">
      <alignment horizontal="center" vertical="center" wrapText="1"/>
    </xf>
    <xf numFmtId="1" fontId="0" fillId="13" borderId="18" xfId="0" applyNumberFormat="1" applyFill="1" applyBorder="1" applyAlignment="1">
      <alignment horizontal="center" vertical="center" wrapText="1"/>
    </xf>
    <xf numFmtId="165" fontId="27" fillId="14" borderId="1" xfId="0" applyNumberFormat="1" applyFont="1" applyFill="1" applyBorder="1" applyAlignment="1">
      <alignment horizontal="center" vertical="center" wrapText="1"/>
    </xf>
    <xf numFmtId="165" fontId="27" fillId="14" borderId="18" xfId="0" applyNumberFormat="1"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18" xfId="0" applyFont="1" applyFill="1" applyBorder="1" applyAlignment="1">
      <alignment horizontal="center" vertical="center" wrapText="1"/>
    </xf>
    <xf numFmtId="165" fontId="27" fillId="13" borderId="7" xfId="0" applyNumberFormat="1" applyFont="1" applyFill="1" applyBorder="1" applyAlignment="1">
      <alignment horizontal="center" vertical="center" wrapText="1"/>
    </xf>
    <xf numFmtId="1" fontId="0" fillId="14" borderId="7"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165" fontId="27" fillId="14" borderId="7" xfId="0" applyNumberFormat="1" applyFont="1" applyFill="1" applyBorder="1" applyAlignment="1">
      <alignment horizontal="center" vertical="center" wrapText="1"/>
    </xf>
    <xf numFmtId="0" fontId="0" fillId="15" borderId="6"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22"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23" xfId="0"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23" xfId="0" applyFont="1" applyFill="1" applyBorder="1" applyAlignment="1">
      <alignment horizontal="center" vertical="center" wrapText="1"/>
    </xf>
    <xf numFmtId="1" fontId="0" fillId="15" borderId="7" xfId="0" applyNumberFormat="1" applyFill="1" applyBorder="1" applyAlignment="1">
      <alignment horizontal="center" vertical="center" wrapText="1"/>
    </xf>
    <xf numFmtId="1" fontId="0" fillId="15" borderId="1" xfId="0" applyNumberFormat="1" applyFill="1" applyBorder="1" applyAlignment="1">
      <alignment horizontal="center" vertical="center" wrapText="1"/>
    </xf>
    <xf numFmtId="1" fontId="0" fillId="15" borderId="23" xfId="0" applyNumberFormat="1" applyFill="1" applyBorder="1" applyAlignment="1">
      <alignment horizontal="center" vertical="center" wrapText="1"/>
    </xf>
    <xf numFmtId="165" fontId="27" fillId="15" borderId="7" xfId="0" applyNumberFormat="1" applyFont="1" applyFill="1" applyBorder="1" applyAlignment="1">
      <alignment horizontal="center" vertical="center" wrapText="1"/>
    </xf>
    <xf numFmtId="165" fontId="27" fillId="15" borderId="1" xfId="0" applyNumberFormat="1" applyFont="1" applyFill="1" applyBorder="1" applyAlignment="1">
      <alignment horizontal="center" vertical="center" wrapText="1"/>
    </xf>
    <xf numFmtId="165" fontId="27" fillId="15" borderId="23" xfId="0" applyNumberFormat="1" applyFont="1" applyFill="1" applyBorder="1" applyAlignment="1">
      <alignment horizontal="center" vertical="center" wrapText="1"/>
    </xf>
    <xf numFmtId="0" fontId="0" fillId="0" borderId="12" xfId="0" applyBorder="1" applyAlignment="1">
      <alignment horizontal="center"/>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cellXfs>
  <cellStyles count="10">
    <cellStyle name="BodyStyle" xfId="5"/>
    <cellStyle name="HeaderStyle" xfId="4"/>
    <cellStyle name="Millares" xfId="7" builtinId="3"/>
    <cellStyle name="Millares 2" xfId="3"/>
    <cellStyle name="Moneda" xfId="8" builtinId="4"/>
    <cellStyle name="Moneda 2" xfId="2"/>
    <cellStyle name="Normal" xfId="0" builtinId="0"/>
    <cellStyle name="Normal 2" xfId="1"/>
    <cellStyle name="Numeric" xfId="6"/>
    <cellStyle name="Porcentaje" xfId="9" builtinId="5"/>
  </cellStyles>
  <dxfs count="0"/>
  <tableStyles count="0" defaultTableStyle="TableStyleMedium2" defaultPivotStyle="PivotStyleLight16"/>
  <colors>
    <mruColors>
      <color rgb="FFCC99FF"/>
      <color rgb="FFCCCCFF"/>
      <color rgb="FFFFCC99"/>
      <color rgb="FFFFFF99"/>
      <color rgb="FF66FF33"/>
      <color rgb="FFCCE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xmlns=""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xmlns=""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yr/OneDrive/Documentos/AB-HACIENDA%20PUBLICA/NUEVO%20PLAN%20DE%20ACCION%202024/Programacio&#236;n%20PA%202024-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18">
          <cell r="L18">
            <v>0</v>
          </cell>
        </row>
        <row r="31">
          <cell r="L31">
            <v>0</v>
          </cell>
        </row>
        <row r="36">
          <cell r="L36">
            <v>0</v>
          </cell>
        </row>
        <row r="37">
          <cell r="L37">
            <v>0</v>
          </cell>
        </row>
        <row r="38">
          <cell r="L38">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 zoomScale="80" zoomScaleNormal="80" workbookViewId="0">
      <selection activeCell="A9" sqref="A9"/>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75" style="10" customWidth="1"/>
    <col min="14" max="15" width="10.875" style="10"/>
    <col min="16" max="16" width="16.75" style="10" customWidth="1"/>
    <col min="17" max="17" width="20.375" style="10" customWidth="1"/>
    <col min="18" max="18" width="18.7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25" style="10" customWidth="1"/>
    <col min="27" max="27" width="28.75" style="10" customWidth="1"/>
    <col min="28" max="28" width="19.375" style="10" customWidth="1"/>
    <col min="29" max="29" width="21.125" style="10" customWidth="1"/>
    <col min="30" max="30" width="21.875" style="10" customWidth="1"/>
    <col min="31" max="31" width="25.37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594" t="s">
        <v>155</v>
      </c>
      <c r="B1" s="594"/>
      <c r="C1" s="594"/>
      <c r="D1" s="594"/>
      <c r="E1" s="594"/>
      <c r="F1" s="594"/>
      <c r="G1" s="594"/>
      <c r="H1" s="594"/>
    </row>
    <row r="2" spans="1:50" ht="33" customHeight="1">
      <c r="A2" s="577" t="s">
        <v>174</v>
      </c>
      <c r="B2" s="577"/>
      <c r="C2" s="577"/>
      <c r="D2" s="577"/>
      <c r="E2" s="577"/>
      <c r="F2" s="577"/>
      <c r="G2" s="577"/>
      <c r="H2" s="577"/>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90</v>
      </c>
      <c r="B3" s="573" t="s">
        <v>102</v>
      </c>
      <c r="C3" s="573"/>
      <c r="D3" s="573"/>
      <c r="E3" s="573"/>
      <c r="F3" s="573"/>
      <c r="G3" s="573"/>
      <c r="H3" s="573"/>
    </row>
    <row r="4" spans="1:50" ht="48" customHeight="1">
      <c r="A4" s="14" t="s">
        <v>161</v>
      </c>
      <c r="B4" s="566" t="s">
        <v>180</v>
      </c>
      <c r="C4" s="567"/>
      <c r="D4" s="567"/>
      <c r="E4" s="567"/>
      <c r="F4" s="567"/>
      <c r="G4" s="567"/>
      <c r="H4" s="568"/>
    </row>
    <row r="5" spans="1:50" ht="31.5" customHeight="1">
      <c r="A5" s="14" t="s">
        <v>179</v>
      </c>
      <c r="B5" s="573" t="s">
        <v>103</v>
      </c>
      <c r="C5" s="573"/>
      <c r="D5" s="573"/>
      <c r="E5" s="573"/>
      <c r="F5" s="573"/>
      <c r="G5" s="573"/>
      <c r="H5" s="573"/>
    </row>
    <row r="6" spans="1:50" ht="40.5" customHeight="1">
      <c r="A6" s="14" t="s">
        <v>81</v>
      </c>
      <c r="B6" s="566" t="s">
        <v>104</v>
      </c>
      <c r="C6" s="567"/>
      <c r="D6" s="567"/>
      <c r="E6" s="567"/>
      <c r="F6" s="567"/>
      <c r="G6" s="567"/>
      <c r="H6" s="568"/>
    </row>
    <row r="7" spans="1:50" ht="41.1" customHeight="1">
      <c r="A7" s="14" t="s">
        <v>95</v>
      </c>
      <c r="B7" s="573" t="s">
        <v>105</v>
      </c>
      <c r="C7" s="573"/>
      <c r="D7" s="573"/>
      <c r="E7" s="573"/>
      <c r="F7" s="573"/>
      <c r="G7" s="573"/>
      <c r="H7" s="573"/>
    </row>
    <row r="8" spans="1:50" ht="48.95" customHeight="1">
      <c r="A8" s="14" t="s">
        <v>33</v>
      </c>
      <c r="B8" s="573" t="s">
        <v>187</v>
      </c>
      <c r="C8" s="573"/>
      <c r="D8" s="573"/>
      <c r="E8" s="573"/>
      <c r="F8" s="573"/>
      <c r="G8" s="573"/>
      <c r="H8" s="573"/>
    </row>
    <row r="9" spans="1:50" ht="48.95" customHeight="1">
      <c r="A9" s="14" t="s">
        <v>188</v>
      </c>
      <c r="B9" s="566" t="s">
        <v>189</v>
      </c>
      <c r="C9" s="567"/>
      <c r="D9" s="567"/>
      <c r="E9" s="567"/>
      <c r="F9" s="567"/>
      <c r="G9" s="567"/>
      <c r="H9" s="568"/>
    </row>
    <row r="10" spans="1:50" ht="30">
      <c r="A10" s="14" t="s">
        <v>34</v>
      </c>
      <c r="B10" s="573" t="s">
        <v>106</v>
      </c>
      <c r="C10" s="573"/>
      <c r="D10" s="573"/>
      <c r="E10" s="573"/>
      <c r="F10" s="573"/>
      <c r="G10" s="573"/>
      <c r="H10" s="573"/>
    </row>
    <row r="11" spans="1:50" ht="30">
      <c r="A11" s="14" t="s">
        <v>8</v>
      </c>
      <c r="B11" s="573" t="s">
        <v>107</v>
      </c>
      <c r="C11" s="573"/>
      <c r="D11" s="573"/>
      <c r="E11" s="573"/>
      <c r="F11" s="573"/>
      <c r="G11" s="573"/>
      <c r="H11" s="573"/>
    </row>
    <row r="12" spans="1:50" ht="33.950000000000003" customHeight="1">
      <c r="A12" s="14" t="s">
        <v>82</v>
      </c>
      <c r="B12" s="573" t="s">
        <v>108</v>
      </c>
      <c r="C12" s="573"/>
      <c r="D12" s="573"/>
      <c r="E12" s="573"/>
      <c r="F12" s="573"/>
      <c r="G12" s="573"/>
      <c r="H12" s="573"/>
    </row>
    <row r="13" spans="1:50" ht="30">
      <c r="A13" s="14" t="s">
        <v>29</v>
      </c>
      <c r="B13" s="573" t="s">
        <v>109</v>
      </c>
      <c r="C13" s="573"/>
      <c r="D13" s="573"/>
      <c r="E13" s="573"/>
      <c r="F13" s="573"/>
      <c r="G13" s="573"/>
      <c r="H13" s="573"/>
    </row>
    <row r="14" spans="1:50" ht="30">
      <c r="A14" s="14" t="s">
        <v>99</v>
      </c>
      <c r="B14" s="573" t="s">
        <v>110</v>
      </c>
      <c r="C14" s="573"/>
      <c r="D14" s="573"/>
      <c r="E14" s="573"/>
      <c r="F14" s="573"/>
      <c r="G14" s="573"/>
      <c r="H14" s="573"/>
    </row>
    <row r="15" spans="1:50" ht="44.1" customHeight="1">
      <c r="A15" s="14" t="s">
        <v>96</v>
      </c>
      <c r="B15" s="573" t="s">
        <v>111</v>
      </c>
      <c r="C15" s="573"/>
      <c r="D15" s="573"/>
      <c r="E15" s="573"/>
      <c r="F15" s="573"/>
      <c r="G15" s="573"/>
      <c r="H15" s="573"/>
    </row>
    <row r="16" spans="1:50" ht="60">
      <c r="A16" s="14" t="s">
        <v>9</v>
      </c>
      <c r="B16" s="573" t="s">
        <v>112</v>
      </c>
      <c r="C16" s="573"/>
      <c r="D16" s="573"/>
      <c r="E16" s="573"/>
      <c r="F16" s="573"/>
      <c r="G16" s="573"/>
      <c r="H16" s="573"/>
    </row>
    <row r="17" spans="1:8" ht="58.5" customHeight="1">
      <c r="A17" s="14" t="s">
        <v>30</v>
      </c>
      <c r="B17" s="573" t="s">
        <v>113</v>
      </c>
      <c r="C17" s="573"/>
      <c r="D17" s="573"/>
      <c r="E17" s="573"/>
      <c r="F17" s="573"/>
      <c r="G17" s="573"/>
      <c r="H17" s="573"/>
    </row>
    <row r="18" spans="1:8" ht="30">
      <c r="A18" s="14" t="s">
        <v>83</v>
      </c>
      <c r="B18" s="573" t="s">
        <v>114</v>
      </c>
      <c r="C18" s="573"/>
      <c r="D18" s="573"/>
      <c r="E18" s="573"/>
      <c r="F18" s="573"/>
      <c r="G18" s="573"/>
      <c r="H18" s="573"/>
    </row>
    <row r="19" spans="1:8" ht="30" customHeight="1">
      <c r="A19" s="591"/>
      <c r="B19" s="592"/>
      <c r="C19" s="592"/>
      <c r="D19" s="592"/>
      <c r="E19" s="592"/>
      <c r="F19" s="592"/>
      <c r="G19" s="592"/>
      <c r="H19" s="593"/>
    </row>
    <row r="20" spans="1:8" ht="37.5" customHeight="1">
      <c r="A20" s="577" t="s">
        <v>175</v>
      </c>
      <c r="B20" s="577"/>
      <c r="C20" s="577"/>
      <c r="D20" s="577"/>
      <c r="E20" s="577"/>
      <c r="F20" s="577"/>
      <c r="G20" s="577"/>
      <c r="H20" s="577"/>
    </row>
    <row r="21" spans="1:8" ht="117" customHeight="1">
      <c r="A21" s="574" t="s">
        <v>35</v>
      </c>
      <c r="B21" s="574"/>
      <c r="C21" s="574"/>
      <c r="D21" s="574"/>
      <c r="E21" s="574"/>
      <c r="F21" s="574"/>
      <c r="G21" s="574"/>
      <c r="H21" s="574"/>
    </row>
    <row r="22" spans="1:8" ht="117" customHeight="1">
      <c r="A22" s="14" t="s">
        <v>95</v>
      </c>
      <c r="B22" s="573" t="s">
        <v>105</v>
      </c>
      <c r="C22" s="573"/>
      <c r="D22" s="573"/>
      <c r="E22" s="573"/>
      <c r="F22" s="573"/>
      <c r="G22" s="573"/>
      <c r="H22" s="573"/>
    </row>
    <row r="23" spans="1:8" ht="167.1" customHeight="1">
      <c r="A23" s="14" t="s">
        <v>84</v>
      </c>
      <c r="B23" s="574" t="s">
        <v>115</v>
      </c>
      <c r="C23" s="574"/>
      <c r="D23" s="574"/>
      <c r="E23" s="574"/>
      <c r="F23" s="574"/>
      <c r="G23" s="574"/>
      <c r="H23" s="574"/>
    </row>
    <row r="24" spans="1:8" ht="69.75" customHeight="1">
      <c r="A24" s="14" t="s">
        <v>181</v>
      </c>
      <c r="B24" s="574" t="s">
        <v>116</v>
      </c>
      <c r="C24" s="574"/>
      <c r="D24" s="574"/>
      <c r="E24" s="574"/>
      <c r="F24" s="574"/>
      <c r="G24" s="574"/>
      <c r="H24" s="574"/>
    </row>
    <row r="25" spans="1:8" ht="60" customHeight="1">
      <c r="A25" s="14" t="s">
        <v>182</v>
      </c>
      <c r="B25" s="574" t="s">
        <v>118</v>
      </c>
      <c r="C25" s="574"/>
      <c r="D25" s="574"/>
      <c r="E25" s="574"/>
      <c r="F25" s="574"/>
      <c r="G25" s="574"/>
      <c r="H25" s="574"/>
    </row>
    <row r="26" spans="1:8" ht="24.75" customHeight="1">
      <c r="A26" s="15" t="s">
        <v>86</v>
      </c>
      <c r="B26" s="575" t="s">
        <v>117</v>
      </c>
      <c r="C26" s="575"/>
      <c r="D26" s="575"/>
      <c r="E26" s="575"/>
      <c r="F26" s="575"/>
      <c r="G26" s="575"/>
      <c r="H26" s="575"/>
    </row>
    <row r="27" spans="1:8" ht="26.25" customHeight="1">
      <c r="A27" s="15" t="s">
        <v>87</v>
      </c>
      <c r="B27" s="575" t="s">
        <v>97</v>
      </c>
      <c r="C27" s="575"/>
      <c r="D27" s="575"/>
      <c r="E27" s="575"/>
      <c r="F27" s="575"/>
      <c r="G27" s="575"/>
      <c r="H27" s="575"/>
    </row>
    <row r="28" spans="1:8" ht="53.25" customHeight="1">
      <c r="A28" s="14" t="s">
        <v>162</v>
      </c>
      <c r="B28" s="574" t="s">
        <v>168</v>
      </c>
      <c r="C28" s="574"/>
      <c r="D28" s="574"/>
      <c r="E28" s="574"/>
      <c r="F28" s="574"/>
      <c r="G28" s="574"/>
      <c r="H28" s="574"/>
    </row>
    <row r="29" spans="1:8" ht="45" customHeight="1">
      <c r="A29" s="14" t="s">
        <v>164</v>
      </c>
      <c r="B29" s="569" t="s">
        <v>169</v>
      </c>
      <c r="C29" s="570"/>
      <c r="D29" s="570"/>
      <c r="E29" s="570"/>
      <c r="F29" s="570"/>
      <c r="G29" s="570"/>
      <c r="H29" s="571"/>
    </row>
    <row r="30" spans="1:8" ht="45" customHeight="1">
      <c r="A30" s="14" t="s">
        <v>163</v>
      </c>
      <c r="B30" s="569" t="s">
        <v>170</v>
      </c>
      <c r="C30" s="570"/>
      <c r="D30" s="570"/>
      <c r="E30" s="570"/>
      <c r="F30" s="570"/>
      <c r="G30" s="570"/>
      <c r="H30" s="571"/>
    </row>
    <row r="31" spans="1:8" ht="45" customHeight="1">
      <c r="A31" s="14" t="s">
        <v>153</v>
      </c>
      <c r="B31" s="569" t="s">
        <v>171</v>
      </c>
      <c r="C31" s="570"/>
      <c r="D31" s="570"/>
      <c r="E31" s="570"/>
      <c r="F31" s="570"/>
      <c r="G31" s="570"/>
      <c r="H31" s="571"/>
    </row>
    <row r="32" spans="1:8" ht="33" customHeight="1">
      <c r="A32" s="15" t="s">
        <v>183</v>
      </c>
      <c r="B32" s="574" t="s">
        <v>119</v>
      </c>
      <c r="C32" s="574"/>
      <c r="D32" s="574"/>
      <c r="E32" s="574"/>
      <c r="F32" s="574"/>
      <c r="G32" s="574"/>
      <c r="H32" s="574"/>
    </row>
    <row r="33" spans="1:8" ht="39" customHeight="1">
      <c r="A33" s="14" t="s">
        <v>88</v>
      </c>
      <c r="B33" s="575" t="s">
        <v>172</v>
      </c>
      <c r="C33" s="575"/>
      <c r="D33" s="575"/>
      <c r="E33" s="575"/>
      <c r="F33" s="575"/>
      <c r="G33" s="575"/>
      <c r="H33" s="575"/>
    </row>
    <row r="34" spans="1:8" ht="39" customHeight="1">
      <c r="A34" s="577" t="s">
        <v>209</v>
      </c>
      <c r="B34" s="577"/>
      <c r="C34" s="577"/>
      <c r="D34" s="577"/>
      <c r="E34" s="577"/>
      <c r="F34" s="577"/>
      <c r="G34" s="577"/>
      <c r="H34" s="577"/>
    </row>
    <row r="35" spans="1:8" ht="79.5" customHeight="1">
      <c r="A35" s="566" t="s">
        <v>210</v>
      </c>
      <c r="B35" s="567"/>
      <c r="C35" s="567"/>
      <c r="D35" s="567"/>
      <c r="E35" s="567"/>
      <c r="F35" s="567"/>
      <c r="G35" s="567"/>
      <c r="H35" s="568"/>
    </row>
    <row r="36" spans="1:8" ht="33" customHeight="1">
      <c r="A36" s="14" t="s">
        <v>26</v>
      </c>
      <c r="B36" s="574" t="s">
        <v>142</v>
      </c>
      <c r="C36" s="574"/>
      <c r="D36" s="574"/>
      <c r="E36" s="574"/>
      <c r="F36" s="574"/>
      <c r="G36" s="574"/>
      <c r="H36" s="574"/>
    </row>
    <row r="37" spans="1:8" ht="33" customHeight="1">
      <c r="A37" s="14" t="s">
        <v>27</v>
      </c>
      <c r="B37" s="574" t="s">
        <v>143</v>
      </c>
      <c r="C37" s="574"/>
      <c r="D37" s="574"/>
      <c r="E37" s="574"/>
      <c r="F37" s="574"/>
      <c r="G37" s="574"/>
      <c r="H37" s="574"/>
    </row>
    <row r="38" spans="1:8" ht="33" customHeight="1">
      <c r="A38" s="21"/>
      <c r="B38" s="22"/>
      <c r="C38" s="22"/>
      <c r="D38" s="22"/>
      <c r="E38" s="22"/>
      <c r="F38" s="22"/>
      <c r="G38" s="22"/>
      <c r="H38" s="23"/>
    </row>
    <row r="39" spans="1:8" ht="34.5" customHeight="1">
      <c r="A39" s="577" t="s">
        <v>176</v>
      </c>
      <c r="B39" s="577"/>
      <c r="C39" s="577"/>
      <c r="D39" s="577"/>
      <c r="E39" s="577"/>
      <c r="F39" s="577"/>
      <c r="G39" s="577"/>
      <c r="H39" s="577"/>
    </row>
    <row r="40" spans="1:8" ht="34.5" customHeight="1">
      <c r="A40" s="14" t="s">
        <v>10</v>
      </c>
      <c r="B40" s="574" t="s">
        <v>120</v>
      </c>
      <c r="C40" s="574"/>
      <c r="D40" s="574"/>
      <c r="E40" s="574"/>
      <c r="F40" s="574"/>
      <c r="G40" s="574"/>
      <c r="H40" s="574"/>
    </row>
    <row r="41" spans="1:8" ht="29.25" customHeight="1">
      <c r="A41" s="14" t="s">
        <v>11</v>
      </c>
      <c r="B41" s="574" t="s">
        <v>121</v>
      </c>
      <c r="C41" s="574"/>
      <c r="D41" s="574"/>
      <c r="E41" s="574"/>
      <c r="F41" s="574"/>
      <c r="G41" s="574"/>
      <c r="H41" s="574"/>
    </row>
    <row r="42" spans="1:8" ht="42" customHeight="1">
      <c r="A42" s="14" t="s">
        <v>144</v>
      </c>
      <c r="B42" s="574" t="s">
        <v>191</v>
      </c>
      <c r="C42" s="574"/>
      <c r="D42" s="574"/>
      <c r="E42" s="574"/>
      <c r="F42" s="574"/>
      <c r="G42" s="574"/>
      <c r="H42" s="574"/>
    </row>
    <row r="43" spans="1:8" ht="42" customHeight="1">
      <c r="A43" s="14" t="s">
        <v>193</v>
      </c>
      <c r="B43" s="569" t="s">
        <v>194</v>
      </c>
      <c r="C43" s="570"/>
      <c r="D43" s="570"/>
      <c r="E43" s="570"/>
      <c r="F43" s="570"/>
      <c r="G43" s="570"/>
      <c r="H43" s="571"/>
    </row>
    <row r="44" spans="1:8" ht="42" customHeight="1">
      <c r="A44" s="14" t="s">
        <v>145</v>
      </c>
      <c r="B44" s="569" t="s">
        <v>195</v>
      </c>
      <c r="C44" s="570"/>
      <c r="D44" s="570"/>
      <c r="E44" s="570"/>
      <c r="F44" s="570"/>
      <c r="G44" s="570"/>
      <c r="H44" s="571"/>
    </row>
    <row r="45" spans="1:8" ht="42" customHeight="1">
      <c r="A45" s="14" t="s">
        <v>196</v>
      </c>
      <c r="B45" s="569" t="s">
        <v>198</v>
      </c>
      <c r="C45" s="570"/>
      <c r="D45" s="570"/>
      <c r="E45" s="570"/>
      <c r="F45" s="570"/>
      <c r="G45" s="570"/>
      <c r="H45" s="571"/>
    </row>
    <row r="46" spans="1:8" ht="86.1" customHeight="1">
      <c r="A46" s="16" t="s">
        <v>200</v>
      </c>
      <c r="B46" s="580" t="s">
        <v>122</v>
      </c>
      <c r="C46" s="580"/>
      <c r="D46" s="580"/>
      <c r="E46" s="580"/>
      <c r="F46" s="580"/>
      <c r="G46" s="580"/>
      <c r="H46" s="580"/>
    </row>
    <row r="47" spans="1:8" ht="39.75" customHeight="1">
      <c r="A47" s="16" t="s">
        <v>205</v>
      </c>
      <c r="B47" s="588" t="s">
        <v>211</v>
      </c>
      <c r="C47" s="589"/>
      <c r="D47" s="589"/>
      <c r="E47" s="589"/>
      <c r="F47" s="589"/>
      <c r="G47" s="589"/>
      <c r="H47" s="590"/>
    </row>
    <row r="48" spans="1:8" ht="31.5" customHeight="1">
      <c r="A48" s="16" t="s">
        <v>12</v>
      </c>
      <c r="B48" s="580" t="s">
        <v>199</v>
      </c>
      <c r="C48" s="580"/>
      <c r="D48" s="580"/>
      <c r="E48" s="580"/>
      <c r="F48" s="580"/>
      <c r="G48" s="580"/>
      <c r="H48" s="580"/>
    </row>
    <row r="49" spans="1:8" ht="30">
      <c r="A49" s="16" t="s">
        <v>201</v>
      </c>
      <c r="B49" s="580" t="s">
        <v>123</v>
      </c>
      <c r="C49" s="580"/>
      <c r="D49" s="580"/>
      <c r="E49" s="580"/>
      <c r="F49" s="580"/>
      <c r="G49" s="580"/>
      <c r="H49" s="580"/>
    </row>
    <row r="50" spans="1:8" ht="43.5" customHeight="1">
      <c r="A50" s="16" t="s">
        <v>14</v>
      </c>
      <c r="B50" s="580" t="s">
        <v>124</v>
      </c>
      <c r="C50" s="580"/>
      <c r="D50" s="580"/>
      <c r="E50" s="580"/>
      <c r="F50" s="580"/>
      <c r="G50" s="580"/>
      <c r="H50" s="580"/>
    </row>
    <row r="51" spans="1:8" ht="40.5" customHeight="1">
      <c r="A51" s="16" t="s">
        <v>15</v>
      </c>
      <c r="B51" s="580" t="s">
        <v>125</v>
      </c>
      <c r="C51" s="580"/>
      <c r="D51" s="580"/>
      <c r="E51" s="580"/>
      <c r="F51" s="580"/>
      <c r="G51" s="580"/>
      <c r="H51" s="580"/>
    </row>
    <row r="52" spans="1:8" ht="75.75" customHeight="1">
      <c r="A52" s="17" t="s">
        <v>16</v>
      </c>
      <c r="B52" s="576" t="s">
        <v>126</v>
      </c>
      <c r="C52" s="576"/>
      <c r="D52" s="576"/>
      <c r="E52" s="576"/>
      <c r="F52" s="576"/>
      <c r="G52" s="576"/>
      <c r="H52" s="576"/>
    </row>
    <row r="53" spans="1:8" ht="41.25" customHeight="1">
      <c r="A53" s="17" t="s">
        <v>17</v>
      </c>
      <c r="B53" s="576" t="s">
        <v>127</v>
      </c>
      <c r="C53" s="576"/>
      <c r="D53" s="576"/>
      <c r="E53" s="576"/>
      <c r="F53" s="576"/>
      <c r="G53" s="576"/>
      <c r="H53" s="576"/>
    </row>
    <row r="54" spans="1:8" ht="47.45" customHeight="1">
      <c r="A54" s="17" t="s">
        <v>160</v>
      </c>
      <c r="B54" s="576" t="s">
        <v>128</v>
      </c>
      <c r="C54" s="576"/>
      <c r="D54" s="576"/>
      <c r="E54" s="576"/>
      <c r="F54" s="576"/>
      <c r="G54" s="576"/>
      <c r="H54" s="576"/>
    </row>
    <row r="55" spans="1:8" ht="57.6" customHeight="1">
      <c r="A55" s="17" t="s">
        <v>36</v>
      </c>
      <c r="B55" s="576" t="s">
        <v>129</v>
      </c>
      <c r="C55" s="576"/>
      <c r="D55" s="576"/>
      <c r="E55" s="576"/>
      <c r="F55" s="576"/>
      <c r="G55" s="576"/>
      <c r="H55" s="576"/>
    </row>
    <row r="56" spans="1:8" ht="31.5" customHeight="1">
      <c r="A56" s="17" t="s">
        <v>100</v>
      </c>
      <c r="B56" s="576" t="s">
        <v>130</v>
      </c>
      <c r="C56" s="576"/>
      <c r="D56" s="576"/>
      <c r="E56" s="576"/>
      <c r="F56" s="576"/>
      <c r="G56" s="576"/>
      <c r="H56" s="576"/>
    </row>
    <row r="57" spans="1:8" ht="70.5" customHeight="1">
      <c r="A57" s="17" t="s">
        <v>101</v>
      </c>
      <c r="B57" s="576" t="s">
        <v>131</v>
      </c>
      <c r="C57" s="576"/>
      <c r="D57" s="576"/>
      <c r="E57" s="576"/>
      <c r="F57" s="576"/>
      <c r="G57" s="576"/>
      <c r="H57" s="576"/>
    </row>
    <row r="58" spans="1:8" ht="33.75" customHeight="1">
      <c r="A58" s="581"/>
      <c r="B58" s="581"/>
      <c r="C58" s="581"/>
      <c r="D58" s="581"/>
      <c r="E58" s="581"/>
      <c r="F58" s="581"/>
      <c r="G58" s="581"/>
      <c r="H58" s="582"/>
    </row>
    <row r="59" spans="1:8" ht="32.25" customHeight="1">
      <c r="A59" s="572" t="s">
        <v>178</v>
      </c>
      <c r="B59" s="572"/>
      <c r="C59" s="572"/>
      <c r="D59" s="572"/>
      <c r="E59" s="572"/>
      <c r="F59" s="572"/>
      <c r="G59" s="572"/>
      <c r="H59" s="572"/>
    </row>
    <row r="60" spans="1:8" ht="34.5" customHeight="1">
      <c r="A60" s="14" t="s">
        <v>22</v>
      </c>
      <c r="B60" s="578" t="s">
        <v>137</v>
      </c>
      <c r="C60" s="578"/>
      <c r="D60" s="578"/>
      <c r="E60" s="578"/>
      <c r="F60" s="578"/>
      <c r="G60" s="578"/>
      <c r="H60" s="578"/>
    </row>
    <row r="61" spans="1:8" ht="60" customHeight="1">
      <c r="A61" s="14" t="s">
        <v>32</v>
      </c>
      <c r="B61" s="587" t="s">
        <v>138</v>
      </c>
      <c r="C61" s="587"/>
      <c r="D61" s="587"/>
      <c r="E61" s="587"/>
      <c r="F61" s="587"/>
      <c r="G61" s="587"/>
      <c r="H61" s="587"/>
    </row>
    <row r="62" spans="1:8" ht="41.25" customHeight="1">
      <c r="A62" s="14" t="s">
        <v>202</v>
      </c>
      <c r="B62" s="584" t="s">
        <v>203</v>
      </c>
      <c r="C62" s="585"/>
      <c r="D62" s="585"/>
      <c r="E62" s="585"/>
      <c r="F62" s="585"/>
      <c r="G62" s="585"/>
      <c r="H62" s="586"/>
    </row>
    <row r="63" spans="1:8" ht="42" customHeight="1">
      <c r="A63" s="14" t="s">
        <v>23</v>
      </c>
      <c r="B63" s="574" t="s">
        <v>139</v>
      </c>
      <c r="C63" s="574"/>
      <c r="D63" s="574"/>
      <c r="E63" s="574"/>
      <c r="F63" s="574"/>
      <c r="G63" s="574"/>
      <c r="H63" s="574"/>
    </row>
    <row r="64" spans="1:8" ht="31.5" customHeight="1">
      <c r="A64" s="14" t="s">
        <v>24</v>
      </c>
      <c r="B64" s="578" t="s">
        <v>140</v>
      </c>
      <c r="C64" s="578"/>
      <c r="D64" s="578"/>
      <c r="E64" s="578"/>
      <c r="F64" s="578"/>
      <c r="G64" s="578"/>
      <c r="H64" s="578"/>
    </row>
    <row r="65" spans="1:8" ht="45.75" customHeight="1">
      <c r="A65" s="14" t="s">
        <v>25</v>
      </c>
      <c r="B65" s="578" t="s">
        <v>141</v>
      </c>
      <c r="C65" s="578"/>
      <c r="D65" s="578"/>
      <c r="E65" s="578"/>
      <c r="F65" s="578"/>
      <c r="G65" s="578"/>
      <c r="H65" s="578"/>
    </row>
    <row r="66" spans="1:8" ht="30.75" customHeight="1">
      <c r="A66" s="583"/>
      <c r="B66" s="583"/>
      <c r="C66" s="583"/>
      <c r="D66" s="583"/>
      <c r="E66" s="583"/>
      <c r="F66" s="583"/>
      <c r="G66" s="583"/>
      <c r="H66" s="583"/>
    </row>
    <row r="67" spans="1:8" ht="34.5" customHeight="1">
      <c r="A67" s="572" t="s">
        <v>177</v>
      </c>
      <c r="B67" s="572"/>
      <c r="C67" s="572"/>
      <c r="D67" s="572"/>
      <c r="E67" s="572"/>
      <c r="F67" s="572"/>
      <c r="G67" s="572"/>
      <c r="H67" s="572"/>
    </row>
    <row r="68" spans="1:8" ht="39.75" customHeight="1">
      <c r="A68" s="17" t="s">
        <v>19</v>
      </c>
      <c r="B68" s="578" t="s">
        <v>132</v>
      </c>
      <c r="C68" s="578"/>
      <c r="D68" s="578"/>
      <c r="E68" s="578"/>
      <c r="F68" s="578"/>
      <c r="G68" s="578"/>
      <c r="H68" s="578"/>
    </row>
    <row r="69" spans="1:8" ht="39.75" customHeight="1">
      <c r="A69" s="17" t="s">
        <v>13</v>
      </c>
      <c r="B69" s="578" t="s">
        <v>133</v>
      </c>
      <c r="C69" s="578"/>
      <c r="D69" s="578"/>
      <c r="E69" s="578"/>
      <c r="F69" s="578"/>
      <c r="G69" s="578"/>
      <c r="H69" s="578"/>
    </row>
    <row r="70" spans="1:8" ht="42" customHeight="1">
      <c r="A70" s="17" t="s">
        <v>18</v>
      </c>
      <c r="B70" s="576" t="s">
        <v>134</v>
      </c>
      <c r="C70" s="576"/>
      <c r="D70" s="576"/>
      <c r="E70" s="576"/>
      <c r="F70" s="576"/>
      <c r="G70" s="576"/>
      <c r="H70" s="576"/>
    </row>
    <row r="71" spans="1:8" ht="33.75" customHeight="1">
      <c r="A71" s="17" t="s">
        <v>20</v>
      </c>
      <c r="B71" s="578" t="s">
        <v>135</v>
      </c>
      <c r="C71" s="578"/>
      <c r="D71" s="578"/>
      <c r="E71" s="578"/>
      <c r="F71" s="578"/>
      <c r="G71" s="578"/>
      <c r="H71" s="578"/>
    </row>
    <row r="72" spans="1:8" ht="33" customHeight="1">
      <c r="A72" s="17" t="s">
        <v>21</v>
      </c>
      <c r="B72" s="578" t="s">
        <v>136</v>
      </c>
      <c r="C72" s="578"/>
      <c r="D72" s="578"/>
      <c r="E72" s="578"/>
      <c r="F72" s="578"/>
      <c r="G72" s="578"/>
      <c r="H72" s="578"/>
    </row>
    <row r="73" spans="1:8" ht="33.75" customHeight="1">
      <c r="A73" s="579"/>
      <c r="B73" s="579"/>
      <c r="C73" s="579"/>
      <c r="D73" s="579"/>
      <c r="E73" s="579"/>
      <c r="F73" s="579"/>
      <c r="G73" s="579"/>
      <c r="H73" s="579"/>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4"/>
  <sheetViews>
    <sheetView tabSelected="1" view="pageBreakPreview" zoomScale="66" zoomScaleNormal="66" zoomScaleSheetLayoutView="66" workbookViewId="0">
      <selection activeCell="A8" sqref="A8:A19"/>
    </sheetView>
  </sheetViews>
  <sheetFormatPr baseColWidth="10" defaultColWidth="11.375" defaultRowHeight="18"/>
  <cols>
    <col min="1" max="2" width="26.375" style="1" customWidth="1"/>
    <col min="3" max="4" width="22.375" style="1" customWidth="1"/>
    <col min="5" max="5" width="23.125" style="1" customWidth="1"/>
    <col min="6" max="6" width="23.75" style="1" customWidth="1"/>
    <col min="7" max="7" width="29.375" style="1" bestFit="1" customWidth="1"/>
    <col min="8" max="8" width="34.875" style="1" bestFit="1" customWidth="1"/>
    <col min="9" max="9" width="28" style="1" bestFit="1" customWidth="1"/>
    <col min="10" max="10" width="38.75" style="1" bestFit="1" customWidth="1"/>
    <col min="11" max="11" width="35.125" style="3" customWidth="1"/>
    <col min="12" max="12" width="30.75" style="3" bestFit="1" customWidth="1"/>
    <col min="13" max="13" width="16.875" style="3" bestFit="1" customWidth="1"/>
    <col min="14" max="14" width="46.875" style="3" bestFit="1" customWidth="1"/>
    <col min="15" max="15" width="25.375" style="4" bestFit="1" customWidth="1"/>
    <col min="16" max="16" width="28.125" style="5" customWidth="1"/>
    <col min="17" max="17" width="33" style="138" customWidth="1"/>
    <col min="18" max="20" width="23" style="138" customWidth="1"/>
    <col min="21" max="21" width="24.875" style="1" customWidth="1"/>
    <col min="22" max="22" width="22.875" style="1" customWidth="1"/>
    <col min="23" max="23" width="25.125" style="1" customWidth="1"/>
    <col min="24" max="24" width="27.375" style="1" customWidth="1"/>
    <col min="25" max="25" width="0" style="1" hidden="1" customWidth="1"/>
    <col min="26" max="16384" width="11.375" style="1"/>
  </cols>
  <sheetData>
    <row r="1" spans="1:24" ht="21" customHeight="1">
      <c r="A1" s="695"/>
      <c r="B1" s="695"/>
      <c r="C1" s="696" t="s">
        <v>1</v>
      </c>
      <c r="D1" s="696"/>
      <c r="E1" s="696"/>
      <c r="F1" s="696"/>
      <c r="G1" s="696"/>
      <c r="H1" s="696"/>
      <c r="I1" s="696"/>
      <c r="J1" s="696"/>
      <c r="K1" s="696"/>
      <c r="L1" s="696"/>
      <c r="M1" s="696"/>
      <c r="N1" s="696"/>
      <c r="O1" s="696"/>
      <c r="P1" s="696"/>
      <c r="Q1" s="696"/>
      <c r="R1" s="696"/>
      <c r="S1" s="696"/>
      <c r="T1" s="696"/>
      <c r="U1" s="696"/>
      <c r="V1" s="696"/>
      <c r="W1" s="27" t="s">
        <v>213</v>
      </c>
    </row>
    <row r="2" spans="1:24" ht="21" customHeight="1">
      <c r="A2" s="695"/>
      <c r="B2" s="695"/>
      <c r="C2" s="696" t="s">
        <v>2</v>
      </c>
      <c r="D2" s="696"/>
      <c r="E2" s="696"/>
      <c r="F2" s="696"/>
      <c r="G2" s="696"/>
      <c r="H2" s="696"/>
      <c r="I2" s="696"/>
      <c r="J2" s="696"/>
      <c r="K2" s="696"/>
      <c r="L2" s="696"/>
      <c r="M2" s="696"/>
      <c r="N2" s="696"/>
      <c r="O2" s="696"/>
      <c r="P2" s="696"/>
      <c r="Q2" s="696"/>
      <c r="R2" s="696"/>
      <c r="S2" s="696"/>
      <c r="T2" s="696"/>
      <c r="U2" s="696"/>
      <c r="V2" s="696"/>
      <c r="W2" s="27" t="s">
        <v>3</v>
      </c>
    </row>
    <row r="3" spans="1:24" ht="21" customHeight="1">
      <c r="A3" s="695"/>
      <c r="B3" s="695"/>
      <c r="C3" s="696" t="s">
        <v>4</v>
      </c>
      <c r="D3" s="696"/>
      <c r="E3" s="696"/>
      <c r="F3" s="696"/>
      <c r="G3" s="696"/>
      <c r="H3" s="696"/>
      <c r="I3" s="696"/>
      <c r="J3" s="696"/>
      <c r="K3" s="696"/>
      <c r="L3" s="696"/>
      <c r="M3" s="696"/>
      <c r="N3" s="696"/>
      <c r="O3" s="696"/>
      <c r="P3" s="696"/>
      <c r="Q3" s="696"/>
      <c r="R3" s="696"/>
      <c r="S3" s="696"/>
      <c r="T3" s="696"/>
      <c r="U3" s="696"/>
      <c r="V3" s="696"/>
      <c r="W3" s="27" t="s">
        <v>212</v>
      </c>
    </row>
    <row r="4" spans="1:24" ht="21" customHeight="1">
      <c r="A4" s="695"/>
      <c r="B4" s="695"/>
      <c r="C4" s="696" t="s">
        <v>154</v>
      </c>
      <c r="D4" s="696"/>
      <c r="E4" s="696"/>
      <c r="F4" s="696"/>
      <c r="G4" s="696"/>
      <c r="H4" s="696"/>
      <c r="I4" s="696"/>
      <c r="J4" s="696"/>
      <c r="K4" s="696"/>
      <c r="L4" s="696"/>
      <c r="M4" s="696"/>
      <c r="N4" s="696"/>
      <c r="O4" s="696"/>
      <c r="P4" s="696"/>
      <c r="Q4" s="696"/>
      <c r="R4" s="696"/>
      <c r="S4" s="696"/>
      <c r="T4" s="696"/>
      <c r="U4" s="696"/>
      <c r="V4" s="696"/>
      <c r="W4" s="27" t="s">
        <v>215</v>
      </c>
    </row>
    <row r="5" spans="1:24" ht="26.25" customHeight="1">
      <c r="A5" s="658" t="s">
        <v>166</v>
      </c>
      <c r="B5" s="658"/>
      <c r="C5" s="655" t="s">
        <v>622</v>
      </c>
      <c r="D5" s="656"/>
      <c r="E5" s="656"/>
      <c r="F5" s="656"/>
      <c r="G5" s="656"/>
      <c r="H5" s="656"/>
      <c r="I5" s="656"/>
      <c r="J5" s="656"/>
      <c r="K5" s="656"/>
      <c r="L5" s="656"/>
      <c r="M5" s="656"/>
      <c r="N5" s="656"/>
      <c r="O5" s="656"/>
      <c r="P5" s="656"/>
      <c r="Q5" s="656"/>
      <c r="R5" s="656"/>
      <c r="S5" s="656"/>
      <c r="T5" s="656"/>
      <c r="U5" s="656"/>
      <c r="V5" s="656"/>
      <c r="W5" s="657"/>
    </row>
    <row r="6" spans="1:24" ht="39" customHeight="1">
      <c r="A6" s="662" t="s">
        <v>156</v>
      </c>
      <c r="B6" s="663"/>
      <c r="C6" s="663"/>
      <c r="D6" s="663"/>
      <c r="E6" s="663"/>
      <c r="F6" s="663"/>
      <c r="G6" s="663"/>
      <c r="H6" s="663"/>
      <c r="I6" s="663"/>
      <c r="J6" s="663"/>
      <c r="K6" s="663"/>
      <c r="L6" s="663"/>
      <c r="M6" s="663"/>
      <c r="N6" s="663"/>
      <c r="O6" s="663"/>
      <c r="P6" s="663"/>
      <c r="Q6" s="663"/>
      <c r="R6" s="663"/>
      <c r="S6" s="663"/>
      <c r="T6" s="663"/>
      <c r="U6" s="663"/>
      <c r="V6" s="663"/>
      <c r="W6" s="664"/>
    </row>
    <row r="7" spans="1:24" s="2" customFormat="1" ht="60.75" thickBot="1">
      <c r="A7" s="161" t="s">
        <v>90</v>
      </c>
      <c r="B7" s="161" t="s">
        <v>161</v>
      </c>
      <c r="C7" s="161" t="s">
        <v>152</v>
      </c>
      <c r="D7" s="161" t="s">
        <v>28</v>
      </c>
      <c r="E7" s="161" t="s">
        <v>98</v>
      </c>
      <c r="F7" s="161" t="s">
        <v>7</v>
      </c>
      <c r="G7" s="161" t="s">
        <v>312</v>
      </c>
      <c r="H7" s="161" t="s">
        <v>34</v>
      </c>
      <c r="I7" s="161" t="s">
        <v>8</v>
      </c>
      <c r="J7" s="161" t="s">
        <v>151</v>
      </c>
      <c r="K7" s="161" t="s">
        <v>94</v>
      </c>
      <c r="L7" s="161" t="s">
        <v>93</v>
      </c>
      <c r="M7" s="161" t="s">
        <v>173</v>
      </c>
      <c r="N7" s="161" t="s">
        <v>9</v>
      </c>
      <c r="O7" s="161" t="s">
        <v>30</v>
      </c>
      <c r="P7" s="161" t="s">
        <v>31</v>
      </c>
      <c r="Q7" s="161" t="s">
        <v>590</v>
      </c>
      <c r="R7" s="161" t="s">
        <v>591</v>
      </c>
      <c r="S7" s="386" t="s">
        <v>684</v>
      </c>
      <c r="T7" s="386" t="s">
        <v>685</v>
      </c>
      <c r="U7" s="161" t="s">
        <v>158</v>
      </c>
      <c r="V7" s="161" t="s">
        <v>159</v>
      </c>
      <c r="W7" s="161" t="s">
        <v>157</v>
      </c>
      <c r="X7" s="19"/>
    </row>
    <row r="8" spans="1:24" ht="43.5" thickBot="1">
      <c r="A8" s="671" t="s">
        <v>333</v>
      </c>
      <c r="B8" s="689" t="s">
        <v>222</v>
      </c>
      <c r="C8" s="692" t="s">
        <v>220</v>
      </c>
      <c r="D8" s="708" t="s">
        <v>221</v>
      </c>
      <c r="E8" s="668" t="s">
        <v>237</v>
      </c>
      <c r="F8" s="665" t="s">
        <v>236</v>
      </c>
      <c r="G8" s="659" t="s">
        <v>662</v>
      </c>
      <c r="H8" s="37" t="s">
        <v>253</v>
      </c>
      <c r="I8" s="38" t="s">
        <v>258</v>
      </c>
      <c r="J8" s="39" t="s">
        <v>260</v>
      </c>
      <c r="K8" s="40" t="s">
        <v>264</v>
      </c>
      <c r="L8" s="41">
        <v>0.2</v>
      </c>
      <c r="M8" s="38" t="s">
        <v>184</v>
      </c>
      <c r="N8" s="38" t="s">
        <v>234</v>
      </c>
      <c r="O8" s="42">
        <v>1727905000000</v>
      </c>
      <c r="P8" s="43">
        <v>393165798563</v>
      </c>
      <c r="Q8" s="133">
        <v>353807344678</v>
      </c>
      <c r="R8" s="133"/>
      <c r="S8" s="387">
        <f>(Q8/P8)*L8</f>
        <v>0.17997869904816083</v>
      </c>
      <c r="T8" s="387">
        <f>(Q8/O8)*L8</f>
        <v>4.0952175574235854E-2</v>
      </c>
      <c r="U8" s="43">
        <v>421939000000</v>
      </c>
      <c r="V8" s="44">
        <v>445787000000</v>
      </c>
      <c r="W8" s="256">
        <v>467013000000</v>
      </c>
    </row>
    <row r="9" spans="1:24" ht="43.5" thickBot="1">
      <c r="A9" s="672"/>
      <c r="B9" s="690"/>
      <c r="C9" s="610"/>
      <c r="D9" s="709"/>
      <c r="E9" s="669"/>
      <c r="F9" s="666"/>
      <c r="G9" s="660"/>
      <c r="H9" s="45" t="s">
        <v>254</v>
      </c>
      <c r="I9" s="46" t="s">
        <v>258</v>
      </c>
      <c r="J9" s="45" t="s">
        <v>261</v>
      </c>
      <c r="K9" s="47" t="s">
        <v>265</v>
      </c>
      <c r="L9" s="48">
        <v>0.2</v>
      </c>
      <c r="M9" s="46" t="s">
        <v>184</v>
      </c>
      <c r="N9" s="46" t="s">
        <v>234</v>
      </c>
      <c r="O9" s="49">
        <v>2912805184493</v>
      </c>
      <c r="P9" s="50">
        <v>662915926390</v>
      </c>
      <c r="Q9" s="162">
        <v>442011699424</v>
      </c>
      <c r="R9" s="134"/>
      <c r="S9" s="387">
        <f>(Q9/P9)*L9</f>
        <v>0.13335377287766659</v>
      </c>
      <c r="T9" s="387">
        <f t="shared" ref="T9:T53" si="0">(Q9/O9)*L9</f>
        <v>3.034955456527973E-2</v>
      </c>
      <c r="U9" s="51">
        <v>709193000000</v>
      </c>
      <c r="V9" s="52">
        <v>751619000000</v>
      </c>
      <c r="W9" s="257">
        <v>789077000000</v>
      </c>
    </row>
    <row r="10" spans="1:24" ht="43.5" thickBot="1">
      <c r="A10" s="672"/>
      <c r="B10" s="690"/>
      <c r="C10" s="610"/>
      <c r="D10" s="709"/>
      <c r="E10" s="669"/>
      <c r="F10" s="666"/>
      <c r="G10" s="660"/>
      <c r="H10" s="45" t="s">
        <v>255</v>
      </c>
      <c r="I10" s="46" t="s">
        <v>258</v>
      </c>
      <c r="J10" s="45" t="s">
        <v>262</v>
      </c>
      <c r="K10" s="47" t="s">
        <v>266</v>
      </c>
      <c r="L10" s="48">
        <v>0.2</v>
      </c>
      <c r="M10" s="46" t="s">
        <v>184</v>
      </c>
      <c r="N10" s="46" t="s">
        <v>234</v>
      </c>
      <c r="O10" s="49">
        <v>34797802428</v>
      </c>
      <c r="P10" s="50">
        <v>7138513013</v>
      </c>
      <c r="Q10" s="162">
        <v>5930698000</v>
      </c>
      <c r="R10" s="134"/>
      <c r="S10" s="387">
        <f>(Q10/P10)*L10</f>
        <v>0.16616059925084009</v>
      </c>
      <c r="T10" s="387">
        <f t="shared" si="0"/>
        <v>3.4086623787643974E-2</v>
      </c>
      <c r="U10" s="51">
        <v>8067000000</v>
      </c>
      <c r="V10" s="52">
        <v>9155000000</v>
      </c>
      <c r="W10" s="257">
        <v>10437000000</v>
      </c>
    </row>
    <row r="11" spans="1:24" ht="43.5" thickBot="1">
      <c r="A11" s="672"/>
      <c r="B11" s="690"/>
      <c r="C11" s="610"/>
      <c r="D11" s="709"/>
      <c r="E11" s="669"/>
      <c r="F11" s="666"/>
      <c r="G11" s="660"/>
      <c r="H11" s="45" t="s">
        <v>256</v>
      </c>
      <c r="I11" s="46" t="s">
        <v>258</v>
      </c>
      <c r="J11" s="45" t="s">
        <v>263</v>
      </c>
      <c r="K11" s="47" t="s">
        <v>267</v>
      </c>
      <c r="L11" s="48">
        <v>0.2</v>
      </c>
      <c r="M11" s="46" t="s">
        <v>184</v>
      </c>
      <c r="N11" s="46" t="s">
        <v>234</v>
      </c>
      <c r="O11" s="49">
        <v>238874034451</v>
      </c>
      <c r="P11" s="50">
        <v>53552764612</v>
      </c>
      <c r="Q11" s="162">
        <v>38284564000</v>
      </c>
      <c r="R11" s="134"/>
      <c r="S11" s="387">
        <f>(Q11/P11)*L11</f>
        <v>0.14297885189449686</v>
      </c>
      <c r="T11" s="387">
        <f t="shared" si="0"/>
        <v>3.2054186289429694E-2</v>
      </c>
      <c r="U11" s="51">
        <v>57837000000</v>
      </c>
      <c r="V11" s="52">
        <v>61886000000</v>
      </c>
      <c r="W11" s="257">
        <v>65599000000</v>
      </c>
    </row>
    <row r="12" spans="1:24" ht="51.75" thickBot="1">
      <c r="A12" s="672"/>
      <c r="B12" s="690"/>
      <c r="C12" s="610"/>
      <c r="D12" s="710"/>
      <c r="E12" s="670"/>
      <c r="F12" s="667"/>
      <c r="G12" s="661"/>
      <c r="H12" s="228" t="s">
        <v>257</v>
      </c>
      <c r="I12" s="231" t="s">
        <v>259</v>
      </c>
      <c r="J12" s="228" t="s">
        <v>269</v>
      </c>
      <c r="K12" s="258" t="s">
        <v>268</v>
      </c>
      <c r="L12" s="259">
        <v>0.2</v>
      </c>
      <c r="M12" s="231" t="s">
        <v>184</v>
      </c>
      <c r="N12" s="231" t="s">
        <v>234</v>
      </c>
      <c r="O12" s="260">
        <v>16</v>
      </c>
      <c r="P12" s="261">
        <v>4</v>
      </c>
      <c r="Q12" s="262">
        <v>3</v>
      </c>
      <c r="R12" s="262"/>
      <c r="S12" s="387">
        <f>(Q12/P12)*L12</f>
        <v>0.15000000000000002</v>
      </c>
      <c r="T12" s="387">
        <f t="shared" si="0"/>
        <v>3.7500000000000006E-2</v>
      </c>
      <c r="U12" s="231">
        <v>4</v>
      </c>
      <c r="V12" s="263">
        <v>4</v>
      </c>
      <c r="W12" s="264">
        <v>4</v>
      </c>
    </row>
    <row r="13" spans="1:24" ht="51.75" customHeight="1" thickBot="1">
      <c r="A13" s="672"/>
      <c r="B13" s="690"/>
      <c r="C13" s="610"/>
      <c r="D13" s="381"/>
      <c r="E13" s="383"/>
      <c r="F13" s="626" t="s">
        <v>687</v>
      </c>
      <c r="G13" s="627"/>
      <c r="H13" s="627"/>
      <c r="I13" s="627"/>
      <c r="J13" s="627"/>
      <c r="K13" s="627"/>
      <c r="L13" s="627"/>
      <c r="M13" s="627"/>
      <c r="N13" s="627"/>
      <c r="O13" s="627"/>
      <c r="P13" s="627"/>
      <c r="Q13" s="627"/>
      <c r="R13" s="628"/>
      <c r="S13" s="390">
        <f>SUM(S8:S12)</f>
        <v>0.77247192307116441</v>
      </c>
      <c r="T13" s="390">
        <f>SUM(T8:T12)</f>
        <v>0.17494254021658925</v>
      </c>
      <c r="U13" s="382"/>
      <c r="V13" s="385"/>
      <c r="W13" s="388"/>
    </row>
    <row r="14" spans="1:24" ht="45.75" customHeight="1">
      <c r="A14" s="672"/>
      <c r="B14" s="690"/>
      <c r="C14" s="610"/>
      <c r="D14" s="711" t="s">
        <v>221</v>
      </c>
      <c r="E14" s="680" t="s">
        <v>224</v>
      </c>
      <c r="F14" s="683" t="s">
        <v>223</v>
      </c>
      <c r="G14" s="686" t="s">
        <v>650</v>
      </c>
      <c r="H14" s="640" t="s">
        <v>704</v>
      </c>
      <c r="I14" s="640" t="s">
        <v>225</v>
      </c>
      <c r="J14" s="643">
        <v>0</v>
      </c>
      <c r="K14" s="640" t="s">
        <v>705</v>
      </c>
      <c r="L14" s="646" t="s">
        <v>706</v>
      </c>
      <c r="M14" s="643" t="s">
        <v>184</v>
      </c>
      <c r="N14" s="640" t="s">
        <v>627</v>
      </c>
      <c r="O14" s="649">
        <v>1</v>
      </c>
      <c r="P14" s="651">
        <v>0.25</v>
      </c>
      <c r="Q14" s="653">
        <v>0</v>
      </c>
      <c r="R14" s="563"/>
      <c r="S14" s="595">
        <f>(Q14/P14)*L14</f>
        <v>0</v>
      </c>
      <c r="T14" s="595">
        <f>(Q14/O14)*L14</f>
        <v>0</v>
      </c>
      <c r="U14" s="56">
        <v>1</v>
      </c>
      <c r="V14" s="56">
        <v>1</v>
      </c>
      <c r="W14" s="57">
        <v>1</v>
      </c>
    </row>
    <row r="15" spans="1:24" ht="15.75">
      <c r="A15" s="672"/>
      <c r="B15" s="690"/>
      <c r="C15" s="610"/>
      <c r="D15" s="712"/>
      <c r="E15" s="681"/>
      <c r="F15" s="684"/>
      <c r="G15" s="687"/>
      <c r="H15" s="641"/>
      <c r="I15" s="641"/>
      <c r="J15" s="644"/>
      <c r="K15" s="641"/>
      <c r="L15" s="647"/>
      <c r="M15" s="644"/>
      <c r="N15" s="641"/>
      <c r="O15" s="650"/>
      <c r="P15" s="652"/>
      <c r="Q15" s="654"/>
      <c r="R15" s="564"/>
      <c r="S15" s="596"/>
      <c r="T15" s="596"/>
      <c r="U15" s="55">
        <v>0</v>
      </c>
      <c r="V15" s="55">
        <v>0</v>
      </c>
      <c r="W15" s="58">
        <v>0</v>
      </c>
    </row>
    <row r="16" spans="1:24" ht="16.5" thickBot="1">
      <c r="A16" s="672"/>
      <c r="B16" s="690"/>
      <c r="C16" s="610"/>
      <c r="D16" s="713"/>
      <c r="E16" s="682"/>
      <c r="F16" s="685"/>
      <c r="G16" s="688"/>
      <c r="H16" s="642"/>
      <c r="I16" s="642"/>
      <c r="J16" s="645"/>
      <c r="K16" s="642"/>
      <c r="L16" s="648"/>
      <c r="M16" s="645"/>
      <c r="N16" s="642"/>
      <c r="O16" s="650"/>
      <c r="P16" s="652"/>
      <c r="Q16" s="654"/>
      <c r="R16" s="565"/>
      <c r="S16" s="597"/>
      <c r="T16" s="597"/>
      <c r="U16" s="265">
        <v>1</v>
      </c>
      <c r="V16" s="265">
        <v>1</v>
      </c>
      <c r="W16" s="266">
        <v>1</v>
      </c>
    </row>
    <row r="17" spans="1:24" ht="47.25" customHeight="1" thickBot="1">
      <c r="A17" s="672"/>
      <c r="B17" s="690"/>
      <c r="C17" s="610"/>
      <c r="D17" s="384"/>
      <c r="E17" s="391"/>
      <c r="F17" s="629" t="s">
        <v>687</v>
      </c>
      <c r="G17" s="630"/>
      <c r="H17" s="630"/>
      <c r="I17" s="630"/>
      <c r="J17" s="630"/>
      <c r="K17" s="630"/>
      <c r="L17" s="630"/>
      <c r="M17" s="630"/>
      <c r="N17" s="630"/>
      <c r="O17" s="630"/>
      <c r="P17" s="630"/>
      <c r="Q17" s="630"/>
      <c r="R17" s="631"/>
      <c r="S17" s="390">
        <f>SUM(S14:S16)</f>
        <v>0</v>
      </c>
      <c r="T17" s="390">
        <f>SUM(T14:T16)</f>
        <v>0</v>
      </c>
      <c r="U17" s="265"/>
      <c r="V17" s="265"/>
      <c r="W17" s="392"/>
    </row>
    <row r="18" spans="1:24" ht="60.75" customHeight="1" thickBot="1">
      <c r="A18" s="672"/>
      <c r="B18" s="690"/>
      <c r="C18" s="693"/>
      <c r="D18" s="674" t="s">
        <v>242</v>
      </c>
      <c r="E18" s="676" t="s">
        <v>244</v>
      </c>
      <c r="F18" s="676" t="s">
        <v>241</v>
      </c>
      <c r="G18" s="678" t="s">
        <v>309</v>
      </c>
      <c r="H18" s="59" t="s">
        <v>663</v>
      </c>
      <c r="I18" s="60" t="s">
        <v>225</v>
      </c>
      <c r="J18" s="61">
        <v>0</v>
      </c>
      <c r="K18" s="59" t="s">
        <v>243</v>
      </c>
      <c r="L18" s="62">
        <v>0.5</v>
      </c>
      <c r="M18" s="61" t="s">
        <v>184</v>
      </c>
      <c r="N18" s="59" t="s">
        <v>664</v>
      </c>
      <c r="O18" s="267">
        <v>1</v>
      </c>
      <c r="P18" s="268">
        <v>1</v>
      </c>
      <c r="Q18" s="269">
        <v>0</v>
      </c>
      <c r="R18" s="269"/>
      <c r="S18" s="387">
        <f>(Q18/P18)*L18</f>
        <v>0</v>
      </c>
      <c r="T18" s="387">
        <f t="shared" si="0"/>
        <v>0</v>
      </c>
      <c r="U18" s="268">
        <v>0</v>
      </c>
      <c r="V18" s="268">
        <v>0</v>
      </c>
      <c r="W18" s="268">
        <v>0</v>
      </c>
    </row>
    <row r="19" spans="1:24" ht="63" customHeight="1" thickBot="1">
      <c r="A19" s="673"/>
      <c r="B19" s="691"/>
      <c r="C19" s="694"/>
      <c r="D19" s="675"/>
      <c r="E19" s="677"/>
      <c r="F19" s="677"/>
      <c r="G19" s="679"/>
      <c r="H19" s="63" t="s">
        <v>628</v>
      </c>
      <c r="I19" s="64" t="s">
        <v>675</v>
      </c>
      <c r="J19" s="64">
        <v>0</v>
      </c>
      <c r="K19" s="63" t="s">
        <v>674</v>
      </c>
      <c r="L19" s="65">
        <v>0.5</v>
      </c>
      <c r="M19" s="64" t="s">
        <v>184</v>
      </c>
      <c r="N19" s="63" t="s">
        <v>245</v>
      </c>
      <c r="O19" s="267">
        <v>30000</v>
      </c>
      <c r="P19" s="267">
        <v>15000</v>
      </c>
      <c r="Q19" s="269">
        <v>0</v>
      </c>
      <c r="R19" s="269"/>
      <c r="S19" s="387">
        <f>(Q19/P19)*L19</f>
        <v>0</v>
      </c>
      <c r="T19" s="387">
        <f t="shared" si="0"/>
        <v>0</v>
      </c>
      <c r="U19" s="267">
        <v>5000</v>
      </c>
      <c r="V19" s="267">
        <v>5000</v>
      </c>
      <c r="W19" s="267">
        <v>5000</v>
      </c>
    </row>
    <row r="20" spans="1:24" s="2" customFormat="1" ht="52.5" customHeight="1" thickBot="1">
      <c r="A20" s="161" t="s">
        <v>90</v>
      </c>
      <c r="B20" s="161" t="s">
        <v>161</v>
      </c>
      <c r="C20" s="161" t="s">
        <v>152</v>
      </c>
      <c r="D20" s="213" t="s">
        <v>28</v>
      </c>
      <c r="E20" s="213" t="s">
        <v>98</v>
      </c>
      <c r="F20" s="213" t="s">
        <v>7</v>
      </c>
      <c r="G20" s="213" t="s">
        <v>312</v>
      </c>
      <c r="H20" s="213" t="s">
        <v>34</v>
      </c>
      <c r="I20" s="213" t="s">
        <v>8</v>
      </c>
      <c r="J20" s="213" t="s">
        <v>151</v>
      </c>
      <c r="K20" s="213" t="s">
        <v>94</v>
      </c>
      <c r="L20" s="213" t="s">
        <v>93</v>
      </c>
      <c r="M20" s="213" t="s">
        <v>173</v>
      </c>
      <c r="N20" s="213" t="s">
        <v>9</v>
      </c>
      <c r="O20" s="213" t="s">
        <v>30</v>
      </c>
      <c r="P20" s="213" t="s">
        <v>31</v>
      </c>
      <c r="Q20" s="213" t="s">
        <v>623</v>
      </c>
      <c r="R20" s="213" t="s">
        <v>591</v>
      </c>
      <c r="S20" s="387"/>
      <c r="T20" s="387"/>
      <c r="U20" s="213" t="s">
        <v>158</v>
      </c>
      <c r="V20" s="213" t="s">
        <v>159</v>
      </c>
      <c r="W20" s="213" t="s">
        <v>157</v>
      </c>
      <c r="X20" s="19"/>
    </row>
    <row r="21" spans="1:24" s="2" customFormat="1" ht="52.5" customHeight="1" thickBot="1">
      <c r="A21" s="161"/>
      <c r="B21" s="161"/>
      <c r="C21" s="161"/>
      <c r="D21" s="213"/>
      <c r="E21" s="255"/>
      <c r="F21" s="393"/>
      <c r="G21" s="213"/>
      <c r="H21" s="213"/>
      <c r="I21" s="213"/>
      <c r="J21" s="213"/>
      <c r="K21" s="213"/>
      <c r="L21" s="213"/>
      <c r="M21" s="213"/>
      <c r="N21" s="213"/>
      <c r="O21" s="213"/>
      <c r="P21" s="213"/>
      <c r="Q21" s="213"/>
      <c r="R21" s="213"/>
      <c r="S21" s="387"/>
      <c r="T21" s="387"/>
      <c r="U21" s="213"/>
      <c r="V21" s="213"/>
      <c r="W21" s="255"/>
      <c r="X21" s="19"/>
    </row>
    <row r="22" spans="1:24" s="2" customFormat="1" ht="52.5" customHeight="1" thickBot="1">
      <c r="A22" s="161"/>
      <c r="B22" s="161"/>
      <c r="C22" s="161"/>
      <c r="D22" s="213"/>
      <c r="E22" s="255"/>
      <c r="F22" s="632" t="s">
        <v>687</v>
      </c>
      <c r="G22" s="632"/>
      <c r="H22" s="632"/>
      <c r="I22" s="632"/>
      <c r="J22" s="632"/>
      <c r="K22" s="632"/>
      <c r="L22" s="632"/>
      <c r="M22" s="632"/>
      <c r="N22" s="632"/>
      <c r="O22" s="632"/>
      <c r="P22" s="632"/>
      <c r="Q22" s="632"/>
      <c r="R22" s="633"/>
      <c r="S22" s="390">
        <f>SUM(S18:S19)</f>
        <v>0</v>
      </c>
      <c r="T22" s="390">
        <f>SUM(T18:T19)</f>
        <v>0</v>
      </c>
      <c r="U22" s="213"/>
      <c r="V22" s="213"/>
      <c r="W22" s="255"/>
      <c r="X22" s="19"/>
    </row>
    <row r="23" spans="1:24" s="2" customFormat="1" ht="52.5" customHeight="1" thickBot="1">
      <c r="A23" s="161"/>
      <c r="B23" s="161"/>
      <c r="C23" s="161"/>
      <c r="D23" s="213"/>
      <c r="E23" s="255"/>
      <c r="F23" s="393"/>
      <c r="G23" s="213"/>
      <c r="H23" s="213"/>
      <c r="I23" s="213"/>
      <c r="J23" s="213"/>
      <c r="K23" s="213"/>
      <c r="L23" s="213"/>
      <c r="M23" s="213"/>
      <c r="N23" s="213"/>
      <c r="O23" s="213"/>
      <c r="P23" s="213"/>
      <c r="Q23" s="213"/>
      <c r="R23" s="213"/>
      <c r="S23" s="387"/>
      <c r="T23" s="387"/>
      <c r="U23" s="213"/>
      <c r="V23" s="213"/>
      <c r="W23" s="255"/>
      <c r="X23" s="19"/>
    </row>
    <row r="24" spans="1:24" ht="61.5" customHeight="1" thickBot="1">
      <c r="A24" s="703" t="s">
        <v>334</v>
      </c>
      <c r="B24" s="703" t="s">
        <v>335</v>
      </c>
      <c r="C24" s="703" t="s">
        <v>336</v>
      </c>
      <c r="D24" s="703" t="s">
        <v>337</v>
      </c>
      <c r="E24" s="704" t="s">
        <v>338</v>
      </c>
      <c r="F24" s="634" t="s">
        <v>339</v>
      </c>
      <c r="G24" s="637" t="s">
        <v>450</v>
      </c>
      <c r="H24" s="165" t="s">
        <v>340</v>
      </c>
      <c r="I24" s="165" t="s">
        <v>341</v>
      </c>
      <c r="J24" s="165">
        <v>1</v>
      </c>
      <c r="K24" s="165" t="s">
        <v>342</v>
      </c>
      <c r="L24" s="166">
        <f>P24/O24</f>
        <v>0.5</v>
      </c>
      <c r="M24" s="165" t="s">
        <v>184</v>
      </c>
      <c r="N24" s="165" t="s">
        <v>343</v>
      </c>
      <c r="O24" s="329">
        <v>1</v>
      </c>
      <c r="P24" s="167">
        <v>0.5</v>
      </c>
      <c r="Q24" s="136">
        <v>0.2</v>
      </c>
      <c r="R24" s="136"/>
      <c r="S24" s="387">
        <f>(Q24/P24)*L24</f>
        <v>0.2</v>
      </c>
      <c r="T24" s="387">
        <f t="shared" si="0"/>
        <v>0.1</v>
      </c>
      <c r="U24" s="165">
        <v>0.5</v>
      </c>
      <c r="V24" s="165">
        <v>0</v>
      </c>
      <c r="W24" s="168">
        <v>0</v>
      </c>
    </row>
    <row r="25" spans="1:24" ht="43.5" thickBot="1">
      <c r="A25" s="703"/>
      <c r="B25" s="703"/>
      <c r="C25" s="703"/>
      <c r="D25" s="703"/>
      <c r="E25" s="704"/>
      <c r="F25" s="635"/>
      <c r="G25" s="638"/>
      <c r="H25" s="89" t="s">
        <v>344</v>
      </c>
      <c r="I25" s="89" t="s">
        <v>341</v>
      </c>
      <c r="J25" s="89">
        <v>0</v>
      </c>
      <c r="K25" s="89" t="s">
        <v>345</v>
      </c>
      <c r="L25" s="90">
        <f t="shared" ref="L25:L53" si="1">P25/O25</f>
        <v>0.5</v>
      </c>
      <c r="M25" s="89" t="s">
        <v>184</v>
      </c>
      <c r="N25" s="89" t="s">
        <v>346</v>
      </c>
      <c r="O25" s="330">
        <v>4</v>
      </c>
      <c r="P25" s="91">
        <v>2</v>
      </c>
      <c r="Q25" s="135">
        <v>0.5</v>
      </c>
      <c r="R25" s="135"/>
      <c r="S25" s="387">
        <f>(Q25/P25)*L25</f>
        <v>0.125</v>
      </c>
      <c r="T25" s="387">
        <f t="shared" si="0"/>
        <v>6.25E-2</v>
      </c>
      <c r="U25" s="89">
        <v>2</v>
      </c>
      <c r="V25" s="89">
        <v>0</v>
      </c>
      <c r="W25" s="169">
        <v>0</v>
      </c>
    </row>
    <row r="26" spans="1:24" ht="43.5" thickBot="1">
      <c r="A26" s="703"/>
      <c r="B26" s="703"/>
      <c r="C26" s="703"/>
      <c r="D26" s="703"/>
      <c r="E26" s="704"/>
      <c r="F26" s="635"/>
      <c r="G26" s="638"/>
      <c r="H26" s="89" t="s">
        <v>347</v>
      </c>
      <c r="I26" s="89" t="s">
        <v>341</v>
      </c>
      <c r="J26" s="89">
        <v>0</v>
      </c>
      <c r="K26" s="89" t="s">
        <v>348</v>
      </c>
      <c r="L26" s="90">
        <f t="shared" si="1"/>
        <v>0</v>
      </c>
      <c r="M26" s="89" t="s">
        <v>184</v>
      </c>
      <c r="N26" s="89" t="s">
        <v>349</v>
      </c>
      <c r="O26" s="330">
        <v>8</v>
      </c>
      <c r="P26" s="91">
        <v>0</v>
      </c>
      <c r="Q26" s="149">
        <v>0.8</v>
      </c>
      <c r="R26" s="135"/>
      <c r="S26" s="387"/>
      <c r="T26" s="387">
        <f t="shared" si="0"/>
        <v>0</v>
      </c>
      <c r="U26" s="89">
        <v>4</v>
      </c>
      <c r="V26" s="89">
        <v>4</v>
      </c>
      <c r="W26" s="169">
        <v>0</v>
      </c>
    </row>
    <row r="27" spans="1:24" ht="43.5" thickBot="1">
      <c r="A27" s="703"/>
      <c r="B27" s="703"/>
      <c r="C27" s="703"/>
      <c r="D27" s="703"/>
      <c r="E27" s="704"/>
      <c r="F27" s="635"/>
      <c r="G27" s="638"/>
      <c r="H27" s="89" t="s">
        <v>350</v>
      </c>
      <c r="I27" s="89" t="s">
        <v>341</v>
      </c>
      <c r="J27" s="89">
        <v>0</v>
      </c>
      <c r="K27" s="89" t="s">
        <v>351</v>
      </c>
      <c r="L27" s="90">
        <f t="shared" si="1"/>
        <v>0.5</v>
      </c>
      <c r="M27" s="89" t="s">
        <v>184</v>
      </c>
      <c r="N27" s="89" t="s">
        <v>352</v>
      </c>
      <c r="O27" s="330">
        <v>4</v>
      </c>
      <c r="P27" s="91">
        <v>2</v>
      </c>
      <c r="Q27" s="135">
        <v>0.5</v>
      </c>
      <c r="R27" s="135"/>
      <c r="S27" s="387">
        <f>(Q27/P27)*L27</f>
        <v>0.125</v>
      </c>
      <c r="T27" s="387">
        <f t="shared" si="0"/>
        <v>6.25E-2</v>
      </c>
      <c r="U27" s="89">
        <v>1</v>
      </c>
      <c r="V27" s="89">
        <v>1</v>
      </c>
      <c r="W27" s="169">
        <v>0</v>
      </c>
    </row>
    <row r="28" spans="1:24" ht="29.25" thickBot="1">
      <c r="A28" s="703"/>
      <c r="B28" s="703"/>
      <c r="C28" s="703"/>
      <c r="D28" s="703"/>
      <c r="E28" s="704"/>
      <c r="F28" s="636"/>
      <c r="G28" s="639"/>
      <c r="H28" s="170" t="s">
        <v>353</v>
      </c>
      <c r="I28" s="170" t="s">
        <v>341</v>
      </c>
      <c r="J28" s="170">
        <v>1</v>
      </c>
      <c r="K28" s="170" t="s">
        <v>354</v>
      </c>
      <c r="L28" s="171">
        <f t="shared" si="1"/>
        <v>0</v>
      </c>
      <c r="M28" s="170" t="s">
        <v>184</v>
      </c>
      <c r="N28" s="170" t="s">
        <v>355</v>
      </c>
      <c r="O28" s="331">
        <v>1</v>
      </c>
      <c r="P28" s="172">
        <v>0</v>
      </c>
      <c r="Q28" s="148">
        <v>0.5</v>
      </c>
      <c r="R28" s="137"/>
      <c r="S28" s="387"/>
      <c r="T28" s="387">
        <f t="shared" si="0"/>
        <v>0</v>
      </c>
      <c r="U28" s="170">
        <v>0.5</v>
      </c>
      <c r="V28" s="170">
        <v>0.5</v>
      </c>
      <c r="W28" s="173">
        <v>0</v>
      </c>
    </row>
    <row r="29" spans="1:24" ht="49.5" customHeight="1" thickBot="1">
      <c r="A29" s="703"/>
      <c r="B29" s="377"/>
      <c r="C29" s="703"/>
      <c r="D29" s="703"/>
      <c r="E29" s="704"/>
      <c r="F29" s="705" t="s">
        <v>687</v>
      </c>
      <c r="G29" s="706"/>
      <c r="H29" s="706"/>
      <c r="I29" s="706"/>
      <c r="J29" s="706"/>
      <c r="K29" s="706"/>
      <c r="L29" s="706"/>
      <c r="M29" s="706"/>
      <c r="N29" s="706"/>
      <c r="O29" s="706"/>
      <c r="P29" s="706"/>
      <c r="Q29" s="706"/>
      <c r="R29" s="707"/>
      <c r="S29" s="389">
        <f>SUM(S24:S27)</f>
        <v>0.45</v>
      </c>
      <c r="T29" s="390">
        <f>SUM(T24:T28)</f>
        <v>0.22500000000000001</v>
      </c>
      <c r="U29" s="394"/>
      <c r="V29" s="394"/>
      <c r="W29" s="396"/>
    </row>
    <row r="30" spans="1:24" ht="43.5" thickBot="1">
      <c r="A30" s="703"/>
      <c r="B30" s="703" t="s">
        <v>356</v>
      </c>
      <c r="C30" s="703"/>
      <c r="D30" s="703"/>
      <c r="E30" s="704"/>
      <c r="F30" s="697" t="s">
        <v>357</v>
      </c>
      <c r="G30" s="700" t="s">
        <v>484</v>
      </c>
      <c r="H30" s="92" t="s">
        <v>358</v>
      </c>
      <c r="I30" s="92" t="s">
        <v>341</v>
      </c>
      <c r="J30" s="92">
        <v>0</v>
      </c>
      <c r="K30" s="92" t="s">
        <v>359</v>
      </c>
      <c r="L30" s="93">
        <f>P30/O30</f>
        <v>0</v>
      </c>
      <c r="M30" s="92" t="s">
        <v>184</v>
      </c>
      <c r="N30" s="92" t="s">
        <v>360</v>
      </c>
      <c r="O30" s="92">
        <v>4</v>
      </c>
      <c r="P30" s="94">
        <v>0</v>
      </c>
      <c r="Q30" s="136">
        <v>0</v>
      </c>
      <c r="R30" s="136"/>
      <c r="S30" s="387"/>
      <c r="T30" s="387">
        <f t="shared" si="0"/>
        <v>0</v>
      </c>
      <c r="U30" s="92">
        <v>1</v>
      </c>
      <c r="V30" s="92">
        <v>2</v>
      </c>
      <c r="W30" s="95">
        <v>1</v>
      </c>
    </row>
    <row r="31" spans="1:24" ht="29.25" thickBot="1">
      <c r="A31" s="703"/>
      <c r="B31" s="703"/>
      <c r="C31" s="703"/>
      <c r="D31" s="703"/>
      <c r="E31" s="704"/>
      <c r="F31" s="698"/>
      <c r="G31" s="701"/>
      <c r="H31" s="96" t="s">
        <v>361</v>
      </c>
      <c r="I31" s="96" t="s">
        <v>341</v>
      </c>
      <c r="J31" s="96">
        <v>0</v>
      </c>
      <c r="K31" s="96" t="s">
        <v>362</v>
      </c>
      <c r="L31" s="97">
        <f>P31/O31</f>
        <v>0</v>
      </c>
      <c r="M31" s="96" t="s">
        <v>184</v>
      </c>
      <c r="N31" s="96" t="s">
        <v>363</v>
      </c>
      <c r="O31" s="96">
        <v>100</v>
      </c>
      <c r="P31" s="98">
        <v>0</v>
      </c>
      <c r="Q31" s="135">
        <v>0</v>
      </c>
      <c r="R31" s="135"/>
      <c r="S31" s="387"/>
      <c r="T31" s="387">
        <f t="shared" si="0"/>
        <v>0</v>
      </c>
      <c r="U31" s="96">
        <v>30</v>
      </c>
      <c r="V31" s="96">
        <v>40</v>
      </c>
      <c r="W31" s="99">
        <v>30</v>
      </c>
    </row>
    <row r="32" spans="1:24" ht="57.75" thickBot="1">
      <c r="A32" s="703"/>
      <c r="B32" s="703"/>
      <c r="C32" s="703"/>
      <c r="D32" s="703"/>
      <c r="E32" s="704"/>
      <c r="F32" s="699"/>
      <c r="G32" s="702"/>
      <c r="H32" s="100" t="s">
        <v>364</v>
      </c>
      <c r="I32" s="100" t="s">
        <v>341</v>
      </c>
      <c r="J32" s="100">
        <v>0</v>
      </c>
      <c r="K32" s="100" t="s">
        <v>365</v>
      </c>
      <c r="L32" s="101">
        <f>P32/O32</f>
        <v>0</v>
      </c>
      <c r="M32" s="100" t="s">
        <v>184</v>
      </c>
      <c r="N32" s="100" t="s">
        <v>366</v>
      </c>
      <c r="O32" s="100">
        <v>4</v>
      </c>
      <c r="P32" s="102">
        <v>0</v>
      </c>
      <c r="Q32" s="137">
        <v>0</v>
      </c>
      <c r="R32" s="137"/>
      <c r="S32" s="387"/>
      <c r="T32" s="387">
        <f t="shared" si="0"/>
        <v>0</v>
      </c>
      <c r="U32" s="100">
        <v>1</v>
      </c>
      <c r="V32" s="100">
        <v>2</v>
      </c>
      <c r="W32" s="103">
        <v>1</v>
      </c>
    </row>
    <row r="33" spans="1:23" ht="41.25" customHeight="1" thickBot="1">
      <c r="A33" s="377"/>
      <c r="B33" s="377"/>
      <c r="C33" s="377"/>
      <c r="D33" s="377"/>
      <c r="E33" s="378"/>
      <c r="F33" s="604" t="s">
        <v>687</v>
      </c>
      <c r="G33" s="605"/>
      <c r="H33" s="605"/>
      <c r="I33" s="605"/>
      <c r="J33" s="605"/>
      <c r="K33" s="605"/>
      <c r="L33" s="605"/>
      <c r="M33" s="605"/>
      <c r="N33" s="605"/>
      <c r="O33" s="605"/>
      <c r="P33" s="605"/>
      <c r="Q33" s="605"/>
      <c r="R33" s="606"/>
      <c r="S33" s="399">
        <f>0%</f>
        <v>0</v>
      </c>
      <c r="T33" s="399">
        <f>0%</f>
        <v>0</v>
      </c>
      <c r="U33" s="397"/>
      <c r="V33" s="397"/>
      <c r="W33" s="398"/>
    </row>
    <row r="34" spans="1:23" ht="43.5" thickBot="1">
      <c r="A34" s="703" t="s">
        <v>367</v>
      </c>
      <c r="B34" s="703" t="s">
        <v>368</v>
      </c>
      <c r="C34" s="703" t="s">
        <v>336</v>
      </c>
      <c r="D34" s="703" t="s">
        <v>369</v>
      </c>
      <c r="E34" s="613" t="s">
        <v>370</v>
      </c>
      <c r="F34" s="614" t="s">
        <v>371</v>
      </c>
      <c r="G34" s="617" t="s">
        <v>505</v>
      </c>
      <c r="H34" s="174" t="s">
        <v>372</v>
      </c>
      <c r="I34" s="174" t="s">
        <v>341</v>
      </c>
      <c r="J34" s="174">
        <v>0</v>
      </c>
      <c r="K34" s="174" t="s">
        <v>373</v>
      </c>
      <c r="L34" s="175">
        <f t="shared" si="1"/>
        <v>0.25</v>
      </c>
      <c r="M34" s="174" t="s">
        <v>184</v>
      </c>
      <c r="N34" s="174" t="s">
        <v>374</v>
      </c>
      <c r="O34" s="174">
        <v>4</v>
      </c>
      <c r="P34" s="176">
        <v>1</v>
      </c>
      <c r="Q34" s="136">
        <v>0.2</v>
      </c>
      <c r="R34" s="136"/>
      <c r="S34" s="387">
        <f>(Q34/P34)*L34</f>
        <v>0.05</v>
      </c>
      <c r="T34" s="387">
        <f t="shared" si="0"/>
        <v>1.2500000000000001E-2</v>
      </c>
      <c r="U34" s="174">
        <v>1</v>
      </c>
      <c r="V34" s="174">
        <v>1</v>
      </c>
      <c r="W34" s="177">
        <v>1</v>
      </c>
    </row>
    <row r="35" spans="1:23" ht="57.75" thickBot="1">
      <c r="A35" s="703"/>
      <c r="B35" s="703"/>
      <c r="C35" s="703"/>
      <c r="D35" s="703"/>
      <c r="E35" s="613"/>
      <c r="F35" s="615"/>
      <c r="G35" s="618"/>
      <c r="H35" s="104" t="s">
        <v>375</v>
      </c>
      <c r="I35" s="104" t="s">
        <v>341</v>
      </c>
      <c r="J35" s="104">
        <v>0</v>
      </c>
      <c r="K35" s="104" t="s">
        <v>376</v>
      </c>
      <c r="L35" s="105">
        <f>U35/O35</f>
        <v>0.25</v>
      </c>
      <c r="M35" s="104" t="s">
        <v>184</v>
      </c>
      <c r="N35" s="104" t="s">
        <v>377</v>
      </c>
      <c r="O35" s="104">
        <v>4</v>
      </c>
      <c r="P35" s="164">
        <v>1</v>
      </c>
      <c r="Q35" s="153">
        <v>0.25</v>
      </c>
      <c r="R35" s="153"/>
      <c r="S35" s="387">
        <f>(Q35/P35)*L35</f>
        <v>6.25E-2</v>
      </c>
      <c r="T35" s="387">
        <f t="shared" si="0"/>
        <v>1.5625E-2</v>
      </c>
      <c r="U35" s="106">
        <v>1</v>
      </c>
      <c r="V35" s="104">
        <v>1</v>
      </c>
      <c r="W35" s="178">
        <v>1</v>
      </c>
    </row>
    <row r="36" spans="1:23" ht="43.5" thickBot="1">
      <c r="A36" s="703"/>
      <c r="B36" s="703"/>
      <c r="C36" s="703"/>
      <c r="D36" s="703"/>
      <c r="E36" s="613"/>
      <c r="F36" s="615"/>
      <c r="G36" s="618"/>
      <c r="H36" s="104" t="s">
        <v>378</v>
      </c>
      <c r="I36" s="104" t="s">
        <v>341</v>
      </c>
      <c r="J36" s="104">
        <v>0</v>
      </c>
      <c r="K36" s="104" t="s">
        <v>626</v>
      </c>
      <c r="L36" s="105">
        <f t="shared" si="1"/>
        <v>0</v>
      </c>
      <c r="M36" s="104" t="s">
        <v>184</v>
      </c>
      <c r="N36" s="104" t="s">
        <v>379</v>
      </c>
      <c r="O36" s="104">
        <v>400</v>
      </c>
      <c r="P36" s="106">
        <v>0</v>
      </c>
      <c r="Q36" s="135">
        <v>0</v>
      </c>
      <c r="R36" s="135"/>
      <c r="S36" s="387"/>
      <c r="T36" s="387">
        <f t="shared" si="0"/>
        <v>0</v>
      </c>
      <c r="U36" s="106">
        <v>100</v>
      </c>
      <c r="V36" s="106">
        <v>150</v>
      </c>
      <c r="W36" s="179">
        <v>150</v>
      </c>
    </row>
    <row r="37" spans="1:23" ht="43.5" thickBot="1">
      <c r="A37" s="703"/>
      <c r="B37" s="703"/>
      <c r="C37" s="703"/>
      <c r="D37" s="703"/>
      <c r="E37" s="613"/>
      <c r="F37" s="616"/>
      <c r="G37" s="619"/>
      <c r="H37" s="180" t="s">
        <v>380</v>
      </c>
      <c r="I37" s="180" t="s">
        <v>341</v>
      </c>
      <c r="J37" s="180">
        <v>0</v>
      </c>
      <c r="K37" s="180" t="s">
        <v>381</v>
      </c>
      <c r="L37" s="181">
        <f t="shared" si="1"/>
        <v>0.5</v>
      </c>
      <c r="M37" s="180" t="s">
        <v>184</v>
      </c>
      <c r="N37" s="180" t="s">
        <v>360</v>
      </c>
      <c r="O37" s="332">
        <v>1</v>
      </c>
      <c r="P37" s="182">
        <v>0.5</v>
      </c>
      <c r="Q37" s="137">
        <v>0.2</v>
      </c>
      <c r="R37" s="137"/>
      <c r="S37" s="387">
        <f>(Q37/P37)*L37</f>
        <v>0.2</v>
      </c>
      <c r="T37" s="387">
        <f t="shared" si="0"/>
        <v>0.1</v>
      </c>
      <c r="U37" s="180">
        <v>0.5</v>
      </c>
      <c r="V37" s="180">
        <v>0</v>
      </c>
      <c r="W37" s="183">
        <v>0</v>
      </c>
    </row>
    <row r="38" spans="1:23" ht="50.25" customHeight="1" thickBot="1">
      <c r="A38" s="703"/>
      <c r="B38" s="377"/>
      <c r="C38" s="703"/>
      <c r="D38" s="703"/>
      <c r="E38" s="613"/>
      <c r="F38" s="607" t="s">
        <v>687</v>
      </c>
      <c r="G38" s="608"/>
      <c r="H38" s="608"/>
      <c r="I38" s="608"/>
      <c r="J38" s="608"/>
      <c r="K38" s="608"/>
      <c r="L38" s="608"/>
      <c r="M38" s="608"/>
      <c r="N38" s="608"/>
      <c r="O38" s="608"/>
      <c r="P38" s="608"/>
      <c r="Q38" s="608"/>
      <c r="R38" s="609"/>
      <c r="S38" s="390">
        <f>SUM(S34:S37)</f>
        <v>0.3125</v>
      </c>
      <c r="T38" s="390">
        <f>SUM(T34:T37)</f>
        <v>0.12812500000000002</v>
      </c>
      <c r="U38" s="400"/>
      <c r="V38" s="400"/>
      <c r="W38" s="401"/>
    </row>
    <row r="39" spans="1:23" ht="43.5" thickBot="1">
      <c r="A39" s="703"/>
      <c r="B39" s="703" t="s">
        <v>382</v>
      </c>
      <c r="C39" s="703"/>
      <c r="D39" s="703"/>
      <c r="E39" s="613"/>
      <c r="F39" s="620" t="s">
        <v>383</v>
      </c>
      <c r="G39" s="623" t="s">
        <v>524</v>
      </c>
      <c r="H39" s="184" t="s">
        <v>384</v>
      </c>
      <c r="I39" s="184" t="s">
        <v>341</v>
      </c>
      <c r="J39" s="184">
        <v>0</v>
      </c>
      <c r="K39" s="185" t="s">
        <v>385</v>
      </c>
      <c r="L39" s="186">
        <f t="shared" si="1"/>
        <v>0</v>
      </c>
      <c r="M39" s="184" t="s">
        <v>386</v>
      </c>
      <c r="N39" s="184" t="s">
        <v>355</v>
      </c>
      <c r="O39" s="184">
        <v>1</v>
      </c>
      <c r="P39" s="187">
        <v>0</v>
      </c>
      <c r="Q39" s="136">
        <v>0.33</v>
      </c>
      <c r="R39" s="136"/>
      <c r="S39" s="387"/>
      <c r="T39" s="387">
        <f t="shared" si="0"/>
        <v>0</v>
      </c>
      <c r="U39" s="184">
        <v>1</v>
      </c>
      <c r="V39" s="184">
        <v>0</v>
      </c>
      <c r="W39" s="188">
        <v>0</v>
      </c>
    </row>
    <row r="40" spans="1:23" ht="51.75" customHeight="1" thickBot="1">
      <c r="A40" s="703"/>
      <c r="B40" s="703"/>
      <c r="C40" s="703"/>
      <c r="D40" s="703"/>
      <c r="E40" s="613"/>
      <c r="F40" s="621"/>
      <c r="G40" s="624"/>
      <c r="H40" s="402"/>
      <c r="I40" s="402"/>
      <c r="J40" s="402"/>
      <c r="K40" s="403"/>
      <c r="L40" s="404"/>
      <c r="M40" s="402"/>
      <c r="N40" s="402"/>
      <c r="O40" s="402"/>
      <c r="P40" s="405"/>
      <c r="Q40" s="395"/>
      <c r="R40" s="395"/>
      <c r="S40" s="387"/>
      <c r="T40" s="387"/>
      <c r="U40" s="402"/>
      <c r="V40" s="402"/>
      <c r="W40" s="406"/>
    </row>
    <row r="41" spans="1:23" ht="51.75" customHeight="1" thickBot="1">
      <c r="A41" s="703"/>
      <c r="B41" s="703"/>
      <c r="C41" s="703"/>
      <c r="D41" s="703"/>
      <c r="E41" s="613"/>
      <c r="F41" s="621"/>
      <c r="G41" s="624"/>
      <c r="H41" s="402"/>
      <c r="I41" s="402"/>
      <c r="J41" s="402"/>
      <c r="K41" s="403"/>
      <c r="L41" s="404"/>
      <c r="M41" s="402"/>
      <c r="N41" s="402"/>
      <c r="O41" s="402"/>
      <c r="P41" s="405"/>
      <c r="Q41" s="395"/>
      <c r="R41" s="395"/>
      <c r="S41" s="387"/>
      <c r="T41" s="387"/>
      <c r="U41" s="402"/>
      <c r="V41" s="402"/>
      <c r="W41" s="406"/>
    </row>
    <row r="42" spans="1:23" ht="95.25" customHeight="1" thickBot="1">
      <c r="A42" s="703"/>
      <c r="B42" s="703"/>
      <c r="C42" s="703"/>
      <c r="D42" s="703"/>
      <c r="E42" s="613"/>
      <c r="F42" s="622"/>
      <c r="G42" s="625"/>
      <c r="H42" s="189" t="s">
        <v>387</v>
      </c>
      <c r="I42" s="189" t="s">
        <v>341</v>
      </c>
      <c r="J42" s="189">
        <v>0</v>
      </c>
      <c r="K42" s="189" t="s">
        <v>388</v>
      </c>
      <c r="L42" s="190">
        <f t="shared" si="1"/>
        <v>0</v>
      </c>
      <c r="M42" s="189" t="s">
        <v>184</v>
      </c>
      <c r="N42" s="189" t="s">
        <v>389</v>
      </c>
      <c r="O42" s="189">
        <v>300</v>
      </c>
      <c r="P42" s="191">
        <v>0</v>
      </c>
      <c r="Q42" s="137">
        <v>0</v>
      </c>
      <c r="R42" s="137"/>
      <c r="S42" s="387"/>
      <c r="T42" s="387">
        <f t="shared" si="0"/>
        <v>0</v>
      </c>
      <c r="U42" s="189">
        <v>100</v>
      </c>
      <c r="V42" s="189">
        <v>100</v>
      </c>
      <c r="W42" s="192">
        <v>100</v>
      </c>
    </row>
    <row r="43" spans="1:23" ht="95.25" customHeight="1" thickBot="1">
      <c r="A43" s="377"/>
      <c r="B43" s="377"/>
      <c r="C43" s="377"/>
      <c r="D43" s="377"/>
      <c r="E43" s="610" t="s">
        <v>687</v>
      </c>
      <c r="F43" s="611"/>
      <c r="G43" s="611"/>
      <c r="H43" s="611"/>
      <c r="I43" s="611"/>
      <c r="J43" s="611"/>
      <c r="K43" s="611"/>
      <c r="L43" s="611"/>
      <c r="M43" s="611"/>
      <c r="N43" s="611"/>
      <c r="O43" s="611"/>
      <c r="P43" s="611"/>
      <c r="Q43" s="611"/>
      <c r="R43" s="612"/>
      <c r="S43" s="399">
        <f>0%</f>
        <v>0</v>
      </c>
      <c r="T43" s="399">
        <f>0%</f>
        <v>0</v>
      </c>
      <c r="U43" s="402"/>
      <c r="V43" s="402"/>
      <c r="W43" s="406"/>
    </row>
    <row r="44" spans="1:23" ht="57.75" thickBot="1">
      <c r="A44" s="703" t="s">
        <v>390</v>
      </c>
      <c r="B44" s="703" t="s">
        <v>391</v>
      </c>
      <c r="C44" s="703" t="s">
        <v>336</v>
      </c>
      <c r="D44" s="703" t="s">
        <v>392</v>
      </c>
      <c r="E44" s="613" t="s">
        <v>393</v>
      </c>
      <c r="F44" s="598" t="s">
        <v>394</v>
      </c>
      <c r="G44" s="601" t="s">
        <v>524</v>
      </c>
      <c r="H44" s="193" t="s">
        <v>395</v>
      </c>
      <c r="I44" s="193" t="s">
        <v>341</v>
      </c>
      <c r="J44" s="193">
        <v>1</v>
      </c>
      <c r="K44" s="193" t="s">
        <v>396</v>
      </c>
      <c r="L44" s="194">
        <f t="shared" si="1"/>
        <v>0.3</v>
      </c>
      <c r="M44" s="193" t="s">
        <v>184</v>
      </c>
      <c r="N44" s="193" t="s">
        <v>355</v>
      </c>
      <c r="O44" s="193">
        <v>1</v>
      </c>
      <c r="P44" s="195">
        <v>0.3</v>
      </c>
      <c r="Q44" s="136">
        <v>0.3</v>
      </c>
      <c r="R44" s="136"/>
      <c r="S44" s="387">
        <f>(Q44/P44)*L44</f>
        <v>0.3</v>
      </c>
      <c r="T44" s="387">
        <f t="shared" si="0"/>
        <v>0.09</v>
      </c>
      <c r="U44" s="193">
        <v>0.1</v>
      </c>
      <c r="V44" s="193">
        <v>0.5</v>
      </c>
      <c r="W44" s="196">
        <v>0.1</v>
      </c>
    </row>
    <row r="45" spans="1:23" ht="72" thickBot="1">
      <c r="A45" s="703"/>
      <c r="B45" s="703"/>
      <c r="C45" s="703"/>
      <c r="D45" s="703"/>
      <c r="E45" s="613"/>
      <c r="F45" s="599"/>
      <c r="G45" s="602"/>
      <c r="H45" s="108" t="s">
        <v>397</v>
      </c>
      <c r="I45" s="108" t="s">
        <v>341</v>
      </c>
      <c r="J45" s="108">
        <v>0</v>
      </c>
      <c r="K45" s="108" t="s">
        <v>398</v>
      </c>
      <c r="L45" s="109">
        <f t="shared" si="1"/>
        <v>0.25</v>
      </c>
      <c r="M45" s="108" t="s">
        <v>386</v>
      </c>
      <c r="N45" s="108" t="s">
        <v>399</v>
      </c>
      <c r="O45" s="108">
        <v>1</v>
      </c>
      <c r="P45" s="110">
        <v>0.25</v>
      </c>
      <c r="Q45" s="135">
        <v>0</v>
      </c>
      <c r="R45" s="135"/>
      <c r="S45" s="387">
        <f>(Q45/P45)*L45</f>
        <v>0</v>
      </c>
      <c r="T45" s="387">
        <f t="shared" si="0"/>
        <v>0</v>
      </c>
      <c r="U45" s="110">
        <v>0.25</v>
      </c>
      <c r="V45" s="110">
        <v>0.25</v>
      </c>
      <c r="W45" s="197">
        <v>0.25</v>
      </c>
    </row>
    <row r="46" spans="1:23" ht="54" customHeight="1" thickBot="1">
      <c r="A46" s="703"/>
      <c r="B46" s="703"/>
      <c r="C46" s="703"/>
      <c r="D46" s="703"/>
      <c r="E46" s="613"/>
      <c r="F46" s="600"/>
      <c r="G46" s="603"/>
      <c r="H46" s="198" t="s">
        <v>400</v>
      </c>
      <c r="I46" s="198" t="s">
        <v>341</v>
      </c>
      <c r="J46" s="199">
        <v>1829</v>
      </c>
      <c r="K46" s="198" t="s">
        <v>401</v>
      </c>
      <c r="L46" s="200">
        <f t="shared" si="1"/>
        <v>0.1</v>
      </c>
      <c r="M46" s="198" t="s">
        <v>184</v>
      </c>
      <c r="N46" s="198" t="s">
        <v>402</v>
      </c>
      <c r="O46" s="198">
        <v>10000</v>
      </c>
      <c r="P46" s="201">
        <v>1000</v>
      </c>
      <c r="Q46" s="137">
        <v>1333</v>
      </c>
      <c r="R46" s="137"/>
      <c r="S46" s="387">
        <f>(Q46/P46)*L46</f>
        <v>0.1333</v>
      </c>
      <c r="T46" s="387">
        <f t="shared" si="0"/>
        <v>1.3330000000000002E-2</v>
      </c>
      <c r="U46" s="198">
        <v>3000</v>
      </c>
      <c r="V46" s="198">
        <v>3000</v>
      </c>
      <c r="W46" s="202">
        <v>3000</v>
      </c>
    </row>
    <row r="47" spans="1:23" ht="54" customHeight="1" thickBot="1">
      <c r="A47" s="379"/>
      <c r="B47" s="379"/>
      <c r="C47" s="379"/>
      <c r="D47" s="379"/>
      <c r="E47" s="380"/>
      <c r="F47" s="714" t="s">
        <v>687</v>
      </c>
      <c r="G47" s="715"/>
      <c r="H47" s="715"/>
      <c r="I47" s="715"/>
      <c r="J47" s="715"/>
      <c r="K47" s="715"/>
      <c r="L47" s="715"/>
      <c r="M47" s="715"/>
      <c r="N47" s="715"/>
      <c r="O47" s="715"/>
      <c r="P47" s="715"/>
      <c r="Q47" s="715"/>
      <c r="R47" s="716"/>
      <c r="S47" s="390">
        <f>SUM(S44:S46)</f>
        <v>0.43330000000000002</v>
      </c>
      <c r="T47" s="390">
        <f>SUM(T44:T46)</f>
        <v>0.10333000000000001</v>
      </c>
      <c r="U47" s="408"/>
      <c r="V47" s="408"/>
      <c r="W47" s="409"/>
    </row>
    <row r="48" spans="1:23" ht="50.25" customHeight="1" thickBot="1">
      <c r="A48" s="717" t="s">
        <v>403</v>
      </c>
      <c r="B48" s="717" t="s">
        <v>404</v>
      </c>
      <c r="C48" s="717" t="s">
        <v>336</v>
      </c>
      <c r="D48" s="717" t="s">
        <v>405</v>
      </c>
      <c r="E48" s="719" t="s">
        <v>406</v>
      </c>
      <c r="F48" s="724" t="s">
        <v>407</v>
      </c>
      <c r="G48" s="727" t="s">
        <v>570</v>
      </c>
      <c r="H48" s="203" t="s">
        <v>408</v>
      </c>
      <c r="I48" s="203" t="s">
        <v>341</v>
      </c>
      <c r="J48" s="203">
        <v>0</v>
      </c>
      <c r="K48" s="203" t="s">
        <v>409</v>
      </c>
      <c r="L48" s="204">
        <f t="shared" si="1"/>
        <v>0.05</v>
      </c>
      <c r="M48" s="203" t="s">
        <v>184</v>
      </c>
      <c r="N48" s="203" t="s">
        <v>366</v>
      </c>
      <c r="O48" s="328">
        <v>2000</v>
      </c>
      <c r="P48" s="205">
        <v>100</v>
      </c>
      <c r="Q48" s="136">
        <v>800</v>
      </c>
      <c r="R48" s="136"/>
      <c r="S48" s="387">
        <f>L48</f>
        <v>0.05</v>
      </c>
      <c r="T48" s="387">
        <f t="shared" si="0"/>
        <v>2.0000000000000004E-2</v>
      </c>
      <c r="U48" s="203">
        <v>700</v>
      </c>
      <c r="V48" s="203">
        <v>700</v>
      </c>
      <c r="W48" s="206">
        <v>500</v>
      </c>
    </row>
    <row r="49" spans="1:23" ht="43.5" thickBot="1">
      <c r="A49" s="690"/>
      <c r="B49" s="690"/>
      <c r="C49" s="690"/>
      <c r="D49" s="690"/>
      <c r="E49" s="610"/>
      <c r="F49" s="725"/>
      <c r="G49" s="728"/>
      <c r="H49" s="111" t="s">
        <v>410</v>
      </c>
      <c r="I49" s="111" t="s">
        <v>341</v>
      </c>
      <c r="J49" s="111">
        <v>0</v>
      </c>
      <c r="K49" s="111" t="s">
        <v>411</v>
      </c>
      <c r="L49" s="112">
        <f t="shared" si="1"/>
        <v>0</v>
      </c>
      <c r="M49" s="111" t="s">
        <v>184</v>
      </c>
      <c r="N49" s="111" t="s">
        <v>412</v>
      </c>
      <c r="O49" s="243">
        <v>1</v>
      </c>
      <c r="P49" s="113">
        <v>0</v>
      </c>
      <c r="Q49" s="135">
        <v>0</v>
      </c>
      <c r="R49" s="135"/>
      <c r="S49" s="387"/>
      <c r="T49" s="387">
        <f t="shared" si="0"/>
        <v>0</v>
      </c>
      <c r="U49" s="111">
        <v>0.5</v>
      </c>
      <c r="V49" s="111">
        <v>0.5</v>
      </c>
      <c r="W49" s="207">
        <v>0</v>
      </c>
    </row>
    <row r="50" spans="1:23" ht="57.75" thickBot="1">
      <c r="A50" s="690"/>
      <c r="B50" s="690"/>
      <c r="C50" s="690"/>
      <c r="D50" s="690"/>
      <c r="E50" s="610"/>
      <c r="F50" s="725"/>
      <c r="G50" s="728"/>
      <c r="H50" s="111" t="s">
        <v>413</v>
      </c>
      <c r="I50" s="111" t="s">
        <v>341</v>
      </c>
      <c r="J50" s="111">
        <v>0</v>
      </c>
      <c r="K50" s="111" t="s">
        <v>414</v>
      </c>
      <c r="L50" s="112">
        <f t="shared" si="1"/>
        <v>0</v>
      </c>
      <c r="M50" s="111" t="s">
        <v>184</v>
      </c>
      <c r="N50" s="111" t="s">
        <v>415</v>
      </c>
      <c r="O50" s="243">
        <v>1</v>
      </c>
      <c r="P50" s="113">
        <v>0</v>
      </c>
      <c r="Q50" s="135">
        <v>0</v>
      </c>
      <c r="R50" s="135"/>
      <c r="S50" s="387"/>
      <c r="T50" s="387">
        <f t="shared" si="0"/>
        <v>0</v>
      </c>
      <c r="U50" s="111">
        <v>0.5</v>
      </c>
      <c r="V50" s="111">
        <v>0.5</v>
      </c>
      <c r="W50" s="207">
        <v>0</v>
      </c>
    </row>
    <row r="51" spans="1:23" ht="43.5" thickBot="1">
      <c r="A51" s="690"/>
      <c r="B51" s="690"/>
      <c r="C51" s="690"/>
      <c r="D51" s="690"/>
      <c r="E51" s="610"/>
      <c r="F51" s="725"/>
      <c r="G51" s="728"/>
      <c r="H51" s="111" t="s">
        <v>416</v>
      </c>
      <c r="I51" s="111" t="s">
        <v>341</v>
      </c>
      <c r="J51" s="114">
        <v>1500</v>
      </c>
      <c r="K51" s="111" t="s">
        <v>417</v>
      </c>
      <c r="L51" s="112">
        <f t="shared" si="1"/>
        <v>0</v>
      </c>
      <c r="M51" s="111" t="s">
        <v>184</v>
      </c>
      <c r="N51" s="111" t="s">
        <v>418</v>
      </c>
      <c r="O51" s="111">
        <v>1</v>
      </c>
      <c r="P51" s="113">
        <v>0</v>
      </c>
      <c r="Q51" s="135">
        <v>0</v>
      </c>
      <c r="R51" s="135"/>
      <c r="S51" s="387"/>
      <c r="T51" s="387">
        <f t="shared" si="0"/>
        <v>0</v>
      </c>
      <c r="U51" s="111">
        <v>1</v>
      </c>
      <c r="V51" s="111">
        <v>0</v>
      </c>
      <c r="W51" s="207">
        <v>0</v>
      </c>
    </row>
    <row r="52" spans="1:23" ht="86.25" thickBot="1">
      <c r="A52" s="690"/>
      <c r="B52" s="690"/>
      <c r="C52" s="690"/>
      <c r="D52" s="690"/>
      <c r="E52" s="610"/>
      <c r="F52" s="725"/>
      <c r="G52" s="728"/>
      <c r="H52" s="111" t="s">
        <v>419</v>
      </c>
      <c r="I52" s="111" t="s">
        <v>341</v>
      </c>
      <c r="J52" s="111">
        <v>0</v>
      </c>
      <c r="K52" s="111" t="s">
        <v>420</v>
      </c>
      <c r="L52" s="112">
        <v>0</v>
      </c>
      <c r="M52" s="111" t="s">
        <v>386</v>
      </c>
      <c r="N52" s="111" t="s">
        <v>421</v>
      </c>
      <c r="O52" s="243">
        <v>4</v>
      </c>
      <c r="P52" s="243">
        <v>0</v>
      </c>
      <c r="Q52" s="135">
        <v>0</v>
      </c>
      <c r="R52" s="135"/>
      <c r="S52" s="387"/>
      <c r="T52" s="387">
        <f t="shared" si="0"/>
        <v>0</v>
      </c>
      <c r="U52" s="111">
        <v>2</v>
      </c>
      <c r="V52" s="111">
        <v>1</v>
      </c>
      <c r="W52" s="207">
        <v>1</v>
      </c>
    </row>
    <row r="53" spans="1:23" ht="87" customHeight="1" thickBot="1">
      <c r="A53" s="718"/>
      <c r="B53" s="718"/>
      <c r="C53" s="718"/>
      <c r="D53" s="718"/>
      <c r="E53" s="720"/>
      <c r="F53" s="726"/>
      <c r="G53" s="729"/>
      <c r="H53" s="208" t="s">
        <v>422</v>
      </c>
      <c r="I53" s="208" t="s">
        <v>341</v>
      </c>
      <c r="J53" s="208">
        <v>0</v>
      </c>
      <c r="K53" s="208" t="s">
        <v>423</v>
      </c>
      <c r="L53" s="209">
        <f t="shared" si="1"/>
        <v>0.25</v>
      </c>
      <c r="M53" s="208" t="s">
        <v>184</v>
      </c>
      <c r="N53" s="208" t="s">
        <v>424</v>
      </c>
      <c r="O53" s="208">
        <v>1</v>
      </c>
      <c r="P53" s="210">
        <v>0.25</v>
      </c>
      <c r="Q53" s="137">
        <v>0.25</v>
      </c>
      <c r="R53" s="137"/>
      <c r="S53" s="387">
        <f>(Q53/P53)*L53</f>
        <v>0.25</v>
      </c>
      <c r="T53" s="387">
        <f t="shared" si="0"/>
        <v>6.25E-2</v>
      </c>
      <c r="U53" s="210">
        <v>0.25</v>
      </c>
      <c r="V53" s="210">
        <v>0.25</v>
      </c>
      <c r="W53" s="211">
        <v>0.25</v>
      </c>
    </row>
    <row r="54" spans="1:23" ht="87" customHeight="1">
      <c r="A54" s="407"/>
      <c r="B54" s="407"/>
      <c r="C54" s="407"/>
      <c r="D54" s="407"/>
      <c r="E54" s="407"/>
      <c r="F54" s="730" t="s">
        <v>687</v>
      </c>
      <c r="G54" s="730"/>
      <c r="H54" s="730"/>
      <c r="I54" s="730"/>
      <c r="J54" s="730"/>
      <c r="K54" s="730"/>
      <c r="L54" s="730"/>
      <c r="M54" s="730"/>
      <c r="N54" s="730"/>
      <c r="O54" s="730"/>
      <c r="P54" s="730"/>
      <c r="Q54" s="730"/>
      <c r="R54" s="730"/>
      <c r="S54" s="411">
        <f>SUM(S48:S53)</f>
        <v>0.3</v>
      </c>
      <c r="T54" s="411">
        <f>SUM(T48:T53)</f>
        <v>8.2500000000000004E-2</v>
      </c>
      <c r="U54" s="410"/>
      <c r="V54" s="410"/>
      <c r="W54" s="410"/>
    </row>
    <row r="55" spans="1:23">
      <c r="P55" s="721" t="s">
        <v>688</v>
      </c>
      <c r="Q55" s="721"/>
      <c r="R55" s="721"/>
      <c r="S55" s="722">
        <f>SUM(S54+S47+S43+S38+S33+S29+S22+S17+S13)/(9)</f>
        <v>0.25203021367457379</v>
      </c>
      <c r="T55" s="723">
        <f>SUM(T54+T47+T43+T38+T33+T29+T22+T17+T13)/(9)</f>
        <v>7.9321948912954354E-2</v>
      </c>
    </row>
    <row r="56" spans="1:23">
      <c r="P56" s="721"/>
      <c r="Q56" s="721"/>
      <c r="R56" s="721"/>
      <c r="S56" s="722"/>
      <c r="T56" s="723"/>
    </row>
    <row r="57" spans="1:23">
      <c r="P57" s="721"/>
      <c r="Q57" s="721"/>
      <c r="R57" s="721"/>
      <c r="S57" s="722"/>
      <c r="T57" s="723"/>
    </row>
    <row r="58" spans="1:23">
      <c r="P58" s="721"/>
      <c r="Q58" s="721"/>
      <c r="R58" s="721"/>
      <c r="S58" s="722"/>
      <c r="T58" s="723"/>
    </row>
    <row r="59" spans="1:23">
      <c r="P59" s="721"/>
      <c r="Q59" s="721"/>
      <c r="R59" s="721"/>
      <c r="S59" s="722"/>
      <c r="T59" s="723"/>
    </row>
    <row r="60" spans="1:23">
      <c r="P60" s="721"/>
      <c r="Q60" s="721"/>
      <c r="R60" s="721"/>
      <c r="S60" s="722"/>
      <c r="T60" s="723"/>
    </row>
    <row r="61" spans="1:23">
      <c r="P61" s="721"/>
      <c r="Q61" s="721"/>
      <c r="R61" s="721"/>
      <c r="S61" s="722"/>
      <c r="T61" s="723"/>
    </row>
    <row r="62" spans="1:23">
      <c r="P62" s="721"/>
      <c r="Q62" s="721"/>
      <c r="R62" s="721"/>
      <c r="S62" s="722"/>
      <c r="T62" s="723"/>
    </row>
    <row r="63" spans="1:23">
      <c r="P63" s="721"/>
      <c r="Q63" s="721"/>
      <c r="R63" s="721"/>
      <c r="S63" s="722"/>
      <c r="T63" s="723"/>
    </row>
    <row r="64" spans="1:23">
      <c r="S64" s="722"/>
      <c r="T64" s="723"/>
    </row>
  </sheetData>
  <mergeCells count="81">
    <mergeCell ref="P55:R63"/>
    <mergeCell ref="S55:S64"/>
    <mergeCell ref="T55:T64"/>
    <mergeCell ref="F48:F53"/>
    <mergeCell ref="G48:G53"/>
    <mergeCell ref="F54:R54"/>
    <mergeCell ref="A44:A46"/>
    <mergeCell ref="B44:B46"/>
    <mergeCell ref="C44:C46"/>
    <mergeCell ref="D44:D46"/>
    <mergeCell ref="E44:E46"/>
    <mergeCell ref="F47:R47"/>
    <mergeCell ref="A48:A53"/>
    <mergeCell ref="B48:B53"/>
    <mergeCell ref="C48:C53"/>
    <mergeCell ref="D48:D53"/>
    <mergeCell ref="E48:E53"/>
    <mergeCell ref="D8:D12"/>
    <mergeCell ref="D14:D16"/>
    <mergeCell ref="A34:A42"/>
    <mergeCell ref="B34:B37"/>
    <mergeCell ref="C34:C42"/>
    <mergeCell ref="D34:D42"/>
    <mergeCell ref="A24:A32"/>
    <mergeCell ref="B39:B42"/>
    <mergeCell ref="B30:B32"/>
    <mergeCell ref="B24:B28"/>
    <mergeCell ref="C24:C32"/>
    <mergeCell ref="D24:D32"/>
    <mergeCell ref="E24:E32"/>
    <mergeCell ref="F29:R29"/>
    <mergeCell ref="A1:B4"/>
    <mergeCell ref="C1:V1"/>
    <mergeCell ref="C2:V2"/>
    <mergeCell ref="C3:V3"/>
    <mergeCell ref="C4:V4"/>
    <mergeCell ref="C5:W5"/>
    <mergeCell ref="A5:B5"/>
    <mergeCell ref="G8:G12"/>
    <mergeCell ref="A6:W6"/>
    <mergeCell ref="F8:F12"/>
    <mergeCell ref="E8:E12"/>
    <mergeCell ref="A8:A19"/>
    <mergeCell ref="D18:D19"/>
    <mergeCell ref="E18:E19"/>
    <mergeCell ref="F18:F19"/>
    <mergeCell ref="G18:G19"/>
    <mergeCell ref="E14:E16"/>
    <mergeCell ref="F14:F16"/>
    <mergeCell ref="G14:G16"/>
    <mergeCell ref="B8:B19"/>
    <mergeCell ref="C8:C19"/>
    <mergeCell ref="F13:R13"/>
    <mergeCell ref="F17:R17"/>
    <mergeCell ref="F22:R22"/>
    <mergeCell ref="F24:F28"/>
    <mergeCell ref="G24:G28"/>
    <mergeCell ref="H14:H16"/>
    <mergeCell ref="I14:I16"/>
    <mergeCell ref="J14:J16"/>
    <mergeCell ref="K14:K16"/>
    <mergeCell ref="L14:L16"/>
    <mergeCell ref="M14:M16"/>
    <mergeCell ref="N14:N16"/>
    <mergeCell ref="O14:O16"/>
    <mergeCell ref="P14:P16"/>
    <mergeCell ref="Q14:Q16"/>
    <mergeCell ref="S14:S16"/>
    <mergeCell ref="T14:T16"/>
    <mergeCell ref="F44:F46"/>
    <mergeCell ref="G44:G46"/>
    <mergeCell ref="F33:R33"/>
    <mergeCell ref="F38:R38"/>
    <mergeCell ref="E43:R43"/>
    <mergeCell ref="E34:E42"/>
    <mergeCell ref="F34:F37"/>
    <mergeCell ref="G34:G37"/>
    <mergeCell ref="F39:F42"/>
    <mergeCell ref="G39:G42"/>
    <mergeCell ref="F30:F32"/>
    <mergeCell ref="G30:G32"/>
  </mergeCells>
  <dataValidations count="2">
    <dataValidation type="list" allowBlank="1" showInputMessage="1" showErrorMessage="1" sqref="M55:M267 M8:M12 M18:M19 M14">
      <formula1>#REF!</formula1>
    </dataValidation>
    <dataValidation type="list" allowBlank="1" showInputMessage="1" showErrorMessage="1" sqref="M24:M28 M30:M32 M34:M37 M39:M42 M44:M46 M48:M53">
      <formula1>$Y$9:$Y$10</formula1>
    </dataValidation>
  </dataValidations>
  <pageMargins left="0.7" right="0.7" top="0.75" bottom="0.75" header="0.3" footer="0.3"/>
  <pageSetup paperSize="139" scale="39" orientation="landscape" r:id="rId1"/>
  <rowBreaks count="1" manualBreakCount="1">
    <brk id="33"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opLeftCell="O10" zoomScale="60" zoomScaleNormal="60" workbookViewId="0">
      <selection activeCell="Z14" sqref="Z14:Z16"/>
    </sheetView>
  </sheetViews>
  <sheetFormatPr baseColWidth="10" defaultRowHeight="14.25"/>
  <cols>
    <col min="1" max="1" width="20.875" customWidth="1"/>
    <col min="2" max="2" width="30.75" customWidth="1"/>
    <col min="3" max="3" width="33.75" customWidth="1"/>
    <col min="4" max="4" width="32" customWidth="1"/>
    <col min="5" max="6" width="28.625" customWidth="1"/>
    <col min="7" max="7" width="33" customWidth="1"/>
    <col min="8" max="8" width="33.25" customWidth="1"/>
    <col min="9" max="9" width="34" bestFit="1" customWidth="1"/>
    <col min="10" max="10" width="27.625" bestFit="1" customWidth="1"/>
    <col min="11" max="11" width="20.25" bestFit="1" customWidth="1"/>
    <col min="12" max="12" width="20.125" customWidth="1"/>
    <col min="13" max="13" width="22.75" customWidth="1"/>
    <col min="14" max="14" width="21.375" customWidth="1"/>
    <col min="15" max="15" width="22" customWidth="1"/>
    <col min="16" max="16" width="21" customWidth="1"/>
    <col min="17" max="17" width="22.75" customWidth="1"/>
    <col min="18" max="18" width="21.375" customWidth="1"/>
    <col min="19" max="22" width="15.75" customWidth="1"/>
    <col min="23" max="23" width="26.375" customWidth="1"/>
    <col min="24" max="24" width="27.125" customWidth="1"/>
    <col min="25" max="25" width="39.25" bestFit="1" customWidth="1"/>
    <col min="26" max="26" width="54.75" bestFit="1" customWidth="1"/>
    <col min="29" max="29" width="0" hidden="1" customWidth="1"/>
  </cols>
  <sheetData>
    <row r="1" spans="1:29" s="1" customFormat="1" ht="22.5" customHeight="1">
      <c r="A1" s="762"/>
      <c r="B1" s="763"/>
      <c r="C1" s="768" t="s">
        <v>1</v>
      </c>
      <c r="D1" s="769"/>
      <c r="E1" s="769"/>
      <c r="F1" s="769"/>
      <c r="G1" s="769"/>
      <c r="H1" s="769"/>
      <c r="I1" s="769"/>
      <c r="J1" s="769"/>
      <c r="K1" s="769"/>
      <c r="L1" s="769"/>
      <c r="M1" s="769"/>
      <c r="N1" s="769"/>
      <c r="O1" s="769"/>
      <c r="P1" s="769"/>
      <c r="Q1" s="769"/>
      <c r="R1" s="769"/>
      <c r="S1" s="769"/>
      <c r="T1" s="769"/>
      <c r="U1" s="769"/>
      <c r="V1" s="769"/>
      <c r="W1" s="769"/>
      <c r="X1" s="769"/>
      <c r="Y1" s="770"/>
      <c r="Z1" s="27" t="s">
        <v>213</v>
      </c>
    </row>
    <row r="2" spans="1:29" s="1" customFormat="1" ht="22.5" customHeight="1">
      <c r="A2" s="764"/>
      <c r="B2" s="765"/>
      <c r="C2" s="768" t="s">
        <v>2</v>
      </c>
      <c r="D2" s="769"/>
      <c r="E2" s="769"/>
      <c r="F2" s="769"/>
      <c r="G2" s="769"/>
      <c r="H2" s="769"/>
      <c r="I2" s="769"/>
      <c r="J2" s="769"/>
      <c r="K2" s="769"/>
      <c r="L2" s="769"/>
      <c r="M2" s="769"/>
      <c r="N2" s="769"/>
      <c r="O2" s="769"/>
      <c r="P2" s="769"/>
      <c r="Q2" s="769"/>
      <c r="R2" s="769"/>
      <c r="S2" s="769"/>
      <c r="T2" s="769"/>
      <c r="U2" s="769"/>
      <c r="V2" s="769"/>
      <c r="W2" s="769"/>
      <c r="X2" s="769"/>
      <c r="Y2" s="770"/>
      <c r="Z2" s="27" t="s">
        <v>3</v>
      </c>
    </row>
    <row r="3" spans="1:29" s="1" customFormat="1" ht="22.5" customHeight="1">
      <c r="A3" s="764"/>
      <c r="B3" s="765"/>
      <c r="C3" s="768" t="s">
        <v>4</v>
      </c>
      <c r="D3" s="769"/>
      <c r="E3" s="769"/>
      <c r="F3" s="769"/>
      <c r="G3" s="769"/>
      <c r="H3" s="769"/>
      <c r="I3" s="769"/>
      <c r="J3" s="769"/>
      <c r="K3" s="769"/>
      <c r="L3" s="769"/>
      <c r="M3" s="769"/>
      <c r="N3" s="769"/>
      <c r="O3" s="769"/>
      <c r="P3" s="769"/>
      <c r="Q3" s="769"/>
      <c r="R3" s="769"/>
      <c r="S3" s="769"/>
      <c r="T3" s="769"/>
      <c r="U3" s="769"/>
      <c r="V3" s="769"/>
      <c r="W3" s="769"/>
      <c r="X3" s="769"/>
      <c r="Y3" s="770"/>
      <c r="Z3" s="27" t="s">
        <v>212</v>
      </c>
    </row>
    <row r="4" spans="1:29" s="1" customFormat="1" ht="22.5" customHeight="1">
      <c r="A4" s="766"/>
      <c r="B4" s="767"/>
      <c r="C4" s="768" t="s">
        <v>154</v>
      </c>
      <c r="D4" s="769"/>
      <c r="E4" s="769"/>
      <c r="F4" s="769"/>
      <c r="G4" s="769"/>
      <c r="H4" s="769"/>
      <c r="I4" s="769"/>
      <c r="J4" s="769"/>
      <c r="K4" s="769"/>
      <c r="L4" s="769"/>
      <c r="M4" s="769"/>
      <c r="N4" s="769"/>
      <c r="O4" s="769"/>
      <c r="P4" s="769"/>
      <c r="Q4" s="769"/>
      <c r="R4" s="769"/>
      <c r="S4" s="769"/>
      <c r="T4" s="769"/>
      <c r="U4" s="769"/>
      <c r="V4" s="769"/>
      <c r="W4" s="769"/>
      <c r="X4" s="769"/>
      <c r="Y4" s="770"/>
      <c r="Z4" s="27" t="s">
        <v>214</v>
      </c>
    </row>
    <row r="5" spans="1:29" s="1" customFormat="1" ht="26.25" customHeight="1">
      <c r="A5" s="760" t="s">
        <v>5</v>
      </c>
      <c r="B5" s="761"/>
      <c r="C5" s="760" t="s">
        <v>622</v>
      </c>
      <c r="D5" s="771"/>
      <c r="E5" s="771"/>
      <c r="F5" s="771"/>
      <c r="G5" s="771"/>
      <c r="H5" s="771"/>
      <c r="I5" s="771"/>
      <c r="J5" s="771"/>
      <c r="K5" s="771"/>
      <c r="L5" s="771"/>
      <c r="M5" s="771"/>
      <c r="N5" s="771"/>
      <c r="O5" s="771"/>
      <c r="P5" s="771"/>
      <c r="Q5" s="771"/>
      <c r="R5" s="771"/>
      <c r="S5" s="771"/>
      <c r="T5" s="771"/>
      <c r="U5" s="771"/>
      <c r="V5" s="771"/>
      <c r="W5" s="771"/>
      <c r="X5" s="771"/>
      <c r="Y5" s="771"/>
      <c r="Z5" s="771"/>
    </row>
    <row r="6" spans="1:29" s="1" customFormat="1" ht="15" customHeight="1">
      <c r="A6" s="741" t="s">
        <v>150</v>
      </c>
      <c r="B6" s="741"/>
      <c r="C6" s="741"/>
      <c r="D6" s="741"/>
      <c r="E6" s="741"/>
      <c r="F6" s="741"/>
      <c r="G6" s="741"/>
      <c r="H6" s="741"/>
      <c r="I6" s="741"/>
      <c r="J6" s="741"/>
      <c r="K6" s="741"/>
      <c r="L6" s="741"/>
      <c r="M6" s="741"/>
      <c r="N6" s="741"/>
      <c r="O6" s="741"/>
      <c r="P6" s="741"/>
      <c r="Q6" s="741"/>
      <c r="R6" s="741"/>
      <c r="S6" s="741"/>
      <c r="T6" s="741"/>
      <c r="U6" s="741"/>
      <c r="V6" s="741"/>
      <c r="W6" s="741"/>
      <c r="X6" s="742"/>
      <c r="Y6" s="737" t="s">
        <v>92</v>
      </c>
      <c r="Z6" s="738"/>
    </row>
    <row r="7" spans="1:29" s="1" customFormat="1">
      <c r="A7" s="743"/>
      <c r="B7" s="743"/>
      <c r="C7" s="743"/>
      <c r="D7" s="743"/>
      <c r="E7" s="743"/>
      <c r="F7" s="743"/>
      <c r="G7" s="743"/>
      <c r="H7" s="743"/>
      <c r="I7" s="743"/>
      <c r="J7" s="743"/>
      <c r="K7" s="743"/>
      <c r="L7" s="743"/>
      <c r="M7" s="743"/>
      <c r="N7" s="743"/>
      <c r="O7" s="743"/>
      <c r="P7" s="743"/>
      <c r="Q7" s="743"/>
      <c r="R7" s="743"/>
      <c r="S7" s="743"/>
      <c r="T7" s="743"/>
      <c r="U7" s="743"/>
      <c r="V7" s="743"/>
      <c r="W7" s="743"/>
      <c r="X7" s="744"/>
      <c r="Y7" s="739"/>
      <c r="Z7" s="740"/>
    </row>
    <row r="8" spans="1:29" s="20" customFormat="1" ht="29.25" customHeight="1" thickBot="1">
      <c r="A8" s="161" t="s">
        <v>95</v>
      </c>
      <c r="B8" s="161" t="s">
        <v>185</v>
      </c>
      <c r="C8" s="161" t="s">
        <v>167</v>
      </c>
      <c r="D8" s="161" t="s">
        <v>85</v>
      </c>
      <c r="E8" s="161" t="s">
        <v>86</v>
      </c>
      <c r="F8" s="161" t="s">
        <v>87</v>
      </c>
      <c r="G8" s="270" t="s">
        <v>162</v>
      </c>
      <c r="H8" s="161" t="s">
        <v>164</v>
      </c>
      <c r="I8" s="161" t="s">
        <v>163</v>
      </c>
      <c r="J8" s="161" t="s">
        <v>153</v>
      </c>
      <c r="K8" s="161" t="s">
        <v>592</v>
      </c>
      <c r="L8" s="161" t="s">
        <v>593</v>
      </c>
      <c r="M8" s="161" t="s">
        <v>594</v>
      </c>
      <c r="N8" s="161" t="s">
        <v>595</v>
      </c>
      <c r="O8" s="161" t="s">
        <v>596</v>
      </c>
      <c r="P8" s="161" t="s">
        <v>597</v>
      </c>
      <c r="Q8" s="161" t="s">
        <v>598</v>
      </c>
      <c r="R8" s="161" t="s">
        <v>599</v>
      </c>
      <c r="S8" s="161" t="s">
        <v>600</v>
      </c>
      <c r="T8" s="161" t="s">
        <v>601</v>
      </c>
      <c r="U8" s="161" t="s">
        <v>602</v>
      </c>
      <c r="V8" s="161" t="s">
        <v>603</v>
      </c>
      <c r="W8" s="161" t="s">
        <v>604</v>
      </c>
      <c r="X8" s="161" t="s">
        <v>88</v>
      </c>
      <c r="Y8" s="161" t="s">
        <v>26</v>
      </c>
      <c r="Z8" s="161" t="s">
        <v>27</v>
      </c>
    </row>
    <row r="9" spans="1:29" ht="44.25" customHeight="1">
      <c r="A9" s="731" t="s">
        <v>270</v>
      </c>
      <c r="B9" s="734" t="s">
        <v>303</v>
      </c>
      <c r="C9" s="734" t="s">
        <v>226</v>
      </c>
      <c r="D9" s="734" t="s">
        <v>327</v>
      </c>
      <c r="E9" s="734" t="s">
        <v>328</v>
      </c>
      <c r="F9" s="754" t="s">
        <v>248</v>
      </c>
      <c r="G9" s="40" t="s">
        <v>678</v>
      </c>
      <c r="H9" s="757" t="s">
        <v>271</v>
      </c>
      <c r="I9" s="745" t="s">
        <v>304</v>
      </c>
      <c r="J9" s="38" t="s">
        <v>227</v>
      </c>
      <c r="K9" s="157">
        <v>56942969411</v>
      </c>
      <c r="L9" s="157">
        <v>85911849486</v>
      </c>
      <c r="M9" s="157">
        <v>138500001867</v>
      </c>
      <c r="N9" s="157">
        <v>24732627561</v>
      </c>
      <c r="O9" s="157">
        <v>9901207536</v>
      </c>
      <c r="P9" s="157">
        <v>12372491938</v>
      </c>
      <c r="Q9" s="157">
        <v>7707222334</v>
      </c>
      <c r="R9" s="157">
        <v>17738974545</v>
      </c>
      <c r="S9" s="38"/>
      <c r="T9" s="38"/>
      <c r="U9" s="38"/>
      <c r="V9" s="38"/>
      <c r="W9" s="274">
        <f>(K9+L9+M9+N9+O9+P9+Q9+R9+S9+T9+U9+V9)</f>
        <v>353807344678</v>
      </c>
      <c r="X9" s="745" t="s">
        <v>250</v>
      </c>
      <c r="Y9" s="748" t="s">
        <v>325</v>
      </c>
      <c r="Z9" s="751" t="s">
        <v>324</v>
      </c>
      <c r="AC9" t="s">
        <v>89</v>
      </c>
    </row>
    <row r="10" spans="1:29" ht="37.5" customHeight="1">
      <c r="A10" s="732"/>
      <c r="B10" s="735"/>
      <c r="C10" s="735"/>
      <c r="D10" s="735"/>
      <c r="E10" s="735"/>
      <c r="F10" s="755"/>
      <c r="G10" s="47" t="s">
        <v>679</v>
      </c>
      <c r="H10" s="758"/>
      <c r="I10" s="746"/>
      <c r="J10" s="46" t="s">
        <v>227</v>
      </c>
      <c r="K10" s="158">
        <v>97475809465</v>
      </c>
      <c r="L10" s="158">
        <v>4633825199</v>
      </c>
      <c r="M10" s="158">
        <v>94619160795</v>
      </c>
      <c r="N10" s="158">
        <v>31738029571</v>
      </c>
      <c r="O10" s="158">
        <v>117407728216</v>
      </c>
      <c r="P10" s="158">
        <v>7365926955</v>
      </c>
      <c r="Q10" s="158">
        <v>86437967582</v>
      </c>
      <c r="R10" s="158">
        <v>233251641</v>
      </c>
      <c r="S10" s="46"/>
      <c r="T10" s="46"/>
      <c r="U10" s="46"/>
      <c r="V10" s="46"/>
      <c r="W10" s="159">
        <f>(K10+L10+M10+N10+O10+P10+Q10+R10+S10+T10+U10+V10)</f>
        <v>439911699424</v>
      </c>
      <c r="X10" s="746"/>
      <c r="Y10" s="749"/>
      <c r="Z10" s="752"/>
    </row>
    <row r="11" spans="1:29" ht="37.5" customHeight="1">
      <c r="A11" s="732"/>
      <c r="B11" s="735"/>
      <c r="C11" s="735"/>
      <c r="D11" s="735"/>
      <c r="E11" s="735"/>
      <c r="F11" s="755"/>
      <c r="G11" s="47" t="s">
        <v>680</v>
      </c>
      <c r="H11" s="758"/>
      <c r="I11" s="746"/>
      <c r="J11" s="46" t="s">
        <v>227</v>
      </c>
      <c r="K11" s="158">
        <v>4858478000</v>
      </c>
      <c r="L11" s="158">
        <v>5050266000</v>
      </c>
      <c r="M11" s="158">
        <v>4670506000</v>
      </c>
      <c r="N11" s="158">
        <v>4814747000</v>
      </c>
      <c r="O11" s="158">
        <v>4821001000</v>
      </c>
      <c r="P11" s="158">
        <v>4796365000</v>
      </c>
      <c r="Q11" s="158">
        <v>4467062000</v>
      </c>
      <c r="R11" s="158">
        <v>4806139000</v>
      </c>
      <c r="S11" s="46"/>
      <c r="T11" s="46"/>
      <c r="U11" s="46"/>
      <c r="V11" s="46"/>
      <c r="W11" s="159">
        <f>(K11+L11+M11+N11+O11+P11+Q11+R11+S11+T11+U11+V11)</f>
        <v>38284564000</v>
      </c>
      <c r="X11" s="746"/>
      <c r="Y11" s="749"/>
      <c r="Z11" s="752"/>
    </row>
    <row r="12" spans="1:29" ht="27.75" customHeight="1">
      <c r="A12" s="732"/>
      <c r="B12" s="735"/>
      <c r="C12" s="735"/>
      <c r="D12" s="735"/>
      <c r="E12" s="735"/>
      <c r="F12" s="755"/>
      <c r="G12" s="47" t="s">
        <v>681</v>
      </c>
      <c r="H12" s="758"/>
      <c r="I12" s="746"/>
      <c r="J12" s="46" t="s">
        <v>227</v>
      </c>
      <c r="K12" s="158">
        <v>1313598000</v>
      </c>
      <c r="L12" s="158">
        <v>446421000</v>
      </c>
      <c r="M12" s="158">
        <v>1702258000</v>
      </c>
      <c r="N12" s="158">
        <v>496753000</v>
      </c>
      <c r="O12" s="158">
        <v>924514000</v>
      </c>
      <c r="P12" s="158">
        <v>269295000</v>
      </c>
      <c r="Q12" s="158">
        <v>507923000</v>
      </c>
      <c r="R12" s="158">
        <v>269936000</v>
      </c>
      <c r="S12" s="46"/>
      <c r="T12" s="46"/>
      <c r="U12" s="46"/>
      <c r="V12" s="46"/>
      <c r="W12" s="159">
        <f>(K12+L12+M12+N12+O12+P12+Q12+R12+S12+T12+U12+V12)</f>
        <v>5930698000</v>
      </c>
      <c r="X12" s="746"/>
      <c r="Y12" s="749"/>
      <c r="Z12" s="752"/>
    </row>
    <row r="13" spans="1:29" ht="81" customHeight="1" thickBot="1">
      <c r="A13" s="733"/>
      <c r="B13" s="736"/>
      <c r="C13" s="736"/>
      <c r="D13" s="736"/>
      <c r="E13" s="736"/>
      <c r="F13" s="756"/>
      <c r="G13" s="275" t="s">
        <v>665</v>
      </c>
      <c r="H13" s="759"/>
      <c r="I13" s="747"/>
      <c r="J13" s="53" t="s">
        <v>227</v>
      </c>
      <c r="K13" s="276" t="s">
        <v>616</v>
      </c>
      <c r="L13" s="276" t="s">
        <v>616</v>
      </c>
      <c r="M13" s="276" t="s">
        <v>617</v>
      </c>
      <c r="N13" s="276" t="s">
        <v>616</v>
      </c>
      <c r="O13" s="276" t="s">
        <v>616</v>
      </c>
      <c r="P13" s="276" t="s">
        <v>617</v>
      </c>
      <c r="Q13" s="276" t="s">
        <v>616</v>
      </c>
      <c r="R13" s="276" t="s">
        <v>617</v>
      </c>
      <c r="S13" s="53"/>
      <c r="T13" s="53"/>
      <c r="U13" s="53"/>
      <c r="V13" s="53"/>
      <c r="W13" s="276">
        <f>(K13+L13+M13+N13+O13+P13+Q13+R13+S13+T13+U13+V13)</f>
        <v>3</v>
      </c>
      <c r="X13" s="747"/>
      <c r="Y13" s="750"/>
      <c r="Z13" s="753"/>
    </row>
    <row r="14" spans="1:29" ht="60" customHeight="1">
      <c r="A14" s="796" t="s">
        <v>270</v>
      </c>
      <c r="B14" s="629" t="s">
        <v>329</v>
      </c>
      <c r="C14" s="797" t="s">
        <v>330</v>
      </c>
      <c r="D14" s="774" t="s">
        <v>331</v>
      </c>
      <c r="E14" s="774" t="s">
        <v>326</v>
      </c>
      <c r="F14" s="776" t="s">
        <v>332</v>
      </c>
      <c r="G14" s="273" t="s">
        <v>659</v>
      </c>
      <c r="H14" s="774" t="s">
        <v>308</v>
      </c>
      <c r="I14" s="778" t="s">
        <v>304</v>
      </c>
      <c r="J14" s="271" t="s">
        <v>227</v>
      </c>
      <c r="K14" s="271">
        <v>0</v>
      </c>
      <c r="L14" s="271">
        <v>0</v>
      </c>
      <c r="M14" s="271">
        <v>0</v>
      </c>
      <c r="N14" s="271">
        <v>0</v>
      </c>
      <c r="O14" s="271">
        <v>0</v>
      </c>
      <c r="P14" s="271">
        <v>0</v>
      </c>
      <c r="Q14" s="271">
        <v>0</v>
      </c>
      <c r="R14" s="271">
        <v>0.06</v>
      </c>
      <c r="S14" s="271">
        <v>0</v>
      </c>
      <c r="T14" s="271">
        <v>0</v>
      </c>
      <c r="U14" s="271">
        <v>0</v>
      </c>
      <c r="V14" s="271">
        <v>0</v>
      </c>
      <c r="W14" s="271">
        <f>(K14+L14+M14+N14+O14+P14+Q14+R14+S14+T14)</f>
        <v>0.06</v>
      </c>
      <c r="X14" s="271" t="s">
        <v>250</v>
      </c>
      <c r="Y14" s="774" t="s">
        <v>323</v>
      </c>
      <c r="Z14" s="781" t="s">
        <v>322</v>
      </c>
    </row>
    <row r="15" spans="1:29" ht="60.75" customHeight="1">
      <c r="A15" s="796"/>
      <c r="B15" s="629"/>
      <c r="C15" s="712"/>
      <c r="D15" s="684"/>
      <c r="E15" s="684"/>
      <c r="F15" s="681"/>
      <c r="G15" s="54" t="s">
        <v>660</v>
      </c>
      <c r="H15" s="684"/>
      <c r="I15" s="779"/>
      <c r="J15" s="55" t="s">
        <v>227</v>
      </c>
      <c r="K15" s="55">
        <v>0</v>
      </c>
      <c r="L15" s="55">
        <v>0</v>
      </c>
      <c r="M15" s="55">
        <v>0</v>
      </c>
      <c r="N15" s="55">
        <v>0</v>
      </c>
      <c r="O15" s="55">
        <v>0</v>
      </c>
      <c r="P15" s="55">
        <v>0</v>
      </c>
      <c r="Q15" s="55">
        <v>0</v>
      </c>
      <c r="R15" s="55">
        <v>0</v>
      </c>
      <c r="S15" s="55">
        <v>0</v>
      </c>
      <c r="T15" s="55">
        <v>0</v>
      </c>
      <c r="U15" s="55">
        <v>0</v>
      </c>
      <c r="V15" s="55">
        <v>0</v>
      </c>
      <c r="W15" s="55">
        <f>(K15+L15+M15+N15+O15+P15+Q15+R15+S15+T15)</f>
        <v>0</v>
      </c>
      <c r="X15" s="55" t="s">
        <v>250</v>
      </c>
      <c r="Y15" s="684"/>
      <c r="Z15" s="782"/>
    </row>
    <row r="16" spans="1:29" ht="68.25" customHeight="1" thickBot="1">
      <c r="A16" s="796"/>
      <c r="B16" s="629"/>
      <c r="C16" s="798"/>
      <c r="D16" s="775"/>
      <c r="E16" s="775"/>
      <c r="F16" s="777"/>
      <c r="G16" s="272" t="s">
        <v>661</v>
      </c>
      <c r="H16" s="775"/>
      <c r="I16" s="780"/>
      <c r="J16" s="265" t="s">
        <v>227</v>
      </c>
      <c r="K16" s="265">
        <v>0</v>
      </c>
      <c r="L16" s="265">
        <v>0</v>
      </c>
      <c r="M16" s="265">
        <v>0</v>
      </c>
      <c r="N16" s="265">
        <v>0</v>
      </c>
      <c r="O16" s="265">
        <v>0</v>
      </c>
      <c r="P16" s="265">
        <v>0</v>
      </c>
      <c r="Q16" s="265">
        <v>0</v>
      </c>
      <c r="R16" s="265">
        <v>0.15</v>
      </c>
      <c r="S16" s="265">
        <v>0</v>
      </c>
      <c r="T16" s="265">
        <v>0</v>
      </c>
      <c r="U16" s="265">
        <v>0</v>
      </c>
      <c r="V16" s="265">
        <v>0</v>
      </c>
      <c r="W16" s="265">
        <f>(K16+L16+M16+N16+O16+P16+Q16+R16+S16+T16)</f>
        <v>0.15</v>
      </c>
      <c r="X16" s="265" t="s">
        <v>250</v>
      </c>
      <c r="Y16" s="775"/>
      <c r="Z16" s="783"/>
    </row>
    <row r="17" spans="1:26" ht="110.25" customHeight="1">
      <c r="A17" s="784" t="s">
        <v>244</v>
      </c>
      <c r="B17" s="786" t="s">
        <v>303</v>
      </c>
      <c r="C17" s="786" t="s">
        <v>226</v>
      </c>
      <c r="D17" s="788" t="s">
        <v>246</v>
      </c>
      <c r="E17" s="786" t="s">
        <v>247</v>
      </c>
      <c r="F17" s="790" t="s">
        <v>293</v>
      </c>
      <c r="G17" s="59" t="s">
        <v>243</v>
      </c>
      <c r="H17" s="790" t="s">
        <v>249</v>
      </c>
      <c r="I17" s="792" t="s">
        <v>304</v>
      </c>
      <c r="J17" s="61" t="s">
        <v>227</v>
      </c>
      <c r="K17" s="61">
        <v>0</v>
      </c>
      <c r="L17" s="61">
        <v>0</v>
      </c>
      <c r="M17" s="61">
        <v>0</v>
      </c>
      <c r="N17" s="61">
        <v>0</v>
      </c>
      <c r="O17" s="61">
        <v>0</v>
      </c>
      <c r="P17" s="61">
        <v>0</v>
      </c>
      <c r="Q17" s="61">
        <v>0</v>
      </c>
      <c r="R17" s="61">
        <v>0</v>
      </c>
      <c r="S17" s="61">
        <v>0</v>
      </c>
      <c r="T17" s="61">
        <v>0</v>
      </c>
      <c r="U17" s="61">
        <v>0</v>
      </c>
      <c r="V17" s="61">
        <v>0</v>
      </c>
      <c r="W17" s="61">
        <f>(K17+L17+M17+N17+O17+P17+Q17+R17+S17+T17)</f>
        <v>0</v>
      </c>
      <c r="X17" s="61" t="s">
        <v>250</v>
      </c>
      <c r="Y17" s="786" t="s">
        <v>319</v>
      </c>
      <c r="Z17" s="794" t="s">
        <v>321</v>
      </c>
    </row>
    <row r="18" spans="1:26" ht="75.75" customHeight="1" thickBot="1">
      <c r="A18" s="785"/>
      <c r="B18" s="787"/>
      <c r="C18" s="787"/>
      <c r="D18" s="789"/>
      <c r="E18" s="787"/>
      <c r="F18" s="791"/>
      <c r="G18" s="63" t="s">
        <v>674</v>
      </c>
      <c r="H18" s="791"/>
      <c r="I18" s="793"/>
      <c r="J18" s="64" t="s">
        <v>227</v>
      </c>
      <c r="K18" s="64">
        <v>0</v>
      </c>
      <c r="L18" s="64">
        <v>0</v>
      </c>
      <c r="M18" s="64">
        <v>0</v>
      </c>
      <c r="N18" s="64">
        <v>0</v>
      </c>
      <c r="O18" s="64">
        <v>0</v>
      </c>
      <c r="P18" s="64">
        <v>0</v>
      </c>
      <c r="Q18" s="64">
        <v>0</v>
      </c>
      <c r="R18" s="64">
        <v>0</v>
      </c>
      <c r="S18" s="64">
        <v>0</v>
      </c>
      <c r="T18" s="64">
        <v>0</v>
      </c>
      <c r="U18" s="64">
        <v>0</v>
      </c>
      <c r="V18" s="64">
        <v>0</v>
      </c>
      <c r="W18" s="64">
        <f>(K18+L18+M18+N18+O18+P18+Q18+R18+S18+T18)</f>
        <v>0</v>
      </c>
      <c r="X18" s="64" t="s">
        <v>250</v>
      </c>
      <c r="Y18" s="787"/>
      <c r="Z18" s="795"/>
    </row>
    <row r="19" spans="1:26" s="20" customFormat="1" ht="30.75" thickBot="1">
      <c r="A19" s="213" t="s">
        <v>95</v>
      </c>
      <c r="B19" s="213" t="s">
        <v>185</v>
      </c>
      <c r="C19" s="213" t="s">
        <v>167</v>
      </c>
      <c r="D19" s="213" t="s">
        <v>85</v>
      </c>
      <c r="E19" s="213" t="s">
        <v>86</v>
      </c>
      <c r="F19" s="213" t="s">
        <v>87</v>
      </c>
      <c r="G19" s="255" t="s">
        <v>162</v>
      </c>
      <c r="H19" s="213" t="s">
        <v>164</v>
      </c>
      <c r="I19" s="213" t="s">
        <v>163</v>
      </c>
      <c r="J19" s="213" t="s">
        <v>153</v>
      </c>
      <c r="K19" s="213" t="s">
        <v>592</v>
      </c>
      <c r="L19" s="213" t="s">
        <v>593</v>
      </c>
      <c r="M19" s="213" t="s">
        <v>594</v>
      </c>
      <c r="N19" s="213" t="s">
        <v>595</v>
      </c>
      <c r="O19" s="213" t="s">
        <v>596</v>
      </c>
      <c r="P19" s="213" t="s">
        <v>597</v>
      </c>
      <c r="Q19" s="213" t="s">
        <v>598</v>
      </c>
      <c r="R19" s="213" t="s">
        <v>599</v>
      </c>
      <c r="S19" s="213" t="s">
        <v>600</v>
      </c>
      <c r="T19" s="213" t="s">
        <v>601</v>
      </c>
      <c r="U19" s="213" t="s">
        <v>602</v>
      </c>
      <c r="V19" s="213" t="s">
        <v>603</v>
      </c>
      <c r="W19" s="213" t="s">
        <v>604</v>
      </c>
      <c r="X19" s="213" t="s">
        <v>88</v>
      </c>
      <c r="Y19" s="213" t="s">
        <v>26</v>
      </c>
      <c r="Z19" s="213" t="s">
        <v>27</v>
      </c>
    </row>
    <row r="20" spans="1:26" ht="173.25" customHeight="1" thickBot="1">
      <c r="A20" s="772" t="s">
        <v>338</v>
      </c>
      <c r="B20" s="773" t="s">
        <v>303</v>
      </c>
      <c r="C20" s="333" t="s">
        <v>425</v>
      </c>
      <c r="D20" s="334" t="s">
        <v>426</v>
      </c>
      <c r="E20" s="334" t="s">
        <v>427</v>
      </c>
      <c r="F20" s="334" t="s">
        <v>428</v>
      </c>
      <c r="G20" s="334" t="s">
        <v>429</v>
      </c>
      <c r="H20" s="334" t="s">
        <v>430</v>
      </c>
      <c r="I20" s="334" t="s">
        <v>304</v>
      </c>
      <c r="J20" s="334" t="s">
        <v>431</v>
      </c>
      <c r="K20" s="334"/>
      <c r="L20" s="334"/>
      <c r="M20" s="334"/>
      <c r="N20" s="334"/>
      <c r="O20" s="334"/>
      <c r="P20" s="335">
        <v>0.15</v>
      </c>
      <c r="Q20" s="335">
        <v>0.15</v>
      </c>
      <c r="R20" s="335">
        <v>0.15</v>
      </c>
      <c r="S20" s="335">
        <v>0</v>
      </c>
      <c r="T20" s="335">
        <v>0</v>
      </c>
      <c r="U20" s="335">
        <v>0</v>
      </c>
      <c r="V20" s="335">
        <v>0</v>
      </c>
      <c r="W20" s="336">
        <f>SUM(P20:V20)</f>
        <v>0.44999999999999996</v>
      </c>
      <c r="X20" s="334" t="s">
        <v>432</v>
      </c>
      <c r="Y20" s="334" t="s">
        <v>433</v>
      </c>
      <c r="Z20" s="337" t="s">
        <v>434</v>
      </c>
    </row>
    <row r="21" spans="1:26" ht="257.25" thickBot="1">
      <c r="A21" s="772"/>
      <c r="B21" s="773"/>
      <c r="C21" s="338" t="s">
        <v>435</v>
      </c>
      <c r="D21" s="339" t="s">
        <v>426</v>
      </c>
      <c r="E21" s="339" t="s">
        <v>427</v>
      </c>
      <c r="F21" s="339" t="s">
        <v>428</v>
      </c>
      <c r="G21" s="339" t="s">
        <v>436</v>
      </c>
      <c r="H21" s="339" t="s">
        <v>437</v>
      </c>
      <c r="I21" s="339" t="s">
        <v>304</v>
      </c>
      <c r="J21" s="339" t="s">
        <v>431</v>
      </c>
      <c r="K21" s="339"/>
      <c r="L21" s="339"/>
      <c r="M21" s="339"/>
      <c r="N21" s="339"/>
      <c r="O21" s="339"/>
      <c r="P21" s="340">
        <v>0.15</v>
      </c>
      <c r="Q21" s="340">
        <v>0.15</v>
      </c>
      <c r="R21" s="340">
        <v>0.15</v>
      </c>
      <c r="S21" s="340">
        <v>0</v>
      </c>
      <c r="T21" s="340">
        <v>0</v>
      </c>
      <c r="U21" s="340">
        <v>0</v>
      </c>
      <c r="V21" s="340">
        <v>0</v>
      </c>
      <c r="W21" s="341">
        <f t="shared" ref="W21:W27" si="0">SUM(P21:V21)</f>
        <v>0.44999999999999996</v>
      </c>
      <c r="X21" s="339" t="s">
        <v>432</v>
      </c>
      <c r="Y21" s="339" t="s">
        <v>433</v>
      </c>
      <c r="Z21" s="342" t="s">
        <v>434</v>
      </c>
    </row>
    <row r="22" spans="1:26" ht="186.75" customHeight="1" thickBot="1">
      <c r="A22" s="772" t="s">
        <v>370</v>
      </c>
      <c r="B22" s="773" t="s">
        <v>303</v>
      </c>
      <c r="C22" s="343" t="s">
        <v>425</v>
      </c>
      <c r="D22" s="344" t="s">
        <v>426</v>
      </c>
      <c r="E22" s="344" t="s">
        <v>427</v>
      </c>
      <c r="F22" s="344" t="s">
        <v>428</v>
      </c>
      <c r="G22" s="344" t="s">
        <v>429</v>
      </c>
      <c r="H22" s="344" t="s">
        <v>430</v>
      </c>
      <c r="I22" s="344" t="s">
        <v>304</v>
      </c>
      <c r="J22" s="344" t="s">
        <v>431</v>
      </c>
      <c r="K22" s="344"/>
      <c r="L22" s="344"/>
      <c r="M22" s="344"/>
      <c r="N22" s="344"/>
      <c r="O22" s="344"/>
      <c r="P22" s="345">
        <v>0.15</v>
      </c>
      <c r="Q22" s="345">
        <v>0.15</v>
      </c>
      <c r="R22" s="345">
        <v>0.15</v>
      </c>
      <c r="S22" s="345">
        <v>0</v>
      </c>
      <c r="T22" s="345">
        <v>0</v>
      </c>
      <c r="U22" s="345">
        <v>0</v>
      </c>
      <c r="V22" s="345">
        <v>0</v>
      </c>
      <c r="W22" s="346">
        <f t="shared" si="0"/>
        <v>0.44999999999999996</v>
      </c>
      <c r="X22" s="344" t="s">
        <v>432</v>
      </c>
      <c r="Y22" s="344" t="s">
        <v>433</v>
      </c>
      <c r="Z22" s="347" t="s">
        <v>434</v>
      </c>
    </row>
    <row r="23" spans="1:26" ht="257.25" thickBot="1">
      <c r="A23" s="772"/>
      <c r="B23" s="773"/>
      <c r="C23" s="348" t="s">
        <v>435</v>
      </c>
      <c r="D23" s="349" t="s">
        <v>426</v>
      </c>
      <c r="E23" s="349" t="s">
        <v>427</v>
      </c>
      <c r="F23" s="349" t="s">
        <v>428</v>
      </c>
      <c r="G23" s="349" t="s">
        <v>436</v>
      </c>
      <c r="H23" s="349" t="s">
        <v>437</v>
      </c>
      <c r="I23" s="349" t="s">
        <v>304</v>
      </c>
      <c r="J23" s="349" t="s">
        <v>431</v>
      </c>
      <c r="K23" s="349"/>
      <c r="L23" s="349"/>
      <c r="M23" s="349"/>
      <c r="N23" s="349"/>
      <c r="O23" s="349"/>
      <c r="P23" s="350">
        <v>0.15</v>
      </c>
      <c r="Q23" s="350">
        <v>0.15</v>
      </c>
      <c r="R23" s="350">
        <v>0.15</v>
      </c>
      <c r="S23" s="350">
        <v>0</v>
      </c>
      <c r="T23" s="350">
        <v>0</v>
      </c>
      <c r="U23" s="350">
        <v>0</v>
      </c>
      <c r="V23" s="350">
        <v>0</v>
      </c>
      <c r="W23" s="351">
        <f t="shared" si="0"/>
        <v>0.44999999999999996</v>
      </c>
      <c r="X23" s="349" t="s">
        <v>432</v>
      </c>
      <c r="Y23" s="349" t="s">
        <v>433</v>
      </c>
      <c r="Z23" s="352" t="s">
        <v>434</v>
      </c>
    </row>
    <row r="24" spans="1:26" ht="198" customHeight="1" thickBot="1">
      <c r="A24" s="772" t="s">
        <v>393</v>
      </c>
      <c r="B24" s="773" t="s">
        <v>303</v>
      </c>
      <c r="C24" s="353" t="s">
        <v>425</v>
      </c>
      <c r="D24" s="354" t="s">
        <v>426</v>
      </c>
      <c r="E24" s="354" t="s">
        <v>427</v>
      </c>
      <c r="F24" s="354" t="s">
        <v>428</v>
      </c>
      <c r="G24" s="354" t="s">
        <v>429</v>
      </c>
      <c r="H24" s="354" t="s">
        <v>430</v>
      </c>
      <c r="I24" s="354" t="s">
        <v>304</v>
      </c>
      <c r="J24" s="354" t="s">
        <v>431</v>
      </c>
      <c r="K24" s="354"/>
      <c r="L24" s="354"/>
      <c r="M24" s="354"/>
      <c r="N24" s="354"/>
      <c r="O24" s="354"/>
      <c r="P24" s="355">
        <v>0.15</v>
      </c>
      <c r="Q24" s="355">
        <v>0.15</v>
      </c>
      <c r="R24" s="355">
        <v>0.15</v>
      </c>
      <c r="S24" s="355">
        <v>0</v>
      </c>
      <c r="T24" s="355">
        <v>0</v>
      </c>
      <c r="U24" s="355">
        <v>0</v>
      </c>
      <c r="V24" s="355">
        <v>0</v>
      </c>
      <c r="W24" s="356">
        <f t="shared" si="0"/>
        <v>0.44999999999999996</v>
      </c>
      <c r="X24" s="354" t="s">
        <v>432</v>
      </c>
      <c r="Y24" s="354" t="s">
        <v>433</v>
      </c>
      <c r="Z24" s="357" t="s">
        <v>434</v>
      </c>
    </row>
    <row r="25" spans="1:26" ht="257.25" thickBot="1">
      <c r="A25" s="772"/>
      <c r="B25" s="773"/>
      <c r="C25" s="358" t="s">
        <v>435</v>
      </c>
      <c r="D25" s="359" t="s">
        <v>426</v>
      </c>
      <c r="E25" s="359" t="s">
        <v>427</v>
      </c>
      <c r="F25" s="359" t="s">
        <v>428</v>
      </c>
      <c r="G25" s="359" t="s">
        <v>436</v>
      </c>
      <c r="H25" s="359" t="s">
        <v>437</v>
      </c>
      <c r="I25" s="359" t="s">
        <v>304</v>
      </c>
      <c r="J25" s="359" t="s">
        <v>431</v>
      </c>
      <c r="K25" s="359"/>
      <c r="L25" s="359"/>
      <c r="M25" s="359"/>
      <c r="N25" s="359"/>
      <c r="O25" s="359"/>
      <c r="P25" s="360">
        <v>0.15</v>
      </c>
      <c r="Q25" s="360">
        <v>0.15</v>
      </c>
      <c r="R25" s="360">
        <v>0.15</v>
      </c>
      <c r="S25" s="360">
        <v>0</v>
      </c>
      <c r="T25" s="360">
        <v>0</v>
      </c>
      <c r="U25" s="360">
        <v>0</v>
      </c>
      <c r="V25" s="360">
        <v>0</v>
      </c>
      <c r="W25" s="361">
        <f t="shared" si="0"/>
        <v>0.44999999999999996</v>
      </c>
      <c r="X25" s="359" t="s">
        <v>432</v>
      </c>
      <c r="Y25" s="359" t="s">
        <v>433</v>
      </c>
      <c r="Z25" s="362" t="s">
        <v>434</v>
      </c>
    </row>
    <row r="26" spans="1:26" ht="210" customHeight="1" thickBot="1">
      <c r="A26" s="772" t="s">
        <v>406</v>
      </c>
      <c r="B26" s="773" t="s">
        <v>303</v>
      </c>
      <c r="C26" s="363" t="s">
        <v>425</v>
      </c>
      <c r="D26" s="373" t="s">
        <v>426</v>
      </c>
      <c r="E26" s="373" t="s">
        <v>427</v>
      </c>
      <c r="F26" s="373" t="s">
        <v>428</v>
      </c>
      <c r="G26" s="373" t="s">
        <v>429</v>
      </c>
      <c r="H26" s="373" t="s">
        <v>430</v>
      </c>
      <c r="I26" s="373" t="s">
        <v>304</v>
      </c>
      <c r="J26" s="373" t="s">
        <v>431</v>
      </c>
      <c r="K26" s="373"/>
      <c r="L26" s="373"/>
      <c r="M26" s="373"/>
      <c r="N26" s="373"/>
      <c r="O26" s="373"/>
      <c r="P26" s="374">
        <v>0.15</v>
      </c>
      <c r="Q26" s="374">
        <v>0.15</v>
      </c>
      <c r="R26" s="374">
        <v>0.15</v>
      </c>
      <c r="S26" s="374">
        <v>0</v>
      </c>
      <c r="T26" s="374">
        <v>0</v>
      </c>
      <c r="U26" s="374">
        <v>0</v>
      </c>
      <c r="V26" s="374">
        <v>0</v>
      </c>
      <c r="W26" s="375">
        <f t="shared" si="0"/>
        <v>0.44999999999999996</v>
      </c>
      <c r="X26" s="373" t="s">
        <v>432</v>
      </c>
      <c r="Y26" s="373" t="s">
        <v>433</v>
      </c>
      <c r="Z26" s="376" t="s">
        <v>434</v>
      </c>
    </row>
    <row r="27" spans="1:26" ht="257.25" thickBot="1">
      <c r="A27" s="772"/>
      <c r="B27" s="773"/>
      <c r="C27" s="364" t="s">
        <v>435</v>
      </c>
      <c r="D27" s="365" t="s">
        <v>426</v>
      </c>
      <c r="E27" s="365" t="s">
        <v>427</v>
      </c>
      <c r="F27" s="365" t="s">
        <v>428</v>
      </c>
      <c r="G27" s="365" t="s">
        <v>436</v>
      </c>
      <c r="H27" s="365" t="s">
        <v>437</v>
      </c>
      <c r="I27" s="365" t="s">
        <v>304</v>
      </c>
      <c r="J27" s="365" t="s">
        <v>431</v>
      </c>
      <c r="K27" s="365"/>
      <c r="L27" s="365"/>
      <c r="M27" s="365"/>
      <c r="N27" s="365"/>
      <c r="O27" s="365"/>
      <c r="P27" s="366">
        <v>0.15</v>
      </c>
      <c r="Q27" s="366">
        <v>0.15</v>
      </c>
      <c r="R27" s="366">
        <v>0.15</v>
      </c>
      <c r="S27" s="366">
        <v>0</v>
      </c>
      <c r="T27" s="366">
        <v>0</v>
      </c>
      <c r="U27" s="366">
        <v>0</v>
      </c>
      <c r="V27" s="366">
        <v>0</v>
      </c>
      <c r="W27" s="367">
        <f t="shared" si="0"/>
        <v>0.44999999999999996</v>
      </c>
      <c r="X27" s="365" t="s">
        <v>432</v>
      </c>
      <c r="Y27" s="365" t="s">
        <v>433</v>
      </c>
      <c r="Z27" s="368" t="s">
        <v>434</v>
      </c>
    </row>
  </sheetData>
  <mergeCells count="48">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21"/>
  <sheetViews>
    <sheetView topLeftCell="Q107" zoomScale="62" zoomScaleNormal="62" workbookViewId="0">
      <selection activeCell="X119" sqref="X119"/>
    </sheetView>
  </sheetViews>
  <sheetFormatPr baseColWidth="10" defaultRowHeight="14.25"/>
  <cols>
    <col min="1" max="1" width="23.375" customWidth="1"/>
    <col min="2" max="2" width="22.375" customWidth="1"/>
    <col min="3" max="3" width="30.375" hidden="1" customWidth="1"/>
    <col min="4" max="4" width="24.25" hidden="1" customWidth="1"/>
    <col min="5" max="5" width="34.25" style="553" customWidth="1"/>
    <col min="6" max="6" width="32.875" customWidth="1"/>
    <col min="7" max="7" width="38.875" customWidth="1"/>
    <col min="8" max="8" width="46.375" customWidth="1"/>
    <col min="9" max="9" width="36.25" customWidth="1"/>
    <col min="10" max="10" width="31.75" customWidth="1"/>
    <col min="11" max="11" width="31.125" customWidth="1"/>
    <col min="12" max="12" width="26.625" customWidth="1"/>
    <col min="13" max="13" width="45.125" customWidth="1"/>
    <col min="14" max="14" width="25.125" customWidth="1"/>
    <col min="15" max="15" width="21" customWidth="1"/>
    <col min="16" max="16" width="36.125" customWidth="1"/>
    <col min="17" max="17" width="30.75" customWidth="1"/>
    <col min="18" max="19" width="34.125" customWidth="1"/>
    <col min="20" max="20" width="39.125" customWidth="1"/>
    <col min="21" max="21" width="39.875" customWidth="1"/>
    <col min="22" max="23" width="34.125" customWidth="1"/>
    <col min="24" max="24" width="21.125" customWidth="1"/>
    <col min="25" max="25" width="21.625" customWidth="1"/>
    <col min="26" max="26" width="20.875" customWidth="1"/>
    <col min="27" max="27" width="35.875" bestFit="1" customWidth="1"/>
    <col min="28" max="28" width="31.625" bestFit="1" customWidth="1"/>
    <col min="29" max="29" width="32.875" bestFit="1" customWidth="1"/>
    <col min="30" max="30" width="29" bestFit="1" customWidth="1"/>
    <col min="31" max="31" width="43.25" customWidth="1"/>
    <col min="32" max="32" width="31.25" customWidth="1"/>
    <col min="33" max="33" width="46.25" bestFit="1" customWidth="1"/>
    <col min="34" max="34" width="24.25" customWidth="1"/>
    <col min="35" max="35" width="29.375" bestFit="1" customWidth="1"/>
    <col min="36" max="36" width="27.25" bestFit="1" customWidth="1"/>
    <col min="37" max="38" width="28.125" customWidth="1"/>
    <col min="39" max="39" width="22" customWidth="1"/>
    <col min="40" max="41" width="28.625" customWidth="1"/>
    <col min="42" max="42" width="0.25" customWidth="1"/>
    <col min="43" max="43" width="28.625" customWidth="1"/>
    <col min="44" max="44" width="41.125" style="145" bestFit="1" customWidth="1"/>
    <col min="45" max="45" width="26.625" bestFit="1" customWidth="1"/>
    <col min="46" max="46" width="26.375" customWidth="1"/>
    <col min="47" max="47" width="49.375" customWidth="1"/>
    <col min="54" max="54" width="56.875" hidden="1" customWidth="1"/>
  </cols>
  <sheetData>
    <row r="1" spans="1:54" s="1" customFormat="1" ht="23.25" customHeight="1">
      <c r="A1" s="696" t="s">
        <v>0</v>
      </c>
      <c r="B1" s="696"/>
      <c r="C1" s="768" t="s">
        <v>1</v>
      </c>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70"/>
      <c r="AT1" s="27" t="s">
        <v>213</v>
      </c>
    </row>
    <row r="2" spans="1:54" s="1" customFormat="1" ht="23.25" customHeight="1">
      <c r="A2" s="696"/>
      <c r="B2" s="696"/>
      <c r="C2" s="768" t="s">
        <v>2</v>
      </c>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70"/>
      <c r="AT2" s="27" t="s">
        <v>3</v>
      </c>
    </row>
    <row r="3" spans="1:54" s="1" customFormat="1" ht="23.25" customHeight="1">
      <c r="A3" s="696"/>
      <c r="B3" s="696"/>
      <c r="C3" s="768" t="s">
        <v>4</v>
      </c>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70"/>
      <c r="AT3" s="27" t="s">
        <v>212</v>
      </c>
    </row>
    <row r="4" spans="1:54" s="1" customFormat="1" ht="23.25" customHeight="1">
      <c r="A4" s="696"/>
      <c r="B4" s="696"/>
      <c r="C4" s="768" t="s">
        <v>154</v>
      </c>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769"/>
      <c r="AS4" s="770"/>
      <c r="AT4" s="27" t="s">
        <v>216</v>
      </c>
    </row>
    <row r="5" spans="1:54" s="1" customFormat="1" ht="26.25" customHeight="1">
      <c r="A5" s="918" t="s">
        <v>5</v>
      </c>
      <c r="B5" s="918"/>
      <c r="C5" s="760" t="s">
        <v>622</v>
      </c>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c r="AL5" s="771"/>
      <c r="AM5" s="771"/>
      <c r="AN5" s="771"/>
      <c r="AO5" s="771"/>
      <c r="AP5" s="771"/>
      <c r="AQ5" s="771"/>
      <c r="AR5" s="771"/>
      <c r="AS5" s="771"/>
      <c r="AT5" s="761"/>
    </row>
    <row r="6" spans="1:54" ht="15" customHeight="1">
      <c r="A6" s="914" t="s">
        <v>165</v>
      </c>
      <c r="B6" s="914"/>
      <c r="C6" s="914"/>
      <c r="D6" s="914"/>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5"/>
      <c r="AF6" s="919" t="s">
        <v>91</v>
      </c>
      <c r="AG6" s="741"/>
      <c r="AH6" s="741"/>
      <c r="AI6" s="741"/>
      <c r="AJ6" s="741"/>
      <c r="AK6" s="741"/>
      <c r="AL6" s="87"/>
      <c r="AM6" s="921" t="s">
        <v>6</v>
      </c>
      <c r="AN6" s="921"/>
      <c r="AO6" s="921"/>
      <c r="AP6" s="921"/>
      <c r="AQ6" s="921"/>
      <c r="AR6" s="921"/>
      <c r="AS6" s="921"/>
      <c r="AT6" s="921"/>
    </row>
    <row r="7" spans="1:54" ht="15" customHeight="1">
      <c r="A7" s="916"/>
      <c r="B7" s="916"/>
      <c r="C7" s="916"/>
      <c r="D7" s="916"/>
      <c r="E7" s="916"/>
      <c r="F7" s="916"/>
      <c r="G7" s="916"/>
      <c r="H7" s="916"/>
      <c r="I7" s="916"/>
      <c r="J7" s="916"/>
      <c r="K7" s="916"/>
      <c r="L7" s="916"/>
      <c r="M7" s="916"/>
      <c r="N7" s="916"/>
      <c r="O7" s="916"/>
      <c r="P7" s="916"/>
      <c r="Q7" s="916"/>
      <c r="R7" s="916"/>
      <c r="S7" s="916"/>
      <c r="T7" s="916"/>
      <c r="U7" s="916"/>
      <c r="V7" s="916"/>
      <c r="W7" s="916"/>
      <c r="X7" s="916"/>
      <c r="Y7" s="916"/>
      <c r="Z7" s="916"/>
      <c r="AA7" s="916"/>
      <c r="AB7" s="916"/>
      <c r="AC7" s="916"/>
      <c r="AD7" s="916"/>
      <c r="AE7" s="917"/>
      <c r="AF7" s="920"/>
      <c r="AG7" s="743"/>
      <c r="AH7" s="743"/>
      <c r="AI7" s="743"/>
      <c r="AJ7" s="743"/>
      <c r="AK7" s="743"/>
      <c r="AL7" s="88"/>
      <c r="AM7" s="921"/>
      <c r="AN7" s="921"/>
      <c r="AO7" s="921"/>
      <c r="AP7" s="921"/>
      <c r="AQ7" s="921"/>
      <c r="AR7" s="921"/>
      <c r="AS7" s="921"/>
      <c r="AT7" s="921"/>
    </row>
    <row r="8" spans="1:54" s="24" customFormat="1" ht="69" customHeight="1" thickBot="1">
      <c r="A8" s="161" t="s">
        <v>95</v>
      </c>
      <c r="B8" s="161" t="s">
        <v>7</v>
      </c>
      <c r="C8" s="161" t="s">
        <v>188</v>
      </c>
      <c r="D8" s="161" t="s">
        <v>146</v>
      </c>
      <c r="E8" s="551" t="s">
        <v>10</v>
      </c>
      <c r="F8" s="161" t="s">
        <v>11</v>
      </c>
      <c r="G8" s="161" t="s">
        <v>144</v>
      </c>
      <c r="H8" s="161" t="s">
        <v>192</v>
      </c>
      <c r="I8" s="161" t="s">
        <v>145</v>
      </c>
      <c r="J8" s="161" t="s">
        <v>606</v>
      </c>
      <c r="K8" s="161" t="s">
        <v>605</v>
      </c>
      <c r="L8" s="161" t="s">
        <v>197</v>
      </c>
      <c r="M8" s="161" t="s">
        <v>186</v>
      </c>
      <c r="N8" s="161" t="s">
        <v>205</v>
      </c>
      <c r="O8" s="161" t="s">
        <v>12</v>
      </c>
      <c r="P8" s="161" t="s">
        <v>190</v>
      </c>
      <c r="Q8" s="161" t="s">
        <v>607</v>
      </c>
      <c r="R8" s="161" t="s">
        <v>614</v>
      </c>
      <c r="S8" s="386" t="s">
        <v>686</v>
      </c>
      <c r="T8" s="449"/>
      <c r="U8" s="386" t="s">
        <v>690</v>
      </c>
      <c r="V8" s="386" t="s">
        <v>691</v>
      </c>
      <c r="W8" s="386" t="s">
        <v>692</v>
      </c>
      <c r="X8" s="161" t="s">
        <v>615</v>
      </c>
      <c r="Y8" s="161" t="s">
        <v>147</v>
      </c>
      <c r="Z8" s="161" t="s">
        <v>16</v>
      </c>
      <c r="AA8" s="161" t="s">
        <v>17</v>
      </c>
      <c r="AB8" s="161" t="s">
        <v>160</v>
      </c>
      <c r="AC8" s="161" t="s">
        <v>36</v>
      </c>
      <c r="AD8" s="161" t="s">
        <v>100</v>
      </c>
      <c r="AE8" s="161" t="s">
        <v>101</v>
      </c>
      <c r="AF8" s="161" t="s">
        <v>22</v>
      </c>
      <c r="AG8" s="161" t="s">
        <v>149</v>
      </c>
      <c r="AH8" s="161" t="s">
        <v>202</v>
      </c>
      <c r="AI8" s="161" t="s">
        <v>23</v>
      </c>
      <c r="AJ8" s="161" t="s">
        <v>24</v>
      </c>
      <c r="AK8" s="161" t="s">
        <v>25</v>
      </c>
      <c r="AL8" s="161" t="s">
        <v>608</v>
      </c>
      <c r="AM8" s="161" t="s">
        <v>19</v>
      </c>
      <c r="AN8" s="161" t="s">
        <v>148</v>
      </c>
      <c r="AO8" s="161" t="s">
        <v>610</v>
      </c>
      <c r="AP8" s="161" t="s">
        <v>611</v>
      </c>
      <c r="AQ8" s="161" t="s">
        <v>612</v>
      </c>
      <c r="AR8" s="161" t="s">
        <v>613</v>
      </c>
      <c r="AS8" s="161" t="s">
        <v>18</v>
      </c>
      <c r="AT8" s="161" t="s">
        <v>20</v>
      </c>
      <c r="AU8" s="161" t="s">
        <v>629</v>
      </c>
    </row>
    <row r="9" spans="1:54" ht="42.75">
      <c r="A9" s="950" t="s">
        <v>237</v>
      </c>
      <c r="B9" s="734" t="s">
        <v>236</v>
      </c>
      <c r="C9" s="952" t="s">
        <v>311</v>
      </c>
      <c r="D9" s="37" t="s">
        <v>272</v>
      </c>
      <c r="E9" s="954" t="s">
        <v>236</v>
      </c>
      <c r="F9" s="952">
        <v>2024130010108</v>
      </c>
      <c r="G9" s="734" t="s">
        <v>251</v>
      </c>
      <c r="H9" s="66" t="s">
        <v>277</v>
      </c>
      <c r="I9" s="37" t="s">
        <v>279</v>
      </c>
      <c r="J9" s="133">
        <v>353807344678</v>
      </c>
      <c r="K9" s="146"/>
      <c r="L9" s="82">
        <v>0.2</v>
      </c>
      <c r="M9" s="946" t="s">
        <v>284</v>
      </c>
      <c r="N9" s="961"/>
      <c r="O9" s="37" t="s">
        <v>235</v>
      </c>
      <c r="P9" s="423">
        <f>1</f>
        <v>1</v>
      </c>
      <c r="Q9" s="835">
        <v>1</v>
      </c>
      <c r="R9" s="151"/>
      <c r="S9" s="438"/>
      <c r="T9" s="438"/>
      <c r="U9" s="446">
        <v>23915650284.950001</v>
      </c>
      <c r="V9" s="446">
        <v>8449089173</v>
      </c>
      <c r="W9" s="447"/>
      <c r="X9" s="38">
        <v>8449089173</v>
      </c>
      <c r="Y9" s="83">
        <v>45627</v>
      </c>
      <c r="Z9" s="38">
        <v>100</v>
      </c>
      <c r="AA9" s="948">
        <v>1059626</v>
      </c>
      <c r="AB9" s="734" t="s">
        <v>444</v>
      </c>
      <c r="AC9" s="929" t="s">
        <v>294</v>
      </c>
      <c r="AD9" s="924" t="s">
        <v>313</v>
      </c>
      <c r="AE9" s="926" t="s">
        <v>315</v>
      </c>
      <c r="AF9" s="85" t="s">
        <v>229</v>
      </c>
      <c r="AG9" s="745" t="s">
        <v>646</v>
      </c>
      <c r="AH9" s="922">
        <v>2297160484.9400001</v>
      </c>
      <c r="AI9" s="84" t="s">
        <v>63</v>
      </c>
      <c r="AJ9" s="38" t="s">
        <v>54</v>
      </c>
      <c r="AK9" s="38" t="s">
        <v>230</v>
      </c>
      <c r="AL9" s="745" t="s">
        <v>609</v>
      </c>
      <c r="AM9" s="922">
        <v>8917160484.9500008</v>
      </c>
      <c r="AN9" s="922">
        <v>8917160484.9500008</v>
      </c>
      <c r="AO9" s="860">
        <v>1833300000</v>
      </c>
      <c r="AP9" s="139"/>
      <c r="AQ9" s="860">
        <v>0</v>
      </c>
      <c r="AR9" s="139"/>
      <c r="AS9" s="734" t="s">
        <v>291</v>
      </c>
      <c r="AT9" s="912" t="s">
        <v>236</v>
      </c>
      <c r="AU9" s="856"/>
      <c r="BB9" t="s">
        <v>204</v>
      </c>
    </row>
    <row r="10" spans="1:54" ht="57">
      <c r="A10" s="951"/>
      <c r="B10" s="735"/>
      <c r="C10" s="953"/>
      <c r="D10" s="45" t="s">
        <v>273</v>
      </c>
      <c r="E10" s="955"/>
      <c r="F10" s="953"/>
      <c r="G10" s="735"/>
      <c r="H10" s="67" t="s">
        <v>240</v>
      </c>
      <c r="I10" s="45" t="s">
        <v>280</v>
      </c>
      <c r="J10" s="162">
        <v>442011699424</v>
      </c>
      <c r="K10" s="147"/>
      <c r="L10" s="48">
        <v>0.2</v>
      </c>
      <c r="M10" s="947"/>
      <c r="N10" s="962"/>
      <c r="O10" s="45" t="s">
        <v>235</v>
      </c>
      <c r="P10" s="424">
        <v>70</v>
      </c>
      <c r="Q10" s="836"/>
      <c r="R10" s="152"/>
      <c r="S10" s="439"/>
      <c r="T10" s="439"/>
      <c r="U10" s="439"/>
      <c r="V10" s="439"/>
      <c r="W10" s="439"/>
      <c r="X10" s="46" t="s">
        <v>230</v>
      </c>
      <c r="Y10" s="68">
        <v>45627</v>
      </c>
      <c r="Z10" s="46">
        <v>100</v>
      </c>
      <c r="AA10" s="949"/>
      <c r="AB10" s="746"/>
      <c r="AC10" s="930"/>
      <c r="AD10" s="925"/>
      <c r="AE10" s="927"/>
      <c r="AF10" s="86" t="s">
        <v>229</v>
      </c>
      <c r="AG10" s="928"/>
      <c r="AH10" s="931"/>
      <c r="AI10" s="67" t="s">
        <v>68</v>
      </c>
      <c r="AJ10" s="46" t="s">
        <v>62</v>
      </c>
      <c r="AK10" s="46" t="s">
        <v>230</v>
      </c>
      <c r="AL10" s="746"/>
      <c r="AM10" s="923"/>
      <c r="AN10" s="923"/>
      <c r="AO10" s="861"/>
      <c r="AP10" s="140"/>
      <c r="AQ10" s="861"/>
      <c r="AR10" s="140"/>
      <c r="AS10" s="735"/>
      <c r="AT10" s="913"/>
      <c r="AU10" s="856"/>
    </row>
    <row r="11" spans="1:54" ht="57">
      <c r="A11" s="951"/>
      <c r="B11" s="735"/>
      <c r="C11" s="953"/>
      <c r="D11" s="45" t="s">
        <v>274</v>
      </c>
      <c r="E11" s="955"/>
      <c r="F11" s="953"/>
      <c r="G11" s="735"/>
      <c r="H11" s="67" t="s">
        <v>238</v>
      </c>
      <c r="I11" s="45" t="s">
        <v>281</v>
      </c>
      <c r="J11" s="163">
        <v>5930698000</v>
      </c>
      <c r="K11" s="147"/>
      <c r="L11" s="48">
        <v>0.2</v>
      </c>
      <c r="M11" s="69" t="s">
        <v>285</v>
      </c>
      <c r="N11" s="962"/>
      <c r="O11" s="45" t="s">
        <v>235</v>
      </c>
      <c r="P11" s="46">
        <v>50</v>
      </c>
      <c r="Q11" s="155">
        <f>P11*83%</f>
        <v>41.5</v>
      </c>
      <c r="R11" s="153"/>
      <c r="S11" s="437">
        <f>(Q11/P11)</f>
        <v>0.83</v>
      </c>
      <c r="T11" s="437"/>
      <c r="U11" s="437"/>
      <c r="V11" s="437"/>
      <c r="W11" s="437"/>
      <c r="X11" s="46" t="s">
        <v>230</v>
      </c>
      <c r="Y11" s="68">
        <v>45627</v>
      </c>
      <c r="Z11" s="46">
        <v>100</v>
      </c>
      <c r="AA11" s="949"/>
      <c r="AB11" s="746"/>
      <c r="AC11" s="746"/>
      <c r="AD11" s="925" t="s">
        <v>314</v>
      </c>
      <c r="AE11" s="932" t="s">
        <v>316</v>
      </c>
      <c r="AF11" s="46" t="s">
        <v>229</v>
      </c>
      <c r="AG11" s="46" t="s">
        <v>288</v>
      </c>
      <c r="AH11" s="70">
        <v>2850000000</v>
      </c>
      <c r="AI11" s="71" t="s">
        <v>77</v>
      </c>
      <c r="AJ11" s="46" t="s">
        <v>54</v>
      </c>
      <c r="AK11" s="46" t="s">
        <v>230</v>
      </c>
      <c r="AL11" s="746"/>
      <c r="AM11" s="923"/>
      <c r="AN11" s="923"/>
      <c r="AO11" s="861"/>
      <c r="AP11" s="140"/>
      <c r="AQ11" s="861"/>
      <c r="AR11" s="140"/>
      <c r="AS11" s="735"/>
      <c r="AT11" s="913"/>
      <c r="AU11" s="856"/>
    </row>
    <row r="12" spans="1:54" ht="57">
      <c r="A12" s="951"/>
      <c r="B12" s="735"/>
      <c r="C12" s="953"/>
      <c r="D12" s="45" t="s">
        <v>275</v>
      </c>
      <c r="E12" s="955"/>
      <c r="F12" s="953"/>
      <c r="G12" s="735"/>
      <c r="H12" s="67" t="s">
        <v>278</v>
      </c>
      <c r="I12" s="45" t="s">
        <v>282</v>
      </c>
      <c r="J12" s="163">
        <v>38284564000</v>
      </c>
      <c r="K12" s="147"/>
      <c r="L12" s="48">
        <v>0.2</v>
      </c>
      <c r="M12" s="67" t="s">
        <v>286</v>
      </c>
      <c r="N12" s="962"/>
      <c r="O12" s="45" t="s">
        <v>235</v>
      </c>
      <c r="P12" s="46">
        <v>2</v>
      </c>
      <c r="Q12" s="155">
        <f>P12*71%</f>
        <v>1.42</v>
      </c>
      <c r="R12" s="153"/>
      <c r="S12" s="437">
        <f>(Q12/P12)</f>
        <v>0.71</v>
      </c>
      <c r="T12" s="437"/>
      <c r="U12" s="437"/>
      <c r="V12" s="437"/>
      <c r="W12" s="437"/>
      <c r="X12" s="46" t="s">
        <v>230</v>
      </c>
      <c r="Y12" s="68">
        <v>45627</v>
      </c>
      <c r="Z12" s="46">
        <v>100</v>
      </c>
      <c r="AA12" s="949"/>
      <c r="AB12" s="746"/>
      <c r="AC12" s="746"/>
      <c r="AD12" s="925"/>
      <c r="AE12" s="932"/>
      <c r="AF12" s="46" t="s">
        <v>229</v>
      </c>
      <c r="AG12" s="45" t="s">
        <v>289</v>
      </c>
      <c r="AH12" s="70">
        <v>2320000000</v>
      </c>
      <c r="AI12" s="71" t="s">
        <v>68</v>
      </c>
      <c r="AJ12" s="46" t="s">
        <v>54</v>
      </c>
      <c r="AK12" s="46" t="s">
        <v>230</v>
      </c>
      <c r="AL12" s="746"/>
      <c r="AM12" s="923"/>
      <c r="AN12" s="923"/>
      <c r="AO12" s="861"/>
      <c r="AP12" s="140"/>
      <c r="AQ12" s="861"/>
      <c r="AR12" s="140"/>
      <c r="AS12" s="735"/>
      <c r="AT12" s="913"/>
      <c r="AU12" s="856"/>
    </row>
    <row r="13" spans="1:54" ht="57">
      <c r="A13" s="951"/>
      <c r="B13" s="735"/>
      <c r="C13" s="953"/>
      <c r="D13" s="228" t="s">
        <v>276</v>
      </c>
      <c r="E13" s="955"/>
      <c r="F13" s="953"/>
      <c r="G13" s="735"/>
      <c r="H13" s="277" t="s">
        <v>239</v>
      </c>
      <c r="I13" s="228" t="s">
        <v>283</v>
      </c>
      <c r="J13" s="150">
        <v>3</v>
      </c>
      <c r="K13" s="150"/>
      <c r="L13" s="259">
        <v>0.2</v>
      </c>
      <c r="M13" s="277" t="s">
        <v>287</v>
      </c>
      <c r="N13" s="962"/>
      <c r="O13" s="228" t="s">
        <v>235</v>
      </c>
      <c r="P13" s="231">
        <v>2</v>
      </c>
      <c r="Q13" s="462">
        <v>1</v>
      </c>
      <c r="R13" s="278"/>
      <c r="S13" s="443">
        <f>(Q13/P13)</f>
        <v>0.5</v>
      </c>
      <c r="T13" s="443"/>
      <c r="U13" s="443"/>
      <c r="V13" s="443"/>
      <c r="W13" s="443"/>
      <c r="X13" s="231" t="s">
        <v>230</v>
      </c>
      <c r="Y13" s="230">
        <v>45627</v>
      </c>
      <c r="Z13" s="231">
        <v>100</v>
      </c>
      <c r="AA13" s="949"/>
      <c r="AB13" s="746"/>
      <c r="AC13" s="746"/>
      <c r="AD13" s="925"/>
      <c r="AE13" s="932"/>
      <c r="AF13" s="231" t="s">
        <v>229</v>
      </c>
      <c r="AG13" s="231" t="s">
        <v>290</v>
      </c>
      <c r="AH13" s="232">
        <v>1450000000</v>
      </c>
      <c r="AI13" s="279" t="s">
        <v>77</v>
      </c>
      <c r="AJ13" s="231" t="s">
        <v>54</v>
      </c>
      <c r="AK13" s="231" t="s">
        <v>230</v>
      </c>
      <c r="AL13" s="746"/>
      <c r="AM13" s="923"/>
      <c r="AN13" s="923"/>
      <c r="AO13" s="861"/>
      <c r="AP13" s="140"/>
      <c r="AQ13" s="861"/>
      <c r="AR13" s="140"/>
      <c r="AS13" s="735"/>
      <c r="AT13" s="913"/>
      <c r="AU13" s="1016"/>
    </row>
    <row r="14" spans="1:54" s="487" customFormat="1" ht="50.25" customHeight="1" thickBot="1">
      <c r="A14" s="474"/>
      <c r="B14" s="475"/>
      <c r="C14" s="476"/>
      <c r="D14" s="475"/>
      <c r="E14" s="807" t="s">
        <v>695</v>
      </c>
      <c r="F14" s="807"/>
      <c r="G14" s="807"/>
      <c r="H14" s="807"/>
      <c r="I14" s="807"/>
      <c r="J14" s="807"/>
      <c r="K14" s="807"/>
      <c r="L14" s="807"/>
      <c r="M14" s="807"/>
      <c r="N14" s="807"/>
      <c r="O14" s="807"/>
      <c r="P14" s="807"/>
      <c r="Q14" s="807"/>
      <c r="R14" s="807"/>
      <c r="S14" s="470">
        <f>SUM(S9:S13)/(3)</f>
        <v>0.68</v>
      </c>
      <c r="T14" s="471"/>
      <c r="U14" s="472"/>
      <c r="V14" s="472"/>
      <c r="W14" s="470"/>
      <c r="X14" s="478"/>
      <c r="Y14" s="479"/>
      <c r="Z14" s="478"/>
      <c r="AA14" s="480"/>
      <c r="AB14" s="478"/>
      <c r="AC14" s="478"/>
      <c r="AD14" s="481"/>
      <c r="AE14" s="481"/>
      <c r="AF14" s="478"/>
      <c r="AG14" s="478"/>
      <c r="AH14" s="482"/>
      <c r="AI14" s="483"/>
      <c r="AJ14" s="478"/>
      <c r="AK14" s="478"/>
      <c r="AL14" s="478"/>
      <c r="AM14" s="484"/>
      <c r="AN14" s="484"/>
      <c r="AO14" s="484"/>
      <c r="AP14" s="484"/>
      <c r="AQ14" s="484"/>
      <c r="AR14" s="484"/>
      <c r="AS14" s="475"/>
      <c r="AT14" s="485"/>
      <c r="AU14" s="486"/>
    </row>
    <row r="15" spans="1:54" ht="45.75" customHeight="1">
      <c r="A15" s="933" t="s">
        <v>224</v>
      </c>
      <c r="B15" s="937" t="s">
        <v>223</v>
      </c>
      <c r="C15" s="941" t="s">
        <v>310</v>
      </c>
      <c r="D15" s="937" t="s">
        <v>666</v>
      </c>
      <c r="E15" s="945" t="s">
        <v>228</v>
      </c>
      <c r="F15" s="957">
        <v>2024130010030</v>
      </c>
      <c r="G15" s="958" t="s">
        <v>630</v>
      </c>
      <c r="H15" s="891" t="s">
        <v>667</v>
      </c>
      <c r="I15" s="889" t="s">
        <v>299</v>
      </c>
      <c r="J15" s="875">
        <v>0.06</v>
      </c>
      <c r="K15" s="873"/>
      <c r="L15" s="224">
        <v>0.6</v>
      </c>
      <c r="M15" s="223" t="s">
        <v>631</v>
      </c>
      <c r="N15" s="864"/>
      <c r="O15" s="223" t="s">
        <v>636</v>
      </c>
      <c r="P15" s="225">
        <v>1</v>
      </c>
      <c r="Q15" s="419">
        <v>1</v>
      </c>
      <c r="R15" s="226"/>
      <c r="S15" s="445">
        <f t="shared" ref="S15:S25" si="0">(Q15/P15)</f>
        <v>1</v>
      </c>
      <c r="T15" s="444"/>
      <c r="U15" s="841">
        <v>4815000000</v>
      </c>
      <c r="V15" s="841">
        <v>0</v>
      </c>
      <c r="W15" s="843">
        <f>V15/U15</f>
        <v>0</v>
      </c>
      <c r="X15" s="229">
        <v>45505</v>
      </c>
      <c r="Y15" s="280">
        <v>45536</v>
      </c>
      <c r="Z15" s="81">
        <v>30</v>
      </c>
      <c r="AA15" s="959">
        <v>1059626</v>
      </c>
      <c r="AB15" s="888" t="s">
        <v>444</v>
      </c>
      <c r="AC15" s="888" t="s">
        <v>301</v>
      </c>
      <c r="AD15" s="890" t="s">
        <v>317</v>
      </c>
      <c r="AE15" s="890" t="s">
        <v>318</v>
      </c>
      <c r="AF15" s="81" t="s">
        <v>229</v>
      </c>
      <c r="AG15" s="222" t="s">
        <v>307</v>
      </c>
      <c r="AH15" s="281">
        <v>200000000</v>
      </c>
      <c r="AI15" s="214" t="s">
        <v>63</v>
      </c>
      <c r="AJ15" s="215" t="s">
        <v>62</v>
      </c>
      <c r="AK15" s="215" t="s">
        <v>230</v>
      </c>
      <c r="AL15" s="863" t="s">
        <v>609</v>
      </c>
      <c r="AM15" s="141">
        <v>200000000</v>
      </c>
      <c r="AN15" s="870">
        <v>2835000000</v>
      </c>
      <c r="AO15" s="860">
        <v>1850000000</v>
      </c>
      <c r="AP15" s="141"/>
      <c r="AQ15" s="860">
        <v>0</v>
      </c>
      <c r="AR15" s="141"/>
      <c r="AS15" s="863" t="s">
        <v>231</v>
      </c>
      <c r="AT15" s="866" t="s">
        <v>302</v>
      </c>
      <c r="AU15" s="853" t="s">
        <v>682</v>
      </c>
      <c r="BB15" t="s">
        <v>206</v>
      </c>
    </row>
    <row r="16" spans="1:54" ht="27.75" customHeight="1">
      <c r="A16" s="934"/>
      <c r="B16" s="938"/>
      <c r="C16" s="942"/>
      <c r="D16" s="939"/>
      <c r="E16" s="945"/>
      <c r="F16" s="957"/>
      <c r="G16" s="958"/>
      <c r="H16" s="891"/>
      <c r="I16" s="889"/>
      <c r="J16" s="875"/>
      <c r="K16" s="873"/>
      <c r="L16" s="224"/>
      <c r="M16" s="223" t="s">
        <v>632</v>
      </c>
      <c r="N16" s="864"/>
      <c r="O16" s="73" t="s">
        <v>636</v>
      </c>
      <c r="P16" s="225">
        <v>1</v>
      </c>
      <c r="Q16" s="226">
        <v>0</v>
      </c>
      <c r="R16" s="226"/>
      <c r="S16" s="437">
        <f t="shared" si="0"/>
        <v>0</v>
      </c>
      <c r="T16" s="437"/>
      <c r="U16" s="842"/>
      <c r="V16" s="842"/>
      <c r="W16" s="844"/>
      <c r="X16" s="75">
        <v>45536</v>
      </c>
      <c r="Y16" s="75">
        <v>45536</v>
      </c>
      <c r="Z16" s="227">
        <v>30</v>
      </c>
      <c r="AA16" s="960"/>
      <c r="AB16" s="864"/>
      <c r="AC16" s="889"/>
      <c r="AD16" s="891"/>
      <c r="AE16" s="891"/>
      <c r="AF16" s="76" t="s">
        <v>229</v>
      </c>
      <c r="AG16" s="72" t="s">
        <v>307</v>
      </c>
      <c r="AH16" s="233">
        <v>300000000</v>
      </c>
      <c r="AI16" s="72" t="s">
        <v>63</v>
      </c>
      <c r="AJ16" s="76" t="s">
        <v>62</v>
      </c>
      <c r="AK16" s="76" t="s">
        <v>230</v>
      </c>
      <c r="AL16" s="864"/>
      <c r="AM16" s="234">
        <v>300000000</v>
      </c>
      <c r="AN16" s="871"/>
      <c r="AO16" s="861"/>
      <c r="AP16" s="140"/>
      <c r="AQ16" s="861"/>
      <c r="AR16" s="140"/>
      <c r="AS16" s="864"/>
      <c r="AT16" s="867"/>
      <c r="AU16" s="854"/>
    </row>
    <row r="17" spans="1:54" ht="33.75" customHeight="1">
      <c r="A17" s="934"/>
      <c r="B17" s="938"/>
      <c r="C17" s="942"/>
      <c r="D17" s="939"/>
      <c r="E17" s="945"/>
      <c r="F17" s="957"/>
      <c r="G17" s="958"/>
      <c r="H17" s="891"/>
      <c r="I17" s="889"/>
      <c r="J17" s="875"/>
      <c r="K17" s="873"/>
      <c r="L17" s="224"/>
      <c r="M17" s="223" t="s">
        <v>633</v>
      </c>
      <c r="N17" s="864"/>
      <c r="O17" s="73" t="s">
        <v>637</v>
      </c>
      <c r="P17" s="225">
        <v>1</v>
      </c>
      <c r="Q17" s="226">
        <v>0</v>
      </c>
      <c r="R17" s="226"/>
      <c r="S17" s="437">
        <f t="shared" si="0"/>
        <v>0</v>
      </c>
      <c r="T17" s="437"/>
      <c r="U17" s="437"/>
      <c r="V17" s="437"/>
      <c r="W17" s="437"/>
      <c r="X17" s="75">
        <v>45536</v>
      </c>
      <c r="Y17" s="75">
        <v>45566</v>
      </c>
      <c r="Z17" s="227">
        <v>60</v>
      </c>
      <c r="AA17" s="960"/>
      <c r="AB17" s="864"/>
      <c r="AC17" s="889"/>
      <c r="AD17" s="891"/>
      <c r="AE17" s="891"/>
      <c r="AF17" s="76" t="s">
        <v>229</v>
      </c>
      <c r="AG17" s="72" t="s">
        <v>307</v>
      </c>
      <c r="AH17" s="233">
        <v>500000000</v>
      </c>
      <c r="AI17" s="72" t="s">
        <v>63</v>
      </c>
      <c r="AJ17" s="76" t="s">
        <v>62</v>
      </c>
      <c r="AK17" s="76" t="s">
        <v>230</v>
      </c>
      <c r="AL17" s="864"/>
      <c r="AM17" s="234">
        <v>500000000</v>
      </c>
      <c r="AN17" s="871"/>
      <c r="AO17" s="861"/>
      <c r="AP17" s="140"/>
      <c r="AQ17" s="861"/>
      <c r="AR17" s="140"/>
      <c r="AS17" s="864"/>
      <c r="AT17" s="867"/>
      <c r="AU17" s="854"/>
    </row>
    <row r="18" spans="1:54" ht="33" customHeight="1">
      <c r="A18" s="934"/>
      <c r="B18" s="938"/>
      <c r="C18" s="942"/>
      <c r="D18" s="939"/>
      <c r="E18" s="945"/>
      <c r="F18" s="957"/>
      <c r="G18" s="958"/>
      <c r="H18" s="891"/>
      <c r="I18" s="889"/>
      <c r="J18" s="875"/>
      <c r="K18" s="873"/>
      <c r="L18" s="224"/>
      <c r="M18" s="73" t="s">
        <v>634</v>
      </c>
      <c r="N18" s="864"/>
      <c r="O18" s="73" t="s">
        <v>637</v>
      </c>
      <c r="P18" s="225">
        <v>1</v>
      </c>
      <c r="Q18" s="226">
        <v>0</v>
      </c>
      <c r="R18" s="226"/>
      <c r="S18" s="437">
        <f t="shared" si="0"/>
        <v>0</v>
      </c>
      <c r="T18" s="437"/>
      <c r="U18" s="437"/>
      <c r="V18" s="437"/>
      <c r="W18" s="437"/>
      <c r="X18" s="75">
        <v>45566</v>
      </c>
      <c r="Y18" s="75">
        <v>45597</v>
      </c>
      <c r="Z18" s="227">
        <v>45</v>
      </c>
      <c r="AA18" s="960"/>
      <c r="AB18" s="864"/>
      <c r="AC18" s="889"/>
      <c r="AD18" s="891"/>
      <c r="AE18" s="891"/>
      <c r="AF18" s="76" t="s">
        <v>229</v>
      </c>
      <c r="AG18" s="72" t="s">
        <v>307</v>
      </c>
      <c r="AH18" s="233">
        <v>1595000000</v>
      </c>
      <c r="AI18" s="72" t="s">
        <v>63</v>
      </c>
      <c r="AJ18" s="76" t="s">
        <v>62</v>
      </c>
      <c r="AK18" s="76" t="s">
        <v>230</v>
      </c>
      <c r="AL18" s="864"/>
      <c r="AM18" s="234">
        <v>1595000000</v>
      </c>
      <c r="AN18" s="871"/>
      <c r="AO18" s="861"/>
      <c r="AP18" s="140"/>
      <c r="AQ18" s="861"/>
      <c r="AR18" s="140"/>
      <c r="AS18" s="864"/>
      <c r="AT18" s="867"/>
      <c r="AU18" s="854"/>
    </row>
    <row r="19" spans="1:54" ht="30" customHeight="1">
      <c r="A19" s="934"/>
      <c r="B19" s="938"/>
      <c r="C19" s="942"/>
      <c r="D19" s="939"/>
      <c r="E19" s="945"/>
      <c r="F19" s="957"/>
      <c r="G19" s="958"/>
      <c r="H19" s="956"/>
      <c r="I19" s="938"/>
      <c r="J19" s="858"/>
      <c r="K19" s="874"/>
      <c r="L19" s="224"/>
      <c r="M19" s="73" t="s">
        <v>635</v>
      </c>
      <c r="N19" s="864"/>
      <c r="O19" s="73" t="s">
        <v>637</v>
      </c>
      <c r="P19" s="225">
        <v>1</v>
      </c>
      <c r="Q19" s="226">
        <v>0</v>
      </c>
      <c r="R19" s="226"/>
      <c r="S19" s="437">
        <f t="shared" si="0"/>
        <v>0</v>
      </c>
      <c r="T19" s="437"/>
      <c r="U19" s="437"/>
      <c r="V19" s="437"/>
      <c r="W19" s="437"/>
      <c r="X19" s="75">
        <v>45627</v>
      </c>
      <c r="Y19" s="75">
        <v>45627</v>
      </c>
      <c r="Z19" s="227">
        <v>30</v>
      </c>
      <c r="AA19" s="960"/>
      <c r="AB19" s="864"/>
      <c r="AC19" s="889"/>
      <c r="AD19" s="891"/>
      <c r="AE19" s="891"/>
      <c r="AF19" s="76" t="s">
        <v>229</v>
      </c>
      <c r="AG19" s="72" t="s">
        <v>307</v>
      </c>
      <c r="AH19" s="233">
        <v>240000000</v>
      </c>
      <c r="AI19" s="72" t="s">
        <v>63</v>
      </c>
      <c r="AJ19" s="76" t="s">
        <v>62</v>
      </c>
      <c r="AK19" s="76" t="s">
        <v>230</v>
      </c>
      <c r="AL19" s="864"/>
      <c r="AM19" s="234">
        <v>240000000</v>
      </c>
      <c r="AN19" s="872"/>
      <c r="AO19" s="862"/>
      <c r="AP19" s="140"/>
      <c r="AQ19" s="862"/>
      <c r="AR19" s="140"/>
      <c r="AS19" s="865"/>
      <c r="AT19" s="867"/>
      <c r="AU19" s="854"/>
    </row>
    <row r="20" spans="1:54" ht="44.25" customHeight="1">
      <c r="A20" s="935"/>
      <c r="B20" s="939"/>
      <c r="C20" s="943"/>
      <c r="D20" s="939" t="s">
        <v>232</v>
      </c>
      <c r="E20" s="945"/>
      <c r="F20" s="957"/>
      <c r="G20" s="958"/>
      <c r="H20" s="963" t="s">
        <v>668</v>
      </c>
      <c r="I20" s="940" t="s">
        <v>670</v>
      </c>
      <c r="J20" s="831">
        <v>0</v>
      </c>
      <c r="K20" s="831"/>
      <c r="L20" s="74">
        <v>0.2</v>
      </c>
      <c r="M20" s="77" t="s">
        <v>638</v>
      </c>
      <c r="N20" s="864"/>
      <c r="O20" s="73" t="s">
        <v>644</v>
      </c>
      <c r="P20" s="212">
        <v>1</v>
      </c>
      <c r="Q20" s="154">
        <v>0</v>
      </c>
      <c r="R20" s="154"/>
      <c r="S20" s="437">
        <f t="shared" si="0"/>
        <v>0</v>
      </c>
      <c r="T20" s="437"/>
      <c r="U20" s="437"/>
      <c r="V20" s="437"/>
      <c r="W20" s="437"/>
      <c r="X20" s="75">
        <v>45536</v>
      </c>
      <c r="Y20" s="75">
        <v>45627</v>
      </c>
      <c r="Z20" s="76">
        <v>80</v>
      </c>
      <c r="AA20" s="960"/>
      <c r="AB20" s="864"/>
      <c r="AC20" s="864"/>
      <c r="AD20" s="891"/>
      <c r="AE20" s="891"/>
      <c r="AF20" s="76" t="s">
        <v>229</v>
      </c>
      <c r="AG20" s="72" t="s">
        <v>647</v>
      </c>
      <c r="AH20" s="78">
        <v>300000000</v>
      </c>
      <c r="AI20" s="72" t="s">
        <v>53</v>
      </c>
      <c r="AJ20" s="76" t="s">
        <v>62</v>
      </c>
      <c r="AK20" s="75">
        <v>45536</v>
      </c>
      <c r="AL20" s="864"/>
      <c r="AM20" s="142">
        <v>300000000</v>
      </c>
      <c r="AN20" s="908">
        <v>3200000000</v>
      </c>
      <c r="AO20" s="886">
        <v>0</v>
      </c>
      <c r="AP20" s="142">
        <v>0</v>
      </c>
      <c r="AQ20" s="886">
        <v>0</v>
      </c>
      <c r="AR20" s="142"/>
      <c r="AS20" s="887" t="s">
        <v>231</v>
      </c>
      <c r="AT20" s="867"/>
      <c r="AU20" s="854" t="s">
        <v>683</v>
      </c>
    </row>
    <row r="21" spans="1:54" ht="39" customHeight="1">
      <c r="A21" s="936"/>
      <c r="B21" s="940"/>
      <c r="C21" s="944"/>
      <c r="D21" s="939"/>
      <c r="E21" s="945"/>
      <c r="F21" s="957"/>
      <c r="G21" s="958"/>
      <c r="H21" s="891"/>
      <c r="I21" s="889"/>
      <c r="J21" s="875"/>
      <c r="K21" s="875"/>
      <c r="L21" s="238"/>
      <c r="M21" s="77" t="s">
        <v>639</v>
      </c>
      <c r="N21" s="864"/>
      <c r="O21" s="236" t="s">
        <v>234</v>
      </c>
      <c r="P21" s="239">
        <v>1</v>
      </c>
      <c r="Q21" s="240">
        <v>0</v>
      </c>
      <c r="R21" s="240"/>
      <c r="S21" s="437">
        <f t="shared" si="0"/>
        <v>0</v>
      </c>
      <c r="T21" s="437"/>
      <c r="U21" s="437"/>
      <c r="V21" s="437"/>
      <c r="W21" s="437"/>
      <c r="X21" s="75">
        <v>45536</v>
      </c>
      <c r="Y21" s="241">
        <v>45536</v>
      </c>
      <c r="Z21" s="79">
        <v>30</v>
      </c>
      <c r="AA21" s="960"/>
      <c r="AB21" s="864"/>
      <c r="AC21" s="864"/>
      <c r="AD21" s="891"/>
      <c r="AE21" s="891"/>
      <c r="AF21" s="79" t="s">
        <v>229</v>
      </c>
      <c r="AG21" s="235" t="s">
        <v>647</v>
      </c>
      <c r="AH21" s="78">
        <v>400000000</v>
      </c>
      <c r="AI21" s="235" t="s">
        <v>53</v>
      </c>
      <c r="AJ21" s="79" t="s">
        <v>62</v>
      </c>
      <c r="AK21" s="75">
        <v>45536</v>
      </c>
      <c r="AL21" s="864"/>
      <c r="AM21" s="142">
        <v>400000000</v>
      </c>
      <c r="AN21" s="871"/>
      <c r="AO21" s="861"/>
      <c r="AP21" s="142"/>
      <c r="AQ21" s="861"/>
      <c r="AR21" s="142"/>
      <c r="AS21" s="864"/>
      <c r="AT21" s="867"/>
      <c r="AU21" s="854"/>
    </row>
    <row r="22" spans="1:54" ht="39" customHeight="1">
      <c r="A22" s="936"/>
      <c r="B22" s="940"/>
      <c r="C22" s="944"/>
      <c r="D22" s="939"/>
      <c r="E22" s="945"/>
      <c r="F22" s="957"/>
      <c r="G22" s="958"/>
      <c r="H22" s="891"/>
      <c r="I22" s="889"/>
      <c r="J22" s="875"/>
      <c r="K22" s="875"/>
      <c r="L22" s="238"/>
      <c r="M22" s="77" t="s">
        <v>640</v>
      </c>
      <c r="N22" s="864"/>
      <c r="O22" s="236" t="s">
        <v>235</v>
      </c>
      <c r="P22" s="239">
        <v>1</v>
      </c>
      <c r="Q22" s="240">
        <v>0</v>
      </c>
      <c r="R22" s="240"/>
      <c r="S22" s="437">
        <f t="shared" si="0"/>
        <v>0</v>
      </c>
      <c r="T22" s="437"/>
      <c r="U22" s="437"/>
      <c r="V22" s="437"/>
      <c r="W22" s="437"/>
      <c r="X22" s="75">
        <v>45536</v>
      </c>
      <c r="Y22" s="241">
        <v>45536</v>
      </c>
      <c r="Z22" s="79">
        <v>30</v>
      </c>
      <c r="AA22" s="960"/>
      <c r="AB22" s="864"/>
      <c r="AC22" s="864"/>
      <c r="AD22" s="891"/>
      <c r="AE22" s="891"/>
      <c r="AF22" s="79" t="s">
        <v>229</v>
      </c>
      <c r="AG22" s="235" t="s">
        <v>647</v>
      </c>
      <c r="AH22" s="78">
        <v>5000000</v>
      </c>
      <c r="AI22" s="235" t="s">
        <v>53</v>
      </c>
      <c r="AJ22" s="79" t="s">
        <v>62</v>
      </c>
      <c r="AK22" s="75">
        <v>45536</v>
      </c>
      <c r="AL22" s="864"/>
      <c r="AM22" s="142">
        <v>5000000</v>
      </c>
      <c r="AN22" s="871"/>
      <c r="AO22" s="861"/>
      <c r="AP22" s="142"/>
      <c r="AQ22" s="861"/>
      <c r="AR22" s="142"/>
      <c r="AS22" s="864"/>
      <c r="AT22" s="867"/>
      <c r="AU22" s="854"/>
    </row>
    <row r="23" spans="1:54" ht="30.75" customHeight="1">
      <c r="A23" s="936"/>
      <c r="B23" s="940"/>
      <c r="C23" s="944"/>
      <c r="D23" s="939"/>
      <c r="E23" s="945"/>
      <c r="F23" s="957"/>
      <c r="G23" s="958"/>
      <c r="H23" s="891"/>
      <c r="I23" s="889"/>
      <c r="J23" s="875"/>
      <c r="K23" s="875"/>
      <c r="L23" s="238"/>
      <c r="M23" s="77" t="s">
        <v>641</v>
      </c>
      <c r="N23" s="864"/>
      <c r="O23" s="236" t="s">
        <v>643</v>
      </c>
      <c r="P23" s="239">
        <v>1</v>
      </c>
      <c r="Q23" s="240">
        <v>0</v>
      </c>
      <c r="R23" s="240"/>
      <c r="S23" s="437">
        <f t="shared" si="0"/>
        <v>0</v>
      </c>
      <c r="T23" s="437"/>
      <c r="U23" s="437"/>
      <c r="V23" s="437"/>
      <c r="W23" s="437"/>
      <c r="X23" s="75">
        <v>45536</v>
      </c>
      <c r="Y23" s="241">
        <v>45627</v>
      </c>
      <c r="Z23" s="79">
        <v>120</v>
      </c>
      <c r="AA23" s="960"/>
      <c r="AB23" s="864"/>
      <c r="AC23" s="864"/>
      <c r="AD23" s="891"/>
      <c r="AE23" s="891"/>
      <c r="AF23" s="79" t="s">
        <v>229</v>
      </c>
      <c r="AG23" s="72" t="s">
        <v>305</v>
      </c>
      <c r="AH23" s="78">
        <v>2245000000</v>
      </c>
      <c r="AI23" s="235" t="s">
        <v>55</v>
      </c>
      <c r="AJ23" s="79" t="s">
        <v>62</v>
      </c>
      <c r="AK23" s="75">
        <v>45536</v>
      </c>
      <c r="AL23" s="864"/>
      <c r="AM23" s="142">
        <v>2245000000</v>
      </c>
      <c r="AN23" s="871"/>
      <c r="AO23" s="861"/>
      <c r="AP23" s="142"/>
      <c r="AQ23" s="861"/>
      <c r="AR23" s="142"/>
      <c r="AS23" s="864"/>
      <c r="AT23" s="867"/>
      <c r="AU23" s="854"/>
    </row>
    <row r="24" spans="1:54" ht="36" customHeight="1">
      <c r="A24" s="936"/>
      <c r="B24" s="940"/>
      <c r="C24" s="944"/>
      <c r="D24" s="939"/>
      <c r="E24" s="945"/>
      <c r="F24" s="957"/>
      <c r="G24" s="958"/>
      <c r="H24" s="956"/>
      <c r="I24" s="938"/>
      <c r="J24" s="858"/>
      <c r="K24" s="858"/>
      <c r="L24" s="238"/>
      <c r="M24" s="77" t="s">
        <v>642</v>
      </c>
      <c r="N24" s="864"/>
      <c r="O24" s="236" t="s">
        <v>643</v>
      </c>
      <c r="P24" s="239">
        <v>1</v>
      </c>
      <c r="Q24" s="240">
        <v>0</v>
      </c>
      <c r="R24" s="240"/>
      <c r="S24" s="437">
        <f t="shared" si="0"/>
        <v>0</v>
      </c>
      <c r="T24" s="437"/>
      <c r="U24" s="437"/>
      <c r="V24" s="437"/>
      <c r="W24" s="437"/>
      <c r="X24" s="75">
        <v>45536</v>
      </c>
      <c r="Y24" s="241">
        <v>45627</v>
      </c>
      <c r="Z24" s="79">
        <v>120</v>
      </c>
      <c r="AA24" s="960"/>
      <c r="AB24" s="864"/>
      <c r="AC24" s="864"/>
      <c r="AD24" s="891"/>
      <c r="AE24" s="891"/>
      <c r="AF24" s="79" t="s">
        <v>229</v>
      </c>
      <c r="AG24" s="72" t="s">
        <v>645</v>
      </c>
      <c r="AH24" s="78">
        <v>250000000</v>
      </c>
      <c r="AI24" s="235" t="s">
        <v>68</v>
      </c>
      <c r="AJ24" s="79" t="s">
        <v>62</v>
      </c>
      <c r="AK24" s="75">
        <v>45536</v>
      </c>
      <c r="AL24" s="864"/>
      <c r="AM24" s="142">
        <v>250000000</v>
      </c>
      <c r="AN24" s="872"/>
      <c r="AO24" s="862"/>
      <c r="AP24" s="142"/>
      <c r="AQ24" s="862"/>
      <c r="AR24" s="142"/>
      <c r="AS24" s="865"/>
      <c r="AT24" s="867"/>
      <c r="AU24" s="854"/>
    </row>
    <row r="25" spans="1:54" ht="102.75" customHeight="1" thickBot="1">
      <c r="A25" s="936"/>
      <c r="B25" s="940"/>
      <c r="C25" s="944"/>
      <c r="D25" s="235" t="s">
        <v>233</v>
      </c>
      <c r="E25" s="945"/>
      <c r="F25" s="957"/>
      <c r="G25" s="958"/>
      <c r="H25" s="77" t="s">
        <v>669</v>
      </c>
      <c r="I25" s="235" t="s">
        <v>648</v>
      </c>
      <c r="J25" s="150">
        <v>0.15</v>
      </c>
      <c r="K25" s="237"/>
      <c r="L25" s="238">
        <v>0.2</v>
      </c>
      <c r="M25" s="77" t="s">
        <v>649</v>
      </c>
      <c r="N25" s="864"/>
      <c r="O25" s="77" t="s">
        <v>300</v>
      </c>
      <c r="P25" s="239">
        <v>1</v>
      </c>
      <c r="Q25" s="156">
        <v>0.15</v>
      </c>
      <c r="R25" s="240"/>
      <c r="S25" s="437">
        <f t="shared" si="0"/>
        <v>0.15</v>
      </c>
      <c r="T25" s="443"/>
      <c r="U25" s="443"/>
      <c r="V25" s="443"/>
      <c r="W25" s="443"/>
      <c r="X25" s="241">
        <v>45505</v>
      </c>
      <c r="Y25" s="241">
        <v>45992</v>
      </c>
      <c r="Z25" s="79">
        <v>150</v>
      </c>
      <c r="AA25" s="960"/>
      <c r="AB25" s="864"/>
      <c r="AC25" s="864"/>
      <c r="AD25" s="891"/>
      <c r="AE25" s="891"/>
      <c r="AF25" s="79" t="s">
        <v>229</v>
      </c>
      <c r="AG25" s="235" t="s">
        <v>306</v>
      </c>
      <c r="AH25" s="78">
        <v>10000000</v>
      </c>
      <c r="AI25" s="235" t="s">
        <v>77</v>
      </c>
      <c r="AJ25" s="79" t="s">
        <v>62</v>
      </c>
      <c r="AK25" s="241">
        <v>45597</v>
      </c>
      <c r="AL25" s="864"/>
      <c r="AM25" s="142">
        <v>10000000</v>
      </c>
      <c r="AN25" s="78">
        <v>10000000</v>
      </c>
      <c r="AO25" s="142">
        <v>0</v>
      </c>
      <c r="AP25" s="142"/>
      <c r="AQ25" s="142">
        <v>0</v>
      </c>
      <c r="AR25" s="142"/>
      <c r="AS25" s="79" t="s">
        <v>231</v>
      </c>
      <c r="AT25" s="867"/>
      <c r="AU25" s="282" t="s">
        <v>677</v>
      </c>
    </row>
    <row r="26" spans="1:54" ht="102.75" customHeight="1" thickBot="1">
      <c r="A26" s="440"/>
      <c r="B26" s="415"/>
      <c r="C26" s="417"/>
      <c r="D26" s="415"/>
      <c r="E26" s="837" t="s">
        <v>696</v>
      </c>
      <c r="F26" s="837"/>
      <c r="G26" s="837"/>
      <c r="H26" s="837"/>
      <c r="I26" s="837"/>
      <c r="J26" s="837"/>
      <c r="K26" s="837"/>
      <c r="L26" s="837"/>
      <c r="M26" s="837"/>
      <c r="N26" s="837"/>
      <c r="O26" s="837"/>
      <c r="P26" s="837"/>
      <c r="Q26" s="837"/>
      <c r="R26" s="837"/>
      <c r="S26" s="463">
        <f>SUM(S15:S25)/(11)</f>
        <v>0.10454545454545454</v>
      </c>
      <c r="T26" s="464" t="s">
        <v>693</v>
      </c>
      <c r="U26" s="465">
        <f>U15</f>
        <v>4815000000</v>
      </c>
      <c r="V26" s="465">
        <v>0</v>
      </c>
      <c r="W26" s="463">
        <f>V26/U26</f>
        <v>0</v>
      </c>
      <c r="X26" s="441"/>
      <c r="Y26" s="441"/>
      <c r="Z26" s="412"/>
      <c r="AA26" s="418"/>
      <c r="AB26" s="412"/>
      <c r="AC26" s="412"/>
      <c r="AD26" s="416"/>
      <c r="AE26" s="416"/>
      <c r="AF26" s="412"/>
      <c r="AG26" s="415"/>
      <c r="AH26" s="414"/>
      <c r="AI26" s="415"/>
      <c r="AJ26" s="412"/>
      <c r="AK26" s="441"/>
      <c r="AL26" s="412"/>
      <c r="AM26" s="140"/>
      <c r="AN26" s="414"/>
      <c r="AO26" s="140"/>
      <c r="AP26" s="140"/>
      <c r="AQ26" s="140"/>
      <c r="AR26" s="140"/>
      <c r="AS26" s="412"/>
      <c r="AT26" s="413"/>
      <c r="AU26" s="442"/>
    </row>
    <row r="27" spans="1:54" ht="48" customHeight="1">
      <c r="A27" s="895" t="s">
        <v>244</v>
      </c>
      <c r="B27" s="676" t="s">
        <v>241</v>
      </c>
      <c r="C27" s="898" t="s">
        <v>309</v>
      </c>
      <c r="D27" s="676" t="s">
        <v>243</v>
      </c>
      <c r="E27" s="901" t="s">
        <v>228</v>
      </c>
      <c r="F27" s="904">
        <v>2024130010132</v>
      </c>
      <c r="G27" s="857" t="s">
        <v>651</v>
      </c>
      <c r="H27" s="857" t="s">
        <v>673</v>
      </c>
      <c r="I27" s="857" t="s">
        <v>671</v>
      </c>
      <c r="J27" s="858">
        <v>0</v>
      </c>
      <c r="K27" s="875"/>
      <c r="L27" s="467">
        <v>0.5</v>
      </c>
      <c r="M27" s="468" t="s">
        <v>652</v>
      </c>
      <c r="N27" s="892"/>
      <c r="O27" s="466" t="s">
        <v>245</v>
      </c>
      <c r="P27" s="469">
        <v>1</v>
      </c>
      <c r="Q27" s="419">
        <v>0</v>
      </c>
      <c r="R27" s="419"/>
      <c r="S27" s="437">
        <f t="shared" ref="S27:S32" si="1">(Q27/P27)</f>
        <v>0</v>
      </c>
      <c r="T27" s="445"/>
      <c r="U27" s="448"/>
      <c r="V27" s="448"/>
      <c r="W27" s="445"/>
      <c r="X27" s="285">
        <v>45536</v>
      </c>
      <c r="Y27" s="285">
        <v>45536</v>
      </c>
      <c r="Z27" s="61">
        <v>30</v>
      </c>
      <c r="AA27" s="880">
        <v>1059626</v>
      </c>
      <c r="AB27" s="676" t="s">
        <v>444</v>
      </c>
      <c r="AC27" s="676" t="s">
        <v>297</v>
      </c>
      <c r="AD27" s="883" t="s">
        <v>319</v>
      </c>
      <c r="AE27" s="883" t="s">
        <v>320</v>
      </c>
      <c r="AF27" s="61" t="s">
        <v>229</v>
      </c>
      <c r="AG27" s="676" t="s">
        <v>252</v>
      </c>
      <c r="AH27" s="286">
        <v>500000000</v>
      </c>
      <c r="AI27" s="287" t="s">
        <v>63</v>
      </c>
      <c r="AJ27" s="61" t="s">
        <v>54</v>
      </c>
      <c r="AK27" s="907">
        <v>45536</v>
      </c>
      <c r="AL27" s="868" t="s">
        <v>609</v>
      </c>
      <c r="AM27" s="286">
        <v>500000000</v>
      </c>
      <c r="AN27" s="906">
        <v>2370000000</v>
      </c>
      <c r="AO27" s="859">
        <v>0</v>
      </c>
      <c r="AP27" s="141"/>
      <c r="AQ27" s="859">
        <v>0</v>
      </c>
      <c r="AR27" s="141"/>
      <c r="AS27" s="676" t="s">
        <v>295</v>
      </c>
      <c r="AT27" s="876" t="s">
        <v>296</v>
      </c>
      <c r="AU27" s="855"/>
      <c r="BB27" t="s">
        <v>208</v>
      </c>
    </row>
    <row r="28" spans="1:54" ht="48" customHeight="1">
      <c r="A28" s="896"/>
      <c r="B28" s="816"/>
      <c r="C28" s="899"/>
      <c r="D28" s="816"/>
      <c r="E28" s="902"/>
      <c r="F28" s="899"/>
      <c r="G28" s="816"/>
      <c r="H28" s="816"/>
      <c r="I28" s="816"/>
      <c r="J28" s="806"/>
      <c r="K28" s="875"/>
      <c r="L28" s="283"/>
      <c r="M28" s="244" t="s">
        <v>653</v>
      </c>
      <c r="N28" s="893"/>
      <c r="O28" s="246" t="s">
        <v>298</v>
      </c>
      <c r="P28" s="248">
        <v>1</v>
      </c>
      <c r="Q28" s="155">
        <v>0</v>
      </c>
      <c r="R28" s="155"/>
      <c r="S28" s="437">
        <f t="shared" si="1"/>
        <v>0</v>
      </c>
      <c r="T28" s="437"/>
      <c r="U28" s="561">
        <v>5600000000</v>
      </c>
      <c r="V28" s="561">
        <v>0</v>
      </c>
      <c r="W28" s="562">
        <f>V28/U28</f>
        <v>0</v>
      </c>
      <c r="X28" s="249">
        <v>45536</v>
      </c>
      <c r="Y28" s="249">
        <v>45566</v>
      </c>
      <c r="Z28" s="217">
        <v>60</v>
      </c>
      <c r="AA28" s="881"/>
      <c r="AB28" s="869"/>
      <c r="AC28" s="816"/>
      <c r="AD28" s="884"/>
      <c r="AE28" s="884"/>
      <c r="AF28" s="217" t="s">
        <v>229</v>
      </c>
      <c r="AG28" s="816"/>
      <c r="AH28" s="250">
        <v>870000000</v>
      </c>
      <c r="AI28" s="251" t="s">
        <v>63</v>
      </c>
      <c r="AJ28" s="217" t="s">
        <v>54</v>
      </c>
      <c r="AK28" s="869"/>
      <c r="AL28" s="869"/>
      <c r="AM28" s="250">
        <v>870000000</v>
      </c>
      <c r="AN28" s="849"/>
      <c r="AO28" s="851"/>
      <c r="AP28" s="234"/>
      <c r="AQ28" s="851"/>
      <c r="AR28" s="234"/>
      <c r="AS28" s="816"/>
      <c r="AT28" s="877"/>
      <c r="AU28" s="856"/>
    </row>
    <row r="29" spans="1:54" ht="48" customHeight="1">
      <c r="A29" s="896"/>
      <c r="B29" s="816"/>
      <c r="C29" s="899"/>
      <c r="D29" s="816"/>
      <c r="E29" s="902"/>
      <c r="F29" s="899"/>
      <c r="G29" s="816"/>
      <c r="H29" s="816"/>
      <c r="I29" s="816"/>
      <c r="J29" s="806"/>
      <c r="K29" s="875"/>
      <c r="L29" s="283"/>
      <c r="M29" s="244" t="s">
        <v>654</v>
      </c>
      <c r="N29" s="893"/>
      <c r="O29" s="246" t="s">
        <v>298</v>
      </c>
      <c r="P29" s="248">
        <v>1</v>
      </c>
      <c r="Q29" s="155">
        <v>0</v>
      </c>
      <c r="R29" s="155"/>
      <c r="S29" s="437">
        <f t="shared" si="1"/>
        <v>0</v>
      </c>
      <c r="T29" s="437"/>
      <c r="U29" s="437"/>
      <c r="V29" s="437"/>
      <c r="W29" s="437"/>
      <c r="X29" s="249">
        <v>45566</v>
      </c>
      <c r="Y29" s="249">
        <v>45566</v>
      </c>
      <c r="Z29" s="217">
        <v>30</v>
      </c>
      <c r="AA29" s="881"/>
      <c r="AB29" s="869"/>
      <c r="AC29" s="816"/>
      <c r="AD29" s="884"/>
      <c r="AE29" s="884"/>
      <c r="AF29" s="217" t="s">
        <v>229</v>
      </c>
      <c r="AG29" s="816"/>
      <c r="AH29" s="250">
        <v>500000000</v>
      </c>
      <c r="AI29" s="251" t="s">
        <v>63</v>
      </c>
      <c r="AJ29" s="217" t="s">
        <v>54</v>
      </c>
      <c r="AK29" s="869"/>
      <c r="AL29" s="869"/>
      <c r="AM29" s="250">
        <v>500000000</v>
      </c>
      <c r="AN29" s="849"/>
      <c r="AO29" s="851"/>
      <c r="AP29" s="234"/>
      <c r="AQ29" s="851"/>
      <c r="AR29" s="234"/>
      <c r="AS29" s="816"/>
      <c r="AT29" s="877"/>
      <c r="AU29" s="856"/>
    </row>
    <row r="30" spans="1:54" ht="52.5" customHeight="1">
      <c r="A30" s="896"/>
      <c r="B30" s="816"/>
      <c r="C30" s="899"/>
      <c r="D30" s="816"/>
      <c r="E30" s="902"/>
      <c r="F30" s="899"/>
      <c r="G30" s="816"/>
      <c r="H30" s="816"/>
      <c r="I30" s="816"/>
      <c r="J30" s="806"/>
      <c r="K30" s="858"/>
      <c r="L30" s="283">
        <v>0.5</v>
      </c>
      <c r="M30" s="244" t="s">
        <v>655</v>
      </c>
      <c r="N30" s="893"/>
      <c r="O30" s="246" t="s">
        <v>245</v>
      </c>
      <c r="P30" s="248">
        <v>1</v>
      </c>
      <c r="Q30" s="155">
        <v>0</v>
      </c>
      <c r="R30" s="155"/>
      <c r="S30" s="437">
        <f t="shared" si="1"/>
        <v>0</v>
      </c>
      <c r="T30" s="437"/>
      <c r="U30" s="437"/>
      <c r="V30" s="437"/>
      <c r="W30" s="437"/>
      <c r="X30" s="249">
        <v>45597</v>
      </c>
      <c r="Y30" s="249">
        <v>45627</v>
      </c>
      <c r="Z30" s="217">
        <v>60</v>
      </c>
      <c r="AA30" s="881"/>
      <c r="AB30" s="869"/>
      <c r="AC30" s="816"/>
      <c r="AD30" s="884"/>
      <c r="AE30" s="884"/>
      <c r="AF30" s="217" t="s">
        <v>229</v>
      </c>
      <c r="AG30" s="816"/>
      <c r="AH30" s="250">
        <v>500000000</v>
      </c>
      <c r="AI30" s="251" t="s">
        <v>63</v>
      </c>
      <c r="AJ30" s="217" t="s">
        <v>54</v>
      </c>
      <c r="AK30" s="869"/>
      <c r="AL30" s="869"/>
      <c r="AM30" s="250">
        <v>500000000</v>
      </c>
      <c r="AN30" s="849"/>
      <c r="AO30" s="851"/>
      <c r="AP30" s="234"/>
      <c r="AQ30" s="851"/>
      <c r="AR30" s="234"/>
      <c r="AS30" s="816"/>
      <c r="AT30" s="877"/>
      <c r="AU30" s="856"/>
      <c r="BB30" t="s">
        <v>207</v>
      </c>
    </row>
    <row r="31" spans="1:54" ht="65.25" customHeight="1">
      <c r="A31" s="896"/>
      <c r="B31" s="816"/>
      <c r="C31" s="899"/>
      <c r="D31" s="816" t="s">
        <v>292</v>
      </c>
      <c r="E31" s="902"/>
      <c r="F31" s="899"/>
      <c r="G31" s="816"/>
      <c r="H31" s="816"/>
      <c r="I31" s="816" t="s">
        <v>672</v>
      </c>
      <c r="J31" s="806">
        <v>0</v>
      </c>
      <c r="K31" s="831"/>
      <c r="L31" s="283"/>
      <c r="M31" s="244" t="s">
        <v>656</v>
      </c>
      <c r="N31" s="893"/>
      <c r="O31" s="246" t="s">
        <v>658</v>
      </c>
      <c r="P31" s="248">
        <v>1</v>
      </c>
      <c r="Q31" s="155">
        <v>0</v>
      </c>
      <c r="R31" s="155"/>
      <c r="S31" s="437">
        <f t="shared" si="1"/>
        <v>0</v>
      </c>
      <c r="T31" s="437"/>
      <c r="U31" s="437"/>
      <c r="V31" s="437"/>
      <c r="W31" s="437"/>
      <c r="X31" s="249">
        <v>45536</v>
      </c>
      <c r="Y31" s="249">
        <v>46722</v>
      </c>
      <c r="Z31" s="217">
        <v>120</v>
      </c>
      <c r="AA31" s="881"/>
      <c r="AB31" s="869"/>
      <c r="AC31" s="816"/>
      <c r="AD31" s="884"/>
      <c r="AE31" s="884"/>
      <c r="AF31" s="217" t="s">
        <v>229</v>
      </c>
      <c r="AG31" s="816" t="s">
        <v>252</v>
      </c>
      <c r="AH31" s="250">
        <v>700000000</v>
      </c>
      <c r="AI31" s="251" t="s">
        <v>63</v>
      </c>
      <c r="AJ31" s="217" t="s">
        <v>54</v>
      </c>
      <c r="AK31" s="832">
        <v>45536</v>
      </c>
      <c r="AL31" s="832" t="s">
        <v>676</v>
      </c>
      <c r="AM31" s="250">
        <v>700000000</v>
      </c>
      <c r="AN31" s="849">
        <v>2000000000</v>
      </c>
      <c r="AO31" s="851">
        <v>0</v>
      </c>
      <c r="AP31" s="234"/>
      <c r="AQ31" s="851">
        <v>0</v>
      </c>
      <c r="AR31" s="234"/>
      <c r="AS31" s="816" t="s">
        <v>295</v>
      </c>
      <c r="AT31" s="877"/>
      <c r="AU31" s="856"/>
    </row>
    <row r="32" spans="1:54" ht="71.25" customHeight="1" thickBot="1">
      <c r="A32" s="897"/>
      <c r="B32" s="677"/>
      <c r="C32" s="900"/>
      <c r="D32" s="677"/>
      <c r="E32" s="903"/>
      <c r="F32" s="900"/>
      <c r="G32" s="677"/>
      <c r="H32" s="677"/>
      <c r="I32" s="677"/>
      <c r="J32" s="879"/>
      <c r="K32" s="905"/>
      <c r="L32" s="65"/>
      <c r="M32" s="245" t="s">
        <v>657</v>
      </c>
      <c r="N32" s="894"/>
      <c r="O32" s="247" t="s">
        <v>234</v>
      </c>
      <c r="P32" s="80">
        <v>1</v>
      </c>
      <c r="Q32" s="288">
        <v>0</v>
      </c>
      <c r="R32" s="288"/>
      <c r="S32" s="437">
        <f t="shared" si="1"/>
        <v>0</v>
      </c>
      <c r="T32" s="443"/>
      <c r="U32" s="443"/>
      <c r="V32" s="443"/>
      <c r="W32" s="443"/>
      <c r="X32" s="289">
        <v>45536</v>
      </c>
      <c r="Y32" s="289">
        <v>46722</v>
      </c>
      <c r="Z32" s="64">
        <v>120</v>
      </c>
      <c r="AA32" s="882"/>
      <c r="AB32" s="833"/>
      <c r="AC32" s="677"/>
      <c r="AD32" s="885"/>
      <c r="AE32" s="885"/>
      <c r="AF32" s="64" t="s">
        <v>229</v>
      </c>
      <c r="AG32" s="677"/>
      <c r="AH32" s="290">
        <v>1300000000</v>
      </c>
      <c r="AI32" s="291" t="s">
        <v>63</v>
      </c>
      <c r="AJ32" s="64" t="s">
        <v>54</v>
      </c>
      <c r="AK32" s="833"/>
      <c r="AL32" s="833"/>
      <c r="AM32" s="290">
        <v>1300000000</v>
      </c>
      <c r="AN32" s="850"/>
      <c r="AO32" s="852"/>
      <c r="AP32" s="143"/>
      <c r="AQ32" s="852"/>
      <c r="AR32" s="143"/>
      <c r="AS32" s="677"/>
      <c r="AT32" s="878"/>
      <c r="AU32" s="856"/>
    </row>
    <row r="33" spans="1:47" s="24" customFormat="1" ht="49.5" hidden="1" customHeight="1">
      <c r="A33" s="213" t="s">
        <v>95</v>
      </c>
      <c r="B33" s="213" t="s">
        <v>7</v>
      </c>
      <c r="C33" s="213" t="s">
        <v>188</v>
      </c>
      <c r="D33" s="213" t="s">
        <v>146</v>
      </c>
      <c r="E33" s="552" t="s">
        <v>10</v>
      </c>
      <c r="F33" s="213" t="s">
        <v>11</v>
      </c>
      <c r="G33" s="213" t="s">
        <v>144</v>
      </c>
      <c r="H33" s="213" t="s">
        <v>192</v>
      </c>
      <c r="I33" s="213" t="s">
        <v>145</v>
      </c>
      <c r="J33" s="213" t="s">
        <v>624</v>
      </c>
      <c r="K33" s="213" t="s">
        <v>605</v>
      </c>
      <c r="L33" s="213" t="s">
        <v>197</v>
      </c>
      <c r="M33" s="213" t="s">
        <v>186</v>
      </c>
      <c r="N33" s="213" t="s">
        <v>205</v>
      </c>
      <c r="O33" s="213" t="s">
        <v>12</v>
      </c>
      <c r="P33" s="284" t="s">
        <v>190</v>
      </c>
      <c r="Q33" s="284" t="s">
        <v>625</v>
      </c>
      <c r="R33" s="284" t="s">
        <v>614</v>
      </c>
      <c r="S33" s="443"/>
      <c r="T33" s="444"/>
      <c r="U33" s="444"/>
      <c r="V33" s="444"/>
      <c r="W33" s="444"/>
      <c r="X33" s="213" t="s">
        <v>615</v>
      </c>
      <c r="Y33" s="213" t="s">
        <v>147</v>
      </c>
      <c r="Z33" s="213" t="s">
        <v>16</v>
      </c>
      <c r="AA33" s="213" t="s">
        <v>17</v>
      </c>
      <c r="AB33" s="213" t="s">
        <v>160</v>
      </c>
      <c r="AC33" s="213" t="s">
        <v>36</v>
      </c>
      <c r="AD33" s="213" t="s">
        <v>100</v>
      </c>
      <c r="AE33" s="213" t="s">
        <v>101</v>
      </c>
      <c r="AF33" s="213" t="s">
        <v>22</v>
      </c>
      <c r="AG33" s="213" t="s">
        <v>149</v>
      </c>
      <c r="AH33" s="213" t="s">
        <v>202</v>
      </c>
      <c r="AI33" s="213" t="s">
        <v>23</v>
      </c>
      <c r="AJ33" s="213" t="s">
        <v>24</v>
      </c>
      <c r="AK33" s="213" t="s">
        <v>25</v>
      </c>
      <c r="AL33" s="213" t="s">
        <v>608</v>
      </c>
      <c r="AM33" s="213" t="s">
        <v>19</v>
      </c>
      <c r="AN33" s="213" t="s">
        <v>148</v>
      </c>
      <c r="AO33" s="213" t="s">
        <v>610</v>
      </c>
      <c r="AP33" s="213" t="s">
        <v>611</v>
      </c>
      <c r="AQ33" s="213" t="s">
        <v>612</v>
      </c>
      <c r="AR33" s="213" t="s">
        <v>613</v>
      </c>
      <c r="AS33" s="213" t="s">
        <v>18</v>
      </c>
      <c r="AT33" s="213" t="s">
        <v>20</v>
      </c>
      <c r="AU33" s="161" t="s">
        <v>629</v>
      </c>
    </row>
    <row r="34" spans="1:47" s="473" customFormat="1" ht="49.5" customHeight="1" thickBot="1">
      <c r="A34" s="488"/>
      <c r="B34" s="489"/>
      <c r="C34" s="490"/>
      <c r="D34" s="490"/>
      <c r="E34" s="838" t="s">
        <v>697</v>
      </c>
      <c r="F34" s="839"/>
      <c r="G34" s="839"/>
      <c r="H34" s="839"/>
      <c r="I34" s="839"/>
      <c r="J34" s="839"/>
      <c r="K34" s="839"/>
      <c r="L34" s="839"/>
      <c r="M34" s="839"/>
      <c r="N34" s="839"/>
      <c r="O34" s="839"/>
      <c r="P34" s="839"/>
      <c r="Q34" s="839"/>
      <c r="R34" s="840"/>
      <c r="S34" s="470">
        <f>SUM(S27:S32)/(6)</f>
        <v>0</v>
      </c>
      <c r="T34" s="471"/>
      <c r="U34" s="472"/>
      <c r="V34" s="472"/>
      <c r="W34" s="470"/>
      <c r="X34" s="490"/>
      <c r="Y34" s="490"/>
      <c r="Z34" s="490"/>
      <c r="AA34" s="490"/>
      <c r="AB34" s="490"/>
      <c r="AC34" s="490"/>
      <c r="AD34" s="490"/>
      <c r="AE34" s="490"/>
      <c r="AF34" s="490"/>
      <c r="AG34" s="490"/>
      <c r="AH34" s="490"/>
      <c r="AI34" s="490"/>
      <c r="AJ34" s="490"/>
      <c r="AK34" s="490"/>
      <c r="AL34" s="490"/>
      <c r="AM34" s="490"/>
      <c r="AN34" s="490"/>
      <c r="AO34" s="490"/>
      <c r="AP34" s="490"/>
      <c r="AQ34" s="490"/>
      <c r="AR34" s="490"/>
      <c r="AS34" s="490"/>
      <c r="AT34" s="488"/>
      <c r="AU34" s="491"/>
    </row>
    <row r="35" spans="1:47" ht="81" customHeight="1">
      <c r="A35" s="964" t="s">
        <v>338</v>
      </c>
      <c r="B35" s="967" t="s">
        <v>339</v>
      </c>
      <c r="C35" s="830" t="s">
        <v>450</v>
      </c>
      <c r="D35" s="830" t="s">
        <v>618</v>
      </c>
      <c r="E35" s="970" t="s">
        <v>438</v>
      </c>
      <c r="F35" s="827">
        <v>2024130010073</v>
      </c>
      <c r="G35" s="830" t="s">
        <v>439</v>
      </c>
      <c r="H35" s="830" t="s">
        <v>440</v>
      </c>
      <c r="I35" s="830" t="s">
        <v>441</v>
      </c>
      <c r="J35" s="805">
        <f>'1. ESTRATÉGICO'!Q24</f>
        <v>0.2</v>
      </c>
      <c r="K35" s="805"/>
      <c r="L35" s="910">
        <f>'1. ESTRATÉGICO'!L24</f>
        <v>0.5</v>
      </c>
      <c r="M35" s="292" t="s">
        <v>442</v>
      </c>
      <c r="N35" s="292" t="s">
        <v>206</v>
      </c>
      <c r="O35" s="830" t="s">
        <v>443</v>
      </c>
      <c r="P35" s="425">
        <v>0</v>
      </c>
      <c r="Q35" s="420">
        <v>0.2</v>
      </c>
      <c r="R35" s="369"/>
      <c r="S35" s="445"/>
      <c r="T35" s="445"/>
      <c r="U35" s="451">
        <v>1356990544</v>
      </c>
      <c r="V35" s="451">
        <v>65200000</v>
      </c>
      <c r="W35" s="445">
        <f>V35/U35</f>
        <v>4.8047497669224733E-2</v>
      </c>
      <c r="X35" s="293">
        <v>45505</v>
      </c>
      <c r="Y35" s="293">
        <v>45641</v>
      </c>
      <c r="Z35" s="294">
        <v>139</v>
      </c>
      <c r="AA35" s="292">
        <v>250</v>
      </c>
      <c r="AB35" s="292" t="s">
        <v>444</v>
      </c>
      <c r="AC35" s="292" t="s">
        <v>445</v>
      </c>
      <c r="AD35" s="830" t="s">
        <v>446</v>
      </c>
      <c r="AE35" s="830" t="s">
        <v>447</v>
      </c>
      <c r="AF35" s="292" t="s">
        <v>229</v>
      </c>
      <c r="AG35" s="292" t="s">
        <v>448</v>
      </c>
      <c r="AH35" s="295">
        <v>200000000</v>
      </c>
      <c r="AI35" s="292" t="s">
        <v>55</v>
      </c>
      <c r="AJ35" s="292" t="s">
        <v>54</v>
      </c>
      <c r="AK35" s="293">
        <v>45534</v>
      </c>
      <c r="AL35" s="293"/>
      <c r="AM35" s="295">
        <v>200000000</v>
      </c>
      <c r="AN35" s="295">
        <v>200000000</v>
      </c>
      <c r="AO35" s="296"/>
      <c r="AP35" s="296"/>
      <c r="AQ35" s="296"/>
      <c r="AR35" s="296"/>
      <c r="AS35" s="292" t="s">
        <v>449</v>
      </c>
      <c r="AT35" s="297" t="s">
        <v>450</v>
      </c>
    </row>
    <row r="36" spans="1:47" ht="43.5" customHeight="1">
      <c r="A36" s="965"/>
      <c r="B36" s="968"/>
      <c r="C36" s="821"/>
      <c r="D36" s="821"/>
      <c r="E36" s="971"/>
      <c r="F36" s="828"/>
      <c r="G36" s="821"/>
      <c r="H36" s="821"/>
      <c r="I36" s="821"/>
      <c r="J36" s="806"/>
      <c r="K36" s="806"/>
      <c r="L36" s="822"/>
      <c r="M36" s="115" t="s">
        <v>451</v>
      </c>
      <c r="N36" s="115" t="s">
        <v>206</v>
      </c>
      <c r="O36" s="821"/>
      <c r="P36" s="425">
        <v>0</v>
      </c>
      <c r="Q36" s="421">
        <v>0</v>
      </c>
      <c r="R36" s="370"/>
      <c r="S36" s="437"/>
      <c r="T36" s="437"/>
      <c r="U36" s="437"/>
      <c r="V36" s="437"/>
      <c r="W36" s="437"/>
      <c r="X36" s="116">
        <v>45505</v>
      </c>
      <c r="Y36" s="116">
        <v>45641</v>
      </c>
      <c r="Z36" s="252">
        <v>139</v>
      </c>
      <c r="AA36" s="115">
        <v>250</v>
      </c>
      <c r="AB36" s="115" t="s">
        <v>444</v>
      </c>
      <c r="AC36" s="115" t="s">
        <v>445</v>
      </c>
      <c r="AD36" s="821"/>
      <c r="AE36" s="821"/>
      <c r="AF36" s="115" t="s">
        <v>452</v>
      </c>
      <c r="AG36" s="115" t="s">
        <v>64</v>
      </c>
      <c r="AH36" s="117">
        <v>0</v>
      </c>
      <c r="AI36" s="115" t="s">
        <v>64</v>
      </c>
      <c r="AJ36" s="115" t="s">
        <v>64</v>
      </c>
      <c r="AK36" s="116">
        <v>45534</v>
      </c>
      <c r="AL36" s="116"/>
      <c r="AM36" s="117">
        <v>0</v>
      </c>
      <c r="AN36" s="117">
        <v>0</v>
      </c>
      <c r="AO36" s="144"/>
      <c r="AP36" s="144"/>
      <c r="AQ36" s="144"/>
      <c r="AR36" s="144"/>
      <c r="AS36" s="115" t="s">
        <v>449</v>
      </c>
      <c r="AT36" s="298" t="s">
        <v>450</v>
      </c>
    </row>
    <row r="37" spans="1:47" ht="50.25" customHeight="1">
      <c r="A37" s="965"/>
      <c r="B37" s="968"/>
      <c r="C37" s="821"/>
      <c r="D37" s="821"/>
      <c r="E37" s="971"/>
      <c r="F37" s="828"/>
      <c r="G37" s="821"/>
      <c r="H37" s="821"/>
      <c r="I37" s="821"/>
      <c r="J37" s="806"/>
      <c r="K37" s="806"/>
      <c r="L37" s="822"/>
      <c r="M37" s="115" t="s">
        <v>453</v>
      </c>
      <c r="N37" s="115" t="s">
        <v>206</v>
      </c>
      <c r="O37" s="821"/>
      <c r="P37" s="426">
        <v>1</v>
      </c>
      <c r="Q37" s="421">
        <v>0</v>
      </c>
      <c r="R37" s="370"/>
      <c r="S37" s="437">
        <f>(Q37/P37)</f>
        <v>0</v>
      </c>
      <c r="T37" s="437"/>
      <c r="U37" s="437"/>
      <c r="V37" s="437"/>
      <c r="W37" s="437"/>
      <c r="X37" s="116">
        <v>45505</v>
      </c>
      <c r="Y37" s="116">
        <v>45641</v>
      </c>
      <c r="Z37" s="252">
        <v>139</v>
      </c>
      <c r="AA37" s="115">
        <v>250</v>
      </c>
      <c r="AB37" s="115" t="s">
        <v>444</v>
      </c>
      <c r="AC37" s="115" t="s">
        <v>445</v>
      </c>
      <c r="AD37" s="821"/>
      <c r="AE37" s="821"/>
      <c r="AF37" s="115" t="s">
        <v>452</v>
      </c>
      <c r="AG37" s="115" t="s">
        <v>64</v>
      </c>
      <c r="AH37" s="117">
        <v>0</v>
      </c>
      <c r="AI37" s="115" t="s">
        <v>64</v>
      </c>
      <c r="AJ37" s="115" t="s">
        <v>64</v>
      </c>
      <c r="AK37" s="116" t="s">
        <v>454</v>
      </c>
      <c r="AL37" s="116"/>
      <c r="AM37" s="117">
        <v>0</v>
      </c>
      <c r="AN37" s="117">
        <v>0</v>
      </c>
      <c r="AO37" s="144"/>
      <c r="AP37" s="144"/>
      <c r="AQ37" s="144"/>
      <c r="AR37" s="144"/>
      <c r="AS37" s="115" t="s">
        <v>449</v>
      </c>
      <c r="AT37" s="298" t="s">
        <v>450</v>
      </c>
    </row>
    <row r="38" spans="1:47" ht="40.5" customHeight="1">
      <c r="A38" s="965"/>
      <c r="B38" s="968"/>
      <c r="C38" s="821"/>
      <c r="D38" s="821"/>
      <c r="E38" s="971"/>
      <c r="F38" s="828"/>
      <c r="G38" s="821"/>
      <c r="H38" s="821"/>
      <c r="I38" s="821"/>
      <c r="J38" s="806"/>
      <c r="K38" s="806"/>
      <c r="L38" s="822"/>
      <c r="M38" s="115" t="s">
        <v>455</v>
      </c>
      <c r="N38" s="115" t="s">
        <v>206</v>
      </c>
      <c r="O38" s="821"/>
      <c r="P38" s="426">
        <v>1</v>
      </c>
      <c r="Q38" s="421">
        <v>0.2</v>
      </c>
      <c r="R38" s="370"/>
      <c r="S38" s="437">
        <f>(Q38/P38)</f>
        <v>0.2</v>
      </c>
      <c r="T38" s="437"/>
      <c r="U38" s="437"/>
      <c r="V38" s="437"/>
      <c r="W38" s="437"/>
      <c r="X38" s="116">
        <v>45505</v>
      </c>
      <c r="Y38" s="116">
        <v>45641</v>
      </c>
      <c r="Z38" s="252">
        <v>139</v>
      </c>
      <c r="AA38" s="115">
        <v>250</v>
      </c>
      <c r="AB38" s="115" t="s">
        <v>444</v>
      </c>
      <c r="AC38" s="115" t="s">
        <v>445</v>
      </c>
      <c r="AD38" s="821"/>
      <c r="AE38" s="821"/>
      <c r="AF38" s="115" t="s">
        <v>229</v>
      </c>
      <c r="AG38" s="115" t="s">
        <v>448</v>
      </c>
      <c r="AH38" s="117">
        <v>50000000</v>
      </c>
      <c r="AI38" s="115" t="s">
        <v>55</v>
      </c>
      <c r="AJ38" s="115" t="s">
        <v>54</v>
      </c>
      <c r="AK38" s="116">
        <v>45534</v>
      </c>
      <c r="AL38" s="116"/>
      <c r="AM38" s="117">
        <v>50000000</v>
      </c>
      <c r="AN38" s="117">
        <v>50000000</v>
      </c>
      <c r="AO38" s="144"/>
      <c r="AP38" s="144"/>
      <c r="AQ38" s="144"/>
      <c r="AR38" s="144"/>
      <c r="AS38" s="115" t="s">
        <v>449</v>
      </c>
      <c r="AT38" s="298" t="s">
        <v>450</v>
      </c>
    </row>
    <row r="39" spans="1:47" ht="106.5" customHeight="1">
      <c r="A39" s="965"/>
      <c r="B39" s="968"/>
      <c r="C39" s="821"/>
      <c r="D39" s="821" t="s">
        <v>345</v>
      </c>
      <c r="E39" s="971"/>
      <c r="F39" s="828"/>
      <c r="G39" s="821"/>
      <c r="H39" s="821"/>
      <c r="I39" s="821" t="s">
        <v>456</v>
      </c>
      <c r="J39" s="806">
        <f>'1. ESTRATÉGICO'!Q25</f>
        <v>0.5</v>
      </c>
      <c r="K39" s="806"/>
      <c r="L39" s="822">
        <f>'1. ESTRATÉGICO'!L25</f>
        <v>0.5</v>
      </c>
      <c r="M39" s="115" t="s">
        <v>457</v>
      </c>
      <c r="N39" s="115" t="s">
        <v>206</v>
      </c>
      <c r="O39" s="821" t="s">
        <v>458</v>
      </c>
      <c r="P39" s="426">
        <v>1</v>
      </c>
      <c r="Q39" s="421">
        <v>0.5</v>
      </c>
      <c r="R39" s="370"/>
      <c r="S39" s="437">
        <f>(Q39/P39)</f>
        <v>0.5</v>
      </c>
      <c r="T39" s="437"/>
      <c r="U39" s="437"/>
      <c r="V39" s="437"/>
      <c r="W39" s="437"/>
      <c r="X39" s="116">
        <v>45505</v>
      </c>
      <c r="Y39" s="116">
        <v>45641</v>
      </c>
      <c r="Z39" s="252">
        <v>139</v>
      </c>
      <c r="AA39" s="115">
        <v>250</v>
      </c>
      <c r="AB39" s="115" t="s">
        <v>444</v>
      </c>
      <c r="AC39" s="115" t="s">
        <v>445</v>
      </c>
      <c r="AD39" s="821" t="s">
        <v>446</v>
      </c>
      <c r="AE39" s="821" t="s">
        <v>447</v>
      </c>
      <c r="AF39" s="115" t="s">
        <v>229</v>
      </c>
      <c r="AG39" s="115" t="s">
        <v>448</v>
      </c>
      <c r="AH39" s="117">
        <v>50000000</v>
      </c>
      <c r="AI39" s="115" t="s">
        <v>55</v>
      </c>
      <c r="AJ39" s="115" t="s">
        <v>54</v>
      </c>
      <c r="AK39" s="116">
        <v>45534</v>
      </c>
      <c r="AL39" s="116"/>
      <c r="AM39" s="117">
        <v>50000000</v>
      </c>
      <c r="AN39" s="117">
        <v>50000000</v>
      </c>
      <c r="AO39" s="144"/>
      <c r="AP39" s="144"/>
      <c r="AQ39" s="144"/>
      <c r="AR39" s="144"/>
      <c r="AS39" s="115" t="s">
        <v>449</v>
      </c>
      <c r="AT39" s="298" t="s">
        <v>450</v>
      </c>
    </row>
    <row r="40" spans="1:47" ht="96.75" customHeight="1">
      <c r="A40" s="965"/>
      <c r="B40" s="968"/>
      <c r="C40" s="821"/>
      <c r="D40" s="821"/>
      <c r="E40" s="971"/>
      <c r="F40" s="828"/>
      <c r="G40" s="821"/>
      <c r="H40" s="821"/>
      <c r="I40" s="821"/>
      <c r="J40" s="806"/>
      <c r="K40" s="806"/>
      <c r="L40" s="822"/>
      <c r="M40" s="115" t="s">
        <v>459</v>
      </c>
      <c r="N40" s="115" t="s">
        <v>206</v>
      </c>
      <c r="O40" s="821"/>
      <c r="P40" s="426">
        <v>1</v>
      </c>
      <c r="Q40" s="421">
        <v>0</v>
      </c>
      <c r="R40" s="370"/>
      <c r="S40" s="437">
        <f>(Q40/P40)</f>
        <v>0</v>
      </c>
      <c r="T40" s="437"/>
      <c r="U40" s="437"/>
      <c r="V40" s="437"/>
      <c r="W40" s="437"/>
      <c r="X40" s="116">
        <v>45505</v>
      </c>
      <c r="Y40" s="116">
        <v>45641</v>
      </c>
      <c r="Z40" s="252">
        <v>139</v>
      </c>
      <c r="AA40" s="115">
        <v>250</v>
      </c>
      <c r="AB40" s="115" t="s">
        <v>444</v>
      </c>
      <c r="AC40" s="115" t="s">
        <v>445</v>
      </c>
      <c r="AD40" s="821"/>
      <c r="AE40" s="821"/>
      <c r="AF40" s="115" t="s">
        <v>229</v>
      </c>
      <c r="AG40" s="115" t="s">
        <v>448</v>
      </c>
      <c r="AH40" s="117">
        <v>50000000</v>
      </c>
      <c r="AI40" s="115" t="s">
        <v>55</v>
      </c>
      <c r="AJ40" s="115" t="s">
        <v>54</v>
      </c>
      <c r="AK40" s="116">
        <v>45534</v>
      </c>
      <c r="AL40" s="116"/>
      <c r="AM40" s="117">
        <v>50000000</v>
      </c>
      <c r="AN40" s="117">
        <v>50000000</v>
      </c>
      <c r="AO40" s="144"/>
      <c r="AP40" s="144"/>
      <c r="AQ40" s="144"/>
      <c r="AR40" s="144"/>
      <c r="AS40" s="115" t="s">
        <v>449</v>
      </c>
      <c r="AT40" s="298" t="s">
        <v>450</v>
      </c>
    </row>
    <row r="41" spans="1:47" ht="51" customHeight="1">
      <c r="A41" s="965"/>
      <c r="B41" s="968"/>
      <c r="C41" s="821"/>
      <c r="D41" s="821"/>
      <c r="E41" s="971"/>
      <c r="F41" s="828"/>
      <c r="G41" s="821"/>
      <c r="H41" s="821"/>
      <c r="I41" s="821"/>
      <c r="J41" s="806"/>
      <c r="K41" s="806"/>
      <c r="L41" s="822"/>
      <c r="M41" s="115" t="s">
        <v>460</v>
      </c>
      <c r="N41" s="115" t="s">
        <v>206</v>
      </c>
      <c r="O41" s="821"/>
      <c r="P41" s="425">
        <v>0</v>
      </c>
      <c r="Q41" s="421">
        <v>0</v>
      </c>
      <c r="R41" s="370"/>
      <c r="S41" s="437"/>
      <c r="T41" s="437"/>
      <c r="U41" s="437"/>
      <c r="V41" s="437"/>
      <c r="W41" s="437"/>
      <c r="X41" s="116">
        <v>45505</v>
      </c>
      <c r="Y41" s="116">
        <v>45641</v>
      </c>
      <c r="Z41" s="252">
        <v>139</v>
      </c>
      <c r="AA41" s="115">
        <v>250</v>
      </c>
      <c r="AB41" s="115" t="s">
        <v>444</v>
      </c>
      <c r="AC41" s="115" t="s">
        <v>445</v>
      </c>
      <c r="AD41" s="821"/>
      <c r="AE41" s="821"/>
      <c r="AF41" s="115" t="s">
        <v>229</v>
      </c>
      <c r="AG41" s="115" t="s">
        <v>448</v>
      </c>
      <c r="AH41" s="117">
        <v>50000000</v>
      </c>
      <c r="AI41" s="115" t="s">
        <v>55</v>
      </c>
      <c r="AJ41" s="115" t="s">
        <v>54</v>
      </c>
      <c r="AK41" s="116">
        <v>45534</v>
      </c>
      <c r="AL41" s="116"/>
      <c r="AM41" s="117">
        <v>50000000</v>
      </c>
      <c r="AN41" s="117">
        <v>50000000</v>
      </c>
      <c r="AO41" s="144"/>
      <c r="AP41" s="144"/>
      <c r="AQ41" s="144"/>
      <c r="AR41" s="144"/>
      <c r="AS41" s="115" t="s">
        <v>449</v>
      </c>
      <c r="AT41" s="298" t="s">
        <v>450</v>
      </c>
    </row>
    <row r="42" spans="1:47" ht="102.75" customHeight="1">
      <c r="A42" s="965"/>
      <c r="B42" s="968"/>
      <c r="C42" s="821"/>
      <c r="D42" s="821" t="s">
        <v>348</v>
      </c>
      <c r="E42" s="971"/>
      <c r="F42" s="828"/>
      <c r="G42" s="821"/>
      <c r="H42" s="821"/>
      <c r="I42" s="821" t="s">
        <v>461</v>
      </c>
      <c r="J42" s="806">
        <f>'1. ESTRATÉGICO'!Q26</f>
        <v>0.8</v>
      </c>
      <c r="K42" s="806"/>
      <c r="L42" s="822">
        <f>'1. ESTRATÉGICO'!L26</f>
        <v>0</v>
      </c>
      <c r="M42" s="115" t="s">
        <v>462</v>
      </c>
      <c r="N42" s="115" t="s">
        <v>206</v>
      </c>
      <c r="O42" s="821" t="s">
        <v>463</v>
      </c>
      <c r="P42" s="425">
        <v>0</v>
      </c>
      <c r="Q42" s="421">
        <v>0</v>
      </c>
      <c r="R42" s="370"/>
      <c r="S42" s="437"/>
      <c r="T42" s="437"/>
      <c r="U42" s="437"/>
      <c r="V42" s="437"/>
      <c r="W42" s="437"/>
      <c r="X42" s="116">
        <v>45505</v>
      </c>
      <c r="Y42" s="116">
        <v>45641</v>
      </c>
      <c r="Z42" s="252">
        <v>139</v>
      </c>
      <c r="AA42" s="115">
        <v>250</v>
      </c>
      <c r="AB42" s="115" t="s">
        <v>444</v>
      </c>
      <c r="AC42" s="115" t="s">
        <v>445</v>
      </c>
      <c r="AD42" s="821" t="s">
        <v>446</v>
      </c>
      <c r="AE42" s="821" t="s">
        <v>447</v>
      </c>
      <c r="AF42" s="115" t="s">
        <v>229</v>
      </c>
      <c r="AG42" s="115" t="s">
        <v>464</v>
      </c>
      <c r="AH42" s="117">
        <v>90000000</v>
      </c>
      <c r="AI42" s="115" t="s">
        <v>77</v>
      </c>
      <c r="AJ42" s="115" t="s">
        <v>54</v>
      </c>
      <c r="AK42" s="116">
        <v>45534</v>
      </c>
      <c r="AL42" s="116"/>
      <c r="AM42" s="117">
        <v>90000000</v>
      </c>
      <c r="AN42" s="117">
        <v>90000000</v>
      </c>
      <c r="AO42" s="144"/>
      <c r="AP42" s="144"/>
      <c r="AQ42" s="144"/>
      <c r="AR42" s="144"/>
      <c r="AS42" s="115" t="s">
        <v>449</v>
      </c>
      <c r="AT42" s="298" t="s">
        <v>450</v>
      </c>
    </row>
    <row r="43" spans="1:47" ht="57.75" customHeight="1">
      <c r="A43" s="965"/>
      <c r="B43" s="968"/>
      <c r="C43" s="821"/>
      <c r="D43" s="821"/>
      <c r="E43" s="971"/>
      <c r="F43" s="828"/>
      <c r="G43" s="821"/>
      <c r="H43" s="821"/>
      <c r="I43" s="821"/>
      <c r="J43" s="806"/>
      <c r="K43" s="806"/>
      <c r="L43" s="822"/>
      <c r="M43" s="115" t="s">
        <v>465</v>
      </c>
      <c r="N43" s="115" t="s">
        <v>206</v>
      </c>
      <c r="O43" s="821"/>
      <c r="P43" s="426">
        <v>0</v>
      </c>
      <c r="Q43" s="421">
        <v>0</v>
      </c>
      <c r="R43" s="370"/>
      <c r="S43" s="437"/>
      <c r="T43" s="437"/>
      <c r="U43" s="437"/>
      <c r="V43" s="437"/>
      <c r="W43" s="437"/>
      <c r="X43" s="116">
        <v>45505</v>
      </c>
      <c r="Y43" s="116">
        <v>45641</v>
      </c>
      <c r="Z43" s="252">
        <v>139</v>
      </c>
      <c r="AA43" s="115">
        <v>250</v>
      </c>
      <c r="AB43" s="115" t="s">
        <v>444</v>
      </c>
      <c r="AC43" s="115" t="s">
        <v>445</v>
      </c>
      <c r="AD43" s="821"/>
      <c r="AE43" s="821"/>
      <c r="AF43" s="115" t="s">
        <v>229</v>
      </c>
      <c r="AG43" s="115" t="s">
        <v>448</v>
      </c>
      <c r="AH43" s="117">
        <v>100000000</v>
      </c>
      <c r="AI43" s="115" t="s">
        <v>55</v>
      </c>
      <c r="AJ43" s="115" t="s">
        <v>54</v>
      </c>
      <c r="AK43" s="116">
        <v>45534</v>
      </c>
      <c r="AL43" s="116"/>
      <c r="AM43" s="117">
        <v>100000000</v>
      </c>
      <c r="AN43" s="117">
        <v>100000000</v>
      </c>
      <c r="AO43" s="144"/>
      <c r="AP43" s="144"/>
      <c r="AQ43" s="144"/>
      <c r="AR43" s="144"/>
      <c r="AS43" s="115" t="s">
        <v>449</v>
      </c>
      <c r="AT43" s="298" t="s">
        <v>450</v>
      </c>
    </row>
    <row r="44" spans="1:47" ht="45.75" customHeight="1">
      <c r="A44" s="965"/>
      <c r="B44" s="968"/>
      <c r="C44" s="821"/>
      <c r="D44" s="821"/>
      <c r="E44" s="971"/>
      <c r="F44" s="828"/>
      <c r="G44" s="821"/>
      <c r="H44" s="821"/>
      <c r="I44" s="821"/>
      <c r="J44" s="806"/>
      <c r="K44" s="806"/>
      <c r="L44" s="822"/>
      <c r="M44" s="115" t="s">
        <v>466</v>
      </c>
      <c r="N44" s="115" t="s">
        <v>206</v>
      </c>
      <c r="O44" s="821"/>
      <c r="P44" s="426">
        <v>6</v>
      </c>
      <c r="Q44" s="421">
        <v>0</v>
      </c>
      <c r="R44" s="370"/>
      <c r="S44" s="437">
        <f>(Q44/P44)</f>
        <v>0</v>
      </c>
      <c r="T44" s="437"/>
      <c r="U44" s="437"/>
      <c r="V44" s="437"/>
      <c r="W44" s="437"/>
      <c r="X44" s="116">
        <v>45505</v>
      </c>
      <c r="Y44" s="116">
        <v>45641</v>
      </c>
      <c r="Z44" s="252">
        <v>139</v>
      </c>
      <c r="AA44" s="115">
        <v>250</v>
      </c>
      <c r="AB44" s="115" t="s">
        <v>444</v>
      </c>
      <c r="AC44" s="115" t="s">
        <v>445</v>
      </c>
      <c r="AD44" s="821"/>
      <c r="AE44" s="821"/>
      <c r="AF44" s="115" t="s">
        <v>229</v>
      </c>
      <c r="AG44" s="115" t="s">
        <v>448</v>
      </c>
      <c r="AH44" s="117">
        <v>50000000</v>
      </c>
      <c r="AI44" s="115" t="s">
        <v>55</v>
      </c>
      <c r="AJ44" s="115" t="s">
        <v>54</v>
      </c>
      <c r="AK44" s="116">
        <v>45534</v>
      </c>
      <c r="AL44" s="116"/>
      <c r="AM44" s="117">
        <v>50000000</v>
      </c>
      <c r="AN44" s="117">
        <v>50000000</v>
      </c>
      <c r="AO44" s="144"/>
      <c r="AP44" s="144"/>
      <c r="AQ44" s="144"/>
      <c r="AR44" s="144"/>
      <c r="AS44" s="115" t="s">
        <v>449</v>
      </c>
      <c r="AT44" s="298" t="s">
        <v>450</v>
      </c>
    </row>
    <row r="45" spans="1:47" ht="102.75" customHeight="1">
      <c r="A45" s="965"/>
      <c r="B45" s="968"/>
      <c r="C45" s="821"/>
      <c r="D45" s="821" t="s">
        <v>351</v>
      </c>
      <c r="E45" s="971"/>
      <c r="F45" s="828"/>
      <c r="G45" s="821"/>
      <c r="H45" s="821" t="s">
        <v>467</v>
      </c>
      <c r="I45" s="821" t="s">
        <v>468</v>
      </c>
      <c r="J45" s="806">
        <f>'1. ESTRATÉGICO'!Q27</f>
        <v>0.5</v>
      </c>
      <c r="K45" s="806"/>
      <c r="L45" s="822">
        <f>'1. ESTRATÉGICO'!L27</f>
        <v>0.5</v>
      </c>
      <c r="M45" s="115" t="s">
        <v>469</v>
      </c>
      <c r="N45" s="115" t="s">
        <v>206</v>
      </c>
      <c r="O45" s="821" t="s">
        <v>470</v>
      </c>
      <c r="P45" s="426">
        <v>1</v>
      </c>
      <c r="Q45" s="421">
        <v>3</v>
      </c>
      <c r="R45" s="370"/>
      <c r="S45" s="437">
        <f>100%</f>
        <v>1</v>
      </c>
      <c r="T45" s="437"/>
      <c r="U45" s="437"/>
      <c r="V45" s="437"/>
      <c r="W45" s="437"/>
      <c r="X45" s="116">
        <v>45505</v>
      </c>
      <c r="Y45" s="116">
        <v>45641</v>
      </c>
      <c r="Z45" s="252">
        <v>139</v>
      </c>
      <c r="AA45" s="115">
        <v>1000</v>
      </c>
      <c r="AB45" s="115" t="s">
        <v>444</v>
      </c>
      <c r="AC45" s="115" t="s">
        <v>445</v>
      </c>
      <c r="AD45" s="821" t="s">
        <v>446</v>
      </c>
      <c r="AE45" s="821" t="s">
        <v>447</v>
      </c>
      <c r="AF45" s="115" t="s">
        <v>229</v>
      </c>
      <c r="AG45" s="131" t="s">
        <v>464</v>
      </c>
      <c r="AH45" s="117">
        <v>70000000</v>
      </c>
      <c r="AI45" s="115" t="s">
        <v>77</v>
      </c>
      <c r="AJ45" s="115" t="s">
        <v>54</v>
      </c>
      <c r="AK45" s="116">
        <v>45534</v>
      </c>
      <c r="AL45" s="116"/>
      <c r="AM45" s="117">
        <v>70000000</v>
      </c>
      <c r="AN45" s="117">
        <v>70000000</v>
      </c>
      <c r="AO45" s="144"/>
      <c r="AP45" s="144"/>
      <c r="AQ45" s="144"/>
      <c r="AR45" s="144"/>
      <c r="AS45" s="115" t="s">
        <v>449</v>
      </c>
      <c r="AT45" s="298" t="s">
        <v>450</v>
      </c>
    </row>
    <row r="46" spans="1:47" ht="59.25" customHeight="1">
      <c r="A46" s="965"/>
      <c r="B46" s="968"/>
      <c r="C46" s="821"/>
      <c r="D46" s="821"/>
      <c r="E46" s="971"/>
      <c r="F46" s="828"/>
      <c r="G46" s="821"/>
      <c r="H46" s="821"/>
      <c r="I46" s="821"/>
      <c r="J46" s="806"/>
      <c r="K46" s="806"/>
      <c r="L46" s="822"/>
      <c r="M46" s="115" t="s">
        <v>471</v>
      </c>
      <c r="N46" s="115" t="s">
        <v>206</v>
      </c>
      <c r="O46" s="821"/>
      <c r="P46" s="426">
        <v>1</v>
      </c>
      <c r="Q46" s="421">
        <v>0</v>
      </c>
      <c r="R46" s="370"/>
      <c r="S46" s="437">
        <f>(Q46/P46)</f>
        <v>0</v>
      </c>
      <c r="T46" s="437"/>
      <c r="U46" s="437"/>
      <c r="V46" s="437"/>
      <c r="W46" s="437"/>
      <c r="X46" s="116">
        <v>45505</v>
      </c>
      <c r="Y46" s="116">
        <v>45641</v>
      </c>
      <c r="Z46" s="252">
        <v>139</v>
      </c>
      <c r="AA46" s="115">
        <v>1000</v>
      </c>
      <c r="AB46" s="115" t="s">
        <v>444</v>
      </c>
      <c r="AC46" s="115" t="s">
        <v>445</v>
      </c>
      <c r="AD46" s="821"/>
      <c r="AE46" s="821"/>
      <c r="AF46" s="115" t="s">
        <v>229</v>
      </c>
      <c r="AG46" s="132" t="s">
        <v>448</v>
      </c>
      <c r="AH46" s="117">
        <v>40000000</v>
      </c>
      <c r="AI46" s="115" t="s">
        <v>55</v>
      </c>
      <c r="AJ46" s="115" t="s">
        <v>54</v>
      </c>
      <c r="AK46" s="116">
        <v>45534</v>
      </c>
      <c r="AL46" s="116"/>
      <c r="AM46" s="117">
        <v>40000000</v>
      </c>
      <c r="AN46" s="117">
        <v>40000000</v>
      </c>
      <c r="AO46" s="144">
        <v>26555504</v>
      </c>
      <c r="AP46" s="144"/>
      <c r="AQ46" s="144">
        <v>26555504</v>
      </c>
      <c r="AR46" s="144"/>
      <c r="AS46" s="115" t="s">
        <v>449</v>
      </c>
      <c r="AT46" s="298" t="s">
        <v>450</v>
      </c>
    </row>
    <row r="47" spans="1:47" ht="48" customHeight="1">
      <c r="A47" s="965"/>
      <c r="B47" s="968"/>
      <c r="C47" s="821"/>
      <c r="D47" s="821"/>
      <c r="E47" s="971"/>
      <c r="F47" s="828"/>
      <c r="G47" s="821"/>
      <c r="H47" s="821"/>
      <c r="I47" s="821"/>
      <c r="J47" s="806"/>
      <c r="K47" s="806"/>
      <c r="L47" s="822"/>
      <c r="M47" s="115" t="s">
        <v>472</v>
      </c>
      <c r="N47" s="115" t="s">
        <v>206</v>
      </c>
      <c r="O47" s="821"/>
      <c r="P47" s="425">
        <v>0</v>
      </c>
      <c r="Q47" s="421">
        <v>0.25</v>
      </c>
      <c r="R47" s="370"/>
      <c r="S47" s="437"/>
      <c r="T47" s="437"/>
      <c r="U47" s="437"/>
      <c r="V47" s="437"/>
      <c r="W47" s="437"/>
      <c r="X47" s="116">
        <v>45505</v>
      </c>
      <c r="Y47" s="116">
        <v>45641</v>
      </c>
      <c r="Z47" s="252">
        <v>139</v>
      </c>
      <c r="AA47" s="115">
        <v>1000</v>
      </c>
      <c r="AB47" s="115" t="s">
        <v>444</v>
      </c>
      <c r="AC47" s="115" t="s">
        <v>445</v>
      </c>
      <c r="AD47" s="821"/>
      <c r="AE47" s="821"/>
      <c r="AF47" s="115" t="s">
        <v>229</v>
      </c>
      <c r="AG47" s="132" t="s">
        <v>448</v>
      </c>
      <c r="AH47" s="117">
        <v>345810362</v>
      </c>
      <c r="AI47" s="115" t="s">
        <v>55</v>
      </c>
      <c r="AJ47" s="115" t="s">
        <v>54</v>
      </c>
      <c r="AK47" s="116">
        <v>45534</v>
      </c>
      <c r="AL47" s="116"/>
      <c r="AM47" s="117">
        <v>345810362</v>
      </c>
      <c r="AN47" s="117">
        <v>345810362</v>
      </c>
      <c r="AO47" s="144"/>
      <c r="AP47" s="144"/>
      <c r="AQ47" s="144"/>
      <c r="AR47" s="144"/>
      <c r="AS47" s="115" t="s">
        <v>449</v>
      </c>
      <c r="AT47" s="298" t="s">
        <v>450</v>
      </c>
    </row>
    <row r="48" spans="1:47" ht="52.5" customHeight="1" thickBot="1">
      <c r="A48" s="965"/>
      <c r="B48" s="968"/>
      <c r="C48" s="821"/>
      <c r="D48" s="821" t="s">
        <v>354</v>
      </c>
      <c r="E48" s="971"/>
      <c r="F48" s="828"/>
      <c r="G48" s="821"/>
      <c r="H48" s="821"/>
      <c r="I48" s="821" t="s">
        <v>473</v>
      </c>
      <c r="J48" s="806">
        <f>'1. ESTRATÉGICO'!Q28</f>
        <v>0.5</v>
      </c>
      <c r="K48" s="806"/>
      <c r="L48" s="822">
        <f>'1. ESTRATÉGICO'!L28</f>
        <v>0</v>
      </c>
      <c r="M48" s="115" t="s">
        <v>474</v>
      </c>
      <c r="N48" s="115" t="s">
        <v>206</v>
      </c>
      <c r="O48" s="821" t="s">
        <v>475</v>
      </c>
      <c r="P48" s="427">
        <v>0</v>
      </c>
      <c r="Q48" s="421">
        <v>0</v>
      </c>
      <c r="R48" s="370"/>
      <c r="S48" s="437"/>
      <c r="T48" s="437"/>
      <c r="U48" s="437"/>
      <c r="V48" s="437"/>
      <c r="W48" s="437"/>
      <c r="X48" s="116">
        <v>45505</v>
      </c>
      <c r="Y48" s="116">
        <v>45641</v>
      </c>
      <c r="Z48" s="252">
        <v>139</v>
      </c>
      <c r="AA48" s="115">
        <v>250</v>
      </c>
      <c r="AB48" s="115" t="s">
        <v>444</v>
      </c>
      <c r="AC48" s="115" t="s">
        <v>445</v>
      </c>
      <c r="AD48" s="821" t="s">
        <v>446</v>
      </c>
      <c r="AE48" s="821" t="s">
        <v>447</v>
      </c>
      <c r="AF48" s="115" t="s">
        <v>229</v>
      </c>
      <c r="AG48" s="132" t="s">
        <v>448</v>
      </c>
      <c r="AH48" s="117">
        <v>100000000</v>
      </c>
      <c r="AI48" s="115" t="s">
        <v>55</v>
      </c>
      <c r="AJ48" s="115" t="s">
        <v>54</v>
      </c>
      <c r="AK48" s="116">
        <v>45534</v>
      </c>
      <c r="AL48" s="116"/>
      <c r="AM48" s="117">
        <v>100000000</v>
      </c>
      <c r="AN48" s="117">
        <v>100000000</v>
      </c>
      <c r="AO48" s="144"/>
      <c r="AP48" s="144"/>
      <c r="AQ48" s="144"/>
      <c r="AR48" s="144"/>
      <c r="AS48" s="115" t="s">
        <v>449</v>
      </c>
      <c r="AT48" s="298" t="s">
        <v>450</v>
      </c>
    </row>
    <row r="49" spans="1:46" ht="75.75" customHeight="1">
      <c r="A49" s="965"/>
      <c r="B49" s="969"/>
      <c r="C49" s="826"/>
      <c r="D49" s="826"/>
      <c r="E49" s="972"/>
      <c r="F49" s="829"/>
      <c r="G49" s="826"/>
      <c r="H49" s="826"/>
      <c r="I49" s="826"/>
      <c r="J49" s="831"/>
      <c r="K49" s="831"/>
      <c r="L49" s="911"/>
      <c r="M49" s="299" t="s">
        <v>476</v>
      </c>
      <c r="N49" s="299" t="s">
        <v>206</v>
      </c>
      <c r="O49" s="826"/>
      <c r="P49" s="492">
        <v>0</v>
      </c>
      <c r="Q49" s="422">
        <v>0</v>
      </c>
      <c r="R49" s="371"/>
      <c r="S49" s="443"/>
      <c r="T49" s="443"/>
      <c r="U49" s="452"/>
      <c r="V49" s="452"/>
      <c r="W49" s="453"/>
      <c r="X49" s="300">
        <v>45505</v>
      </c>
      <c r="Y49" s="300">
        <v>45641</v>
      </c>
      <c r="Z49" s="301">
        <v>139</v>
      </c>
      <c r="AA49" s="299">
        <v>250</v>
      </c>
      <c r="AB49" s="299" t="s">
        <v>444</v>
      </c>
      <c r="AC49" s="299" t="s">
        <v>445</v>
      </c>
      <c r="AD49" s="826"/>
      <c r="AE49" s="826"/>
      <c r="AF49" s="299" t="s">
        <v>229</v>
      </c>
      <c r="AG49" s="302" t="s">
        <v>448</v>
      </c>
      <c r="AH49" s="303">
        <v>50000000</v>
      </c>
      <c r="AI49" s="299" t="s">
        <v>55</v>
      </c>
      <c r="AJ49" s="299" t="s">
        <v>54</v>
      </c>
      <c r="AK49" s="300">
        <v>45534</v>
      </c>
      <c r="AL49" s="300"/>
      <c r="AM49" s="303">
        <v>50000000</v>
      </c>
      <c r="AN49" s="303">
        <v>50000000</v>
      </c>
      <c r="AO49" s="304"/>
      <c r="AP49" s="304"/>
      <c r="AQ49" s="304"/>
      <c r="AR49" s="304"/>
      <c r="AS49" s="299" t="s">
        <v>449</v>
      </c>
      <c r="AT49" s="305" t="s">
        <v>450</v>
      </c>
    </row>
    <row r="50" spans="1:46" s="509" customFormat="1" ht="75.75" customHeight="1" thickBot="1">
      <c r="A50" s="965"/>
      <c r="B50" s="477"/>
      <c r="C50" s="477"/>
      <c r="D50" s="477"/>
      <c r="E50" s="807" t="s">
        <v>698</v>
      </c>
      <c r="F50" s="807"/>
      <c r="G50" s="807"/>
      <c r="H50" s="807"/>
      <c r="I50" s="807"/>
      <c r="J50" s="807"/>
      <c r="K50" s="807"/>
      <c r="L50" s="807"/>
      <c r="M50" s="807"/>
      <c r="N50" s="807"/>
      <c r="O50" s="807"/>
      <c r="P50" s="807"/>
      <c r="Q50" s="807"/>
      <c r="R50" s="807"/>
      <c r="S50" s="470">
        <f>SUM(S35:S49)/(7)</f>
        <v>0.24285714285714285</v>
      </c>
      <c r="T50" s="471"/>
      <c r="U50" s="510"/>
      <c r="V50" s="510"/>
      <c r="W50" s="470"/>
      <c r="X50" s="504"/>
      <c r="Y50" s="504"/>
      <c r="Z50" s="505"/>
      <c r="AA50" s="477"/>
      <c r="AB50" s="477"/>
      <c r="AC50" s="477"/>
      <c r="AD50" s="477"/>
      <c r="AE50" s="477"/>
      <c r="AF50" s="477"/>
      <c r="AG50" s="506"/>
      <c r="AH50" s="507"/>
      <c r="AI50" s="477"/>
      <c r="AJ50" s="477"/>
      <c r="AK50" s="504"/>
      <c r="AL50" s="504"/>
      <c r="AM50" s="507"/>
      <c r="AN50" s="507"/>
      <c r="AO50" s="507"/>
      <c r="AP50" s="507"/>
      <c r="AQ50" s="507"/>
      <c r="AR50" s="507"/>
      <c r="AS50" s="477"/>
      <c r="AT50" s="508"/>
    </row>
    <row r="51" spans="1:46" ht="78" customHeight="1">
      <c r="A51" s="965"/>
      <c r="B51" s="697" t="s">
        <v>357</v>
      </c>
      <c r="C51" s="700" t="s">
        <v>484</v>
      </c>
      <c r="D51" s="700" t="s">
        <v>365</v>
      </c>
      <c r="E51" s="974" t="s">
        <v>477</v>
      </c>
      <c r="F51" s="817">
        <v>2024130010109</v>
      </c>
      <c r="G51" s="700" t="s">
        <v>478</v>
      </c>
      <c r="H51" s="700" t="s">
        <v>479</v>
      </c>
      <c r="I51" s="700" t="s">
        <v>480</v>
      </c>
      <c r="J51" s="805">
        <v>0</v>
      </c>
      <c r="K51" s="805"/>
      <c r="L51" s="823">
        <v>0</v>
      </c>
      <c r="M51" s="493" t="s">
        <v>481</v>
      </c>
      <c r="N51" s="493" t="s">
        <v>206</v>
      </c>
      <c r="O51" s="700" t="s">
        <v>482</v>
      </c>
      <c r="P51" s="494">
        <v>0</v>
      </c>
      <c r="Q51" s="495">
        <v>0</v>
      </c>
      <c r="R51" s="496"/>
      <c r="S51" s="445"/>
      <c r="T51" s="445"/>
      <c r="U51" s="451">
        <v>700000000</v>
      </c>
      <c r="V51" s="451">
        <v>0</v>
      </c>
      <c r="W51" s="454">
        <f>V51/U51</f>
        <v>0</v>
      </c>
      <c r="X51" s="497">
        <v>45505</v>
      </c>
      <c r="Y51" s="497">
        <v>45641</v>
      </c>
      <c r="Z51" s="498">
        <v>139</v>
      </c>
      <c r="AA51" s="499">
        <v>264906</v>
      </c>
      <c r="AB51" s="493" t="s">
        <v>444</v>
      </c>
      <c r="AC51" s="493" t="s">
        <v>445</v>
      </c>
      <c r="AD51" s="700" t="s">
        <v>446</v>
      </c>
      <c r="AE51" s="700" t="s">
        <v>447</v>
      </c>
      <c r="AF51" s="493" t="s">
        <v>229</v>
      </c>
      <c r="AG51" s="500" t="s">
        <v>448</v>
      </c>
      <c r="AH51" s="501">
        <v>180000000</v>
      </c>
      <c r="AI51" s="493" t="s">
        <v>55</v>
      </c>
      <c r="AJ51" s="493" t="s">
        <v>54</v>
      </c>
      <c r="AK51" s="497">
        <v>45534</v>
      </c>
      <c r="AL51" s="497"/>
      <c r="AM51" s="501">
        <v>180000000</v>
      </c>
      <c r="AN51" s="501">
        <v>180000000</v>
      </c>
      <c r="AO51" s="502"/>
      <c r="AP51" s="502"/>
      <c r="AQ51" s="502"/>
      <c r="AR51" s="502"/>
      <c r="AS51" s="493" t="s">
        <v>483</v>
      </c>
      <c r="AT51" s="503" t="s">
        <v>484</v>
      </c>
    </row>
    <row r="52" spans="1:46" ht="45.75" customHeight="1">
      <c r="A52" s="965"/>
      <c r="B52" s="698"/>
      <c r="C52" s="701"/>
      <c r="D52" s="701"/>
      <c r="E52" s="975"/>
      <c r="F52" s="818"/>
      <c r="G52" s="701"/>
      <c r="H52" s="701"/>
      <c r="I52" s="701"/>
      <c r="J52" s="806"/>
      <c r="K52" s="806"/>
      <c r="L52" s="824"/>
      <c r="M52" s="96" t="s">
        <v>485</v>
      </c>
      <c r="N52" s="96" t="s">
        <v>206</v>
      </c>
      <c r="O52" s="701"/>
      <c r="P52" s="428">
        <v>0.5</v>
      </c>
      <c r="Q52" s="421">
        <v>0.25</v>
      </c>
      <c r="R52" s="370"/>
      <c r="S52" s="437"/>
      <c r="T52" s="437"/>
      <c r="U52" s="437"/>
      <c r="V52" s="437"/>
      <c r="W52" s="437"/>
      <c r="X52" s="118">
        <v>45505</v>
      </c>
      <c r="Y52" s="118">
        <v>45641</v>
      </c>
      <c r="Z52" s="253">
        <v>139</v>
      </c>
      <c r="AA52" s="128">
        <v>264906</v>
      </c>
      <c r="AB52" s="96" t="s">
        <v>444</v>
      </c>
      <c r="AC52" s="96" t="s">
        <v>445</v>
      </c>
      <c r="AD52" s="701"/>
      <c r="AE52" s="701"/>
      <c r="AF52" s="96" t="s">
        <v>229</v>
      </c>
      <c r="AG52" s="129" t="s">
        <v>464</v>
      </c>
      <c r="AH52" s="119">
        <v>30000000</v>
      </c>
      <c r="AI52" s="96" t="s">
        <v>55</v>
      </c>
      <c r="AJ52" s="96" t="s">
        <v>54</v>
      </c>
      <c r="AK52" s="118">
        <v>45534</v>
      </c>
      <c r="AL52" s="118"/>
      <c r="AM52" s="119">
        <v>30000000</v>
      </c>
      <c r="AN52" s="119">
        <v>30000000</v>
      </c>
      <c r="AO52" s="144"/>
      <c r="AP52" s="144"/>
      <c r="AQ52" s="144"/>
      <c r="AR52" s="144"/>
      <c r="AS52" s="96" t="s">
        <v>483</v>
      </c>
      <c r="AT52" s="99" t="s">
        <v>484</v>
      </c>
    </row>
    <row r="53" spans="1:46" ht="39.75" customHeight="1">
      <c r="A53" s="965"/>
      <c r="B53" s="698"/>
      <c r="C53" s="701"/>
      <c r="D53" s="701"/>
      <c r="E53" s="975"/>
      <c r="F53" s="818"/>
      <c r="G53" s="701"/>
      <c r="H53" s="701"/>
      <c r="I53" s="701"/>
      <c r="J53" s="806"/>
      <c r="K53" s="806"/>
      <c r="L53" s="824"/>
      <c r="M53" s="96" t="s">
        <v>486</v>
      </c>
      <c r="N53" s="96" t="s">
        <v>206</v>
      </c>
      <c r="O53" s="701"/>
      <c r="P53" s="428">
        <v>0</v>
      </c>
      <c r="Q53" s="421">
        <v>0</v>
      </c>
      <c r="R53" s="370"/>
      <c r="S53" s="437"/>
      <c r="T53" s="437"/>
      <c r="U53" s="437"/>
      <c r="V53" s="437"/>
      <c r="W53" s="437"/>
      <c r="X53" s="118">
        <v>45505</v>
      </c>
      <c r="Y53" s="118">
        <v>45641</v>
      </c>
      <c r="Z53" s="253">
        <v>139</v>
      </c>
      <c r="AA53" s="128">
        <v>264906</v>
      </c>
      <c r="AB53" s="96" t="s">
        <v>444</v>
      </c>
      <c r="AC53" s="96" t="s">
        <v>445</v>
      </c>
      <c r="AD53" s="701"/>
      <c r="AE53" s="701"/>
      <c r="AF53" s="96" t="s">
        <v>229</v>
      </c>
      <c r="AG53" s="129" t="s">
        <v>464</v>
      </c>
      <c r="AH53" s="119">
        <v>60000000</v>
      </c>
      <c r="AI53" s="96" t="s">
        <v>77</v>
      </c>
      <c r="AJ53" s="96" t="s">
        <v>54</v>
      </c>
      <c r="AK53" s="118">
        <v>45534</v>
      </c>
      <c r="AL53" s="118"/>
      <c r="AM53" s="119">
        <v>60000000</v>
      </c>
      <c r="AN53" s="119">
        <v>60000000</v>
      </c>
      <c r="AO53" s="144"/>
      <c r="AP53" s="144"/>
      <c r="AQ53" s="144"/>
      <c r="AR53" s="144"/>
      <c r="AS53" s="96" t="s">
        <v>483</v>
      </c>
      <c r="AT53" s="99" t="s">
        <v>484</v>
      </c>
    </row>
    <row r="54" spans="1:46" ht="63.75" customHeight="1">
      <c r="A54" s="965"/>
      <c r="B54" s="698"/>
      <c r="C54" s="701"/>
      <c r="D54" s="701"/>
      <c r="E54" s="975"/>
      <c r="F54" s="818"/>
      <c r="G54" s="701"/>
      <c r="H54" s="701"/>
      <c r="I54" s="701"/>
      <c r="J54" s="806"/>
      <c r="K54" s="806"/>
      <c r="L54" s="824"/>
      <c r="M54" s="96" t="s">
        <v>487</v>
      </c>
      <c r="N54" s="96" t="s">
        <v>206</v>
      </c>
      <c r="O54" s="701"/>
      <c r="P54" s="428">
        <v>0</v>
      </c>
      <c r="Q54" s="421">
        <v>0</v>
      </c>
      <c r="R54" s="370"/>
      <c r="S54" s="437"/>
      <c r="T54" s="437"/>
      <c r="U54" s="437"/>
      <c r="V54" s="437"/>
      <c r="W54" s="437"/>
      <c r="X54" s="118">
        <v>45505</v>
      </c>
      <c r="Y54" s="118">
        <v>45641</v>
      </c>
      <c r="Z54" s="253">
        <v>139</v>
      </c>
      <c r="AA54" s="128">
        <v>264906</v>
      </c>
      <c r="AB54" s="96" t="s">
        <v>444</v>
      </c>
      <c r="AC54" s="96" t="s">
        <v>445</v>
      </c>
      <c r="AD54" s="701"/>
      <c r="AE54" s="701"/>
      <c r="AF54" s="96" t="s">
        <v>229</v>
      </c>
      <c r="AG54" s="129" t="s">
        <v>448</v>
      </c>
      <c r="AH54" s="119">
        <v>50000000</v>
      </c>
      <c r="AI54" s="96" t="s">
        <v>55</v>
      </c>
      <c r="AJ54" s="96" t="s">
        <v>54</v>
      </c>
      <c r="AK54" s="118">
        <v>45534</v>
      </c>
      <c r="AL54" s="118"/>
      <c r="AM54" s="119">
        <v>50000000</v>
      </c>
      <c r="AN54" s="119">
        <v>50000000</v>
      </c>
      <c r="AO54" s="144"/>
      <c r="AP54" s="144"/>
      <c r="AQ54" s="144"/>
      <c r="AR54" s="144"/>
      <c r="AS54" s="96" t="s">
        <v>483</v>
      </c>
      <c r="AT54" s="99" t="s">
        <v>484</v>
      </c>
    </row>
    <row r="55" spans="1:46" ht="103.5" customHeight="1">
      <c r="A55" s="965"/>
      <c r="B55" s="698"/>
      <c r="C55" s="701"/>
      <c r="D55" s="701" t="s">
        <v>359</v>
      </c>
      <c r="E55" s="975"/>
      <c r="F55" s="818"/>
      <c r="G55" s="701"/>
      <c r="H55" s="701" t="s">
        <v>488</v>
      </c>
      <c r="I55" s="701" t="s">
        <v>489</v>
      </c>
      <c r="J55" s="806">
        <v>0</v>
      </c>
      <c r="K55" s="806"/>
      <c r="L55" s="824">
        <v>0</v>
      </c>
      <c r="M55" s="96" t="s">
        <v>490</v>
      </c>
      <c r="N55" s="96" t="s">
        <v>206</v>
      </c>
      <c r="O55" s="701" t="s">
        <v>491</v>
      </c>
      <c r="P55" s="428">
        <v>0</v>
      </c>
      <c r="Q55" s="421">
        <v>0</v>
      </c>
      <c r="R55" s="370"/>
      <c r="S55" s="437"/>
      <c r="T55" s="437"/>
      <c r="U55" s="437"/>
      <c r="V55" s="437"/>
      <c r="W55" s="437"/>
      <c r="X55" s="118">
        <v>45505</v>
      </c>
      <c r="Y55" s="118">
        <v>45641</v>
      </c>
      <c r="Z55" s="253">
        <v>139</v>
      </c>
      <c r="AA55" s="128">
        <v>264906</v>
      </c>
      <c r="AB55" s="96" t="s">
        <v>444</v>
      </c>
      <c r="AC55" s="96" t="s">
        <v>445</v>
      </c>
      <c r="AD55" s="701" t="s">
        <v>446</v>
      </c>
      <c r="AE55" s="701" t="s">
        <v>447</v>
      </c>
      <c r="AF55" s="96" t="s">
        <v>229</v>
      </c>
      <c r="AG55" s="130" t="s">
        <v>448</v>
      </c>
      <c r="AH55" s="119">
        <v>60000000</v>
      </c>
      <c r="AI55" s="96" t="s">
        <v>55</v>
      </c>
      <c r="AJ55" s="96" t="s">
        <v>54</v>
      </c>
      <c r="AK55" s="118">
        <v>45534</v>
      </c>
      <c r="AL55" s="118"/>
      <c r="AM55" s="119">
        <v>60000000</v>
      </c>
      <c r="AN55" s="119">
        <v>60000000</v>
      </c>
      <c r="AO55" s="144"/>
      <c r="AP55" s="144"/>
      <c r="AQ55" s="144"/>
      <c r="AR55" s="144"/>
      <c r="AS55" s="96" t="s">
        <v>483</v>
      </c>
      <c r="AT55" s="99" t="s">
        <v>484</v>
      </c>
    </row>
    <row r="56" spans="1:46" ht="42.75">
      <c r="A56" s="965"/>
      <c r="B56" s="698"/>
      <c r="C56" s="701"/>
      <c r="D56" s="701"/>
      <c r="E56" s="975"/>
      <c r="F56" s="818"/>
      <c r="G56" s="701"/>
      <c r="H56" s="701"/>
      <c r="I56" s="701"/>
      <c r="J56" s="806"/>
      <c r="K56" s="806"/>
      <c r="L56" s="824"/>
      <c r="M56" s="96" t="s">
        <v>492</v>
      </c>
      <c r="N56" s="96" t="s">
        <v>206</v>
      </c>
      <c r="O56" s="701"/>
      <c r="P56" s="428">
        <v>0</v>
      </c>
      <c r="Q56" s="421">
        <v>0</v>
      </c>
      <c r="R56" s="370"/>
      <c r="S56" s="437"/>
      <c r="T56" s="437"/>
      <c r="U56" s="437"/>
      <c r="V56" s="437"/>
      <c r="W56" s="437"/>
      <c r="X56" s="118">
        <v>45505</v>
      </c>
      <c r="Y56" s="118">
        <v>45641</v>
      </c>
      <c r="Z56" s="253">
        <v>139</v>
      </c>
      <c r="AA56" s="128">
        <v>264906</v>
      </c>
      <c r="AB56" s="96" t="s">
        <v>444</v>
      </c>
      <c r="AC56" s="96" t="s">
        <v>445</v>
      </c>
      <c r="AD56" s="701"/>
      <c r="AE56" s="701"/>
      <c r="AF56" s="96" t="s">
        <v>452</v>
      </c>
      <c r="AG56" s="96" t="s">
        <v>64</v>
      </c>
      <c r="AH56" s="119">
        <v>0</v>
      </c>
      <c r="AI56" s="96" t="s">
        <v>64</v>
      </c>
      <c r="AJ56" s="96" t="s">
        <v>64</v>
      </c>
      <c r="AK56" s="118" t="s">
        <v>454</v>
      </c>
      <c r="AL56" s="118"/>
      <c r="AM56" s="119">
        <v>0</v>
      </c>
      <c r="AN56" s="119">
        <v>0</v>
      </c>
      <c r="AO56" s="144"/>
      <c r="AP56" s="144"/>
      <c r="AQ56" s="144"/>
      <c r="AR56" s="144"/>
      <c r="AS56" s="96" t="s">
        <v>483</v>
      </c>
      <c r="AT56" s="99" t="s">
        <v>484</v>
      </c>
    </row>
    <row r="57" spans="1:46" ht="54" customHeight="1">
      <c r="A57" s="965"/>
      <c r="B57" s="698"/>
      <c r="C57" s="701"/>
      <c r="D57" s="701" t="s">
        <v>362</v>
      </c>
      <c r="E57" s="975"/>
      <c r="F57" s="818"/>
      <c r="G57" s="701"/>
      <c r="H57" s="701"/>
      <c r="I57" s="701" t="s">
        <v>493</v>
      </c>
      <c r="J57" s="806">
        <v>0</v>
      </c>
      <c r="K57" s="806"/>
      <c r="L57" s="824">
        <v>0</v>
      </c>
      <c r="M57" s="96" t="s">
        <v>494</v>
      </c>
      <c r="N57" s="96" t="s">
        <v>206</v>
      </c>
      <c r="O57" s="701" t="s">
        <v>495</v>
      </c>
      <c r="P57" s="428">
        <v>0</v>
      </c>
      <c r="Q57" s="421">
        <v>0</v>
      </c>
      <c r="R57" s="370"/>
      <c r="S57" s="437"/>
      <c r="T57" s="437"/>
      <c r="U57" s="437"/>
      <c r="V57" s="437"/>
      <c r="W57" s="437"/>
      <c r="X57" s="118">
        <v>45505</v>
      </c>
      <c r="Y57" s="118">
        <v>45641</v>
      </c>
      <c r="Z57" s="253">
        <v>139</v>
      </c>
      <c r="AA57" s="128">
        <v>100</v>
      </c>
      <c r="AB57" s="96" t="s">
        <v>444</v>
      </c>
      <c r="AC57" s="96" t="s">
        <v>445</v>
      </c>
      <c r="AD57" s="701" t="s">
        <v>446</v>
      </c>
      <c r="AE57" s="701" t="s">
        <v>447</v>
      </c>
      <c r="AF57" s="96" t="s">
        <v>229</v>
      </c>
      <c r="AG57" s="129" t="s">
        <v>464</v>
      </c>
      <c r="AH57" s="119">
        <v>20000000</v>
      </c>
      <c r="AI57" s="96" t="s">
        <v>77</v>
      </c>
      <c r="AJ57" s="96" t="s">
        <v>54</v>
      </c>
      <c r="AK57" s="118">
        <v>45534</v>
      </c>
      <c r="AL57" s="118"/>
      <c r="AM57" s="119">
        <v>20000000</v>
      </c>
      <c r="AN57" s="119">
        <v>20000000</v>
      </c>
      <c r="AO57" s="144"/>
      <c r="AP57" s="144"/>
      <c r="AQ57" s="144"/>
      <c r="AR57" s="144"/>
      <c r="AS57" s="96" t="s">
        <v>483</v>
      </c>
      <c r="AT57" s="99" t="s">
        <v>484</v>
      </c>
    </row>
    <row r="58" spans="1:46" ht="39" customHeight="1">
      <c r="A58" s="965"/>
      <c r="B58" s="698"/>
      <c r="C58" s="701"/>
      <c r="D58" s="701"/>
      <c r="E58" s="975"/>
      <c r="F58" s="818"/>
      <c r="G58" s="701"/>
      <c r="H58" s="701"/>
      <c r="I58" s="701"/>
      <c r="J58" s="806"/>
      <c r="K58" s="806"/>
      <c r="L58" s="824"/>
      <c r="M58" s="96" t="s">
        <v>496</v>
      </c>
      <c r="N58" s="96" t="s">
        <v>206</v>
      </c>
      <c r="O58" s="701"/>
      <c r="P58" s="428">
        <v>0</v>
      </c>
      <c r="Q58" s="421">
        <v>0</v>
      </c>
      <c r="R58" s="370"/>
      <c r="S58" s="437"/>
      <c r="T58" s="437"/>
      <c r="U58" s="437"/>
      <c r="V58" s="437"/>
      <c r="W58" s="437"/>
      <c r="X58" s="118">
        <v>45505</v>
      </c>
      <c r="Y58" s="118">
        <v>45641</v>
      </c>
      <c r="Z58" s="253">
        <v>139</v>
      </c>
      <c r="AA58" s="128">
        <v>100</v>
      </c>
      <c r="AB58" s="96" t="s">
        <v>444</v>
      </c>
      <c r="AC58" s="96" t="s">
        <v>445</v>
      </c>
      <c r="AD58" s="701"/>
      <c r="AE58" s="701"/>
      <c r="AF58" s="96" t="s">
        <v>229</v>
      </c>
      <c r="AG58" s="130" t="s">
        <v>448</v>
      </c>
      <c r="AH58" s="119">
        <v>50000000</v>
      </c>
      <c r="AI58" s="96" t="s">
        <v>55</v>
      </c>
      <c r="AJ58" s="96" t="s">
        <v>54</v>
      </c>
      <c r="AK58" s="118">
        <v>45534</v>
      </c>
      <c r="AL58" s="118"/>
      <c r="AM58" s="119">
        <v>50000000</v>
      </c>
      <c r="AN58" s="119">
        <v>50000000</v>
      </c>
      <c r="AO58" s="144"/>
      <c r="AP58" s="144"/>
      <c r="AQ58" s="144"/>
      <c r="AR58" s="144"/>
      <c r="AS58" s="96" t="s">
        <v>483</v>
      </c>
      <c r="AT58" s="99" t="s">
        <v>484</v>
      </c>
    </row>
    <row r="59" spans="1:46" ht="81" customHeight="1">
      <c r="A59" s="966"/>
      <c r="B59" s="973"/>
      <c r="C59" s="820"/>
      <c r="D59" s="820"/>
      <c r="E59" s="976"/>
      <c r="F59" s="819"/>
      <c r="G59" s="820"/>
      <c r="H59" s="820"/>
      <c r="I59" s="820"/>
      <c r="J59" s="831"/>
      <c r="K59" s="831"/>
      <c r="L59" s="825"/>
      <c r="M59" s="221" t="s">
        <v>497</v>
      </c>
      <c r="N59" s="221" t="s">
        <v>206</v>
      </c>
      <c r="O59" s="820"/>
      <c r="P59" s="429">
        <v>1</v>
      </c>
      <c r="Q59" s="422">
        <v>0.25</v>
      </c>
      <c r="R59" s="371"/>
      <c r="S59" s="443">
        <f>(Q59/P59)</f>
        <v>0.25</v>
      </c>
      <c r="T59" s="443"/>
      <c r="U59" s="456"/>
      <c r="V59" s="456"/>
      <c r="W59" s="455"/>
      <c r="X59" s="306">
        <v>45505</v>
      </c>
      <c r="Y59" s="306">
        <v>45641</v>
      </c>
      <c r="Z59" s="307">
        <v>139</v>
      </c>
      <c r="AA59" s="308">
        <v>100</v>
      </c>
      <c r="AB59" s="221" t="s">
        <v>444</v>
      </c>
      <c r="AC59" s="221" t="s">
        <v>445</v>
      </c>
      <c r="AD59" s="820"/>
      <c r="AE59" s="820"/>
      <c r="AF59" s="221" t="s">
        <v>229</v>
      </c>
      <c r="AG59" s="309" t="s">
        <v>448</v>
      </c>
      <c r="AH59" s="310">
        <v>250000000</v>
      </c>
      <c r="AI59" s="221" t="s">
        <v>55</v>
      </c>
      <c r="AJ59" s="221" t="s">
        <v>54</v>
      </c>
      <c r="AK59" s="306">
        <v>45534</v>
      </c>
      <c r="AL59" s="306"/>
      <c r="AM59" s="310">
        <v>250000000</v>
      </c>
      <c r="AN59" s="310">
        <v>250000000</v>
      </c>
      <c r="AO59" s="304"/>
      <c r="AP59" s="304"/>
      <c r="AQ59" s="304"/>
      <c r="AR59" s="304"/>
      <c r="AS59" s="221" t="s">
        <v>483</v>
      </c>
      <c r="AT59" s="311" t="s">
        <v>484</v>
      </c>
    </row>
    <row r="60" spans="1:46" s="560" customFormat="1" ht="81" customHeight="1" thickBot="1">
      <c r="A60" s="554"/>
      <c r="B60" s="555"/>
      <c r="C60" s="555"/>
      <c r="D60" s="555"/>
      <c r="E60" s="802" t="s">
        <v>699</v>
      </c>
      <c r="F60" s="802"/>
      <c r="G60" s="802"/>
      <c r="H60" s="802"/>
      <c r="I60" s="802"/>
      <c r="J60" s="802"/>
      <c r="K60" s="802"/>
      <c r="L60" s="802"/>
      <c r="M60" s="802"/>
      <c r="N60" s="802"/>
      <c r="O60" s="802"/>
      <c r="P60" s="802"/>
      <c r="Q60" s="802"/>
      <c r="R60" s="802"/>
      <c r="S60" s="470">
        <f>SUM(S51:S59)</f>
        <v>0.25</v>
      </c>
      <c r="T60" s="471"/>
      <c r="U60" s="510"/>
      <c r="V60" s="510"/>
      <c r="W60" s="470"/>
      <c r="X60" s="556"/>
      <c r="Y60" s="556"/>
      <c r="Z60" s="554"/>
      <c r="AA60" s="557"/>
      <c r="AB60" s="555"/>
      <c r="AC60" s="555"/>
      <c r="AD60" s="555"/>
      <c r="AE60" s="555"/>
      <c r="AF60" s="555"/>
      <c r="AG60" s="558"/>
      <c r="AH60" s="559"/>
      <c r="AI60" s="555"/>
      <c r="AJ60" s="555"/>
      <c r="AK60" s="556"/>
      <c r="AL60" s="556"/>
      <c r="AM60" s="559"/>
      <c r="AN60" s="559"/>
      <c r="AO60" s="559"/>
      <c r="AP60" s="559"/>
      <c r="AQ60" s="559"/>
      <c r="AR60" s="559"/>
      <c r="AS60" s="555"/>
      <c r="AT60" s="555"/>
    </row>
    <row r="61" spans="1:46" ht="98.25" customHeight="1" thickBot="1">
      <c r="A61" s="719" t="s">
        <v>370</v>
      </c>
      <c r="B61" s="614" t="s">
        <v>371</v>
      </c>
      <c r="C61" s="617" t="s">
        <v>505</v>
      </c>
      <c r="D61" s="811" t="s">
        <v>619</v>
      </c>
      <c r="E61" s="845" t="s">
        <v>498</v>
      </c>
      <c r="F61" s="808">
        <v>2024130010110</v>
      </c>
      <c r="G61" s="617" t="s">
        <v>499</v>
      </c>
      <c r="H61" s="617" t="s">
        <v>500</v>
      </c>
      <c r="I61" s="845" t="s">
        <v>621</v>
      </c>
      <c r="J61" s="909">
        <v>0.25</v>
      </c>
      <c r="K61" s="805"/>
      <c r="L61" s="848">
        <v>0.25</v>
      </c>
      <c r="M61" s="511" t="s">
        <v>507</v>
      </c>
      <c r="N61" s="511" t="s">
        <v>206</v>
      </c>
      <c r="O61" s="617" t="s">
        <v>508</v>
      </c>
      <c r="P61" s="512">
        <v>6</v>
      </c>
      <c r="Q61" s="513">
        <v>0.25</v>
      </c>
      <c r="R61" s="496"/>
      <c r="S61" s="445">
        <f>(Q61/P61)</f>
        <v>4.1666666666666664E-2</v>
      </c>
      <c r="T61" s="445"/>
      <c r="U61" s="451">
        <v>2495150311</v>
      </c>
      <c r="V61" s="457">
        <v>253500000</v>
      </c>
      <c r="W61" s="454">
        <f>V61/U61</f>
        <v>0.10159708570759528</v>
      </c>
      <c r="X61" s="514">
        <v>45505</v>
      </c>
      <c r="Y61" s="514">
        <v>45641</v>
      </c>
      <c r="Z61" s="515">
        <v>139</v>
      </c>
      <c r="AA61" s="511">
        <v>400</v>
      </c>
      <c r="AB61" s="511" t="s">
        <v>444</v>
      </c>
      <c r="AC61" s="511" t="s">
        <v>445</v>
      </c>
      <c r="AD61" s="617" t="s">
        <v>446</v>
      </c>
      <c r="AE61" s="617" t="s">
        <v>447</v>
      </c>
      <c r="AF61" s="511" t="s">
        <v>229</v>
      </c>
      <c r="AG61" s="511" t="s">
        <v>464</v>
      </c>
      <c r="AH61" s="516">
        <v>150000000</v>
      </c>
      <c r="AI61" s="516" t="s">
        <v>77</v>
      </c>
      <c r="AJ61" s="511" t="s">
        <v>54</v>
      </c>
      <c r="AK61" s="514">
        <v>45534</v>
      </c>
      <c r="AL61" s="514"/>
      <c r="AM61" s="516">
        <v>150000000</v>
      </c>
      <c r="AN61" s="516">
        <v>150000000</v>
      </c>
      <c r="AO61" s="502"/>
      <c r="AP61" s="502"/>
      <c r="AQ61" s="502"/>
      <c r="AR61" s="502"/>
      <c r="AS61" s="511" t="s">
        <v>504</v>
      </c>
      <c r="AT61" s="517" t="s">
        <v>505</v>
      </c>
    </row>
    <row r="62" spans="1:46" ht="45" customHeight="1">
      <c r="A62" s="610"/>
      <c r="B62" s="615"/>
      <c r="C62" s="618"/>
      <c r="D62" s="812"/>
      <c r="E62" s="846"/>
      <c r="F62" s="809"/>
      <c r="G62" s="618"/>
      <c r="H62" s="618"/>
      <c r="I62" s="846"/>
      <c r="J62" s="875"/>
      <c r="K62" s="806"/>
      <c r="L62" s="834"/>
      <c r="M62" s="104" t="s">
        <v>509</v>
      </c>
      <c r="N62" s="104" t="s">
        <v>206</v>
      </c>
      <c r="O62" s="618"/>
      <c r="P62" s="430">
        <v>1</v>
      </c>
      <c r="Q62" s="420">
        <v>3</v>
      </c>
      <c r="R62" s="370"/>
      <c r="S62" s="437">
        <f>100%</f>
        <v>1</v>
      </c>
      <c r="T62" s="437"/>
      <c r="U62" s="437"/>
      <c r="V62" s="437"/>
      <c r="W62" s="437"/>
      <c r="X62" s="120">
        <v>45505</v>
      </c>
      <c r="Y62" s="120">
        <v>45641</v>
      </c>
      <c r="Z62" s="216">
        <v>139</v>
      </c>
      <c r="AA62" s="104">
        <v>400</v>
      </c>
      <c r="AB62" s="104" t="s">
        <v>444</v>
      </c>
      <c r="AC62" s="104" t="s">
        <v>445</v>
      </c>
      <c r="AD62" s="618"/>
      <c r="AE62" s="618"/>
      <c r="AF62" s="104" t="s">
        <v>229</v>
      </c>
      <c r="AG62" s="104" t="s">
        <v>448</v>
      </c>
      <c r="AH62" s="160">
        <v>516500003</v>
      </c>
      <c r="AI62" s="160" t="s">
        <v>55</v>
      </c>
      <c r="AJ62" s="104" t="s">
        <v>54</v>
      </c>
      <c r="AK62" s="120">
        <v>45534</v>
      </c>
      <c r="AL62" s="120"/>
      <c r="AM62" s="160">
        <v>516500003</v>
      </c>
      <c r="AN62" s="160">
        <v>516500003</v>
      </c>
      <c r="AO62" s="144"/>
      <c r="AP62" s="144"/>
      <c r="AQ62" s="144"/>
      <c r="AR62" s="144"/>
      <c r="AS62" s="104" t="s">
        <v>504</v>
      </c>
      <c r="AT62" s="178" t="s">
        <v>505</v>
      </c>
    </row>
    <row r="63" spans="1:46" ht="47.25" customHeight="1">
      <c r="A63" s="610"/>
      <c r="B63" s="615"/>
      <c r="C63" s="618"/>
      <c r="D63" s="618" t="s">
        <v>626</v>
      </c>
      <c r="E63" s="846"/>
      <c r="F63" s="809"/>
      <c r="G63" s="618"/>
      <c r="H63" s="618"/>
      <c r="I63" s="846"/>
      <c r="J63" s="858"/>
      <c r="K63" s="806"/>
      <c r="L63" s="834"/>
      <c r="M63" s="104" t="s">
        <v>510</v>
      </c>
      <c r="N63" s="104" t="s">
        <v>206</v>
      </c>
      <c r="O63" s="618"/>
      <c r="P63" s="430">
        <v>0</v>
      </c>
      <c r="Q63" s="421">
        <v>0.1</v>
      </c>
      <c r="R63" s="370"/>
      <c r="S63" s="437"/>
      <c r="T63" s="437"/>
      <c r="U63" s="437"/>
      <c r="V63" s="437"/>
      <c r="W63" s="437"/>
      <c r="X63" s="120">
        <v>45505</v>
      </c>
      <c r="Y63" s="120">
        <v>45641</v>
      </c>
      <c r="Z63" s="216">
        <v>139</v>
      </c>
      <c r="AA63" s="104">
        <v>400</v>
      </c>
      <c r="AB63" s="104" t="s">
        <v>444</v>
      </c>
      <c r="AC63" s="104" t="s">
        <v>445</v>
      </c>
      <c r="AD63" s="618"/>
      <c r="AE63" s="618"/>
      <c r="AF63" s="104" t="s">
        <v>229</v>
      </c>
      <c r="AG63" s="104" t="s">
        <v>464</v>
      </c>
      <c r="AH63" s="160">
        <v>30000000</v>
      </c>
      <c r="AI63" s="160" t="s">
        <v>77</v>
      </c>
      <c r="AJ63" s="104" t="s">
        <v>54</v>
      </c>
      <c r="AK63" s="120">
        <v>45534</v>
      </c>
      <c r="AL63" s="120"/>
      <c r="AM63" s="160">
        <v>30000000</v>
      </c>
      <c r="AN63" s="160">
        <v>30000000</v>
      </c>
      <c r="AO63" s="144"/>
      <c r="AP63" s="144"/>
      <c r="AQ63" s="144"/>
      <c r="AR63" s="144"/>
      <c r="AS63" s="104" t="s">
        <v>504</v>
      </c>
      <c r="AT63" s="178" t="s">
        <v>505</v>
      </c>
    </row>
    <row r="64" spans="1:46" ht="42.75" customHeight="1">
      <c r="A64" s="610"/>
      <c r="B64" s="615"/>
      <c r="C64" s="618"/>
      <c r="D64" s="618"/>
      <c r="E64" s="846"/>
      <c r="F64" s="809"/>
      <c r="G64" s="618"/>
      <c r="H64" s="618" t="s">
        <v>515</v>
      </c>
      <c r="I64" s="618" t="s">
        <v>511</v>
      </c>
      <c r="J64" s="806">
        <v>0</v>
      </c>
      <c r="K64" s="806"/>
      <c r="L64" s="834">
        <v>0</v>
      </c>
      <c r="M64" s="104" t="s">
        <v>512</v>
      </c>
      <c r="N64" s="104" t="s">
        <v>206</v>
      </c>
      <c r="O64" s="312"/>
      <c r="P64" s="430">
        <v>0</v>
      </c>
      <c r="Q64" s="421">
        <v>0</v>
      </c>
      <c r="R64" s="370"/>
      <c r="S64" s="437"/>
      <c r="T64" s="437"/>
      <c r="U64" s="437"/>
      <c r="V64" s="437"/>
      <c r="W64" s="437"/>
      <c r="X64" s="120">
        <v>45505</v>
      </c>
      <c r="Y64" s="120">
        <v>45641</v>
      </c>
      <c r="Z64" s="216">
        <v>139</v>
      </c>
      <c r="AA64" s="104">
        <v>400</v>
      </c>
      <c r="AB64" s="104" t="s">
        <v>444</v>
      </c>
      <c r="AC64" s="104" t="s">
        <v>445</v>
      </c>
      <c r="AD64" s="312" t="s">
        <v>446</v>
      </c>
      <c r="AE64" s="312" t="s">
        <v>447</v>
      </c>
      <c r="AF64" s="104" t="s">
        <v>229</v>
      </c>
      <c r="AG64" s="104" t="s">
        <v>448</v>
      </c>
      <c r="AH64" s="160">
        <v>200000000</v>
      </c>
      <c r="AI64" s="104" t="s">
        <v>55</v>
      </c>
      <c r="AJ64" s="104" t="s">
        <v>54</v>
      </c>
      <c r="AK64" s="120">
        <v>45534</v>
      </c>
      <c r="AL64" s="120"/>
      <c r="AM64" s="160">
        <v>200000000</v>
      </c>
      <c r="AN64" s="160">
        <v>200000000</v>
      </c>
      <c r="AO64" s="144"/>
      <c r="AP64" s="144"/>
      <c r="AQ64" s="144"/>
      <c r="AR64" s="144"/>
      <c r="AS64" s="104" t="s">
        <v>504</v>
      </c>
      <c r="AT64" s="178" t="s">
        <v>505</v>
      </c>
    </row>
    <row r="65" spans="1:46" ht="37.5" customHeight="1">
      <c r="A65" s="610"/>
      <c r="B65" s="615"/>
      <c r="C65" s="618"/>
      <c r="D65" s="618"/>
      <c r="E65" s="846"/>
      <c r="F65" s="809"/>
      <c r="G65" s="618"/>
      <c r="H65" s="618"/>
      <c r="I65" s="618"/>
      <c r="J65" s="806"/>
      <c r="K65" s="806"/>
      <c r="L65" s="834"/>
      <c r="M65" s="104" t="s">
        <v>514</v>
      </c>
      <c r="N65" s="104" t="s">
        <v>206</v>
      </c>
      <c r="O65" s="312"/>
      <c r="P65" s="430">
        <v>0</v>
      </c>
      <c r="Q65" s="421">
        <v>0</v>
      </c>
      <c r="R65" s="370"/>
      <c r="S65" s="437"/>
      <c r="T65" s="437"/>
      <c r="U65" s="437"/>
      <c r="V65" s="437"/>
      <c r="W65" s="437"/>
      <c r="X65" s="120">
        <v>45505</v>
      </c>
      <c r="Y65" s="120">
        <v>45641</v>
      </c>
      <c r="Z65" s="216">
        <v>139</v>
      </c>
      <c r="AA65" s="104">
        <v>400</v>
      </c>
      <c r="AB65" s="104" t="s">
        <v>444</v>
      </c>
      <c r="AC65" s="104" t="s">
        <v>445</v>
      </c>
      <c r="AD65" s="312"/>
      <c r="AE65" s="312"/>
      <c r="AF65" s="104" t="s">
        <v>229</v>
      </c>
      <c r="AG65" s="104" t="s">
        <v>448</v>
      </c>
      <c r="AH65" s="160">
        <v>60000000</v>
      </c>
      <c r="AI65" s="104" t="s">
        <v>77</v>
      </c>
      <c r="AJ65" s="104" t="s">
        <v>54</v>
      </c>
      <c r="AK65" s="120">
        <v>45534</v>
      </c>
      <c r="AL65" s="120"/>
      <c r="AM65" s="160">
        <v>60000000</v>
      </c>
      <c r="AN65" s="160">
        <v>60000000</v>
      </c>
      <c r="AO65" s="144"/>
      <c r="AP65" s="144"/>
      <c r="AQ65" s="144"/>
      <c r="AR65" s="144"/>
      <c r="AS65" s="104" t="s">
        <v>504</v>
      </c>
      <c r="AT65" s="178" t="s">
        <v>505</v>
      </c>
    </row>
    <row r="66" spans="1:46" ht="47.25" customHeight="1">
      <c r="A66" s="610"/>
      <c r="B66" s="615"/>
      <c r="C66" s="618"/>
      <c r="D66" s="618" t="s">
        <v>381</v>
      </c>
      <c r="E66" s="846"/>
      <c r="F66" s="809"/>
      <c r="G66" s="618"/>
      <c r="H66" s="618"/>
      <c r="I66" s="618" t="s">
        <v>516</v>
      </c>
      <c r="J66" s="806">
        <v>0.2</v>
      </c>
      <c r="K66" s="806"/>
      <c r="L66" s="834">
        <v>1</v>
      </c>
      <c r="M66" s="104" t="s">
        <v>517</v>
      </c>
      <c r="N66" s="104" t="s">
        <v>206</v>
      </c>
      <c r="O66" s="618" t="s">
        <v>513</v>
      </c>
      <c r="P66" s="430">
        <v>1</v>
      </c>
      <c r="Q66" s="421">
        <v>0</v>
      </c>
      <c r="R66" s="370"/>
      <c r="S66" s="437">
        <f>(Q66/P66)</f>
        <v>0</v>
      </c>
      <c r="T66" s="437"/>
      <c r="U66" s="437"/>
      <c r="V66" s="437"/>
      <c r="W66" s="437"/>
      <c r="X66" s="120">
        <v>45505</v>
      </c>
      <c r="Y66" s="120">
        <v>45641</v>
      </c>
      <c r="Z66" s="216">
        <v>139</v>
      </c>
      <c r="AA66" s="104">
        <v>400</v>
      </c>
      <c r="AB66" s="104" t="s">
        <v>444</v>
      </c>
      <c r="AC66" s="104" t="s">
        <v>445</v>
      </c>
      <c r="AD66" s="618" t="s">
        <v>446</v>
      </c>
      <c r="AE66" s="618" t="s">
        <v>447</v>
      </c>
      <c r="AF66" s="104" t="s">
        <v>229</v>
      </c>
      <c r="AG66" s="104" t="s">
        <v>448</v>
      </c>
      <c r="AH66" s="160">
        <v>300000000</v>
      </c>
      <c r="AI66" s="104" t="s">
        <v>55</v>
      </c>
      <c r="AJ66" s="104" t="s">
        <v>54</v>
      </c>
      <c r="AK66" s="120">
        <v>45534</v>
      </c>
      <c r="AL66" s="120"/>
      <c r="AM66" s="160">
        <v>300000000</v>
      </c>
      <c r="AN66" s="160">
        <v>300000000</v>
      </c>
      <c r="AO66" s="144"/>
      <c r="AP66" s="144"/>
      <c r="AQ66" s="144"/>
      <c r="AR66" s="144"/>
      <c r="AS66" s="104" t="s">
        <v>504</v>
      </c>
      <c r="AT66" s="178" t="s">
        <v>505</v>
      </c>
    </row>
    <row r="67" spans="1:46" ht="53.25" customHeight="1">
      <c r="A67" s="610"/>
      <c r="B67" s="615"/>
      <c r="C67" s="618"/>
      <c r="D67" s="618"/>
      <c r="E67" s="846"/>
      <c r="F67" s="809"/>
      <c r="G67" s="618"/>
      <c r="H67" s="618"/>
      <c r="I67" s="618"/>
      <c r="J67" s="806"/>
      <c r="K67" s="806"/>
      <c r="L67" s="834"/>
      <c r="M67" s="104" t="s">
        <v>518</v>
      </c>
      <c r="N67" s="104" t="s">
        <v>206</v>
      </c>
      <c r="O67" s="618"/>
      <c r="P67" s="430">
        <v>1</v>
      </c>
      <c r="Q67" s="421">
        <v>0.1</v>
      </c>
      <c r="R67" s="370"/>
      <c r="S67" s="437">
        <f>(Q67/P67)</f>
        <v>0.1</v>
      </c>
      <c r="T67" s="437"/>
      <c r="U67" s="437"/>
      <c r="V67" s="437"/>
      <c r="W67" s="437"/>
      <c r="X67" s="120">
        <v>45505</v>
      </c>
      <c r="Y67" s="120">
        <v>45641</v>
      </c>
      <c r="Z67" s="216">
        <v>139</v>
      </c>
      <c r="AA67" s="104">
        <v>400</v>
      </c>
      <c r="AB67" s="104" t="s">
        <v>444</v>
      </c>
      <c r="AC67" s="104" t="s">
        <v>445</v>
      </c>
      <c r="AD67" s="618"/>
      <c r="AE67" s="618"/>
      <c r="AF67" s="104" t="s">
        <v>229</v>
      </c>
      <c r="AG67" s="104" t="s">
        <v>448</v>
      </c>
      <c r="AH67" s="160">
        <v>200000000</v>
      </c>
      <c r="AI67" s="104" t="s">
        <v>55</v>
      </c>
      <c r="AJ67" s="104" t="s">
        <v>54</v>
      </c>
      <c r="AK67" s="120">
        <v>45534</v>
      </c>
      <c r="AL67" s="120"/>
      <c r="AM67" s="160">
        <v>200000000</v>
      </c>
      <c r="AN67" s="160">
        <v>200000000</v>
      </c>
      <c r="AO67" s="144"/>
      <c r="AP67" s="144"/>
      <c r="AQ67" s="144"/>
      <c r="AR67" s="144"/>
      <c r="AS67" s="104" t="s">
        <v>504</v>
      </c>
      <c r="AT67" s="178" t="s">
        <v>505</v>
      </c>
    </row>
    <row r="68" spans="1:46" ht="67.5" customHeight="1">
      <c r="A68" s="610"/>
      <c r="B68" s="615"/>
      <c r="C68" s="618"/>
      <c r="D68" s="618" t="s">
        <v>373</v>
      </c>
      <c r="E68" s="846"/>
      <c r="F68" s="809"/>
      <c r="G68" s="618"/>
      <c r="H68" s="618" t="s">
        <v>620</v>
      </c>
      <c r="I68" s="618" t="s">
        <v>539</v>
      </c>
      <c r="J68" s="806">
        <v>0.2</v>
      </c>
      <c r="K68" s="806"/>
      <c r="L68" s="834">
        <v>0.25</v>
      </c>
      <c r="M68" s="104" t="s">
        <v>501</v>
      </c>
      <c r="N68" s="104" t="s">
        <v>206</v>
      </c>
      <c r="O68" s="618" t="s">
        <v>491</v>
      </c>
      <c r="P68" s="430">
        <v>1</v>
      </c>
      <c r="Q68" s="421">
        <v>0.1</v>
      </c>
      <c r="R68" s="370"/>
      <c r="S68" s="437">
        <f>(Q68/P68)</f>
        <v>0.1</v>
      </c>
      <c r="T68" s="437"/>
      <c r="U68" s="437"/>
      <c r="V68" s="437"/>
      <c r="W68" s="437"/>
      <c r="X68" s="120">
        <v>45505</v>
      </c>
      <c r="Y68" s="120">
        <v>45641</v>
      </c>
      <c r="Z68" s="216">
        <v>139</v>
      </c>
      <c r="AA68" s="104">
        <v>400</v>
      </c>
      <c r="AB68" s="104" t="s">
        <v>444</v>
      </c>
      <c r="AC68" s="104" t="s">
        <v>445</v>
      </c>
      <c r="AD68" s="618" t="s">
        <v>446</v>
      </c>
      <c r="AE68" s="618" t="s">
        <v>447</v>
      </c>
      <c r="AF68" s="104" t="s">
        <v>229</v>
      </c>
      <c r="AG68" s="104" t="s">
        <v>503</v>
      </c>
      <c r="AH68" s="160">
        <v>100000000</v>
      </c>
      <c r="AI68" s="104" t="s">
        <v>55</v>
      </c>
      <c r="AJ68" s="104" t="s">
        <v>54</v>
      </c>
      <c r="AK68" s="120">
        <v>45534</v>
      </c>
      <c r="AL68" s="120"/>
      <c r="AM68" s="160">
        <v>100000000</v>
      </c>
      <c r="AN68" s="160">
        <v>100000000</v>
      </c>
      <c r="AO68" s="144"/>
      <c r="AP68" s="144"/>
      <c r="AQ68" s="144"/>
      <c r="AR68" s="144"/>
      <c r="AS68" s="104" t="s">
        <v>504</v>
      </c>
      <c r="AT68" s="178" t="s">
        <v>505</v>
      </c>
    </row>
    <row r="69" spans="1:46" ht="55.5" customHeight="1">
      <c r="A69" s="610"/>
      <c r="B69" s="982"/>
      <c r="C69" s="813"/>
      <c r="D69" s="813"/>
      <c r="E69" s="847"/>
      <c r="F69" s="810"/>
      <c r="G69" s="813"/>
      <c r="H69" s="813"/>
      <c r="I69" s="813"/>
      <c r="J69" s="831"/>
      <c r="K69" s="831"/>
      <c r="L69" s="985"/>
      <c r="M69" s="220" t="s">
        <v>506</v>
      </c>
      <c r="N69" s="220" t="s">
        <v>206</v>
      </c>
      <c r="O69" s="813"/>
      <c r="P69" s="431">
        <v>1</v>
      </c>
      <c r="Q69" s="422">
        <v>0.1</v>
      </c>
      <c r="R69" s="371"/>
      <c r="S69" s="443">
        <f>(Q69/P69)</f>
        <v>0.1</v>
      </c>
      <c r="T69" s="443"/>
      <c r="U69" s="452"/>
      <c r="V69" s="452"/>
      <c r="W69" s="455"/>
      <c r="X69" s="313">
        <v>45505</v>
      </c>
      <c r="Y69" s="313">
        <v>45641</v>
      </c>
      <c r="Z69" s="314">
        <v>139</v>
      </c>
      <c r="AA69" s="220">
        <v>400</v>
      </c>
      <c r="AB69" s="220" t="s">
        <v>444</v>
      </c>
      <c r="AC69" s="220" t="s">
        <v>445</v>
      </c>
      <c r="AD69" s="813"/>
      <c r="AE69" s="813"/>
      <c r="AF69" s="220" t="s">
        <v>229</v>
      </c>
      <c r="AG69" s="315" t="s">
        <v>448</v>
      </c>
      <c r="AH69" s="316">
        <v>300000000</v>
      </c>
      <c r="AI69" s="220" t="s">
        <v>55</v>
      </c>
      <c r="AJ69" s="220" t="s">
        <v>54</v>
      </c>
      <c r="AK69" s="313">
        <v>45534</v>
      </c>
      <c r="AL69" s="313"/>
      <c r="AM69" s="316">
        <v>300000000</v>
      </c>
      <c r="AN69" s="316">
        <v>300000000</v>
      </c>
      <c r="AO69" s="304"/>
      <c r="AP69" s="304"/>
      <c r="AQ69" s="304"/>
      <c r="AR69" s="304"/>
      <c r="AS69" s="220" t="s">
        <v>504</v>
      </c>
      <c r="AT69" s="317" t="s">
        <v>505</v>
      </c>
    </row>
    <row r="70" spans="1:46" s="523" customFormat="1" ht="55.5" customHeight="1" thickBot="1">
      <c r="A70" s="610"/>
      <c r="B70" s="461"/>
      <c r="C70" s="461"/>
      <c r="D70" s="461"/>
      <c r="E70" s="807" t="s">
        <v>700</v>
      </c>
      <c r="F70" s="807"/>
      <c r="G70" s="807"/>
      <c r="H70" s="807"/>
      <c r="I70" s="807"/>
      <c r="J70" s="807"/>
      <c r="K70" s="807"/>
      <c r="L70" s="807"/>
      <c r="M70" s="807"/>
      <c r="N70" s="807"/>
      <c r="O70" s="807"/>
      <c r="P70" s="807"/>
      <c r="Q70" s="807"/>
      <c r="R70" s="807"/>
      <c r="S70" s="463">
        <f>SUM(S61:S69)/(6)</f>
        <v>0.22361111111111118</v>
      </c>
      <c r="T70" s="464"/>
      <c r="U70" s="519"/>
      <c r="V70" s="519"/>
      <c r="W70" s="463"/>
      <c r="X70" s="520"/>
      <c r="Y70" s="520"/>
      <c r="Z70" s="518"/>
      <c r="AA70" s="461"/>
      <c r="AB70" s="461"/>
      <c r="AC70" s="461"/>
      <c r="AD70" s="461"/>
      <c r="AE70" s="461"/>
      <c r="AF70" s="461"/>
      <c r="AG70" s="521"/>
      <c r="AH70" s="531"/>
      <c r="AI70" s="461"/>
      <c r="AJ70" s="461"/>
      <c r="AK70" s="520"/>
      <c r="AL70" s="520"/>
      <c r="AM70" s="531"/>
      <c r="AN70" s="531"/>
      <c r="AO70" s="522"/>
      <c r="AP70" s="522"/>
      <c r="AQ70" s="522"/>
      <c r="AR70" s="522"/>
      <c r="AS70" s="461"/>
      <c r="AT70" s="461"/>
    </row>
    <row r="71" spans="1:46" ht="72" customHeight="1">
      <c r="A71" s="610"/>
      <c r="B71" s="620" t="s">
        <v>383</v>
      </c>
      <c r="C71" s="623" t="s">
        <v>524</v>
      </c>
      <c r="D71" s="993" t="s">
        <v>385</v>
      </c>
      <c r="E71" s="993" t="s">
        <v>519</v>
      </c>
      <c r="F71" s="988">
        <v>2024130010075</v>
      </c>
      <c r="G71" s="623" t="s">
        <v>520</v>
      </c>
      <c r="H71" s="623" t="s">
        <v>521</v>
      </c>
      <c r="I71" s="623" t="s">
        <v>522</v>
      </c>
      <c r="J71" s="805">
        <v>0.33</v>
      </c>
      <c r="K71" s="805"/>
      <c r="L71" s="996">
        <v>0</v>
      </c>
      <c r="M71" s="524" t="s">
        <v>523</v>
      </c>
      <c r="N71" s="524" t="s">
        <v>206</v>
      </c>
      <c r="O71" s="623" t="s">
        <v>502</v>
      </c>
      <c r="P71" s="525">
        <v>6</v>
      </c>
      <c r="Q71" s="495">
        <v>3.3E-3</v>
      </c>
      <c r="R71" s="496"/>
      <c r="S71" s="445">
        <f>(Q71/P71)</f>
        <v>5.5000000000000003E-4</v>
      </c>
      <c r="T71" s="445"/>
      <c r="U71" s="451">
        <v>450000000</v>
      </c>
      <c r="V71" s="457">
        <v>0</v>
      </c>
      <c r="W71" s="454">
        <f>V71/U71</f>
        <v>0</v>
      </c>
      <c r="X71" s="526">
        <v>45505</v>
      </c>
      <c r="Y71" s="526">
        <v>45641</v>
      </c>
      <c r="Z71" s="527">
        <v>139</v>
      </c>
      <c r="AA71" s="524">
        <v>300</v>
      </c>
      <c r="AB71" s="524" t="s">
        <v>444</v>
      </c>
      <c r="AC71" s="524" t="s">
        <v>445</v>
      </c>
      <c r="AD71" s="623" t="s">
        <v>446</v>
      </c>
      <c r="AE71" s="623" t="s">
        <v>447</v>
      </c>
      <c r="AF71" s="524" t="s">
        <v>229</v>
      </c>
      <c r="AG71" s="528" t="s">
        <v>464</v>
      </c>
      <c r="AH71" s="529">
        <v>19200000</v>
      </c>
      <c r="AI71" s="524" t="s">
        <v>77</v>
      </c>
      <c r="AJ71" s="524" t="s">
        <v>54</v>
      </c>
      <c r="AK71" s="526">
        <v>45534</v>
      </c>
      <c r="AL71" s="526"/>
      <c r="AM71" s="529">
        <v>19200000</v>
      </c>
      <c r="AN71" s="529">
        <v>19200000</v>
      </c>
      <c r="AO71" s="502"/>
      <c r="AP71" s="502"/>
      <c r="AQ71" s="502"/>
      <c r="AR71" s="502"/>
      <c r="AS71" s="524" t="s">
        <v>504</v>
      </c>
      <c r="AT71" s="530" t="s">
        <v>524</v>
      </c>
    </row>
    <row r="72" spans="1:46" ht="62.25" customHeight="1">
      <c r="A72" s="610"/>
      <c r="B72" s="983"/>
      <c r="C72" s="814"/>
      <c r="D72" s="994"/>
      <c r="E72" s="994"/>
      <c r="F72" s="989"/>
      <c r="G72" s="814"/>
      <c r="H72" s="814"/>
      <c r="I72" s="814"/>
      <c r="J72" s="806"/>
      <c r="K72" s="806"/>
      <c r="L72" s="986"/>
      <c r="M72" s="107" t="s">
        <v>525</v>
      </c>
      <c r="N72" s="107" t="s">
        <v>206</v>
      </c>
      <c r="O72" s="814"/>
      <c r="P72" s="432">
        <v>0</v>
      </c>
      <c r="Q72" s="421">
        <v>0</v>
      </c>
      <c r="R72" s="370"/>
      <c r="S72" s="437"/>
      <c r="T72" s="437"/>
      <c r="U72" s="437"/>
      <c r="V72" s="437"/>
      <c r="W72" s="437"/>
      <c r="X72" s="121">
        <v>45505</v>
      </c>
      <c r="Y72" s="121">
        <v>45641</v>
      </c>
      <c r="Z72" s="254">
        <v>139</v>
      </c>
      <c r="AA72" s="107">
        <v>300</v>
      </c>
      <c r="AB72" s="107" t="s">
        <v>444</v>
      </c>
      <c r="AC72" s="107" t="s">
        <v>445</v>
      </c>
      <c r="AD72" s="814"/>
      <c r="AE72" s="814"/>
      <c r="AF72" s="107" t="s">
        <v>229</v>
      </c>
      <c r="AG72" s="122" t="s">
        <v>464</v>
      </c>
      <c r="AH72" s="123">
        <v>19000000</v>
      </c>
      <c r="AI72" s="107" t="s">
        <v>77</v>
      </c>
      <c r="AJ72" s="107" t="s">
        <v>54</v>
      </c>
      <c r="AK72" s="121">
        <v>45534</v>
      </c>
      <c r="AL72" s="121"/>
      <c r="AM72" s="123">
        <v>19000000</v>
      </c>
      <c r="AN72" s="123">
        <v>19000000</v>
      </c>
      <c r="AO72" s="144"/>
      <c r="AP72" s="144"/>
      <c r="AQ72" s="144"/>
      <c r="AR72" s="144"/>
      <c r="AS72" s="107" t="s">
        <v>504</v>
      </c>
      <c r="AT72" s="318" t="s">
        <v>524</v>
      </c>
    </row>
    <row r="73" spans="1:46" ht="71.25" customHeight="1">
      <c r="A73" s="610"/>
      <c r="B73" s="983"/>
      <c r="C73" s="814"/>
      <c r="D73" s="994"/>
      <c r="E73" s="994"/>
      <c r="F73" s="989"/>
      <c r="G73" s="814"/>
      <c r="H73" s="814"/>
      <c r="I73" s="814"/>
      <c r="J73" s="806"/>
      <c r="K73" s="806"/>
      <c r="L73" s="986"/>
      <c r="M73" s="107" t="s">
        <v>526</v>
      </c>
      <c r="N73" s="107" t="s">
        <v>206</v>
      </c>
      <c r="O73" s="814"/>
      <c r="P73" s="432">
        <v>0</v>
      </c>
      <c r="Q73" s="421">
        <v>0</v>
      </c>
      <c r="R73" s="370"/>
      <c r="S73" s="437"/>
      <c r="T73" s="437"/>
      <c r="U73" s="437"/>
      <c r="V73" s="437"/>
      <c r="W73" s="437"/>
      <c r="X73" s="121">
        <v>45505</v>
      </c>
      <c r="Y73" s="121">
        <v>45641</v>
      </c>
      <c r="Z73" s="254">
        <v>139</v>
      </c>
      <c r="AA73" s="107">
        <v>300</v>
      </c>
      <c r="AB73" s="107" t="s">
        <v>444</v>
      </c>
      <c r="AC73" s="107" t="s">
        <v>445</v>
      </c>
      <c r="AD73" s="814"/>
      <c r="AE73" s="814"/>
      <c r="AF73" s="107" t="s">
        <v>229</v>
      </c>
      <c r="AG73" s="122" t="s">
        <v>503</v>
      </c>
      <c r="AH73" s="123">
        <v>66400000</v>
      </c>
      <c r="AI73" s="107" t="s">
        <v>55</v>
      </c>
      <c r="AJ73" s="107" t="s">
        <v>54</v>
      </c>
      <c r="AK73" s="121">
        <v>45534</v>
      </c>
      <c r="AL73" s="121"/>
      <c r="AM73" s="123">
        <v>66400000</v>
      </c>
      <c r="AN73" s="123">
        <v>66400000</v>
      </c>
      <c r="AO73" s="144"/>
      <c r="AP73" s="144"/>
      <c r="AQ73" s="144"/>
      <c r="AR73" s="144"/>
      <c r="AS73" s="107" t="s">
        <v>504</v>
      </c>
      <c r="AT73" s="318" t="s">
        <v>524</v>
      </c>
    </row>
    <row r="74" spans="1:46" ht="55.5" customHeight="1">
      <c r="A74" s="610"/>
      <c r="B74" s="983"/>
      <c r="C74" s="814"/>
      <c r="D74" s="994"/>
      <c r="E74" s="994"/>
      <c r="F74" s="989"/>
      <c r="G74" s="814"/>
      <c r="H74" s="814"/>
      <c r="I74" s="814"/>
      <c r="J74" s="806"/>
      <c r="K74" s="806"/>
      <c r="L74" s="986"/>
      <c r="M74" s="107" t="s">
        <v>527</v>
      </c>
      <c r="N74" s="107" t="s">
        <v>206</v>
      </c>
      <c r="O74" s="814"/>
      <c r="P74" s="432">
        <v>0</v>
      </c>
      <c r="Q74" s="421">
        <v>0</v>
      </c>
      <c r="R74" s="370"/>
      <c r="S74" s="437"/>
      <c r="T74" s="437"/>
      <c r="U74" s="437"/>
      <c r="V74" s="437"/>
      <c r="W74" s="437"/>
      <c r="X74" s="121">
        <v>45505</v>
      </c>
      <c r="Y74" s="121">
        <v>45641</v>
      </c>
      <c r="Z74" s="254">
        <v>139</v>
      </c>
      <c r="AA74" s="107">
        <v>300</v>
      </c>
      <c r="AB74" s="107" t="s">
        <v>444</v>
      </c>
      <c r="AC74" s="107" t="s">
        <v>445</v>
      </c>
      <c r="AD74" s="814"/>
      <c r="AE74" s="814"/>
      <c r="AF74" s="107" t="s">
        <v>452</v>
      </c>
      <c r="AG74" s="107" t="s">
        <v>64</v>
      </c>
      <c r="AH74" s="123">
        <v>0</v>
      </c>
      <c r="AI74" s="107" t="s">
        <v>64</v>
      </c>
      <c r="AJ74" s="107" t="s">
        <v>64</v>
      </c>
      <c r="AK74" s="121" t="s">
        <v>454</v>
      </c>
      <c r="AL74" s="121"/>
      <c r="AM74" s="123">
        <v>0</v>
      </c>
      <c r="AN74" s="123">
        <v>0</v>
      </c>
      <c r="AO74" s="144"/>
      <c r="AP74" s="144"/>
      <c r="AQ74" s="144"/>
      <c r="AR74" s="144"/>
      <c r="AS74" s="107" t="s">
        <v>504</v>
      </c>
      <c r="AT74" s="318" t="s">
        <v>524</v>
      </c>
    </row>
    <row r="75" spans="1:46" ht="48.75" customHeight="1">
      <c r="A75" s="610"/>
      <c r="B75" s="983"/>
      <c r="C75" s="814"/>
      <c r="D75" s="814" t="s">
        <v>388</v>
      </c>
      <c r="E75" s="994"/>
      <c r="F75" s="989"/>
      <c r="G75" s="814"/>
      <c r="H75" s="814" t="s">
        <v>528</v>
      </c>
      <c r="I75" s="814" t="s">
        <v>529</v>
      </c>
      <c r="J75" s="806">
        <v>0</v>
      </c>
      <c r="K75" s="806"/>
      <c r="L75" s="986">
        <f>'[2]1. ESTRATÉGICO'!L31</f>
        <v>0</v>
      </c>
      <c r="M75" s="107" t="s">
        <v>530</v>
      </c>
      <c r="N75" s="107" t="s">
        <v>206</v>
      </c>
      <c r="O75" s="814" t="s">
        <v>531</v>
      </c>
      <c r="P75" s="432">
        <v>0</v>
      </c>
      <c r="Q75" s="421">
        <v>0</v>
      </c>
      <c r="R75" s="370"/>
      <c r="S75" s="437"/>
      <c r="T75" s="437"/>
      <c r="U75" s="437"/>
      <c r="V75" s="437"/>
      <c r="W75" s="437"/>
      <c r="X75" s="121">
        <v>45505</v>
      </c>
      <c r="Y75" s="121">
        <v>45641</v>
      </c>
      <c r="Z75" s="254">
        <v>139</v>
      </c>
      <c r="AA75" s="107">
        <v>300</v>
      </c>
      <c r="AB75" s="107" t="s">
        <v>444</v>
      </c>
      <c r="AC75" s="107" t="s">
        <v>445</v>
      </c>
      <c r="AD75" s="814" t="s">
        <v>446</v>
      </c>
      <c r="AE75" s="814" t="s">
        <v>447</v>
      </c>
      <c r="AF75" s="107" t="s">
        <v>229</v>
      </c>
      <c r="AG75" s="122" t="s">
        <v>464</v>
      </c>
      <c r="AH75" s="123">
        <v>19000000</v>
      </c>
      <c r="AI75" s="107" t="s">
        <v>77</v>
      </c>
      <c r="AJ75" s="107" t="s">
        <v>54</v>
      </c>
      <c r="AK75" s="121">
        <v>45534</v>
      </c>
      <c r="AL75" s="121"/>
      <c r="AM75" s="123">
        <v>19000000</v>
      </c>
      <c r="AN75" s="123">
        <v>19000000</v>
      </c>
      <c r="AO75" s="144"/>
      <c r="AP75" s="144"/>
      <c r="AQ75" s="144"/>
      <c r="AR75" s="144"/>
      <c r="AS75" s="107" t="s">
        <v>504</v>
      </c>
      <c r="AT75" s="318" t="s">
        <v>524</v>
      </c>
    </row>
    <row r="76" spans="1:46" ht="60" customHeight="1">
      <c r="A76" s="610"/>
      <c r="B76" s="983"/>
      <c r="C76" s="814"/>
      <c r="D76" s="814"/>
      <c r="E76" s="994"/>
      <c r="F76" s="989"/>
      <c r="G76" s="814"/>
      <c r="H76" s="814"/>
      <c r="I76" s="814"/>
      <c r="J76" s="806"/>
      <c r="K76" s="806"/>
      <c r="L76" s="986"/>
      <c r="M76" s="107" t="s">
        <v>532</v>
      </c>
      <c r="N76" s="107" t="s">
        <v>206</v>
      </c>
      <c r="O76" s="814"/>
      <c r="P76" s="432">
        <v>0</v>
      </c>
      <c r="Q76" s="421">
        <v>0</v>
      </c>
      <c r="R76" s="370"/>
      <c r="S76" s="437"/>
      <c r="T76" s="437"/>
      <c r="U76" s="437"/>
      <c r="V76" s="437"/>
      <c r="W76" s="437"/>
      <c r="X76" s="121">
        <v>45505</v>
      </c>
      <c r="Y76" s="121">
        <v>45641</v>
      </c>
      <c r="Z76" s="254">
        <v>139</v>
      </c>
      <c r="AA76" s="107">
        <v>300</v>
      </c>
      <c r="AB76" s="107" t="s">
        <v>444</v>
      </c>
      <c r="AC76" s="107" t="s">
        <v>445</v>
      </c>
      <c r="AD76" s="814"/>
      <c r="AE76" s="814"/>
      <c r="AF76" s="107" t="s">
        <v>229</v>
      </c>
      <c r="AG76" s="122" t="s">
        <v>464</v>
      </c>
      <c r="AH76" s="123">
        <v>55000000</v>
      </c>
      <c r="AI76" s="107" t="s">
        <v>77</v>
      </c>
      <c r="AJ76" s="107" t="s">
        <v>54</v>
      </c>
      <c r="AK76" s="121">
        <v>45534</v>
      </c>
      <c r="AL76" s="121"/>
      <c r="AM76" s="123">
        <v>55000000</v>
      </c>
      <c r="AN76" s="123">
        <v>55000000</v>
      </c>
      <c r="AO76" s="144"/>
      <c r="AP76" s="144"/>
      <c r="AQ76" s="144"/>
      <c r="AR76" s="144"/>
      <c r="AS76" s="107" t="s">
        <v>504</v>
      </c>
      <c r="AT76" s="318" t="s">
        <v>524</v>
      </c>
    </row>
    <row r="77" spans="1:46" ht="79.5" customHeight="1">
      <c r="A77" s="610"/>
      <c r="B77" s="983"/>
      <c r="C77" s="814"/>
      <c r="D77" s="814"/>
      <c r="E77" s="994"/>
      <c r="F77" s="989"/>
      <c r="G77" s="814"/>
      <c r="H77" s="814"/>
      <c r="I77" s="814"/>
      <c r="J77" s="806"/>
      <c r="K77" s="806"/>
      <c r="L77" s="986"/>
      <c r="M77" s="107" t="s">
        <v>533</v>
      </c>
      <c r="N77" s="107" t="s">
        <v>206</v>
      </c>
      <c r="O77" s="814"/>
      <c r="P77" s="432">
        <v>0</v>
      </c>
      <c r="Q77" s="421">
        <v>0</v>
      </c>
      <c r="R77" s="370"/>
      <c r="S77" s="437"/>
      <c r="T77" s="437"/>
      <c r="U77" s="437"/>
      <c r="V77" s="437"/>
      <c r="W77" s="437"/>
      <c r="X77" s="121">
        <v>45505</v>
      </c>
      <c r="Y77" s="121">
        <v>45641</v>
      </c>
      <c r="Z77" s="254">
        <v>139</v>
      </c>
      <c r="AA77" s="107">
        <v>300</v>
      </c>
      <c r="AB77" s="107" t="s">
        <v>444</v>
      </c>
      <c r="AC77" s="107" t="s">
        <v>445</v>
      </c>
      <c r="AD77" s="814"/>
      <c r="AE77" s="814"/>
      <c r="AF77" s="107" t="s">
        <v>229</v>
      </c>
      <c r="AG77" s="122" t="s">
        <v>464</v>
      </c>
      <c r="AH77" s="123">
        <v>55000000</v>
      </c>
      <c r="AI77" s="107" t="s">
        <v>77</v>
      </c>
      <c r="AJ77" s="107" t="s">
        <v>54</v>
      </c>
      <c r="AK77" s="121">
        <v>45534</v>
      </c>
      <c r="AL77" s="121"/>
      <c r="AM77" s="123">
        <v>55000000</v>
      </c>
      <c r="AN77" s="123">
        <v>55000000</v>
      </c>
      <c r="AO77" s="144"/>
      <c r="AP77" s="144"/>
      <c r="AQ77" s="144"/>
      <c r="AR77" s="144"/>
      <c r="AS77" s="107" t="s">
        <v>504</v>
      </c>
      <c r="AT77" s="318" t="s">
        <v>524</v>
      </c>
    </row>
    <row r="78" spans="1:46" ht="71.25" customHeight="1">
      <c r="A78" s="610"/>
      <c r="B78" s="983"/>
      <c r="C78" s="814"/>
      <c r="D78" s="814"/>
      <c r="E78" s="994"/>
      <c r="F78" s="989"/>
      <c r="G78" s="814"/>
      <c r="H78" s="814"/>
      <c r="I78" s="814"/>
      <c r="J78" s="806"/>
      <c r="K78" s="806"/>
      <c r="L78" s="986"/>
      <c r="M78" s="107" t="s">
        <v>534</v>
      </c>
      <c r="N78" s="107" t="s">
        <v>206</v>
      </c>
      <c r="O78" s="814"/>
      <c r="P78" s="432">
        <v>0</v>
      </c>
      <c r="Q78" s="421">
        <v>0</v>
      </c>
      <c r="R78" s="370"/>
      <c r="S78" s="437"/>
      <c r="T78" s="437"/>
      <c r="U78" s="437"/>
      <c r="V78" s="437"/>
      <c r="W78" s="437"/>
      <c r="X78" s="121">
        <v>45505</v>
      </c>
      <c r="Y78" s="121">
        <v>45641</v>
      </c>
      <c r="Z78" s="107">
        <v>139</v>
      </c>
      <c r="AA78" s="107">
        <v>300</v>
      </c>
      <c r="AB78" s="107" t="s">
        <v>444</v>
      </c>
      <c r="AC78" s="107" t="s">
        <v>445</v>
      </c>
      <c r="AD78" s="814"/>
      <c r="AE78" s="814"/>
      <c r="AF78" s="107" t="s">
        <v>229</v>
      </c>
      <c r="AG78" s="122" t="s">
        <v>464</v>
      </c>
      <c r="AH78" s="123">
        <v>39800000</v>
      </c>
      <c r="AI78" s="107" t="s">
        <v>77</v>
      </c>
      <c r="AJ78" s="107" t="s">
        <v>54</v>
      </c>
      <c r="AK78" s="121">
        <v>45534</v>
      </c>
      <c r="AL78" s="121"/>
      <c r="AM78" s="123">
        <v>39800000</v>
      </c>
      <c r="AN78" s="123">
        <v>39800000</v>
      </c>
      <c r="AO78" s="144"/>
      <c r="AP78" s="144"/>
      <c r="AQ78" s="144"/>
      <c r="AR78" s="144"/>
      <c r="AS78" s="107" t="s">
        <v>504</v>
      </c>
      <c r="AT78" s="318" t="s">
        <v>524</v>
      </c>
    </row>
    <row r="79" spans="1:46" ht="126" customHeight="1">
      <c r="A79" s="720"/>
      <c r="B79" s="984"/>
      <c r="C79" s="815"/>
      <c r="D79" s="815"/>
      <c r="E79" s="995"/>
      <c r="F79" s="990"/>
      <c r="G79" s="815"/>
      <c r="H79" s="815"/>
      <c r="I79" s="815"/>
      <c r="J79" s="831"/>
      <c r="K79" s="831"/>
      <c r="L79" s="987"/>
      <c r="M79" s="219" t="s">
        <v>535</v>
      </c>
      <c r="N79" s="219" t="s">
        <v>206</v>
      </c>
      <c r="O79" s="815"/>
      <c r="P79" s="433">
        <v>0</v>
      </c>
      <c r="Q79" s="422">
        <v>0</v>
      </c>
      <c r="R79" s="371"/>
      <c r="S79" s="443"/>
      <c r="T79" s="458"/>
      <c r="U79" s="452"/>
      <c r="V79" s="453"/>
      <c r="W79" s="455"/>
      <c r="X79" s="319">
        <v>45505</v>
      </c>
      <c r="Y79" s="319">
        <v>45641</v>
      </c>
      <c r="Z79" s="219">
        <v>139</v>
      </c>
      <c r="AA79" s="219">
        <v>300</v>
      </c>
      <c r="AB79" s="219" t="s">
        <v>444</v>
      </c>
      <c r="AC79" s="219" t="s">
        <v>445</v>
      </c>
      <c r="AD79" s="815"/>
      <c r="AE79" s="815"/>
      <c r="AF79" s="219" t="s">
        <v>229</v>
      </c>
      <c r="AG79" s="320" t="s">
        <v>448</v>
      </c>
      <c r="AH79" s="321">
        <v>176600000</v>
      </c>
      <c r="AI79" s="219" t="s">
        <v>55</v>
      </c>
      <c r="AJ79" s="219" t="s">
        <v>54</v>
      </c>
      <c r="AK79" s="319">
        <v>45534</v>
      </c>
      <c r="AL79" s="319"/>
      <c r="AM79" s="321">
        <v>176600000</v>
      </c>
      <c r="AN79" s="321">
        <v>176600000</v>
      </c>
      <c r="AO79" s="304"/>
      <c r="AP79" s="304"/>
      <c r="AQ79" s="304"/>
      <c r="AR79" s="304"/>
      <c r="AS79" s="219" t="s">
        <v>504</v>
      </c>
      <c r="AT79" s="322" t="s">
        <v>524</v>
      </c>
    </row>
    <row r="80" spans="1:46" s="523" customFormat="1" ht="88.5" customHeight="1" thickBot="1">
      <c r="A80" s="461"/>
      <c r="B80" s="461"/>
      <c r="C80" s="461"/>
      <c r="D80" s="807" t="s">
        <v>701</v>
      </c>
      <c r="E80" s="807"/>
      <c r="F80" s="807"/>
      <c r="G80" s="807"/>
      <c r="H80" s="807"/>
      <c r="I80" s="807"/>
      <c r="J80" s="807"/>
      <c r="K80" s="807"/>
      <c r="L80" s="807"/>
      <c r="M80" s="807"/>
      <c r="N80" s="807"/>
      <c r="O80" s="807"/>
      <c r="P80" s="807"/>
      <c r="Q80" s="807"/>
      <c r="R80" s="807"/>
      <c r="S80" s="463">
        <f>S71</f>
        <v>5.5000000000000003E-4</v>
      </c>
      <c r="T80" s="538" t="s">
        <v>693</v>
      </c>
      <c r="U80" s="519">
        <f>U71</f>
        <v>450000000</v>
      </c>
      <c r="V80" s="519">
        <f t="shared" ref="V80:W80" si="2">V71</f>
        <v>0</v>
      </c>
      <c r="W80" s="463">
        <f t="shared" si="2"/>
        <v>0</v>
      </c>
      <c r="X80" s="520"/>
      <c r="Y80" s="520"/>
      <c r="Z80" s="461"/>
      <c r="AA80" s="461"/>
      <c r="AB80" s="461"/>
      <c r="AC80" s="461"/>
      <c r="AD80" s="461"/>
      <c r="AE80" s="461"/>
      <c r="AF80" s="461"/>
      <c r="AG80" s="521"/>
      <c r="AH80" s="522"/>
      <c r="AI80" s="461"/>
      <c r="AJ80" s="461"/>
      <c r="AK80" s="520"/>
      <c r="AL80" s="520"/>
      <c r="AM80" s="522"/>
      <c r="AN80" s="522"/>
      <c r="AO80" s="522"/>
      <c r="AP80" s="522"/>
      <c r="AQ80" s="522"/>
      <c r="AR80" s="522"/>
      <c r="AS80" s="461"/>
      <c r="AT80" s="461"/>
    </row>
    <row r="81" spans="1:46" ht="45" customHeight="1">
      <c r="A81" s="719" t="s">
        <v>393</v>
      </c>
      <c r="B81" s="598" t="s">
        <v>394</v>
      </c>
      <c r="C81" s="601" t="s">
        <v>524</v>
      </c>
      <c r="D81" s="601" t="s">
        <v>396</v>
      </c>
      <c r="E81" s="979" t="s">
        <v>536</v>
      </c>
      <c r="F81" s="997">
        <v>2024130010078</v>
      </c>
      <c r="G81" s="601" t="s">
        <v>537</v>
      </c>
      <c r="H81" s="601" t="s">
        <v>538</v>
      </c>
      <c r="I81" s="601" t="s">
        <v>539</v>
      </c>
      <c r="J81" s="805">
        <v>0.3</v>
      </c>
      <c r="K81" s="805"/>
      <c r="L81" s="1000">
        <v>0.3</v>
      </c>
      <c r="M81" s="532" t="s">
        <v>540</v>
      </c>
      <c r="N81" s="532" t="s">
        <v>206</v>
      </c>
      <c r="O81" s="601" t="s">
        <v>541</v>
      </c>
      <c r="P81" s="533">
        <v>2</v>
      </c>
      <c r="Q81" s="495">
        <v>0.5</v>
      </c>
      <c r="R81" s="496"/>
      <c r="S81" s="445">
        <f>(Q81/P81)</f>
        <v>0.25</v>
      </c>
      <c r="T81" s="445"/>
      <c r="U81" s="451">
        <v>2127759147</v>
      </c>
      <c r="V81" s="450">
        <v>94760000</v>
      </c>
      <c r="W81" s="459">
        <f>V81/U81</f>
        <v>4.4535115797107651E-2</v>
      </c>
      <c r="X81" s="534">
        <v>45505</v>
      </c>
      <c r="Y81" s="534">
        <v>45641</v>
      </c>
      <c r="Z81" s="535">
        <v>139</v>
      </c>
      <c r="AA81" s="532">
        <v>10000</v>
      </c>
      <c r="AB81" s="532" t="s">
        <v>444</v>
      </c>
      <c r="AC81" s="532" t="s">
        <v>445</v>
      </c>
      <c r="AD81" s="601" t="s">
        <v>446</v>
      </c>
      <c r="AE81" s="601" t="s">
        <v>447</v>
      </c>
      <c r="AF81" s="532" t="s">
        <v>229</v>
      </c>
      <c r="AG81" s="532" t="s">
        <v>448</v>
      </c>
      <c r="AH81" s="536">
        <v>400000000</v>
      </c>
      <c r="AI81" s="532" t="s">
        <v>55</v>
      </c>
      <c r="AJ81" s="532" t="s">
        <v>54</v>
      </c>
      <c r="AK81" s="534">
        <v>45534</v>
      </c>
      <c r="AL81" s="534"/>
      <c r="AM81" s="536">
        <v>400000000</v>
      </c>
      <c r="AN81" s="536">
        <v>400000000</v>
      </c>
      <c r="AO81" s="502"/>
      <c r="AP81" s="502"/>
      <c r="AQ81" s="502"/>
      <c r="AR81" s="502"/>
      <c r="AS81" s="532" t="s">
        <v>542</v>
      </c>
      <c r="AT81" s="537" t="s">
        <v>543</v>
      </c>
    </row>
    <row r="82" spans="1:46" ht="36" customHeight="1">
      <c r="A82" s="610"/>
      <c r="B82" s="599"/>
      <c r="C82" s="602"/>
      <c r="D82" s="602"/>
      <c r="E82" s="980"/>
      <c r="F82" s="998"/>
      <c r="G82" s="602"/>
      <c r="H82" s="602"/>
      <c r="I82" s="602"/>
      <c r="J82" s="806"/>
      <c r="K82" s="806"/>
      <c r="L82" s="991"/>
      <c r="M82" s="108" t="s">
        <v>544</v>
      </c>
      <c r="N82" s="108" t="s">
        <v>206</v>
      </c>
      <c r="O82" s="602"/>
      <c r="P82" s="434">
        <v>1</v>
      </c>
      <c r="Q82" s="421">
        <v>0</v>
      </c>
      <c r="R82" s="370"/>
      <c r="S82" s="437">
        <f>(Q82/P82)</f>
        <v>0</v>
      </c>
      <c r="T82" s="437"/>
      <c r="U82" s="437"/>
      <c r="V82" s="437"/>
      <c r="W82" s="437"/>
      <c r="X82" s="124">
        <v>45505</v>
      </c>
      <c r="Y82" s="124">
        <v>45641</v>
      </c>
      <c r="Z82" s="242">
        <v>139</v>
      </c>
      <c r="AA82" s="108">
        <v>10000</v>
      </c>
      <c r="AB82" s="108" t="s">
        <v>444</v>
      </c>
      <c r="AC82" s="108" t="s">
        <v>445</v>
      </c>
      <c r="AD82" s="602"/>
      <c r="AE82" s="602"/>
      <c r="AF82" s="108" t="s">
        <v>229</v>
      </c>
      <c r="AG82" s="108" t="s">
        <v>448</v>
      </c>
      <c r="AH82" s="125">
        <v>200000000</v>
      </c>
      <c r="AI82" s="108" t="s">
        <v>55</v>
      </c>
      <c r="AJ82" s="108" t="s">
        <v>54</v>
      </c>
      <c r="AK82" s="124">
        <v>45534</v>
      </c>
      <c r="AL82" s="124"/>
      <c r="AM82" s="125">
        <v>200000000</v>
      </c>
      <c r="AN82" s="125">
        <v>200000000</v>
      </c>
      <c r="AO82" s="144"/>
      <c r="AP82" s="144"/>
      <c r="AQ82" s="144"/>
      <c r="AR82" s="144"/>
      <c r="AS82" s="108" t="s">
        <v>542</v>
      </c>
      <c r="AT82" s="323" t="s">
        <v>543</v>
      </c>
    </row>
    <row r="83" spans="1:46" ht="58.5" customHeight="1">
      <c r="A83" s="610"/>
      <c r="B83" s="599"/>
      <c r="C83" s="602"/>
      <c r="D83" s="602"/>
      <c r="E83" s="980"/>
      <c r="F83" s="998"/>
      <c r="G83" s="602"/>
      <c r="H83" s="602"/>
      <c r="I83" s="602"/>
      <c r="J83" s="806"/>
      <c r="K83" s="806"/>
      <c r="L83" s="991"/>
      <c r="M83" s="108" t="s">
        <v>545</v>
      </c>
      <c r="N83" s="108" t="s">
        <v>206</v>
      </c>
      <c r="O83" s="602"/>
      <c r="P83" s="434">
        <v>1</v>
      </c>
      <c r="Q83" s="421">
        <v>0</v>
      </c>
      <c r="R83" s="370"/>
      <c r="S83" s="437">
        <f t="shared" ref="S83:S107" si="3">(Q83/P83)</f>
        <v>0</v>
      </c>
      <c r="T83" s="437"/>
      <c r="U83" s="437"/>
      <c r="V83" s="437"/>
      <c r="W83" s="437"/>
      <c r="X83" s="124">
        <v>45505</v>
      </c>
      <c r="Y83" s="124">
        <v>45641</v>
      </c>
      <c r="Z83" s="242">
        <v>139</v>
      </c>
      <c r="AA83" s="108">
        <v>10000</v>
      </c>
      <c r="AB83" s="108" t="s">
        <v>444</v>
      </c>
      <c r="AC83" s="108" t="s">
        <v>445</v>
      </c>
      <c r="AD83" s="602"/>
      <c r="AE83" s="602"/>
      <c r="AF83" s="108" t="s">
        <v>229</v>
      </c>
      <c r="AG83" s="108" t="s">
        <v>448</v>
      </c>
      <c r="AH83" s="125">
        <v>100000000</v>
      </c>
      <c r="AI83" s="108" t="s">
        <v>55</v>
      </c>
      <c r="AJ83" s="108" t="s">
        <v>54</v>
      </c>
      <c r="AK83" s="124">
        <v>45534</v>
      </c>
      <c r="AL83" s="124"/>
      <c r="AM83" s="125">
        <v>100000000</v>
      </c>
      <c r="AN83" s="125">
        <v>100000000</v>
      </c>
      <c r="AO83" s="144"/>
      <c r="AP83" s="144"/>
      <c r="AQ83" s="144"/>
      <c r="AR83" s="144"/>
      <c r="AS83" s="108" t="s">
        <v>542</v>
      </c>
      <c r="AT83" s="323" t="s">
        <v>543</v>
      </c>
    </row>
    <row r="84" spans="1:46" ht="37.5" customHeight="1">
      <c r="A84" s="610"/>
      <c r="B84" s="599"/>
      <c r="C84" s="602"/>
      <c r="D84" s="602"/>
      <c r="E84" s="980"/>
      <c r="F84" s="998"/>
      <c r="G84" s="602"/>
      <c r="H84" s="602"/>
      <c r="I84" s="602"/>
      <c r="J84" s="806"/>
      <c r="K84" s="806"/>
      <c r="L84" s="991"/>
      <c r="M84" s="108" t="s">
        <v>546</v>
      </c>
      <c r="N84" s="108" t="s">
        <v>206</v>
      </c>
      <c r="O84" s="602"/>
      <c r="P84" s="434">
        <v>1</v>
      </c>
      <c r="Q84" s="421">
        <v>0</v>
      </c>
      <c r="R84" s="370"/>
      <c r="S84" s="437">
        <f t="shared" si="3"/>
        <v>0</v>
      </c>
      <c r="T84" s="437"/>
      <c r="U84" s="437"/>
      <c r="V84" s="437"/>
      <c r="W84" s="437"/>
      <c r="X84" s="124">
        <v>45505</v>
      </c>
      <c r="Y84" s="124">
        <v>45641</v>
      </c>
      <c r="Z84" s="242">
        <v>139</v>
      </c>
      <c r="AA84" s="108">
        <v>10000</v>
      </c>
      <c r="AB84" s="108" t="s">
        <v>444</v>
      </c>
      <c r="AC84" s="108" t="s">
        <v>445</v>
      </c>
      <c r="AD84" s="602"/>
      <c r="AE84" s="602"/>
      <c r="AF84" s="108" t="s">
        <v>229</v>
      </c>
      <c r="AG84" s="108" t="s">
        <v>448</v>
      </c>
      <c r="AH84" s="125">
        <v>340000000</v>
      </c>
      <c r="AI84" s="108" t="s">
        <v>55</v>
      </c>
      <c r="AJ84" s="108" t="s">
        <v>54</v>
      </c>
      <c r="AK84" s="124">
        <v>45534</v>
      </c>
      <c r="AL84" s="124"/>
      <c r="AM84" s="125">
        <v>340000000</v>
      </c>
      <c r="AN84" s="125">
        <v>340000000</v>
      </c>
      <c r="AO84" s="144"/>
      <c r="AP84" s="144"/>
      <c r="AQ84" s="144"/>
      <c r="AR84" s="144"/>
      <c r="AS84" s="108" t="s">
        <v>542</v>
      </c>
      <c r="AT84" s="323" t="s">
        <v>543</v>
      </c>
    </row>
    <row r="85" spans="1:46" ht="39" customHeight="1">
      <c r="A85" s="610"/>
      <c r="B85" s="599"/>
      <c r="C85" s="602"/>
      <c r="D85" s="602"/>
      <c r="E85" s="980"/>
      <c r="F85" s="998"/>
      <c r="G85" s="602"/>
      <c r="H85" s="602"/>
      <c r="I85" s="602"/>
      <c r="J85" s="806"/>
      <c r="K85" s="806"/>
      <c r="L85" s="991"/>
      <c r="M85" s="108" t="s">
        <v>547</v>
      </c>
      <c r="N85" s="108" t="s">
        <v>206</v>
      </c>
      <c r="O85" s="602"/>
      <c r="P85" s="434">
        <v>1</v>
      </c>
      <c r="Q85" s="421">
        <v>0</v>
      </c>
      <c r="R85" s="370"/>
      <c r="S85" s="437">
        <f t="shared" si="3"/>
        <v>0</v>
      </c>
      <c r="T85" s="437"/>
      <c r="U85" s="437"/>
      <c r="V85" s="437"/>
      <c r="W85" s="437"/>
      <c r="X85" s="124">
        <v>45505</v>
      </c>
      <c r="Y85" s="124">
        <v>45641</v>
      </c>
      <c r="Z85" s="242">
        <v>139</v>
      </c>
      <c r="AA85" s="108">
        <v>10000</v>
      </c>
      <c r="AB85" s="108" t="s">
        <v>444</v>
      </c>
      <c r="AC85" s="108" t="s">
        <v>445</v>
      </c>
      <c r="AD85" s="602"/>
      <c r="AE85" s="602"/>
      <c r="AF85" s="108" t="s">
        <v>229</v>
      </c>
      <c r="AG85" s="108" t="s">
        <v>464</v>
      </c>
      <c r="AH85" s="125">
        <v>50000000</v>
      </c>
      <c r="AI85" s="108" t="s">
        <v>77</v>
      </c>
      <c r="AJ85" s="108" t="s">
        <v>54</v>
      </c>
      <c r="AK85" s="124">
        <v>45534</v>
      </c>
      <c r="AL85" s="124"/>
      <c r="AM85" s="125">
        <v>50000000</v>
      </c>
      <c r="AN85" s="125">
        <v>50000000</v>
      </c>
      <c r="AO85" s="144"/>
      <c r="AP85" s="144"/>
      <c r="AQ85" s="144"/>
      <c r="AR85" s="144"/>
      <c r="AS85" s="108" t="s">
        <v>542</v>
      </c>
      <c r="AT85" s="323" t="s">
        <v>543</v>
      </c>
    </row>
    <row r="86" spans="1:46" ht="54.75" customHeight="1">
      <c r="A86" s="610"/>
      <c r="B86" s="599"/>
      <c r="C86" s="602"/>
      <c r="D86" s="602" t="s">
        <v>398</v>
      </c>
      <c r="E86" s="980"/>
      <c r="F86" s="998"/>
      <c r="G86" s="602"/>
      <c r="H86" s="602" t="s">
        <v>548</v>
      </c>
      <c r="I86" s="602" t="s">
        <v>549</v>
      </c>
      <c r="J86" s="806">
        <v>0</v>
      </c>
      <c r="K86" s="806"/>
      <c r="L86" s="991">
        <v>0.25</v>
      </c>
      <c r="M86" s="108" t="s">
        <v>550</v>
      </c>
      <c r="N86" s="108" t="s">
        <v>206</v>
      </c>
      <c r="O86" s="602" t="s">
        <v>551</v>
      </c>
      <c r="P86" s="434">
        <v>0.25</v>
      </c>
      <c r="Q86" s="421">
        <v>0</v>
      </c>
      <c r="R86" s="370"/>
      <c r="S86" s="437">
        <f t="shared" si="3"/>
        <v>0</v>
      </c>
      <c r="T86" s="437"/>
      <c r="U86" s="437"/>
      <c r="V86" s="437"/>
      <c r="W86" s="437"/>
      <c r="X86" s="124">
        <v>45505</v>
      </c>
      <c r="Y86" s="124">
        <v>45641</v>
      </c>
      <c r="Z86" s="242">
        <v>139</v>
      </c>
      <c r="AA86" s="108">
        <v>10000</v>
      </c>
      <c r="AB86" s="108" t="s">
        <v>444</v>
      </c>
      <c r="AC86" s="108" t="s">
        <v>445</v>
      </c>
      <c r="AD86" s="602" t="s">
        <v>552</v>
      </c>
      <c r="AE86" s="602" t="s">
        <v>447</v>
      </c>
      <c r="AF86" s="108" t="s">
        <v>229</v>
      </c>
      <c r="AG86" s="108" t="s">
        <v>448</v>
      </c>
      <c r="AH86" s="125">
        <v>50000000</v>
      </c>
      <c r="AI86" s="108" t="s">
        <v>55</v>
      </c>
      <c r="AJ86" s="108" t="s">
        <v>54</v>
      </c>
      <c r="AK86" s="124">
        <v>45534</v>
      </c>
      <c r="AL86" s="124"/>
      <c r="AM86" s="125">
        <v>50000000</v>
      </c>
      <c r="AN86" s="125">
        <v>50000000</v>
      </c>
      <c r="AO86" s="144"/>
      <c r="AP86" s="144"/>
      <c r="AQ86" s="144"/>
      <c r="AR86" s="144"/>
      <c r="AS86" s="108" t="s">
        <v>542</v>
      </c>
      <c r="AT86" s="323" t="s">
        <v>543</v>
      </c>
    </row>
    <row r="87" spans="1:46" ht="41.25" customHeight="1">
      <c r="A87" s="610"/>
      <c r="B87" s="599"/>
      <c r="C87" s="602"/>
      <c r="D87" s="602"/>
      <c r="E87" s="980"/>
      <c r="F87" s="998"/>
      <c r="G87" s="602"/>
      <c r="H87" s="602"/>
      <c r="I87" s="602"/>
      <c r="J87" s="806"/>
      <c r="K87" s="806"/>
      <c r="L87" s="991"/>
      <c r="M87" s="108" t="s">
        <v>553</v>
      </c>
      <c r="N87" s="108" t="s">
        <v>206</v>
      </c>
      <c r="O87" s="602"/>
      <c r="P87" s="434">
        <v>3</v>
      </c>
      <c r="Q87" s="421">
        <v>0</v>
      </c>
      <c r="R87" s="370"/>
      <c r="S87" s="437">
        <f t="shared" si="3"/>
        <v>0</v>
      </c>
      <c r="T87" s="437"/>
      <c r="U87" s="437"/>
      <c r="V87" s="437"/>
      <c r="W87" s="437"/>
      <c r="X87" s="124">
        <v>45505</v>
      </c>
      <c r="Y87" s="124">
        <v>45641</v>
      </c>
      <c r="Z87" s="242">
        <v>139</v>
      </c>
      <c r="AA87" s="108">
        <v>10000</v>
      </c>
      <c r="AB87" s="108" t="s">
        <v>444</v>
      </c>
      <c r="AC87" s="108" t="s">
        <v>445</v>
      </c>
      <c r="AD87" s="602"/>
      <c r="AE87" s="602"/>
      <c r="AF87" s="108" t="s">
        <v>452</v>
      </c>
      <c r="AG87" s="108" t="s">
        <v>64</v>
      </c>
      <c r="AH87" s="125">
        <v>0</v>
      </c>
      <c r="AI87" s="108" t="s">
        <v>64</v>
      </c>
      <c r="AJ87" s="108" t="s">
        <v>64</v>
      </c>
      <c r="AK87" s="124" t="s">
        <v>454</v>
      </c>
      <c r="AL87" s="124"/>
      <c r="AM87" s="125">
        <v>0</v>
      </c>
      <c r="AN87" s="125">
        <v>0</v>
      </c>
      <c r="AO87" s="144"/>
      <c r="AP87" s="144"/>
      <c r="AQ87" s="144"/>
      <c r="AR87" s="144"/>
      <c r="AS87" s="108" t="s">
        <v>542</v>
      </c>
      <c r="AT87" s="323" t="s">
        <v>543</v>
      </c>
    </row>
    <row r="88" spans="1:46" ht="39" customHeight="1">
      <c r="A88" s="610"/>
      <c r="B88" s="599"/>
      <c r="C88" s="602"/>
      <c r="D88" s="602"/>
      <c r="E88" s="980"/>
      <c r="F88" s="998"/>
      <c r="G88" s="602"/>
      <c r="H88" s="602"/>
      <c r="I88" s="602"/>
      <c r="J88" s="806"/>
      <c r="K88" s="806"/>
      <c r="L88" s="991"/>
      <c r="M88" s="108" t="s">
        <v>554</v>
      </c>
      <c r="N88" s="108" t="s">
        <v>206</v>
      </c>
      <c r="O88" s="602"/>
      <c r="P88" s="434">
        <v>1</v>
      </c>
      <c r="Q88" s="421">
        <v>0</v>
      </c>
      <c r="R88" s="370"/>
      <c r="S88" s="437">
        <f t="shared" si="3"/>
        <v>0</v>
      </c>
      <c r="T88" s="437"/>
      <c r="U88" s="437"/>
      <c r="V88" s="437"/>
      <c r="W88" s="437"/>
      <c r="X88" s="124">
        <v>45505</v>
      </c>
      <c r="Y88" s="124">
        <v>45641</v>
      </c>
      <c r="Z88" s="242">
        <v>139</v>
      </c>
      <c r="AA88" s="108">
        <v>10000</v>
      </c>
      <c r="AB88" s="108" t="s">
        <v>444</v>
      </c>
      <c r="AC88" s="108" t="s">
        <v>445</v>
      </c>
      <c r="AD88" s="602"/>
      <c r="AE88" s="602"/>
      <c r="AF88" s="108" t="s">
        <v>452</v>
      </c>
      <c r="AG88" s="108" t="s">
        <v>64</v>
      </c>
      <c r="AH88" s="125">
        <v>0</v>
      </c>
      <c r="AI88" s="108" t="s">
        <v>64</v>
      </c>
      <c r="AJ88" s="108" t="s">
        <v>64</v>
      </c>
      <c r="AK88" s="124" t="s">
        <v>454</v>
      </c>
      <c r="AL88" s="124"/>
      <c r="AM88" s="125">
        <v>0</v>
      </c>
      <c r="AN88" s="125">
        <v>0</v>
      </c>
      <c r="AO88" s="144"/>
      <c r="AP88" s="144"/>
      <c r="AQ88" s="144"/>
      <c r="AR88" s="144"/>
      <c r="AS88" s="108" t="s">
        <v>542</v>
      </c>
      <c r="AT88" s="323" t="s">
        <v>543</v>
      </c>
    </row>
    <row r="89" spans="1:46" ht="28.5" customHeight="1">
      <c r="A89" s="610"/>
      <c r="B89" s="599"/>
      <c r="C89" s="602"/>
      <c r="D89" s="602"/>
      <c r="E89" s="980"/>
      <c r="F89" s="998"/>
      <c r="G89" s="602"/>
      <c r="H89" s="602"/>
      <c r="I89" s="602"/>
      <c r="J89" s="806"/>
      <c r="K89" s="806"/>
      <c r="L89" s="991"/>
      <c r="M89" s="108" t="s">
        <v>555</v>
      </c>
      <c r="N89" s="108" t="s">
        <v>206</v>
      </c>
      <c r="O89" s="602"/>
      <c r="P89" s="434">
        <v>6</v>
      </c>
      <c r="Q89" s="421">
        <v>3</v>
      </c>
      <c r="R89" s="370"/>
      <c r="S89" s="437">
        <f t="shared" si="3"/>
        <v>0.5</v>
      </c>
      <c r="T89" s="437"/>
      <c r="U89" s="437"/>
      <c r="V89" s="437"/>
      <c r="W89" s="437"/>
      <c r="X89" s="124">
        <v>45505</v>
      </c>
      <c r="Y89" s="124">
        <v>45641</v>
      </c>
      <c r="Z89" s="242">
        <v>139</v>
      </c>
      <c r="AA89" s="108">
        <v>10000</v>
      </c>
      <c r="AB89" s="108" t="s">
        <v>444</v>
      </c>
      <c r="AC89" s="108" t="s">
        <v>445</v>
      </c>
      <c r="AD89" s="602"/>
      <c r="AE89" s="602"/>
      <c r="AF89" s="108" t="s">
        <v>229</v>
      </c>
      <c r="AG89" s="108" t="s">
        <v>464</v>
      </c>
      <c r="AH89" s="125">
        <v>250000000</v>
      </c>
      <c r="AI89" s="108" t="s">
        <v>77</v>
      </c>
      <c r="AJ89" s="108" t="s">
        <v>54</v>
      </c>
      <c r="AK89" s="124">
        <v>45534</v>
      </c>
      <c r="AL89" s="124"/>
      <c r="AM89" s="125">
        <v>250000000</v>
      </c>
      <c r="AN89" s="125">
        <v>250000000</v>
      </c>
      <c r="AO89" s="144"/>
      <c r="AP89" s="144"/>
      <c r="AQ89" s="144"/>
      <c r="AR89" s="144"/>
      <c r="AS89" s="108" t="s">
        <v>542</v>
      </c>
      <c r="AT89" s="323" t="s">
        <v>543</v>
      </c>
    </row>
    <row r="90" spans="1:46" ht="27" customHeight="1">
      <c r="A90" s="610"/>
      <c r="B90" s="599"/>
      <c r="C90" s="602"/>
      <c r="D90" s="602" t="s">
        <v>401</v>
      </c>
      <c r="E90" s="980"/>
      <c r="F90" s="998"/>
      <c r="G90" s="602"/>
      <c r="H90" s="602"/>
      <c r="I90" s="602" t="s">
        <v>556</v>
      </c>
      <c r="J90" s="806">
        <v>1333</v>
      </c>
      <c r="K90" s="806"/>
      <c r="L90" s="991">
        <v>0.1</v>
      </c>
      <c r="M90" s="108" t="s">
        <v>557</v>
      </c>
      <c r="N90" s="108" t="s">
        <v>206</v>
      </c>
      <c r="O90" s="602" t="s">
        <v>558</v>
      </c>
      <c r="P90" s="434">
        <v>1</v>
      </c>
      <c r="Q90" s="421">
        <v>0.9</v>
      </c>
      <c r="R90" s="370"/>
      <c r="S90" s="437">
        <f t="shared" si="3"/>
        <v>0.9</v>
      </c>
      <c r="T90" s="437"/>
      <c r="U90" s="437"/>
      <c r="V90" s="437"/>
      <c r="W90" s="437"/>
      <c r="X90" s="124">
        <v>45505</v>
      </c>
      <c r="Y90" s="124">
        <v>45641</v>
      </c>
      <c r="Z90" s="242">
        <v>139</v>
      </c>
      <c r="AA90" s="108">
        <v>10000</v>
      </c>
      <c r="AB90" s="108" t="s">
        <v>444</v>
      </c>
      <c r="AC90" s="108" t="s">
        <v>445</v>
      </c>
      <c r="AD90" s="602" t="s">
        <v>552</v>
      </c>
      <c r="AE90" s="602" t="s">
        <v>447</v>
      </c>
      <c r="AF90" s="108" t="s">
        <v>229</v>
      </c>
      <c r="AG90" s="108" t="s">
        <v>448</v>
      </c>
      <c r="AH90" s="125">
        <v>150000000</v>
      </c>
      <c r="AI90" s="108" t="s">
        <v>55</v>
      </c>
      <c r="AJ90" s="108" t="s">
        <v>54</v>
      </c>
      <c r="AK90" s="124">
        <v>45534</v>
      </c>
      <c r="AL90" s="124"/>
      <c r="AM90" s="125">
        <v>150000000</v>
      </c>
      <c r="AN90" s="125">
        <v>150000000</v>
      </c>
      <c r="AO90" s="144"/>
      <c r="AP90" s="144"/>
      <c r="AQ90" s="144"/>
      <c r="AR90" s="144"/>
      <c r="AS90" s="108" t="s">
        <v>542</v>
      </c>
      <c r="AT90" s="323" t="s">
        <v>543</v>
      </c>
    </row>
    <row r="91" spans="1:46" ht="30.75" customHeight="1">
      <c r="A91" s="610"/>
      <c r="B91" s="599"/>
      <c r="C91" s="602"/>
      <c r="D91" s="602"/>
      <c r="E91" s="980"/>
      <c r="F91" s="998"/>
      <c r="G91" s="602"/>
      <c r="H91" s="602"/>
      <c r="I91" s="602"/>
      <c r="J91" s="806"/>
      <c r="K91" s="806"/>
      <c r="L91" s="991"/>
      <c r="M91" s="108" t="s">
        <v>559</v>
      </c>
      <c r="N91" s="108" t="s">
        <v>206</v>
      </c>
      <c r="O91" s="602"/>
      <c r="P91" s="434">
        <v>1</v>
      </c>
      <c r="Q91" s="421">
        <v>0.9</v>
      </c>
      <c r="R91" s="370"/>
      <c r="S91" s="437">
        <f t="shared" si="3"/>
        <v>0.9</v>
      </c>
      <c r="T91" s="437"/>
      <c r="U91" s="437"/>
      <c r="V91" s="437"/>
      <c r="W91" s="437"/>
      <c r="X91" s="124">
        <v>45505</v>
      </c>
      <c r="Y91" s="124">
        <v>45641</v>
      </c>
      <c r="Z91" s="242">
        <v>139</v>
      </c>
      <c r="AA91" s="108">
        <v>10000</v>
      </c>
      <c r="AB91" s="108" t="s">
        <v>444</v>
      </c>
      <c r="AC91" s="108" t="s">
        <v>445</v>
      </c>
      <c r="AD91" s="602"/>
      <c r="AE91" s="602"/>
      <c r="AF91" s="108" t="s">
        <v>229</v>
      </c>
      <c r="AG91" s="108" t="s">
        <v>503</v>
      </c>
      <c r="AH91" s="125">
        <v>300000000</v>
      </c>
      <c r="AI91" s="108" t="s">
        <v>55</v>
      </c>
      <c r="AJ91" s="108" t="s">
        <v>54</v>
      </c>
      <c r="AK91" s="124">
        <v>45534</v>
      </c>
      <c r="AL91" s="124"/>
      <c r="AM91" s="125">
        <v>300000000</v>
      </c>
      <c r="AN91" s="125">
        <v>300000000</v>
      </c>
      <c r="AO91" s="144"/>
      <c r="AP91" s="144"/>
      <c r="AQ91" s="144"/>
      <c r="AR91" s="144"/>
      <c r="AS91" s="108" t="s">
        <v>542</v>
      </c>
      <c r="AT91" s="323" t="s">
        <v>543</v>
      </c>
    </row>
    <row r="92" spans="1:46" ht="24.75" customHeight="1">
      <c r="A92" s="610"/>
      <c r="B92" s="599"/>
      <c r="C92" s="602"/>
      <c r="D92" s="602"/>
      <c r="E92" s="980"/>
      <c r="F92" s="998"/>
      <c r="G92" s="602"/>
      <c r="H92" s="602"/>
      <c r="I92" s="602"/>
      <c r="J92" s="806"/>
      <c r="K92" s="806"/>
      <c r="L92" s="991"/>
      <c r="M92" s="108" t="s">
        <v>560</v>
      </c>
      <c r="N92" s="108" t="s">
        <v>206</v>
      </c>
      <c r="O92" s="602"/>
      <c r="P92" s="434">
        <v>1</v>
      </c>
      <c r="Q92" s="421">
        <v>0.9</v>
      </c>
      <c r="R92" s="370"/>
      <c r="S92" s="437">
        <f t="shared" si="3"/>
        <v>0.9</v>
      </c>
      <c r="T92" s="437"/>
      <c r="U92" s="437"/>
      <c r="V92" s="437"/>
      <c r="W92" s="437"/>
      <c r="X92" s="124">
        <v>45505</v>
      </c>
      <c r="Y92" s="124">
        <v>45641</v>
      </c>
      <c r="Z92" s="242">
        <v>139</v>
      </c>
      <c r="AA92" s="108">
        <v>10000</v>
      </c>
      <c r="AB92" s="108" t="s">
        <v>444</v>
      </c>
      <c r="AC92" s="108" t="s">
        <v>445</v>
      </c>
      <c r="AD92" s="602"/>
      <c r="AE92" s="602"/>
      <c r="AF92" s="108" t="s">
        <v>229</v>
      </c>
      <c r="AG92" s="108" t="s">
        <v>448</v>
      </c>
      <c r="AH92" s="125">
        <v>50000000</v>
      </c>
      <c r="AI92" s="108" t="s">
        <v>55</v>
      </c>
      <c r="AJ92" s="108" t="s">
        <v>54</v>
      </c>
      <c r="AK92" s="124">
        <v>45534</v>
      </c>
      <c r="AL92" s="124"/>
      <c r="AM92" s="125">
        <v>50000000</v>
      </c>
      <c r="AN92" s="125">
        <v>50000000</v>
      </c>
      <c r="AO92" s="144"/>
      <c r="AP92" s="144"/>
      <c r="AQ92" s="144"/>
      <c r="AR92" s="144"/>
      <c r="AS92" s="108" t="s">
        <v>542</v>
      </c>
      <c r="AT92" s="323" t="s">
        <v>543</v>
      </c>
    </row>
    <row r="93" spans="1:46" ht="26.25" customHeight="1">
      <c r="A93" s="610"/>
      <c r="B93" s="599"/>
      <c r="C93" s="602"/>
      <c r="D93" s="602"/>
      <c r="E93" s="980"/>
      <c r="F93" s="998"/>
      <c r="G93" s="602"/>
      <c r="H93" s="602"/>
      <c r="I93" s="602"/>
      <c r="J93" s="806"/>
      <c r="K93" s="806"/>
      <c r="L93" s="991"/>
      <c r="M93" s="108" t="s">
        <v>561</v>
      </c>
      <c r="N93" s="108" t="s">
        <v>206</v>
      </c>
      <c r="O93" s="602"/>
      <c r="P93" s="434">
        <v>1</v>
      </c>
      <c r="Q93" s="421">
        <v>0.9</v>
      </c>
      <c r="R93" s="370"/>
      <c r="S93" s="437">
        <f t="shared" si="3"/>
        <v>0.9</v>
      </c>
      <c r="T93" s="437"/>
      <c r="U93" s="437"/>
      <c r="V93" s="437"/>
      <c r="W93" s="437"/>
      <c r="X93" s="124">
        <v>45505</v>
      </c>
      <c r="Y93" s="124">
        <v>45641</v>
      </c>
      <c r="Z93" s="242">
        <v>139</v>
      </c>
      <c r="AA93" s="108">
        <v>10000</v>
      </c>
      <c r="AB93" s="108" t="s">
        <v>444</v>
      </c>
      <c r="AC93" s="108" t="s">
        <v>445</v>
      </c>
      <c r="AD93" s="602"/>
      <c r="AE93" s="602"/>
      <c r="AF93" s="108" t="s">
        <v>229</v>
      </c>
      <c r="AG93" s="108" t="s">
        <v>448</v>
      </c>
      <c r="AH93" s="125">
        <v>50000000</v>
      </c>
      <c r="AI93" s="108" t="s">
        <v>55</v>
      </c>
      <c r="AJ93" s="108" t="s">
        <v>54</v>
      </c>
      <c r="AK93" s="124">
        <v>45534</v>
      </c>
      <c r="AL93" s="124"/>
      <c r="AM93" s="125">
        <v>50000000</v>
      </c>
      <c r="AN93" s="125">
        <v>50000000</v>
      </c>
      <c r="AO93" s="144"/>
      <c r="AP93" s="144"/>
      <c r="AQ93" s="144"/>
      <c r="AR93" s="144"/>
      <c r="AS93" s="108" t="s">
        <v>542</v>
      </c>
      <c r="AT93" s="323" t="s">
        <v>543</v>
      </c>
    </row>
    <row r="94" spans="1:46" ht="55.5" customHeight="1">
      <c r="A94" s="720"/>
      <c r="B94" s="977"/>
      <c r="C94" s="978"/>
      <c r="D94" s="978"/>
      <c r="E94" s="981"/>
      <c r="F94" s="999"/>
      <c r="G94" s="978"/>
      <c r="H94" s="978"/>
      <c r="I94" s="978"/>
      <c r="J94" s="831"/>
      <c r="K94" s="831"/>
      <c r="L94" s="992"/>
      <c r="M94" s="218" t="s">
        <v>562</v>
      </c>
      <c r="N94" s="218" t="s">
        <v>206</v>
      </c>
      <c r="O94" s="978"/>
      <c r="P94" s="435">
        <v>1</v>
      </c>
      <c r="Q94" s="422">
        <v>0.9</v>
      </c>
      <c r="R94" s="371"/>
      <c r="S94" s="443">
        <f t="shared" si="3"/>
        <v>0.9</v>
      </c>
      <c r="T94" s="458"/>
      <c r="U94" s="452"/>
      <c r="V94" s="452"/>
      <c r="W94" s="453"/>
      <c r="X94" s="324">
        <v>45505</v>
      </c>
      <c r="Y94" s="324">
        <v>45641</v>
      </c>
      <c r="Z94" s="325">
        <v>139</v>
      </c>
      <c r="AA94" s="218">
        <v>10000</v>
      </c>
      <c r="AB94" s="218" t="s">
        <v>444</v>
      </c>
      <c r="AC94" s="218" t="s">
        <v>445</v>
      </c>
      <c r="AD94" s="978"/>
      <c r="AE94" s="978"/>
      <c r="AF94" s="218" t="s">
        <v>229</v>
      </c>
      <c r="AG94" s="218" t="s">
        <v>448</v>
      </c>
      <c r="AH94" s="326">
        <v>60000000</v>
      </c>
      <c r="AI94" s="218" t="s">
        <v>55</v>
      </c>
      <c r="AJ94" s="218" t="s">
        <v>54</v>
      </c>
      <c r="AK94" s="324">
        <v>45534</v>
      </c>
      <c r="AL94" s="324"/>
      <c r="AM94" s="326">
        <v>60000000</v>
      </c>
      <c r="AN94" s="326">
        <v>60000000</v>
      </c>
      <c r="AO94" s="304"/>
      <c r="AP94" s="304"/>
      <c r="AQ94" s="304"/>
      <c r="AR94" s="304"/>
      <c r="AS94" s="218" t="s">
        <v>542</v>
      </c>
      <c r="AT94" s="327" t="s">
        <v>543</v>
      </c>
    </row>
    <row r="95" spans="1:46" s="523" customFormat="1" ht="55.5" customHeight="1" thickBot="1">
      <c r="A95" s="461"/>
      <c r="B95" s="461"/>
      <c r="C95" s="461"/>
      <c r="D95" s="461"/>
      <c r="E95" s="807" t="s">
        <v>702</v>
      </c>
      <c r="F95" s="807"/>
      <c r="G95" s="807"/>
      <c r="H95" s="807"/>
      <c r="I95" s="807"/>
      <c r="J95" s="807"/>
      <c r="K95" s="807"/>
      <c r="L95" s="807"/>
      <c r="M95" s="807"/>
      <c r="N95" s="807"/>
      <c r="O95" s="807"/>
      <c r="P95" s="807"/>
      <c r="Q95" s="807"/>
      <c r="R95" s="807"/>
      <c r="S95" s="463">
        <f>SUM(S81:S94)/(14)</f>
        <v>0.375</v>
      </c>
      <c r="T95" s="538"/>
      <c r="U95" s="519"/>
      <c r="V95" s="519"/>
      <c r="W95" s="463"/>
      <c r="X95" s="520"/>
      <c r="Y95" s="520"/>
      <c r="Z95" s="518"/>
      <c r="AA95" s="461"/>
      <c r="AB95" s="461"/>
      <c r="AC95" s="461"/>
      <c r="AD95" s="461"/>
      <c r="AE95" s="461"/>
      <c r="AF95" s="461"/>
      <c r="AG95" s="461"/>
      <c r="AH95" s="522"/>
      <c r="AI95" s="461"/>
      <c r="AJ95" s="461"/>
      <c r="AK95" s="520"/>
      <c r="AL95" s="520"/>
      <c r="AM95" s="522"/>
      <c r="AN95" s="522"/>
      <c r="AO95" s="522"/>
      <c r="AP95" s="522"/>
      <c r="AQ95" s="522"/>
      <c r="AR95" s="522"/>
      <c r="AS95" s="461"/>
      <c r="AT95" s="461"/>
    </row>
    <row r="96" spans="1:46" ht="36" customHeight="1">
      <c r="A96" s="719" t="s">
        <v>406</v>
      </c>
      <c r="B96" s="1001" t="s">
        <v>407</v>
      </c>
      <c r="C96" s="1004" t="s">
        <v>570</v>
      </c>
      <c r="D96" s="1004" t="s">
        <v>409</v>
      </c>
      <c r="E96" s="1007" t="s">
        <v>563</v>
      </c>
      <c r="F96" s="1010">
        <v>2024130010089</v>
      </c>
      <c r="G96" s="1004" t="s">
        <v>564</v>
      </c>
      <c r="H96" s="1004" t="s">
        <v>565</v>
      </c>
      <c r="I96" s="1004" t="s">
        <v>566</v>
      </c>
      <c r="J96" s="805">
        <v>800</v>
      </c>
      <c r="K96" s="909"/>
      <c r="L96" s="1013">
        <v>0.05</v>
      </c>
      <c r="M96" s="539" t="s">
        <v>567</v>
      </c>
      <c r="N96" s="539" t="s">
        <v>206</v>
      </c>
      <c r="O96" s="1004" t="s">
        <v>568</v>
      </c>
      <c r="P96" s="540">
        <v>0.5</v>
      </c>
      <c r="Q96" s="495">
        <v>0.9</v>
      </c>
      <c r="R96" s="496"/>
      <c r="S96" s="445">
        <f>100%</f>
        <v>1</v>
      </c>
      <c r="T96" s="445"/>
      <c r="U96" s="451">
        <v>4009880000</v>
      </c>
      <c r="V96" s="451">
        <v>7410000</v>
      </c>
      <c r="W96" s="460">
        <f>V96/U96</f>
        <v>1.8479355990702964E-3</v>
      </c>
      <c r="X96" s="541">
        <v>45505</v>
      </c>
      <c r="Y96" s="541">
        <v>45641</v>
      </c>
      <c r="Z96" s="542">
        <v>139</v>
      </c>
      <c r="AA96" s="539">
        <v>10000</v>
      </c>
      <c r="AB96" s="539" t="s">
        <v>444</v>
      </c>
      <c r="AC96" s="539" t="s">
        <v>445</v>
      </c>
      <c r="AD96" s="1004" t="s">
        <v>552</v>
      </c>
      <c r="AE96" s="1004" t="s">
        <v>447</v>
      </c>
      <c r="AF96" s="539" t="s">
        <v>229</v>
      </c>
      <c r="AG96" s="539" t="s">
        <v>464</v>
      </c>
      <c r="AH96" s="543">
        <v>250000000</v>
      </c>
      <c r="AI96" s="539" t="s">
        <v>77</v>
      </c>
      <c r="AJ96" s="539" t="s">
        <v>54</v>
      </c>
      <c r="AK96" s="541">
        <v>45534</v>
      </c>
      <c r="AL96" s="541"/>
      <c r="AM96" s="543">
        <v>250000000</v>
      </c>
      <c r="AN96" s="543">
        <v>250000000</v>
      </c>
      <c r="AO96" s="502"/>
      <c r="AP96" s="502"/>
      <c r="AQ96" s="502"/>
      <c r="AR96" s="502"/>
      <c r="AS96" s="539" t="s">
        <v>569</v>
      </c>
      <c r="AT96" s="544" t="s">
        <v>570</v>
      </c>
    </row>
    <row r="97" spans="1:46" ht="52.5" customHeight="1">
      <c r="A97" s="610"/>
      <c r="B97" s="1002"/>
      <c r="C97" s="1005"/>
      <c r="D97" s="1005"/>
      <c r="E97" s="1008"/>
      <c r="F97" s="1011"/>
      <c r="G97" s="1005"/>
      <c r="H97" s="1005"/>
      <c r="I97" s="1005"/>
      <c r="J97" s="806"/>
      <c r="K97" s="858"/>
      <c r="L97" s="1014"/>
      <c r="M97" s="111" t="s">
        <v>571</v>
      </c>
      <c r="N97" s="111" t="s">
        <v>206</v>
      </c>
      <c r="O97" s="1005"/>
      <c r="P97" s="436">
        <v>1</v>
      </c>
      <c r="Q97" s="421">
        <v>0.3</v>
      </c>
      <c r="R97" s="370"/>
      <c r="S97" s="437">
        <f t="shared" si="3"/>
        <v>0.3</v>
      </c>
      <c r="T97" s="437"/>
      <c r="U97" s="437"/>
      <c r="V97" s="437"/>
      <c r="W97" s="437"/>
      <c r="X97" s="126">
        <v>45505</v>
      </c>
      <c r="Y97" s="126">
        <v>45641</v>
      </c>
      <c r="Z97" s="243">
        <v>139</v>
      </c>
      <c r="AA97" s="111">
        <v>10000</v>
      </c>
      <c r="AB97" s="111" t="s">
        <v>444</v>
      </c>
      <c r="AC97" s="111" t="s">
        <v>445</v>
      </c>
      <c r="AD97" s="1005"/>
      <c r="AE97" s="1005"/>
      <c r="AF97" s="111" t="s">
        <v>229</v>
      </c>
      <c r="AG97" s="111" t="s">
        <v>464</v>
      </c>
      <c r="AH97" s="127">
        <v>100000000</v>
      </c>
      <c r="AI97" s="111" t="s">
        <v>77</v>
      </c>
      <c r="AJ97" s="111" t="s">
        <v>54</v>
      </c>
      <c r="AK97" s="126">
        <v>45534</v>
      </c>
      <c r="AL97" s="126"/>
      <c r="AM97" s="127">
        <v>100000000</v>
      </c>
      <c r="AN97" s="127">
        <v>100000000</v>
      </c>
      <c r="AO97" s="144"/>
      <c r="AP97" s="144"/>
      <c r="AQ97" s="144"/>
      <c r="AR97" s="144"/>
      <c r="AS97" s="111" t="s">
        <v>569</v>
      </c>
      <c r="AT97" s="207" t="s">
        <v>570</v>
      </c>
    </row>
    <row r="98" spans="1:46" ht="72.75" customHeight="1">
      <c r="A98" s="610"/>
      <c r="B98" s="1002"/>
      <c r="C98" s="1005"/>
      <c r="D98" s="1005" t="s">
        <v>411</v>
      </c>
      <c r="E98" s="1008"/>
      <c r="F98" s="1011"/>
      <c r="G98" s="1005"/>
      <c r="H98" s="1005"/>
      <c r="I98" s="1005" t="s">
        <v>572</v>
      </c>
      <c r="J98" s="806">
        <v>0</v>
      </c>
      <c r="K98" s="806"/>
      <c r="L98" s="1014">
        <f>'[2]1. ESTRATÉGICO'!L36</f>
        <v>0</v>
      </c>
      <c r="M98" s="111" t="s">
        <v>573</v>
      </c>
      <c r="N98" s="111" t="s">
        <v>206</v>
      </c>
      <c r="O98" s="1005" t="s">
        <v>574</v>
      </c>
      <c r="P98" s="436">
        <v>0</v>
      </c>
      <c r="Q98" s="421">
        <v>0</v>
      </c>
      <c r="R98" s="370"/>
      <c r="S98" s="437"/>
      <c r="T98" s="437"/>
      <c r="U98" s="437"/>
      <c r="V98" s="437"/>
      <c r="W98" s="437"/>
      <c r="X98" s="126">
        <v>45505</v>
      </c>
      <c r="Y98" s="126">
        <v>45641</v>
      </c>
      <c r="Z98" s="243">
        <v>139</v>
      </c>
      <c r="AA98" s="111">
        <v>10000</v>
      </c>
      <c r="AB98" s="111" t="s">
        <v>444</v>
      </c>
      <c r="AC98" s="111" t="s">
        <v>445</v>
      </c>
      <c r="AD98" s="1005" t="s">
        <v>552</v>
      </c>
      <c r="AE98" s="1005" t="s">
        <v>447</v>
      </c>
      <c r="AF98" s="111" t="s">
        <v>229</v>
      </c>
      <c r="AG98" s="111" t="s">
        <v>448</v>
      </c>
      <c r="AH98" s="127">
        <v>180000000</v>
      </c>
      <c r="AI98" s="111" t="s">
        <v>55</v>
      </c>
      <c r="AJ98" s="111" t="s">
        <v>54</v>
      </c>
      <c r="AK98" s="126">
        <v>45534</v>
      </c>
      <c r="AL98" s="126"/>
      <c r="AM98" s="127">
        <v>180000000</v>
      </c>
      <c r="AN98" s="127">
        <v>180000000</v>
      </c>
      <c r="AO98" s="144"/>
      <c r="AP98" s="144"/>
      <c r="AQ98" s="144"/>
      <c r="AR98" s="144"/>
      <c r="AS98" s="111" t="s">
        <v>569</v>
      </c>
      <c r="AT98" s="207" t="s">
        <v>570</v>
      </c>
    </row>
    <row r="99" spans="1:46" ht="39.75" customHeight="1">
      <c r="A99" s="610"/>
      <c r="B99" s="1002"/>
      <c r="C99" s="1005"/>
      <c r="D99" s="1005"/>
      <c r="E99" s="1008"/>
      <c r="F99" s="1011"/>
      <c r="G99" s="1005"/>
      <c r="H99" s="1005"/>
      <c r="I99" s="1005"/>
      <c r="J99" s="806"/>
      <c r="K99" s="806"/>
      <c r="L99" s="1014"/>
      <c r="M99" s="111" t="s">
        <v>575</v>
      </c>
      <c r="N99" s="111" t="s">
        <v>206</v>
      </c>
      <c r="O99" s="1005"/>
      <c r="P99" s="436">
        <v>0</v>
      </c>
      <c r="Q99" s="421">
        <v>0</v>
      </c>
      <c r="R99" s="370"/>
      <c r="S99" s="437"/>
      <c r="T99" s="437"/>
      <c r="U99" s="437"/>
      <c r="V99" s="437"/>
      <c r="W99" s="437"/>
      <c r="X99" s="126">
        <v>45505</v>
      </c>
      <c r="Y99" s="126">
        <v>45641</v>
      </c>
      <c r="Z99" s="243">
        <v>139</v>
      </c>
      <c r="AA99" s="111">
        <v>10000</v>
      </c>
      <c r="AB99" s="111" t="s">
        <v>444</v>
      </c>
      <c r="AC99" s="111" t="s">
        <v>445</v>
      </c>
      <c r="AD99" s="1005"/>
      <c r="AE99" s="1005"/>
      <c r="AF99" s="111" t="s">
        <v>229</v>
      </c>
      <c r="AG99" s="111" t="s">
        <v>503</v>
      </c>
      <c r="AH99" s="127">
        <v>200000000</v>
      </c>
      <c r="AI99" s="111" t="s">
        <v>55</v>
      </c>
      <c r="AJ99" s="111" t="s">
        <v>54</v>
      </c>
      <c r="AK99" s="126">
        <v>45534</v>
      </c>
      <c r="AL99" s="126"/>
      <c r="AM99" s="127">
        <v>200000000</v>
      </c>
      <c r="AN99" s="127">
        <v>200000000</v>
      </c>
      <c r="AO99" s="144"/>
      <c r="AP99" s="144"/>
      <c r="AQ99" s="144"/>
      <c r="AR99" s="144"/>
      <c r="AS99" s="111" t="s">
        <v>569</v>
      </c>
      <c r="AT99" s="207" t="s">
        <v>570</v>
      </c>
    </row>
    <row r="100" spans="1:46" ht="45" customHeight="1">
      <c r="A100" s="610"/>
      <c r="B100" s="1002"/>
      <c r="C100" s="1005"/>
      <c r="D100" s="1005" t="s">
        <v>414</v>
      </c>
      <c r="E100" s="1008"/>
      <c r="F100" s="1011"/>
      <c r="G100" s="1005"/>
      <c r="H100" s="1005"/>
      <c r="I100" s="1005" t="s">
        <v>576</v>
      </c>
      <c r="J100" s="806">
        <v>0</v>
      </c>
      <c r="K100" s="806"/>
      <c r="L100" s="1014">
        <f>'[2]1. ESTRATÉGICO'!L37</f>
        <v>0</v>
      </c>
      <c r="M100" s="111" t="s">
        <v>577</v>
      </c>
      <c r="N100" s="111" t="s">
        <v>206</v>
      </c>
      <c r="O100" s="1005" t="s">
        <v>415</v>
      </c>
      <c r="P100" s="436">
        <v>0</v>
      </c>
      <c r="Q100" s="421">
        <v>0</v>
      </c>
      <c r="R100" s="370"/>
      <c r="S100" s="437"/>
      <c r="T100" s="437"/>
      <c r="U100" s="437"/>
      <c r="V100" s="437"/>
      <c r="W100" s="437"/>
      <c r="X100" s="126">
        <v>45505</v>
      </c>
      <c r="Y100" s="126">
        <v>45641</v>
      </c>
      <c r="Z100" s="243">
        <v>139</v>
      </c>
      <c r="AA100" s="111">
        <v>10000</v>
      </c>
      <c r="AB100" s="111" t="s">
        <v>444</v>
      </c>
      <c r="AC100" s="111" t="s">
        <v>445</v>
      </c>
      <c r="AD100" s="1005" t="s">
        <v>552</v>
      </c>
      <c r="AE100" s="1005" t="s">
        <v>447</v>
      </c>
      <c r="AF100" s="111" t="s">
        <v>229</v>
      </c>
      <c r="AG100" s="111" t="s">
        <v>464</v>
      </c>
      <c r="AH100" s="127">
        <v>400000000</v>
      </c>
      <c r="AI100" s="111" t="s">
        <v>77</v>
      </c>
      <c r="AJ100" s="111" t="s">
        <v>54</v>
      </c>
      <c r="AK100" s="126">
        <v>45534</v>
      </c>
      <c r="AL100" s="126"/>
      <c r="AM100" s="127">
        <v>400000000</v>
      </c>
      <c r="AN100" s="127">
        <v>400000000</v>
      </c>
      <c r="AO100" s="144"/>
      <c r="AP100" s="144"/>
      <c r="AQ100" s="144"/>
      <c r="AR100" s="144"/>
      <c r="AS100" s="111" t="s">
        <v>569</v>
      </c>
      <c r="AT100" s="207" t="s">
        <v>570</v>
      </c>
    </row>
    <row r="101" spans="1:46" ht="69" customHeight="1">
      <c r="A101" s="610"/>
      <c r="B101" s="1002"/>
      <c r="C101" s="1005"/>
      <c r="D101" s="1005"/>
      <c r="E101" s="1008"/>
      <c r="F101" s="1011"/>
      <c r="G101" s="1005"/>
      <c r="H101" s="1005"/>
      <c r="I101" s="1005"/>
      <c r="J101" s="806"/>
      <c r="K101" s="806"/>
      <c r="L101" s="1014"/>
      <c r="M101" s="111" t="s">
        <v>578</v>
      </c>
      <c r="N101" s="111" t="s">
        <v>206</v>
      </c>
      <c r="O101" s="1005"/>
      <c r="P101" s="436">
        <v>0</v>
      </c>
      <c r="Q101" s="421">
        <v>0</v>
      </c>
      <c r="R101" s="370"/>
      <c r="S101" s="437"/>
      <c r="T101" s="437"/>
      <c r="U101" s="437"/>
      <c r="V101" s="437"/>
      <c r="W101" s="437"/>
      <c r="X101" s="126">
        <v>45505</v>
      </c>
      <c r="Y101" s="126">
        <v>45641</v>
      </c>
      <c r="Z101" s="243">
        <v>139</v>
      </c>
      <c r="AA101" s="111">
        <v>10000</v>
      </c>
      <c r="AB101" s="111" t="s">
        <v>444</v>
      </c>
      <c r="AC101" s="111" t="s">
        <v>445</v>
      </c>
      <c r="AD101" s="1005"/>
      <c r="AE101" s="1005"/>
      <c r="AF101" s="111" t="s">
        <v>229</v>
      </c>
      <c r="AG101" s="111" t="s">
        <v>448</v>
      </c>
      <c r="AH101" s="127">
        <v>1500000000</v>
      </c>
      <c r="AI101" s="111" t="s">
        <v>55</v>
      </c>
      <c r="AJ101" s="111" t="s">
        <v>54</v>
      </c>
      <c r="AK101" s="126">
        <v>45534</v>
      </c>
      <c r="AL101" s="126"/>
      <c r="AM101" s="127">
        <v>1500000000</v>
      </c>
      <c r="AN101" s="127">
        <v>1500000000</v>
      </c>
      <c r="AO101" s="144"/>
      <c r="AP101" s="144"/>
      <c r="AQ101" s="144"/>
      <c r="AR101" s="144"/>
      <c r="AS101" s="111" t="s">
        <v>569</v>
      </c>
      <c r="AT101" s="207" t="s">
        <v>570</v>
      </c>
    </row>
    <row r="102" spans="1:46" ht="108.75" customHeight="1">
      <c r="A102" s="610"/>
      <c r="B102" s="1002"/>
      <c r="C102" s="1005"/>
      <c r="D102" s="111" t="s">
        <v>417</v>
      </c>
      <c r="E102" s="1008"/>
      <c r="F102" s="1011"/>
      <c r="G102" s="1005"/>
      <c r="H102" s="1005"/>
      <c r="I102" s="111" t="s">
        <v>579</v>
      </c>
      <c r="J102" s="149">
        <v>0</v>
      </c>
      <c r="K102" s="149"/>
      <c r="L102" s="372">
        <f>'[2]1. ESTRATÉGICO'!L38</f>
        <v>0</v>
      </c>
      <c r="M102" s="111" t="s">
        <v>580</v>
      </c>
      <c r="N102" s="111" t="s">
        <v>206</v>
      </c>
      <c r="O102" s="111" t="s">
        <v>581</v>
      </c>
      <c r="P102" s="436">
        <v>0</v>
      </c>
      <c r="Q102" s="421">
        <v>0</v>
      </c>
      <c r="R102" s="370"/>
      <c r="S102" s="437"/>
      <c r="T102" s="437"/>
      <c r="U102" s="437"/>
      <c r="V102" s="437"/>
      <c r="W102" s="437"/>
      <c r="X102" s="126">
        <v>45505</v>
      </c>
      <c r="Y102" s="126">
        <v>45641</v>
      </c>
      <c r="Z102" s="243">
        <v>139</v>
      </c>
      <c r="AA102" s="111">
        <v>10000</v>
      </c>
      <c r="AB102" s="111" t="s">
        <v>444</v>
      </c>
      <c r="AC102" s="111" t="s">
        <v>445</v>
      </c>
      <c r="AD102" s="111" t="s">
        <v>552</v>
      </c>
      <c r="AE102" s="111" t="s">
        <v>447</v>
      </c>
      <c r="AF102" s="111" t="s">
        <v>229</v>
      </c>
      <c r="AG102" s="111" t="s">
        <v>464</v>
      </c>
      <c r="AH102" s="127">
        <v>250000000</v>
      </c>
      <c r="AI102" s="111" t="s">
        <v>77</v>
      </c>
      <c r="AJ102" s="111" t="s">
        <v>54</v>
      </c>
      <c r="AK102" s="126">
        <v>45534</v>
      </c>
      <c r="AL102" s="126"/>
      <c r="AM102" s="127">
        <v>250000000</v>
      </c>
      <c r="AN102" s="127">
        <v>250000000</v>
      </c>
      <c r="AO102" s="144"/>
      <c r="AP102" s="144"/>
      <c r="AQ102" s="144"/>
      <c r="AR102" s="144"/>
      <c r="AS102" s="111" t="s">
        <v>569</v>
      </c>
      <c r="AT102" s="207" t="s">
        <v>570</v>
      </c>
    </row>
    <row r="103" spans="1:46" ht="42.75" customHeight="1">
      <c r="A103" s="610"/>
      <c r="B103" s="1002"/>
      <c r="C103" s="1005"/>
      <c r="D103" s="1005" t="s">
        <v>420</v>
      </c>
      <c r="E103" s="1008"/>
      <c r="F103" s="1011"/>
      <c r="G103" s="1005"/>
      <c r="H103" s="1011" t="s">
        <v>582</v>
      </c>
      <c r="I103" s="1005" t="s">
        <v>473</v>
      </c>
      <c r="J103" s="806">
        <v>0</v>
      </c>
      <c r="K103" s="806"/>
      <c r="L103" s="1014">
        <v>0.25</v>
      </c>
      <c r="M103" s="111" t="s">
        <v>583</v>
      </c>
      <c r="N103" s="111" t="s">
        <v>206</v>
      </c>
      <c r="O103" s="1005" t="s">
        <v>584</v>
      </c>
      <c r="P103" s="436">
        <v>0.5</v>
      </c>
      <c r="Q103" s="421">
        <v>0</v>
      </c>
      <c r="R103" s="370"/>
      <c r="S103" s="437">
        <f t="shared" si="3"/>
        <v>0</v>
      </c>
      <c r="T103" s="437"/>
      <c r="U103" s="437"/>
      <c r="V103" s="437"/>
      <c r="W103" s="437"/>
      <c r="X103" s="126">
        <v>45505</v>
      </c>
      <c r="Y103" s="126">
        <v>45641</v>
      </c>
      <c r="Z103" s="243">
        <v>139</v>
      </c>
      <c r="AA103" s="111">
        <v>10000</v>
      </c>
      <c r="AB103" s="111" t="s">
        <v>444</v>
      </c>
      <c r="AC103" s="111" t="s">
        <v>445</v>
      </c>
      <c r="AD103" s="1005" t="s">
        <v>552</v>
      </c>
      <c r="AE103" s="1005" t="s">
        <v>447</v>
      </c>
      <c r="AF103" s="111" t="s">
        <v>229</v>
      </c>
      <c r="AG103" s="111" t="s">
        <v>448</v>
      </c>
      <c r="AH103" s="127">
        <v>300000000</v>
      </c>
      <c r="AI103" s="111" t="s">
        <v>55</v>
      </c>
      <c r="AJ103" s="111" t="s">
        <v>54</v>
      </c>
      <c r="AK103" s="126">
        <v>45534</v>
      </c>
      <c r="AL103" s="126"/>
      <c r="AM103" s="127">
        <v>300000000</v>
      </c>
      <c r="AN103" s="127">
        <v>300000000</v>
      </c>
      <c r="AO103" s="144"/>
      <c r="AP103" s="144"/>
      <c r="AQ103" s="144"/>
      <c r="AR103" s="144"/>
      <c r="AS103" s="111" t="s">
        <v>569</v>
      </c>
      <c r="AT103" s="207" t="s">
        <v>570</v>
      </c>
    </row>
    <row r="104" spans="1:46" ht="60.75" customHeight="1">
      <c r="A104" s="610"/>
      <c r="B104" s="1002"/>
      <c r="C104" s="1005"/>
      <c r="D104" s="1005"/>
      <c r="E104" s="1008"/>
      <c r="F104" s="1011"/>
      <c r="G104" s="1005"/>
      <c r="H104" s="1011"/>
      <c r="I104" s="1005"/>
      <c r="J104" s="806"/>
      <c r="K104" s="806"/>
      <c r="L104" s="1014"/>
      <c r="M104" s="111" t="s">
        <v>585</v>
      </c>
      <c r="N104" s="111" t="s">
        <v>206</v>
      </c>
      <c r="O104" s="1005"/>
      <c r="P104" s="436">
        <v>3</v>
      </c>
      <c r="Q104" s="421">
        <v>2</v>
      </c>
      <c r="R104" s="370"/>
      <c r="S104" s="437">
        <f t="shared" si="3"/>
        <v>0.66666666666666663</v>
      </c>
      <c r="T104" s="437"/>
      <c r="U104" s="437"/>
      <c r="V104" s="437"/>
      <c r="W104" s="437"/>
      <c r="X104" s="126">
        <v>45505</v>
      </c>
      <c r="Y104" s="126">
        <v>45641</v>
      </c>
      <c r="Z104" s="243">
        <v>139</v>
      </c>
      <c r="AA104" s="111">
        <v>10000</v>
      </c>
      <c r="AB104" s="111" t="s">
        <v>444</v>
      </c>
      <c r="AC104" s="111" t="s">
        <v>445</v>
      </c>
      <c r="AD104" s="1005"/>
      <c r="AE104" s="1005"/>
      <c r="AF104" s="111" t="s">
        <v>229</v>
      </c>
      <c r="AG104" s="111" t="s">
        <v>464</v>
      </c>
      <c r="AH104" s="127">
        <v>200000000</v>
      </c>
      <c r="AI104" s="111" t="s">
        <v>77</v>
      </c>
      <c r="AJ104" s="111" t="s">
        <v>54</v>
      </c>
      <c r="AK104" s="126">
        <v>45534</v>
      </c>
      <c r="AL104" s="126"/>
      <c r="AM104" s="127">
        <v>200000000</v>
      </c>
      <c r="AN104" s="127">
        <v>200000000</v>
      </c>
      <c r="AO104" s="144"/>
      <c r="AP104" s="144"/>
      <c r="AQ104" s="144"/>
      <c r="AR104" s="144"/>
      <c r="AS104" s="111" t="s">
        <v>569</v>
      </c>
      <c r="AT104" s="207" t="s">
        <v>570</v>
      </c>
    </row>
    <row r="105" spans="1:46" ht="50.25" customHeight="1">
      <c r="A105" s="610"/>
      <c r="B105" s="1002"/>
      <c r="C105" s="1005"/>
      <c r="D105" s="1005"/>
      <c r="E105" s="1008"/>
      <c r="F105" s="1011"/>
      <c r="G105" s="1005"/>
      <c r="H105" s="1011"/>
      <c r="I105" s="1005"/>
      <c r="J105" s="806"/>
      <c r="K105" s="806"/>
      <c r="L105" s="1014"/>
      <c r="M105" s="111" t="s">
        <v>586</v>
      </c>
      <c r="N105" s="111" t="s">
        <v>206</v>
      </c>
      <c r="O105" s="1005"/>
      <c r="P105" s="436">
        <v>6</v>
      </c>
      <c r="Q105" s="421">
        <v>3</v>
      </c>
      <c r="R105" s="370"/>
      <c r="S105" s="437">
        <f t="shared" si="3"/>
        <v>0.5</v>
      </c>
      <c r="T105" s="437"/>
      <c r="U105" s="437"/>
      <c r="V105" s="437"/>
      <c r="W105" s="437"/>
      <c r="X105" s="126">
        <v>45505</v>
      </c>
      <c r="Y105" s="126">
        <v>45641</v>
      </c>
      <c r="Z105" s="243">
        <v>139</v>
      </c>
      <c r="AA105" s="111">
        <v>10000</v>
      </c>
      <c r="AB105" s="111" t="s">
        <v>444</v>
      </c>
      <c r="AC105" s="111" t="s">
        <v>445</v>
      </c>
      <c r="AD105" s="1005"/>
      <c r="AE105" s="1005"/>
      <c r="AF105" s="111" t="s">
        <v>229</v>
      </c>
      <c r="AG105" s="111" t="s">
        <v>464</v>
      </c>
      <c r="AH105" s="127">
        <v>100000000</v>
      </c>
      <c r="AI105" s="111" t="s">
        <v>77</v>
      </c>
      <c r="AJ105" s="111" t="s">
        <v>54</v>
      </c>
      <c r="AK105" s="126">
        <v>45534</v>
      </c>
      <c r="AL105" s="126"/>
      <c r="AM105" s="127">
        <v>100000000</v>
      </c>
      <c r="AN105" s="127">
        <v>100000000</v>
      </c>
      <c r="AO105" s="144">
        <v>24000000</v>
      </c>
      <c r="AP105" s="144"/>
      <c r="AQ105" s="144">
        <v>24000000</v>
      </c>
      <c r="AR105" s="144"/>
      <c r="AS105" s="111" t="s">
        <v>569</v>
      </c>
      <c r="AT105" s="207" t="s">
        <v>570</v>
      </c>
    </row>
    <row r="106" spans="1:46" ht="58.5" customHeight="1">
      <c r="A106" s="610"/>
      <c r="B106" s="1002"/>
      <c r="C106" s="1005"/>
      <c r="D106" s="1005" t="s">
        <v>423</v>
      </c>
      <c r="E106" s="1008"/>
      <c r="F106" s="1011"/>
      <c r="G106" s="1005"/>
      <c r="H106" s="1011"/>
      <c r="I106" s="1005" t="s">
        <v>587</v>
      </c>
      <c r="J106" s="806">
        <v>0.25</v>
      </c>
      <c r="K106" s="806"/>
      <c r="L106" s="1014">
        <v>0.25</v>
      </c>
      <c r="M106" s="111" t="s">
        <v>588</v>
      </c>
      <c r="N106" s="111" t="s">
        <v>206</v>
      </c>
      <c r="O106" s="1005" t="s">
        <v>443</v>
      </c>
      <c r="P106" s="436">
        <v>1</v>
      </c>
      <c r="Q106" s="421">
        <v>0.9</v>
      </c>
      <c r="R106" s="370"/>
      <c r="S106" s="437">
        <f t="shared" si="3"/>
        <v>0.9</v>
      </c>
      <c r="T106" s="437"/>
      <c r="U106" s="437"/>
      <c r="V106" s="437"/>
      <c r="W106" s="437"/>
      <c r="X106" s="126">
        <v>45505</v>
      </c>
      <c r="Y106" s="126">
        <v>45641</v>
      </c>
      <c r="Z106" s="243">
        <v>139</v>
      </c>
      <c r="AA106" s="111">
        <v>10000</v>
      </c>
      <c r="AB106" s="111" t="s">
        <v>444</v>
      </c>
      <c r="AC106" s="111" t="s">
        <v>445</v>
      </c>
      <c r="AD106" s="1005" t="s">
        <v>552</v>
      </c>
      <c r="AE106" s="1005" t="s">
        <v>447</v>
      </c>
      <c r="AF106" s="111" t="s">
        <v>229</v>
      </c>
      <c r="AG106" s="111" t="s">
        <v>464</v>
      </c>
      <c r="AH106" s="127">
        <v>20000000</v>
      </c>
      <c r="AI106" s="111" t="s">
        <v>77</v>
      </c>
      <c r="AJ106" s="111" t="s">
        <v>54</v>
      </c>
      <c r="AK106" s="126">
        <v>45534</v>
      </c>
      <c r="AL106" s="126"/>
      <c r="AM106" s="127">
        <v>20000000</v>
      </c>
      <c r="AN106" s="127">
        <v>20000000</v>
      </c>
      <c r="AO106" s="144"/>
      <c r="AP106" s="144"/>
      <c r="AQ106" s="144"/>
      <c r="AR106" s="144"/>
      <c r="AS106" s="111" t="s">
        <v>569</v>
      </c>
      <c r="AT106" s="207" t="s">
        <v>570</v>
      </c>
    </row>
    <row r="107" spans="1:46" ht="60.75" customHeight="1" thickBot="1">
      <c r="A107" s="720"/>
      <c r="B107" s="1003"/>
      <c r="C107" s="1006"/>
      <c r="D107" s="1006"/>
      <c r="E107" s="1009"/>
      <c r="F107" s="1012"/>
      <c r="G107" s="1006"/>
      <c r="H107" s="1012"/>
      <c r="I107" s="1006"/>
      <c r="J107" s="879"/>
      <c r="K107" s="879"/>
      <c r="L107" s="1015"/>
      <c r="M107" s="545" t="s">
        <v>589</v>
      </c>
      <c r="N107" s="545" t="s">
        <v>206</v>
      </c>
      <c r="O107" s="1006"/>
      <c r="P107" s="546">
        <v>3</v>
      </c>
      <c r="Q107" s="422">
        <v>2</v>
      </c>
      <c r="R107" s="371"/>
      <c r="S107" s="443">
        <f t="shared" si="3"/>
        <v>0.66666666666666663</v>
      </c>
      <c r="T107" s="443"/>
      <c r="U107" s="443"/>
      <c r="V107" s="443"/>
      <c r="W107" s="443"/>
      <c r="X107" s="547">
        <v>45505</v>
      </c>
      <c r="Y107" s="547">
        <v>45641</v>
      </c>
      <c r="Z107" s="548">
        <v>139</v>
      </c>
      <c r="AA107" s="545">
        <v>10000</v>
      </c>
      <c r="AB107" s="545" t="s">
        <v>444</v>
      </c>
      <c r="AC107" s="545" t="s">
        <v>445</v>
      </c>
      <c r="AD107" s="1006"/>
      <c r="AE107" s="1006"/>
      <c r="AF107" s="545" t="s">
        <v>229</v>
      </c>
      <c r="AG107" s="545" t="s">
        <v>464</v>
      </c>
      <c r="AH107" s="549">
        <v>500000000</v>
      </c>
      <c r="AI107" s="545" t="s">
        <v>77</v>
      </c>
      <c r="AJ107" s="545" t="s">
        <v>54</v>
      </c>
      <c r="AK107" s="547">
        <v>45534</v>
      </c>
      <c r="AL107" s="547"/>
      <c r="AM107" s="549">
        <v>500000000</v>
      </c>
      <c r="AN107" s="549">
        <v>500000000</v>
      </c>
      <c r="AO107" s="304"/>
      <c r="AP107" s="304"/>
      <c r="AQ107" s="304"/>
      <c r="AR107" s="304"/>
      <c r="AS107" s="545" t="s">
        <v>569</v>
      </c>
      <c r="AT107" s="550" t="s">
        <v>570</v>
      </c>
    </row>
    <row r="108" spans="1:46" s="523" customFormat="1" ht="60.75" customHeight="1">
      <c r="A108" s="461"/>
      <c r="B108" s="461"/>
      <c r="C108" s="461"/>
      <c r="D108" s="461"/>
      <c r="E108" s="802" t="s">
        <v>703</v>
      </c>
      <c r="F108" s="802"/>
      <c r="G108" s="802"/>
      <c r="H108" s="802"/>
      <c r="I108" s="802"/>
      <c r="J108" s="802"/>
      <c r="K108" s="802"/>
      <c r="L108" s="802"/>
      <c r="M108" s="802"/>
      <c r="N108" s="802"/>
      <c r="O108" s="802"/>
      <c r="P108" s="802"/>
      <c r="Q108" s="802"/>
      <c r="R108" s="802"/>
      <c r="S108" s="463">
        <f>SUM(S96:S107)/(7)</f>
        <v>0.57619047619047614</v>
      </c>
      <c r="T108" s="464" t="s">
        <v>693</v>
      </c>
      <c r="U108" s="465"/>
      <c r="V108" s="465"/>
      <c r="W108" s="463"/>
      <c r="X108" s="520"/>
      <c r="Y108" s="520"/>
      <c r="Z108" s="518"/>
      <c r="AA108" s="461"/>
      <c r="AB108" s="461"/>
      <c r="AC108" s="461"/>
      <c r="AD108" s="461"/>
      <c r="AE108" s="461"/>
      <c r="AF108" s="461"/>
      <c r="AG108" s="461"/>
      <c r="AH108" s="522"/>
      <c r="AI108" s="461"/>
      <c r="AJ108" s="461"/>
      <c r="AK108" s="520"/>
      <c r="AL108" s="520"/>
      <c r="AM108" s="522"/>
      <c r="AN108" s="522"/>
      <c r="AO108" s="522"/>
      <c r="AP108" s="522"/>
      <c r="AQ108" s="522"/>
      <c r="AR108" s="522"/>
      <c r="AS108" s="461"/>
      <c r="AT108" s="461"/>
    </row>
    <row r="109" spans="1:46" ht="33.75" customHeight="1"/>
    <row r="112" spans="1:46" ht="23.25" customHeight="1">
      <c r="P112" s="803" t="s">
        <v>689</v>
      </c>
      <c r="Q112" s="803"/>
      <c r="R112" s="803"/>
      <c r="S112" s="804">
        <f>(S108+S95+S80+S70+S60+S50+S34+S26+S14)/(9)</f>
        <v>0.27252824274490944</v>
      </c>
      <c r="T112" s="799" t="s">
        <v>694</v>
      </c>
      <c r="U112" s="800">
        <f>SUM(U96+U81+U71+U61+U51+U35+U28+U15+U9)</f>
        <v>45470430286.949997</v>
      </c>
      <c r="V112" s="800">
        <f>SUM(V96+V81+V71+V61+V51+V35+V28+V15+V9)</f>
        <v>8869959173</v>
      </c>
      <c r="W112" s="801">
        <f>V112/U112</f>
        <v>0.19507093108695908</v>
      </c>
    </row>
    <row r="113" spans="16:23" ht="23.25" customHeight="1">
      <c r="P113" s="803"/>
      <c r="Q113" s="803"/>
      <c r="R113" s="803"/>
      <c r="S113" s="804"/>
      <c r="T113" s="799"/>
      <c r="U113" s="800"/>
      <c r="V113" s="800"/>
      <c r="W113" s="801"/>
    </row>
    <row r="114" spans="16:23" ht="23.25" customHeight="1">
      <c r="P114" s="803"/>
      <c r="Q114" s="803"/>
      <c r="R114" s="803"/>
      <c r="S114" s="804"/>
      <c r="T114" s="799"/>
      <c r="U114" s="800"/>
      <c r="V114" s="800"/>
      <c r="W114" s="801"/>
    </row>
    <row r="115" spans="16:23" ht="23.25" customHeight="1">
      <c r="P115" s="803"/>
      <c r="Q115" s="803"/>
      <c r="R115" s="803"/>
      <c r="S115" s="804"/>
      <c r="T115" s="799"/>
      <c r="U115" s="800"/>
      <c r="V115" s="800"/>
      <c r="W115" s="801"/>
    </row>
    <row r="116" spans="16:23" ht="23.25" customHeight="1">
      <c r="P116" s="803"/>
      <c r="Q116" s="803"/>
      <c r="R116" s="803"/>
      <c r="S116" s="804"/>
      <c r="T116" s="799"/>
      <c r="U116" s="800"/>
      <c r="V116" s="800"/>
      <c r="W116" s="801"/>
    </row>
    <row r="117" spans="16:23" ht="23.25" customHeight="1">
      <c r="P117" s="803"/>
      <c r="Q117" s="803"/>
      <c r="R117" s="803"/>
      <c r="S117" s="804"/>
      <c r="T117" s="799"/>
      <c r="U117" s="800"/>
      <c r="V117" s="800"/>
      <c r="W117" s="801"/>
    </row>
    <row r="118" spans="16:23" ht="23.25" customHeight="1">
      <c r="P118" s="803"/>
      <c r="Q118" s="803"/>
      <c r="R118" s="803"/>
      <c r="S118" s="804"/>
      <c r="T118" s="799"/>
      <c r="U118" s="800"/>
      <c r="V118" s="800"/>
      <c r="W118" s="801"/>
    </row>
    <row r="119" spans="16:23" ht="23.25" customHeight="1">
      <c r="P119" s="803"/>
      <c r="Q119" s="803"/>
      <c r="R119" s="803"/>
      <c r="S119" s="804"/>
      <c r="T119" s="799"/>
      <c r="U119" s="800"/>
      <c r="V119" s="800"/>
      <c r="W119" s="801"/>
    </row>
    <row r="120" spans="16:23" ht="23.25" customHeight="1">
      <c r="P120" s="803"/>
      <c r="Q120" s="803"/>
      <c r="R120" s="803"/>
      <c r="S120" s="804"/>
      <c r="T120" s="799"/>
      <c r="U120" s="800"/>
      <c r="V120" s="800"/>
      <c r="W120" s="801"/>
    </row>
    <row r="121" spans="16:23" ht="23.25" customHeight="1">
      <c r="P121" s="803"/>
      <c r="Q121" s="803"/>
      <c r="R121" s="803"/>
      <c r="S121" s="804"/>
      <c r="T121" s="799"/>
      <c r="U121" s="800"/>
      <c r="V121" s="800"/>
      <c r="W121" s="801"/>
    </row>
  </sheetData>
  <mergeCells count="346">
    <mergeCell ref="AU9:AU13"/>
    <mergeCell ref="AU31:AU32"/>
    <mergeCell ref="H103:H107"/>
    <mergeCell ref="I103:I105"/>
    <mergeCell ref="L103:L105"/>
    <mergeCell ref="O103:O105"/>
    <mergeCell ref="AD103:AD105"/>
    <mergeCell ref="AE103:AE105"/>
    <mergeCell ref="O96:O97"/>
    <mergeCell ref="AD96:AD97"/>
    <mergeCell ref="K106:K107"/>
    <mergeCell ref="AE96:AE97"/>
    <mergeCell ref="AE51:AE54"/>
    <mergeCell ref="H55:H59"/>
    <mergeCell ref="I55:I56"/>
    <mergeCell ref="L55:L56"/>
    <mergeCell ref="O55:O56"/>
    <mergeCell ref="AD55:AD56"/>
    <mergeCell ref="AE55:AE56"/>
    <mergeCell ref="I39:I41"/>
    <mergeCell ref="L39:L41"/>
    <mergeCell ref="L98:L99"/>
    <mergeCell ref="O98:O99"/>
    <mergeCell ref="AD98:AD99"/>
    <mergeCell ref="AE98:AE99"/>
    <mergeCell ref="F96:F107"/>
    <mergeCell ref="G96:G107"/>
    <mergeCell ref="H96:H102"/>
    <mergeCell ref="I96:I97"/>
    <mergeCell ref="L96:L97"/>
    <mergeCell ref="I100:I101"/>
    <mergeCell ref="L100:L101"/>
    <mergeCell ref="O100:O101"/>
    <mergeCell ref="AD100:AD101"/>
    <mergeCell ref="AE100:AE101"/>
    <mergeCell ref="I106:I107"/>
    <mergeCell ref="L106:L107"/>
    <mergeCell ref="O106:O107"/>
    <mergeCell ref="AD106:AD107"/>
    <mergeCell ref="AE106:AE107"/>
    <mergeCell ref="K98:K99"/>
    <mergeCell ref="K100:K101"/>
    <mergeCell ref="K103:K105"/>
    <mergeCell ref="K96:K97"/>
    <mergeCell ref="A96:A107"/>
    <mergeCell ref="B96:B107"/>
    <mergeCell ref="C96:C107"/>
    <mergeCell ref="D96:D97"/>
    <mergeCell ref="E96:E107"/>
    <mergeCell ref="D100:D101"/>
    <mergeCell ref="J96:J97"/>
    <mergeCell ref="J106:J107"/>
    <mergeCell ref="J103:J105"/>
    <mergeCell ref="J100:J101"/>
    <mergeCell ref="J98:J99"/>
    <mergeCell ref="D98:D99"/>
    <mergeCell ref="D103:D105"/>
    <mergeCell ref="D106:D107"/>
    <mergeCell ref="I98:I99"/>
    <mergeCell ref="AD90:AD94"/>
    <mergeCell ref="AE90:AE94"/>
    <mergeCell ref="F81:F94"/>
    <mergeCell ref="G81:G94"/>
    <mergeCell ref="H81:H85"/>
    <mergeCell ref="I81:I85"/>
    <mergeCell ref="L81:L85"/>
    <mergeCell ref="K81:K85"/>
    <mergeCell ref="K86:K89"/>
    <mergeCell ref="K90:K94"/>
    <mergeCell ref="AD81:AD85"/>
    <mergeCell ref="AE81:AE85"/>
    <mergeCell ref="L86:L89"/>
    <mergeCell ref="O86:O89"/>
    <mergeCell ref="AD86:AD89"/>
    <mergeCell ref="AE86:AE89"/>
    <mergeCell ref="J86:J89"/>
    <mergeCell ref="J81:J85"/>
    <mergeCell ref="H61:H63"/>
    <mergeCell ref="I61:I63"/>
    <mergeCell ref="O81:O85"/>
    <mergeCell ref="D86:D89"/>
    <mergeCell ref="H86:H94"/>
    <mergeCell ref="I86:I89"/>
    <mergeCell ref="D90:D94"/>
    <mergeCell ref="I90:I94"/>
    <mergeCell ref="L90:L94"/>
    <mergeCell ref="O90:O94"/>
    <mergeCell ref="D71:D74"/>
    <mergeCell ref="E71:E79"/>
    <mergeCell ref="J71:J74"/>
    <mergeCell ref="J75:J79"/>
    <mergeCell ref="K71:K74"/>
    <mergeCell ref="K75:K79"/>
    <mergeCell ref="H71:H74"/>
    <mergeCell ref="I71:I74"/>
    <mergeCell ref="L71:L74"/>
    <mergeCell ref="AD71:AD74"/>
    <mergeCell ref="AE71:AE74"/>
    <mergeCell ref="A81:A94"/>
    <mergeCell ref="B81:B94"/>
    <mergeCell ref="C81:C94"/>
    <mergeCell ref="D81:D85"/>
    <mergeCell ref="E81:E94"/>
    <mergeCell ref="O71:O74"/>
    <mergeCell ref="A61:A79"/>
    <mergeCell ref="B61:B69"/>
    <mergeCell ref="C61:C69"/>
    <mergeCell ref="B71:B79"/>
    <mergeCell ref="C71:C79"/>
    <mergeCell ref="I68:I69"/>
    <mergeCell ref="L68:L69"/>
    <mergeCell ref="O68:O69"/>
    <mergeCell ref="J66:J67"/>
    <mergeCell ref="J90:J94"/>
    <mergeCell ref="L75:L79"/>
    <mergeCell ref="O75:O79"/>
    <mergeCell ref="AD75:AD79"/>
    <mergeCell ref="AE75:AE79"/>
    <mergeCell ref="F71:F79"/>
    <mergeCell ref="G71:G79"/>
    <mergeCell ref="A35:A59"/>
    <mergeCell ref="B35:B49"/>
    <mergeCell ref="C35:C49"/>
    <mergeCell ref="D35:D38"/>
    <mergeCell ref="E35:E49"/>
    <mergeCell ref="D42:D44"/>
    <mergeCell ref="B51:B59"/>
    <mergeCell ref="C51:C59"/>
    <mergeCell ref="D51:D54"/>
    <mergeCell ref="E51:E59"/>
    <mergeCell ref="D55:D56"/>
    <mergeCell ref="D39:D41"/>
    <mergeCell ref="D45:D47"/>
    <mergeCell ref="D48:D49"/>
    <mergeCell ref="D57:D59"/>
    <mergeCell ref="A15:A25"/>
    <mergeCell ref="B15:B25"/>
    <mergeCell ref="C15:C25"/>
    <mergeCell ref="E15:E25"/>
    <mergeCell ref="M9:M10"/>
    <mergeCell ref="AA9:AA13"/>
    <mergeCell ref="A9:A13"/>
    <mergeCell ref="B9:B13"/>
    <mergeCell ref="C9:C13"/>
    <mergeCell ref="E9:E13"/>
    <mergeCell ref="F9:F13"/>
    <mergeCell ref="G9:G13"/>
    <mergeCell ref="I15:I19"/>
    <mergeCell ref="J15:J19"/>
    <mergeCell ref="H15:H19"/>
    <mergeCell ref="F15:F25"/>
    <mergeCell ref="G15:G25"/>
    <mergeCell ref="D15:D19"/>
    <mergeCell ref="D20:D24"/>
    <mergeCell ref="AA15:AA25"/>
    <mergeCell ref="N9:N13"/>
    <mergeCell ref="N15:N25"/>
    <mergeCell ref="H20:H24"/>
    <mergeCell ref="I20:I24"/>
    <mergeCell ref="AT9:AT13"/>
    <mergeCell ref="AL9:AL13"/>
    <mergeCell ref="C3:AS3"/>
    <mergeCell ref="C4:AS4"/>
    <mergeCell ref="C5:AT5"/>
    <mergeCell ref="A6:AE7"/>
    <mergeCell ref="A5:B5"/>
    <mergeCell ref="A1:B4"/>
    <mergeCell ref="AF6:AK7"/>
    <mergeCell ref="AM6:AT7"/>
    <mergeCell ref="C1:AS1"/>
    <mergeCell ref="C2:AS2"/>
    <mergeCell ref="AM9:AM13"/>
    <mergeCell ref="AN9:AN13"/>
    <mergeCell ref="AS9:AS13"/>
    <mergeCell ref="AD9:AD10"/>
    <mergeCell ref="AE9:AE10"/>
    <mergeCell ref="AB9:AB13"/>
    <mergeCell ref="AG9:AG10"/>
    <mergeCell ref="AC9:AC13"/>
    <mergeCell ref="AH9:AH10"/>
    <mergeCell ref="AD11:AD13"/>
    <mergeCell ref="AE11:AE13"/>
    <mergeCell ref="AO9:AO13"/>
    <mergeCell ref="AS31:AS32"/>
    <mergeCell ref="J20:J24"/>
    <mergeCell ref="AN20:AN24"/>
    <mergeCell ref="J61:J63"/>
    <mergeCell ref="AQ9:AQ13"/>
    <mergeCell ref="J35:J38"/>
    <mergeCell ref="J39:J41"/>
    <mergeCell ref="J42:J44"/>
    <mergeCell ref="J45:J47"/>
    <mergeCell ref="J48:J49"/>
    <mergeCell ref="J51:J54"/>
    <mergeCell ref="J55:J56"/>
    <mergeCell ref="J57:J59"/>
    <mergeCell ref="K35:K38"/>
    <mergeCell ref="K39:K41"/>
    <mergeCell ref="K42:K44"/>
    <mergeCell ref="K45:K47"/>
    <mergeCell ref="K48:K49"/>
    <mergeCell ref="K51:K54"/>
    <mergeCell ref="K55:K56"/>
    <mergeCell ref="L35:L38"/>
    <mergeCell ref="AO20:AO24"/>
    <mergeCell ref="AD45:AD47"/>
    <mergeCell ref="L48:L49"/>
    <mergeCell ref="AQ20:AQ24"/>
    <mergeCell ref="AS20:AS24"/>
    <mergeCell ref="AB15:AB25"/>
    <mergeCell ref="AC15:AC25"/>
    <mergeCell ref="AD15:AD25"/>
    <mergeCell ref="AE15:AE25"/>
    <mergeCell ref="N27:N32"/>
    <mergeCell ref="AE35:AE38"/>
    <mergeCell ref="A27:A32"/>
    <mergeCell ref="B27:B32"/>
    <mergeCell ref="C27:C32"/>
    <mergeCell ref="E27:E32"/>
    <mergeCell ref="D31:D32"/>
    <mergeCell ref="F27:F32"/>
    <mergeCell ref="G27:G32"/>
    <mergeCell ref="H27:H32"/>
    <mergeCell ref="AG31:AG32"/>
    <mergeCell ref="K27:K30"/>
    <mergeCell ref="K31:K32"/>
    <mergeCell ref="AN27:AN30"/>
    <mergeCell ref="AS27:AS30"/>
    <mergeCell ref="AK27:AK30"/>
    <mergeCell ref="AG27:AG30"/>
    <mergeCell ref="AK31:AK32"/>
    <mergeCell ref="AU15:AU19"/>
    <mergeCell ref="AU20:AU24"/>
    <mergeCell ref="AU27:AU30"/>
    <mergeCell ref="I27:I30"/>
    <mergeCell ref="J27:J30"/>
    <mergeCell ref="AO27:AO30"/>
    <mergeCell ref="AQ27:AQ30"/>
    <mergeCell ref="AO15:AO19"/>
    <mergeCell ref="AQ15:AQ19"/>
    <mergeCell ref="AS15:AS19"/>
    <mergeCell ref="AT15:AT25"/>
    <mergeCell ref="AL15:AL25"/>
    <mergeCell ref="AL27:AL30"/>
    <mergeCell ref="AN15:AN19"/>
    <mergeCell ref="K15:K19"/>
    <mergeCell ref="K20:K24"/>
    <mergeCell ref="AT27:AT32"/>
    <mergeCell ref="I31:I32"/>
    <mergeCell ref="J31:J32"/>
    <mergeCell ref="AA27:AA32"/>
    <mergeCell ref="AB27:AB32"/>
    <mergeCell ref="AC27:AC32"/>
    <mergeCell ref="AD27:AD32"/>
    <mergeCell ref="AE27:AE32"/>
    <mergeCell ref="AN31:AN32"/>
    <mergeCell ref="AO31:AO32"/>
    <mergeCell ref="AQ31:AQ32"/>
    <mergeCell ref="AD68:AD69"/>
    <mergeCell ref="AE68:AE69"/>
    <mergeCell ref="AD51:AD54"/>
    <mergeCell ref="O39:O41"/>
    <mergeCell ref="AD39:AD41"/>
    <mergeCell ref="AE39:AE41"/>
    <mergeCell ref="AE42:AE44"/>
    <mergeCell ref="AE45:AE47"/>
    <mergeCell ref="AE48:AE49"/>
    <mergeCell ref="O51:O54"/>
    <mergeCell ref="O48:O49"/>
    <mergeCell ref="O35:O38"/>
    <mergeCell ref="AD35:AD38"/>
    <mergeCell ref="O42:O44"/>
    <mergeCell ref="AD42:AD44"/>
    <mergeCell ref="AD48:AD49"/>
    <mergeCell ref="AD61:AD63"/>
    <mergeCell ref="AE61:AE63"/>
    <mergeCell ref="AD66:AD67"/>
    <mergeCell ref="AE66:AE67"/>
    <mergeCell ref="O66:O67"/>
    <mergeCell ref="AD57:AD59"/>
    <mergeCell ref="AE57:AE59"/>
    <mergeCell ref="AL31:AL32"/>
    <mergeCell ref="L66:L67"/>
    <mergeCell ref="Q9:Q10"/>
    <mergeCell ref="E14:R14"/>
    <mergeCell ref="E26:R26"/>
    <mergeCell ref="E34:R34"/>
    <mergeCell ref="E50:R50"/>
    <mergeCell ref="E60:R60"/>
    <mergeCell ref="U15:U16"/>
    <mergeCell ref="V15:V16"/>
    <mergeCell ref="W15:W16"/>
    <mergeCell ref="I45:I47"/>
    <mergeCell ref="E61:E69"/>
    <mergeCell ref="H68:H69"/>
    <mergeCell ref="J68:J69"/>
    <mergeCell ref="K68:K69"/>
    <mergeCell ref="L61:L63"/>
    <mergeCell ref="O61:O63"/>
    <mergeCell ref="H64:H67"/>
    <mergeCell ref="I66:I67"/>
    <mergeCell ref="G61:G69"/>
    <mergeCell ref="L64:L65"/>
    <mergeCell ref="D27:D30"/>
    <mergeCell ref="F51:F59"/>
    <mergeCell ref="G51:G59"/>
    <mergeCell ref="H51:H54"/>
    <mergeCell ref="I42:I44"/>
    <mergeCell ref="L42:L44"/>
    <mergeCell ref="L45:L47"/>
    <mergeCell ref="L51:L54"/>
    <mergeCell ref="O45:O47"/>
    <mergeCell ref="I57:I59"/>
    <mergeCell ref="L57:L59"/>
    <mergeCell ref="O57:O59"/>
    <mergeCell ref="I48:I49"/>
    <mergeCell ref="F35:F49"/>
    <mergeCell ref="G35:G49"/>
    <mergeCell ref="H35:H44"/>
    <mergeCell ref="I35:I38"/>
    <mergeCell ref="H45:H49"/>
    <mergeCell ref="K57:K59"/>
    <mergeCell ref="T112:T121"/>
    <mergeCell ref="U112:U121"/>
    <mergeCell ref="V112:V121"/>
    <mergeCell ref="W112:W121"/>
    <mergeCell ref="I51:I54"/>
    <mergeCell ref="E108:R108"/>
    <mergeCell ref="P112:R121"/>
    <mergeCell ref="S112:S121"/>
    <mergeCell ref="K61:K63"/>
    <mergeCell ref="K64:K65"/>
    <mergeCell ref="K66:K67"/>
    <mergeCell ref="I64:I65"/>
    <mergeCell ref="E70:R70"/>
    <mergeCell ref="D80:R80"/>
    <mergeCell ref="E95:R95"/>
    <mergeCell ref="D63:D65"/>
    <mergeCell ref="F61:F69"/>
    <mergeCell ref="J64:J65"/>
    <mergeCell ref="D61:D62"/>
    <mergeCell ref="D66:D67"/>
    <mergeCell ref="D68:D69"/>
    <mergeCell ref="D75:D79"/>
    <mergeCell ref="H75:H79"/>
    <mergeCell ref="I75:I79"/>
  </mergeCells>
  <phoneticPr fontId="15" type="noConversion"/>
  <dataValidations count="2">
    <dataValidation type="list" allowBlank="1" showInputMessage="1" showErrorMessage="1" sqref="N27 N9 N15">
      <formula1>$BB$9:$BB$30</formula1>
    </dataValidation>
    <dataValidation type="list" allowBlank="1" showInputMessage="1" showErrorMessage="1" sqref="N35:N49 N51:N59 N61:N69 N71:N79 N81:N94 N96:N107">
      <formula1>$BB$9:$BB$46</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AI9:AI32</xm:sqref>
        </x14:dataValidation>
        <x14:dataValidation type="list" allowBlank="1" showInputMessage="1" showErrorMessage="1">
          <x14:formula1>
            <xm:f>ANEXO1!$F$2:$F$7</xm:f>
          </x14:formula1>
          <xm:sqref>AJ9:AJ32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1024" t="s">
        <v>37</v>
      </c>
      <c r="B2" s="1025"/>
      <c r="C2" s="1025"/>
      <c r="D2" s="1025"/>
      <c r="E2" s="1025"/>
      <c r="F2" s="1025"/>
      <c r="G2" s="1026"/>
    </row>
    <row r="3" spans="1:7" s="6" customFormat="1">
      <c r="A3" s="28" t="s">
        <v>38</v>
      </c>
      <c r="B3" s="1021" t="s">
        <v>39</v>
      </c>
      <c r="C3" s="1021"/>
      <c r="D3" s="1021"/>
      <c r="E3" s="1021"/>
      <c r="F3" s="1021"/>
      <c r="G3" s="30" t="s">
        <v>40</v>
      </c>
    </row>
    <row r="4" spans="1:7" ht="12.75" customHeight="1">
      <c r="A4" s="31">
        <v>45489</v>
      </c>
      <c r="B4" s="1022" t="s">
        <v>217</v>
      </c>
      <c r="C4" s="1022"/>
      <c r="D4" s="1022"/>
      <c r="E4" s="1022"/>
      <c r="F4" s="1022"/>
      <c r="G4" s="32" t="s">
        <v>218</v>
      </c>
    </row>
    <row r="5" spans="1:7" ht="12.75" customHeight="1">
      <c r="A5" s="33"/>
      <c r="B5" s="1022"/>
      <c r="C5" s="1022"/>
      <c r="D5" s="1022"/>
      <c r="E5" s="1022"/>
      <c r="F5" s="1022"/>
      <c r="G5" s="32"/>
    </row>
    <row r="6" spans="1:7">
      <c r="A6" s="33"/>
      <c r="B6" s="1023"/>
      <c r="C6" s="1023"/>
      <c r="D6" s="1023"/>
      <c r="E6" s="1023"/>
      <c r="F6" s="1023"/>
      <c r="G6" s="35"/>
    </row>
    <row r="7" spans="1:7">
      <c r="A7" s="33"/>
      <c r="B7" s="1023"/>
      <c r="C7" s="1023"/>
      <c r="D7" s="1023"/>
      <c r="E7" s="1023"/>
      <c r="F7" s="1023"/>
      <c r="G7" s="35"/>
    </row>
    <row r="8" spans="1:7">
      <c r="A8" s="33"/>
      <c r="B8" s="34"/>
      <c r="C8" s="34"/>
      <c r="D8" s="34"/>
      <c r="E8" s="34"/>
      <c r="F8" s="34"/>
      <c r="G8" s="35"/>
    </row>
    <row r="9" spans="1:7">
      <c r="A9" s="1017" t="s">
        <v>219</v>
      </c>
      <c r="B9" s="1018"/>
      <c r="C9" s="1018"/>
      <c r="D9" s="1018"/>
      <c r="E9" s="1018"/>
      <c r="F9" s="1018"/>
      <c r="G9" s="1019"/>
    </row>
    <row r="10" spans="1:7" s="6" customFormat="1">
      <c r="A10" s="29"/>
      <c r="B10" s="1021" t="s">
        <v>41</v>
      </c>
      <c r="C10" s="1021"/>
      <c r="D10" s="1021" t="s">
        <v>42</v>
      </c>
      <c r="E10" s="1021"/>
      <c r="F10" s="29" t="s">
        <v>38</v>
      </c>
      <c r="G10" s="29" t="s">
        <v>43</v>
      </c>
    </row>
    <row r="11" spans="1:7">
      <c r="A11" s="36" t="s">
        <v>44</v>
      </c>
      <c r="B11" s="1022" t="s">
        <v>45</v>
      </c>
      <c r="C11" s="1022"/>
      <c r="D11" s="1020" t="s">
        <v>46</v>
      </c>
      <c r="E11" s="1020"/>
      <c r="F11" s="33" t="s">
        <v>79</v>
      </c>
      <c r="G11" s="35"/>
    </row>
    <row r="12" spans="1:7">
      <c r="A12" s="36" t="s">
        <v>47</v>
      </c>
      <c r="B12" s="1020" t="s">
        <v>48</v>
      </c>
      <c r="C12" s="1020"/>
      <c r="D12" s="1020" t="s">
        <v>80</v>
      </c>
      <c r="E12" s="1020"/>
      <c r="F12" s="33" t="s">
        <v>79</v>
      </c>
      <c r="G12" s="35"/>
    </row>
    <row r="13" spans="1:7">
      <c r="A13" s="36" t="s">
        <v>49</v>
      </c>
      <c r="B13" s="1020" t="s">
        <v>48</v>
      </c>
      <c r="C13" s="1020"/>
      <c r="D13" s="1020" t="s">
        <v>80</v>
      </c>
      <c r="E13" s="1020"/>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3" sqref="A3"/>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7" t="s">
        <v>51</v>
      </c>
      <c r="F1" s="7" t="s">
        <v>52</v>
      </c>
    </row>
    <row r="2" spans="1:6" ht="25.5" customHeight="1">
      <c r="A2" s="25" t="s">
        <v>53</v>
      </c>
      <c r="E2" s="8">
        <v>0</v>
      </c>
      <c r="F2" s="9" t="s">
        <v>54</v>
      </c>
    </row>
    <row r="3" spans="1:6" ht="45" customHeight="1">
      <c r="A3" s="25" t="s">
        <v>55</v>
      </c>
      <c r="E3" s="8">
        <v>1</v>
      </c>
      <c r="F3" s="9" t="s">
        <v>56</v>
      </c>
    </row>
    <row r="4" spans="1:6" ht="45" customHeight="1">
      <c r="A4" s="25" t="s">
        <v>57</v>
      </c>
      <c r="E4" s="8">
        <v>2</v>
      </c>
      <c r="F4" s="9" t="s">
        <v>58</v>
      </c>
    </row>
    <row r="5" spans="1:6" ht="45" customHeight="1">
      <c r="A5" s="25" t="s">
        <v>59</v>
      </c>
      <c r="E5" s="8">
        <v>3</v>
      </c>
      <c r="F5" s="9" t="s">
        <v>60</v>
      </c>
    </row>
    <row r="6" spans="1:6" ht="45" customHeight="1">
      <c r="A6" s="25" t="s">
        <v>61</v>
      </c>
      <c r="E6" s="8">
        <v>4</v>
      </c>
      <c r="F6" s="9" t="s">
        <v>62</v>
      </c>
    </row>
    <row r="7" spans="1:6" ht="45" customHeight="1">
      <c r="A7" s="25" t="s">
        <v>63</v>
      </c>
      <c r="E7" s="8">
        <v>5</v>
      </c>
      <c r="F7" s="9"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USUARIO</cp:lastModifiedBy>
  <cp:lastPrinted>2024-09-10T15:28:18Z</cp:lastPrinted>
  <dcterms:created xsi:type="dcterms:W3CDTF">2024-07-04T17:50:33Z</dcterms:created>
  <dcterms:modified xsi:type="dcterms:W3CDTF">2025-01-17T21:39:56Z</dcterms:modified>
</cp:coreProperties>
</file>