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firstSheet="1" activeTab="3"/>
  </bookViews>
  <sheets>
    <sheet name="INSTRUCTIVO" sheetId="1" r:id="rId1"/>
    <sheet name="1. ESTRATÉGICO" sheetId="2" r:id="rId2"/>
    <sheet name="2. GESTIÓN-MIPG" sheetId="3" r:id="rId3"/>
    <sheet name="3. INVERSIÓN" sheetId="4" r:id="rId4"/>
    <sheet name="CONTROL DE CAMBIOS " sheetId="5" r:id="rId5"/>
    <sheet name="ANEXO1" sheetId="6" r:id="rId6"/>
  </sheets>
  <definedNames>
    <definedName name="_xlnm._FilterDatabase" localSheetId="1" hidden="1">'1. ESTRATÉGICO'!$A$7:$AH$90</definedName>
    <definedName name="_xlnm._FilterDatabase" localSheetId="3" hidden="1">'3. INVERSIÓN'!$A$8:$AT$152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8" i="4" l="1"/>
  <c r="O149" i="4"/>
  <c r="O151" i="4"/>
  <c r="O143" i="4"/>
  <c r="O144" i="4"/>
  <c r="O142" i="4"/>
  <c r="O152" i="4" l="1"/>
  <c r="O145" i="4"/>
  <c r="O124" i="4"/>
  <c r="O125" i="4"/>
  <c r="O126" i="4"/>
  <c r="O127" i="4"/>
  <c r="O129" i="4"/>
  <c r="O130" i="4"/>
  <c r="O133" i="4"/>
  <c r="O134" i="4"/>
  <c r="O136" i="4"/>
  <c r="O137" i="4"/>
  <c r="O139" i="4"/>
  <c r="O123" i="4"/>
  <c r="O140" i="4" l="1"/>
  <c r="U85" i="2" l="1"/>
  <c r="U13" i="2"/>
  <c r="O18" i="4"/>
  <c r="Y91" i="2"/>
  <c r="Y93" i="2" s="1"/>
  <c r="U91" i="2"/>
  <c r="V91" i="2" s="1"/>
  <c r="Z91" i="2" s="1"/>
  <c r="Z93" i="2" s="1"/>
  <c r="O45" i="4"/>
  <c r="O46" i="4"/>
  <c r="O48" i="4"/>
  <c r="O49" i="4"/>
  <c r="O50" i="4"/>
  <c r="O52" i="4"/>
  <c r="O53" i="4"/>
  <c r="O56" i="4"/>
  <c r="O44" i="4"/>
  <c r="O57" i="4" l="1"/>
  <c r="W91" i="2"/>
  <c r="W93" i="2" s="1"/>
  <c r="X91" i="2"/>
  <c r="X93" i="2" s="1"/>
  <c r="U25" i="2"/>
  <c r="U23" i="2"/>
  <c r="U22" i="2"/>
  <c r="U21" i="2"/>
  <c r="U20" i="2"/>
  <c r="U67" i="2" l="1"/>
  <c r="O100" i="4" l="1"/>
  <c r="O101" i="4"/>
  <c r="O102" i="4"/>
  <c r="O104" i="4"/>
  <c r="O98" i="4"/>
  <c r="O75" i="4" l="1"/>
  <c r="O73" i="4"/>
  <c r="O80" i="4" l="1"/>
  <c r="N118" i="4"/>
  <c r="O113" i="4"/>
  <c r="O93" i="4"/>
  <c r="O94" i="4"/>
  <c r="O95" i="4"/>
  <c r="O96" i="4"/>
  <c r="O92" i="4"/>
  <c r="O108" i="4" l="1"/>
  <c r="O109" i="4"/>
  <c r="O110" i="4"/>
  <c r="O111" i="4"/>
  <c r="O112" i="4"/>
  <c r="O114" i="4"/>
  <c r="O115" i="4"/>
  <c r="O116" i="4"/>
  <c r="O117" i="4"/>
  <c r="O118" i="4"/>
  <c r="O119" i="4"/>
  <c r="O120" i="4"/>
  <c r="O121" i="4"/>
  <c r="O107" i="4"/>
  <c r="O122" i="4" l="1"/>
  <c r="O141" i="4" s="1"/>
  <c r="U66" i="2" l="1"/>
  <c r="T65" i="2"/>
  <c r="U65" i="2" s="1"/>
  <c r="O90" i="4"/>
  <c r="O87" i="4"/>
  <c r="O88" i="4"/>
  <c r="O89" i="4"/>
  <c r="O83" i="4"/>
  <c r="O84" i="4"/>
  <c r="O85" i="4"/>
  <c r="O86" i="4"/>
  <c r="O81" i="4"/>
  <c r="AP152" i="4" l="1"/>
  <c r="AO152" i="4"/>
  <c r="AR148" i="4"/>
  <c r="AQ148" i="4"/>
  <c r="AQ146" i="4"/>
  <c r="AQ143" i="4"/>
  <c r="AQ142" i="4"/>
  <c r="AQ129" i="4"/>
  <c r="AQ123" i="4"/>
  <c r="AQ111" i="4"/>
  <c r="AQ107" i="4"/>
  <c r="AQ101" i="4"/>
  <c r="AQ98" i="4"/>
  <c r="AQ85" i="4"/>
  <c r="AQ81" i="4"/>
  <c r="AQ94" i="4"/>
  <c r="AQ92" i="4"/>
  <c r="AR75" i="4"/>
  <c r="AQ75" i="4"/>
  <c r="AQ73" i="4"/>
  <c r="AQ63" i="4"/>
  <c r="AQ61" i="4"/>
  <c r="AQ59" i="4"/>
  <c r="AQ44" i="4"/>
  <c r="AQ48" i="4"/>
  <c r="AQ30" i="4"/>
  <c r="AQ38" i="4"/>
  <c r="AQ35" i="4"/>
  <c r="AQ21" i="4"/>
  <c r="AQ9" i="4"/>
  <c r="AQ15" i="4"/>
  <c r="AQ12" i="4"/>
  <c r="AQ72" i="4"/>
  <c r="AO145" i="4"/>
  <c r="AO140" i="4"/>
  <c r="AO122" i="4"/>
  <c r="AO105" i="4"/>
  <c r="AO97" i="4"/>
  <c r="AO91" i="4"/>
  <c r="AO80" i="4"/>
  <c r="AO72" i="4"/>
  <c r="AO69" i="4"/>
  <c r="AO60" i="4"/>
  <c r="AO57" i="4"/>
  <c r="AO42" i="4"/>
  <c r="AO29" i="4"/>
  <c r="AO20" i="4"/>
  <c r="O27" i="4"/>
  <c r="O26" i="4"/>
  <c r="O25" i="4"/>
  <c r="O24" i="4"/>
  <c r="O23" i="4"/>
  <c r="O22" i="4"/>
  <c r="O21" i="4"/>
  <c r="U14" i="2"/>
  <c r="O17" i="4"/>
  <c r="O16" i="4"/>
  <c r="O13" i="4"/>
  <c r="O12" i="4"/>
  <c r="O39" i="4"/>
  <c r="O34" i="4"/>
  <c r="O30" i="4"/>
  <c r="AO141" i="4" l="1"/>
  <c r="AO43" i="4"/>
  <c r="AO106" i="4"/>
  <c r="O42" i="4"/>
  <c r="O62" i="4"/>
  <c r="O65" i="4"/>
  <c r="O66" i="4"/>
  <c r="O61" i="4"/>
  <c r="O58" i="4"/>
  <c r="U37" i="2"/>
  <c r="U35" i="2"/>
  <c r="Z81" i="2"/>
  <c r="Y61" i="2"/>
  <c r="AO156" i="4" l="1"/>
  <c r="AR85" i="4"/>
  <c r="AR101" i="4"/>
  <c r="AR94" i="4"/>
  <c r="AP145" i="4"/>
  <c r="AN145" i="4"/>
  <c r="AQ145" i="4" s="1"/>
  <c r="AR143" i="4"/>
  <c r="AP140" i="4"/>
  <c r="AN140" i="4"/>
  <c r="AQ140" i="4" s="1"/>
  <c r="AR129" i="4"/>
  <c r="AR123" i="4"/>
  <c r="AP122" i="4"/>
  <c r="AP141" i="4" s="1"/>
  <c r="AN122" i="4"/>
  <c r="AR111" i="4"/>
  <c r="AR107" i="4"/>
  <c r="AQ122" i="4" l="1"/>
  <c r="AN141" i="4"/>
  <c r="AQ141" i="4" s="1"/>
  <c r="AR145" i="4"/>
  <c r="AR122" i="4"/>
  <c r="AR140" i="4"/>
  <c r="AR141" i="4" l="1"/>
  <c r="AN152" i="4"/>
  <c r="AP105" i="4"/>
  <c r="AN105" i="4"/>
  <c r="AQ105" i="4" s="1"/>
  <c r="AR98" i="4"/>
  <c r="AP97" i="4"/>
  <c r="AN97" i="4"/>
  <c r="AQ97" i="4" s="1"/>
  <c r="AR92" i="4"/>
  <c r="AP91" i="4"/>
  <c r="AN91" i="4"/>
  <c r="AQ91" i="4" s="1"/>
  <c r="AP80" i="4"/>
  <c r="AN80" i="4"/>
  <c r="AQ80" i="4" s="1"/>
  <c r="AP72" i="4"/>
  <c r="AR72" i="4"/>
  <c r="AN72" i="4"/>
  <c r="AP69" i="4"/>
  <c r="AN69" i="4"/>
  <c r="AQ69" i="4" s="1"/>
  <c r="AR61" i="4"/>
  <c r="AP60" i="4"/>
  <c r="AN60" i="4"/>
  <c r="AQ60" i="4" s="1"/>
  <c r="AR59" i="4"/>
  <c r="AR58" i="4"/>
  <c r="AP57" i="4"/>
  <c r="AN57" i="4"/>
  <c r="AQ57" i="4" s="1"/>
  <c r="AR48" i="4"/>
  <c r="AR44" i="4"/>
  <c r="AN20" i="4"/>
  <c r="AP42" i="4"/>
  <c r="AN42" i="4"/>
  <c r="AQ42" i="4" s="1"/>
  <c r="AR38" i="4"/>
  <c r="AR35" i="4"/>
  <c r="AR30" i="4"/>
  <c r="AR152" i="4" l="1"/>
  <c r="AQ152" i="4"/>
  <c r="AQ20" i="4"/>
  <c r="AR97" i="4"/>
  <c r="AP106" i="4"/>
  <c r="AR105" i="4"/>
  <c r="AR80" i="4"/>
  <c r="AN106" i="4"/>
  <c r="AQ106" i="4" s="1"/>
  <c r="AR91" i="4"/>
  <c r="AR60" i="4"/>
  <c r="AR57" i="4"/>
  <c r="AR69" i="4"/>
  <c r="AR42" i="4"/>
  <c r="AP29" i="4"/>
  <c r="AN29" i="4"/>
  <c r="AN43" i="4" s="1"/>
  <c r="AQ43" i="4" s="1"/>
  <c r="AR21" i="4"/>
  <c r="AR29" i="4" s="1"/>
  <c r="AR106" i="4" l="1"/>
  <c r="AP20" i="4" l="1"/>
  <c r="AR15" i="4"/>
  <c r="AR12" i="4"/>
  <c r="AP43" i="4" l="1"/>
  <c r="O20" i="4"/>
  <c r="AR20" i="4"/>
  <c r="Y81" i="2"/>
  <c r="Y42" i="2"/>
  <c r="Z42" i="2"/>
  <c r="Y40" i="2"/>
  <c r="Z40" i="2"/>
  <c r="AN11" i="4"/>
  <c r="AN156" i="4" s="1"/>
  <c r="AQ156" i="4" s="1"/>
  <c r="Y65" i="2"/>
  <c r="Y73" i="2"/>
  <c r="Y77" i="2"/>
  <c r="Y14" i="2"/>
  <c r="Y20" i="2"/>
  <c r="Y22" i="2"/>
  <c r="Y12" i="2"/>
  <c r="Z12" i="2"/>
  <c r="AR43" i="4" l="1"/>
  <c r="AP156" i="4"/>
  <c r="AR156" i="4" s="1"/>
  <c r="U80" i="2"/>
  <c r="Y80" i="2" s="1"/>
  <c r="Y82" i="2" s="1"/>
  <c r="U70" i="2"/>
  <c r="Y70" i="2" s="1"/>
  <c r="Y69" i="2"/>
  <c r="U62" i="2"/>
  <c r="X12" i="2"/>
  <c r="X42" i="2"/>
  <c r="W42" i="2"/>
  <c r="W12" i="2"/>
  <c r="W9" i="2"/>
  <c r="X40" i="2"/>
  <c r="W40" i="2"/>
  <c r="Y38" i="2" l="1"/>
  <c r="Y64" i="2"/>
  <c r="V62" i="2"/>
  <c r="U43" i="2"/>
  <c r="Y43" i="2" s="1"/>
  <c r="Y44" i="2" s="1"/>
  <c r="U46" i="2"/>
  <c r="Y46" i="2" s="1"/>
  <c r="S45" i="2"/>
  <c r="Y25" i="2"/>
  <c r="S24" i="2"/>
  <c r="Y23" i="2"/>
  <c r="Y21" i="2"/>
  <c r="U24" i="2" l="1"/>
  <c r="Y24" i="2" s="1"/>
  <c r="U45" i="2"/>
  <c r="Y45" i="2" s="1"/>
  <c r="Y49" i="2" s="1"/>
  <c r="W13" i="2"/>
  <c r="Y13" i="2"/>
  <c r="U75" i="2"/>
  <c r="Y75" i="2" s="1"/>
  <c r="S74" i="2"/>
  <c r="U74" i="2" s="1"/>
  <c r="Y29" i="2" l="1"/>
  <c r="W85" i="2"/>
  <c r="Y85" i="2"/>
  <c r="Y79" i="2"/>
  <c r="W65" i="2"/>
  <c r="X62" i="2"/>
  <c r="V54" i="2"/>
  <c r="V53" i="2"/>
  <c r="V52" i="2"/>
  <c r="V51" i="2"/>
  <c r="V35" i="2"/>
  <c r="X35" i="2" l="1"/>
  <c r="Z35" i="2"/>
  <c r="O97" i="4" l="1"/>
  <c r="O105" i="4" l="1"/>
  <c r="O60" i="4"/>
  <c r="O69" i="4" l="1"/>
  <c r="O29" i="4"/>
  <c r="O43" i="4" l="1"/>
  <c r="O91" i="4"/>
  <c r="O106" i="4" s="1"/>
  <c r="AR142" i="4"/>
  <c r="AR81" i="4"/>
  <c r="AR73" i="4"/>
  <c r="AR63" i="4"/>
  <c r="AR9" i="4"/>
  <c r="O156" i="4" l="1"/>
  <c r="U86" i="2"/>
  <c r="W86" i="2" l="1"/>
  <c r="W87" i="2" s="1"/>
  <c r="Y86" i="2"/>
  <c r="Y87" i="2" s="1"/>
  <c r="AM140" i="4"/>
  <c r="AM43" i="4"/>
  <c r="AM21" i="4"/>
  <c r="AQ29" i="4" s="1"/>
  <c r="AM12" i="4"/>
  <c r="W81" i="2"/>
  <c r="W80" i="2"/>
  <c r="W77" i="2"/>
  <c r="O77" i="2"/>
  <c r="W73" i="2"/>
  <c r="W70" i="2"/>
  <c r="W69" i="2"/>
  <c r="U68" i="2"/>
  <c r="V65" i="2"/>
  <c r="W61" i="2"/>
  <c r="V50" i="2"/>
  <c r="W46" i="2"/>
  <c r="W45" i="2"/>
  <c r="W43" i="2"/>
  <c r="W25" i="2"/>
  <c r="W23" i="2"/>
  <c r="W21" i="2"/>
  <c r="W14" i="2"/>
  <c r="W67" i="2" l="1"/>
  <c r="Y67" i="2"/>
  <c r="W66" i="2"/>
  <c r="Y66" i="2"/>
  <c r="Y71" i="2" s="1"/>
  <c r="Y98" i="2" s="1"/>
  <c r="W68" i="2"/>
  <c r="Y68" i="2"/>
  <c r="X65" i="2"/>
  <c r="Z65" i="2"/>
  <c r="V75" i="2"/>
  <c r="W75" i="2"/>
  <c r="V22" i="2"/>
  <c r="W22" i="2"/>
  <c r="V37" i="2"/>
  <c r="V20" i="2"/>
  <c r="W20" i="2"/>
  <c r="V24" i="2"/>
  <c r="W24" i="2"/>
  <c r="V21" i="2"/>
  <c r="V23" i="2"/>
  <c r="V25" i="2"/>
  <c r="V14" i="2"/>
  <c r="V46" i="2"/>
  <c r="V13" i="2"/>
  <c r="V45" i="2"/>
  <c r="V74" i="2"/>
  <c r="V43" i="2"/>
  <c r="V47" i="2"/>
  <c r="V61" i="2"/>
  <c r="V73" i="2"/>
  <c r="V77" i="2"/>
  <c r="V69" i="2"/>
  <c r="V67" i="2"/>
  <c r="V86" i="2"/>
  <c r="V85" i="2"/>
  <c r="V80" i="2"/>
  <c r="V66" i="2"/>
  <c r="V70" i="2"/>
  <c r="V68" i="2"/>
  <c r="X66" i="2" l="1"/>
  <c r="Z66" i="2"/>
  <c r="X67" i="2"/>
  <c r="Z67" i="2"/>
  <c r="X61" i="2"/>
  <c r="X64" i="2" s="1"/>
  <c r="Z61" i="2"/>
  <c r="Z64" i="2" s="1"/>
  <c r="X45" i="2"/>
  <c r="Z45" i="2"/>
  <c r="Z49" i="2" s="1"/>
  <c r="X25" i="2"/>
  <c r="Z25" i="2"/>
  <c r="X24" i="2"/>
  <c r="Z24" i="2"/>
  <c r="X37" i="2"/>
  <c r="X38" i="2" s="1"/>
  <c r="Z37" i="2"/>
  <c r="Z38" i="2" s="1"/>
  <c r="X75" i="2"/>
  <c r="Z75" i="2"/>
  <c r="X70" i="2"/>
  <c r="Z70" i="2"/>
  <c r="X86" i="2"/>
  <c r="Z86" i="2"/>
  <c r="X73" i="2"/>
  <c r="Z73" i="2"/>
  <c r="X74" i="2"/>
  <c r="Z74" i="2"/>
  <c r="X14" i="2"/>
  <c r="Z14" i="2"/>
  <c r="X23" i="2"/>
  <c r="Z23" i="2"/>
  <c r="X80" i="2"/>
  <c r="Z80" i="2"/>
  <c r="X69" i="2"/>
  <c r="X71" i="2" s="1"/>
  <c r="Z69" i="2"/>
  <c r="X68" i="2"/>
  <c r="Z68" i="2"/>
  <c r="X85" i="2"/>
  <c r="X87" i="2" s="1"/>
  <c r="Z85" i="2"/>
  <c r="X77" i="2"/>
  <c r="Z77" i="2"/>
  <c r="X43" i="2"/>
  <c r="X44" i="2" s="1"/>
  <c r="Z43" i="2"/>
  <c r="Z44" i="2" s="1"/>
  <c r="X46" i="2"/>
  <c r="Z46" i="2"/>
  <c r="X21" i="2"/>
  <c r="Z21" i="2"/>
  <c r="X20" i="2"/>
  <c r="Z20" i="2"/>
  <c r="X72" i="2"/>
  <c r="X79" i="2" s="1"/>
  <c r="Z72" i="2"/>
  <c r="X22" i="2"/>
  <c r="Z22" i="2"/>
  <c r="X13" i="2"/>
  <c r="Z13" i="2"/>
  <c r="X81" i="2"/>
  <c r="X82" i="2" s="1"/>
  <c r="Z82" i="2"/>
  <c r="W29" i="2"/>
  <c r="X49" i="2"/>
  <c r="W71" i="2"/>
  <c r="W64" i="2"/>
  <c r="W44" i="2"/>
  <c r="W38" i="2"/>
  <c r="W49" i="2"/>
  <c r="W79" i="2"/>
  <c r="W82" i="2"/>
  <c r="W98" i="2" l="1"/>
  <c r="Z71" i="2"/>
  <c r="X29" i="2"/>
  <c r="X98" i="2" s="1"/>
  <c r="Z79" i="2"/>
  <c r="Z87" i="2"/>
  <c r="Z29" i="2"/>
  <c r="Z98" i="2" l="1"/>
</calcChain>
</file>

<file path=xl/comments1.xml><?xml version="1.0" encoding="utf-8"?>
<comments xmlns="http://schemas.openxmlformats.org/spreadsheetml/2006/main">
  <authors>
    <author/>
  </authors>
  <commentList>
    <comment ref="A48" authorId="0" shapeId="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
  </authors>
  <commentList>
    <comment ref="M7" authorId="0" shapeId="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authors>
    <author/>
    <author>tc={00F8039C-4D61-43C4-AA76-6CC9C0598259}</author>
    <author>tc={024914DE-1B4E-4B20-9803-A370D9BDB329}</author>
    <author>tc={C073DDB4-46C7-478A-8172-F54A351ED0C6}</author>
    <author>tc={ECF5A754-5093-4E1B-BAEB-DBB5433373F6}</author>
  </authors>
  <commentList>
    <comment ref="L8" authorId="0" shapeId="0">
      <text>
        <r>
          <rPr>
            <sz val="11"/>
            <color theme="1"/>
            <rFont val="Aptos Narrow"/>
            <family val="2"/>
            <scheme val="minor"/>
          </rPr>
          <t>USUARIO:
Hitos intermedios que evidencian el avance en la generacion de un producto en el tiempo
PRODUCTO TANGIBLE DE LA ACTIVIDAD</t>
        </r>
      </text>
    </comment>
    <comment ref="AA8" authorId="0" shapeId="0">
      <text>
        <r>
          <rPr>
            <sz val="11"/>
            <color theme="1"/>
            <rFont val="Aptos Narrow"/>
            <family val="2"/>
            <scheme val="minor"/>
          </rPr>
          <t xml:space="preserve">VER ANEXO 1
</t>
        </r>
      </text>
    </comment>
    <comment ref="AB8" authorId="0" shapeId="0">
      <text>
        <r>
          <rPr>
            <sz val="11"/>
            <color theme="1"/>
            <rFont val="Aptos Narrow"/>
            <family val="2"/>
            <scheme val="minor"/>
          </rPr>
          <t xml:space="preserve">VER ANEXO 1
</t>
        </r>
      </text>
    </comment>
    <comment ref="N73" authorId="1"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DX ECONOMICO</t>
        </r>
      </text>
    </comment>
    <comment ref="N75" authorId="2"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DOCUMENTO DE VARIABLES</t>
        </r>
      </text>
    </comment>
    <comment ref="N148" authorId="3"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trató de hacer convenio con la udc pero no se ejecutó la actividad con exito</t>
        </r>
      </text>
    </comment>
    <comment ref="N149" authorId="4"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Contratación de profesional para el ctp no para el consejo consultivo</t>
        </r>
      </text>
    </comment>
  </commentList>
</comments>
</file>

<file path=xl/sharedStrings.xml><?xml version="1.0" encoding="utf-8"?>
<sst xmlns="http://schemas.openxmlformats.org/spreadsheetml/2006/main" count="3328" uniqueCount="1027">
  <si>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</si>
  <si>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</si>
  <si>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</si>
  <si>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</si>
  <si>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</si>
  <si>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</si>
  <si>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</si>
  <si>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</si>
  <si>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</si>
  <si>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</si>
  <si>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</si>
  <si>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</si>
  <si>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</si>
  <si>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</si>
  <si>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</si>
  <si>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</si>
  <si>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</si>
  <si>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</si>
  <si>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</si>
  <si>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</si>
  <si>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</si>
  <si>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</si>
  <si>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</si>
  <si>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</si>
  <si>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</si>
  <si>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</si>
  <si>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</si>
  <si>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</si>
  <si>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</si>
  <si>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</si>
  <si>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</si>
  <si>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</si>
  <si>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</si>
  <si>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</si>
  <si>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</si>
  <si>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</si>
  <si>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</si>
  <si>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</si>
  <si>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</si>
  <si>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</si>
  <si>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</si>
  <si>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</si>
  <si>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</si>
  <si>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</si>
  <si>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</si>
  <si>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</si>
  <si>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</si>
  <si>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</si>
  <si>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</si>
  <si>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</si>
  <si>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</si>
  <si>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</si>
  <si>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</si>
  <si>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</si>
  <si>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</si>
  <si>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</si>
  <si>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</si>
  <si>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</si>
  <si>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</si>
  <si>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</si>
  <si>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</si>
  <si>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</si>
  <si>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</si>
  <si>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</si>
  <si>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</si>
  <si>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</si>
  <si>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</si>
  <si>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</si>
  <si>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</si>
  <si>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</si>
  <si>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</si>
  <si>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</si>
  <si>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</si>
  <si>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</si>
  <si>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</si>
  <si>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</si>
  <si>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</si>
  <si>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</si>
  <si>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</si>
  <si>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</si>
  <si>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</si>
  <si>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</si>
  <si>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</si>
  <si>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</si>
  <si>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</si>
  <si>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</si>
  <si>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</si>
  <si>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</si>
  <si>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</si>
  <si>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</si>
  <si>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</si>
  <si>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</si>
  <si>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</si>
  <si>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</si>
  <si>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</si>
  <si>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</si>
  <si>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</si>
  <si>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</si>
  <si>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</si>
  <si>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</si>
  <si>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</si>
  <si>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</si>
  <si>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</si>
  <si>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</si>
  <si>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</si>
  <si>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</si>
  <si>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</si>
  <si>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</si>
  <si>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</si>
  <si>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</si>
  <si>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</si>
  <si>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</si>
  <si>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</si>
  <si>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</si>
  <si>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</si>
  <si>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</si>
  <si>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</si>
  <si>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</si>
  <si>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</si>
  <si>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</si>
  <si>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</si>
  <si>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</si>
  <si>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</si>
  <si>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</si>
  <si>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</si>
  <si>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</si>
  <si>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</si>
  <si>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</si>
  <si>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</si>
  <si>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</si>
  <si>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</si>
  <si>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</si>
  <si>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</si>
  <si>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</si>
  <si>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</si>
  <si>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</si>
  <si>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</si>
  <si>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</si>
  <si>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</si>
  <si>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</si>
  <si>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</si>
  <si>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</si>
  <si>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</si>
  <si>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</si>
  <si>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</si>
  <si>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</si>
  <si>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</si>
  <si>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</si>
  <si>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</si>
  <si>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</si>
  <si>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</si>
  <si>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</si>
  <si>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Transformación Productiva</t>
  </si>
  <si>
    <t>3.2.4</t>
  </si>
  <si>
    <t>Número de investigaciones desarrolladas para evaluar y redefinir las apuestas productivas de la ciudad en el marco de las tendencias futuras de la economía mundial</t>
  </si>
  <si>
    <t>Número</t>
  </si>
  <si>
    <t>0
 Fuente:
 Secretaría de Planeación, 2024</t>
  </si>
  <si>
    <t>Desarrollar una (1) investigación para evaluar y redefinir las apuestas productivas de la ciudad en el marco de las tendencias futuras de la economía mundial</t>
  </si>
  <si>
    <t xml:space="preserve">Bien </t>
  </si>
  <si>
    <t>Número de estudios sobre mercado laboral y pertinencia educativas elaborados</t>
  </si>
  <si>
    <t>Elaborar (1) estudio sobre mercado laboral y pertinencia educativa</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</si>
  <si>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</si>
  <si>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</si>
  <si>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</si>
  <si>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</si>
  <si>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</si>
  <si>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Planificación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</si>
  <si>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</si>
  <si>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</si>
  <si>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</si>
  <si>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</si>
  <si>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</si>
  <si>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</si>
  <si>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</si>
  <si>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</si>
  <si>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</si>
  <si>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</si>
  <si>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</si>
  <si>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</si>
  <si>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</si>
  <si>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</si>
  <si>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</si>
  <si>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</si>
  <si>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</si>
  <si>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</si>
  <si>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</si>
  <si>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</si>
  <si>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</si>
  <si>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</si>
  <si>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</si>
  <si>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</si>
  <si>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</si>
  <si>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</si>
  <si>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</si>
  <si>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</si>
  <si>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</si>
  <si>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</si>
  <si>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</si>
  <si>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</si>
  <si>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</si>
  <si>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</si>
  <si>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</si>
  <si>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</si>
  <si>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</si>
  <si>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</si>
  <si>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</si>
  <si>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</si>
  <si>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</si>
  <si>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</si>
  <si>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</si>
  <si>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</si>
  <si>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</si>
  <si>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</si>
  <si>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</si>
  <si>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</si>
  <si>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</si>
  <si>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</si>
  <si>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</si>
  <si>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</si>
  <si>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</si>
  <si>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Estudio para dar viabilidad para la creación de nuevas curadurías urbanas formulado</t>
  </si>
  <si>
    <t>N.D</t>
  </si>
  <si>
    <t>Formular un (1) estudio para dar viabilidad para la creación de nuevas curadurías urbanas</t>
  </si>
  <si>
    <t>Equipo de reacción inmediata para reducción, intervención y control de invasiones ilegales conformado</t>
  </si>
  <si>
    <t>Conformar un (1) equipo de reacción inmediata para la reducción, intervención y control de invasiones ilegales</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</si>
  <si>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</si>
  <si>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</si>
  <si>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</si>
  <si>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</si>
  <si>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</si>
  <si>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Inspecciones de Policía especializadas en temas urbanísticos</t>
  </si>
  <si>
    <t>Documentos normativos generados</t>
  </si>
  <si>
    <t>Generar seiscientos (600) documentos normativos</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</si>
  <si>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</si>
  <si>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</si>
  <si>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</si>
  <si>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</si>
  <si>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</si>
  <si>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</si>
  <si>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</si>
  <si>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</si>
  <si>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</si>
  <si>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</si>
  <si>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</si>
  <si>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</si>
  <si>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</si>
  <si>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</si>
  <si>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</si>
  <si>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</si>
  <si>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</si>
  <si>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</si>
  <si>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</si>
  <si>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</si>
  <si>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</si>
  <si>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</si>
  <si>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</si>
  <si>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Planes Parciales de Renovación Urbana adoptados</t>
  </si>
  <si>
    <t>Formular y adoptar tres (3) Planes Parciales de Renovación Urbana: R4, R7 y R8</t>
  </si>
  <si>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</si>
  <si>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</si>
  <si>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</si>
  <si>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</si>
  <si>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</si>
  <si>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</si>
  <si>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</si>
  <si>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</si>
  <si>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</si>
  <si>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</si>
  <si>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</si>
  <si>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</si>
  <si>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</si>
  <si>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</si>
  <si>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</si>
  <si>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</si>
  <si>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</si>
  <si>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</si>
  <si>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</si>
  <si>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</si>
  <si>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</si>
  <si>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</si>
  <si>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</si>
  <si>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</si>
  <si>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</si>
  <si>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</si>
  <si>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</si>
  <si>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</si>
  <si>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 xml:space="preserve">11. Ciudades y Comunidades Sostenibles
9. Industria, Innovación e Infraestructura
17. Alianzas para lograr los objetivos
</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</si>
  <si>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</si>
  <si>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</si>
  <si>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</si>
  <si>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</si>
  <si>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</si>
  <si>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</si>
  <si>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</si>
  <si>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</si>
  <si>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</si>
  <si>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</si>
  <si>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</si>
  <si>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</si>
  <si>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</si>
  <si>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</si>
  <si>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SISTEMAS DE INFORMACIÓN PARA EL DESARROLLO DE CARTAGENA</t>
  </si>
  <si>
    <t>5.6.2</t>
  </si>
  <si>
    <t>Mapa Interactivo de Asuntos del Suelo - MIDAS
 actualizado y optimizado</t>
  </si>
  <si>
    <t>Actualizar y optimizar un (1) Mapa Interactivo de Asuntos del Suelo - MIDAS</t>
  </si>
  <si>
    <t>Sistema de Información Geográfico y Estadístico Distrital con infraestructura de datos espaciales creado</t>
  </si>
  <si>
    <t>Crear e implementar un (1) Sistema de Información Geográfico y Estadístico Distrital potenciado con infraestructura de datos espaciales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</si>
  <si>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</si>
  <si>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</si>
  <si>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</si>
  <si>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Política de Gestión Estadística implementada en el marco del MIPG</t>
  </si>
  <si>
    <t>Implementar una (1) Política de Gestión Estadística en el marco de MIPG</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</si>
  <si>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</si>
  <si>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</si>
  <si>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</si>
  <si>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</si>
  <si>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</si>
  <si>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</si>
  <si>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</si>
  <si>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</si>
  <si>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</si>
  <si>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</si>
  <si>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</si>
  <si>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</si>
  <si>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Asistencias técnicas a entidades del Distrito elaboradas</t>
  </si>
  <si>
    <t>Elaborar noventa y dos (92) asistencias técnicas a entidades del Distrito</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</si>
  <si>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</si>
  <si>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</si>
  <si>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</si>
  <si>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</si>
  <si>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</si>
  <si>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</si>
  <si>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</si>
  <si>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</si>
  <si>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</si>
  <si>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Planes de Acción formulados y con seguimiento</t>
  </si>
  <si>
    <t>Formular y hacer seguimiento a veintiún (21) Planes de Acción</t>
  </si>
  <si>
    <t>Proyectos estratégicos de ciudad formulados</t>
  </si>
  <si>
    <t>Formular en sus tres fases siete (7) proyectos estratégicos de ciudad</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</si>
  <si>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</si>
  <si>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</si>
  <si>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</si>
  <si>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</si>
  <si>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</si>
  <si>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</si>
  <si>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</si>
  <si>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</si>
  <si>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</si>
  <si>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</si>
  <si>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</si>
  <si>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</si>
  <si>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</si>
  <si>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</si>
  <si>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</si>
  <si>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</si>
  <si>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</si>
  <si>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</si>
  <si>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GESTIÓN CATASTRAL CON ENFOQUE MULTIPROPÓSITO</t>
  </si>
  <si>
    <t>5.6.6</t>
  </si>
  <si>
    <t>Operación del servicio público de catastro multipropósito implementada</t>
  </si>
  <si>
    <t>Implementar una (1) operación del servicio público de catastro multipropósito</t>
  </si>
  <si>
    <t>Plan de fortalecimiento para la prestación efectiva del servicio público de gestión
 catastral formulado</t>
  </si>
  <si>
    <t>"Formular un (1) plan de fortalecimiento para la prestación efectiva del servicio público de gestión
 catastral"</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</si>
  <si>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</si>
  <si>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</si>
  <si>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</si>
  <si>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</si>
  <si>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</si>
  <si>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</si>
  <si>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</si>
  <si>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</si>
  <si>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</si>
  <si>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</si>
  <si>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</si>
  <si>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</si>
  <si>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</si>
  <si>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</si>
  <si>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</si>
  <si>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</si>
  <si>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</si>
  <si>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</si>
  <si>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NA</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</si>
  <si>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</si>
  <si>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</si>
  <si>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</si>
  <si>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</si>
  <si>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</si>
  <si>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</si>
  <si>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ENTIDADES</t>
  </si>
  <si>
    <t>Número de conceptos emitidos</t>
  </si>
  <si>
    <t>Evaluar el número de conceptos emitidos en función de numero de conceptos solicitados en el subproceso de función publicas institucionales</t>
  </si>
  <si>
    <t>SERVIDORES</t>
  </si>
  <si>
    <t>Número de informes de seguimiento emitidos</t>
  </si>
  <si>
    <t>Verificar el número de informes de seguimientos emitidos desde el subproceso de gestión de políticas públicas e institucionales</t>
  </si>
  <si>
    <t>CIUDADANÍA</t>
  </si>
  <si>
    <t>Organizar y poner en funcionamiento el 100% del Sistema Distrital de
Planeación</t>
  </si>
  <si>
    <t>Numero de evaluaciones publicadas</t>
  </si>
  <si>
    <t>Evaluar si el equipo de políticas públicas está monitoreando al Distrito.</t>
  </si>
  <si>
    <t>Semestral</t>
  </si>
  <si>
    <t>INTERNO</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</si>
  <si>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</si>
  <si>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</si>
  <si>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</si>
  <si>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</si>
  <si>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</si>
  <si>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</si>
  <si>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</si>
  <si>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</si>
  <si>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</si>
  <si>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</si>
  <si>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</si>
  <si>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</si>
  <si>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</si>
  <si>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</si>
  <si>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</si>
  <si>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</si>
  <si>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</si>
  <si>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</si>
  <si>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</si>
  <si>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</si>
  <si>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</si>
  <si>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</si>
  <si>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</si>
  <si>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</si>
  <si>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</si>
  <si>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</si>
  <si>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</si>
  <si>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</si>
  <si>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</si>
  <si>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</si>
  <si>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</si>
  <si>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</si>
  <si>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</si>
  <si>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</si>
  <si>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</si>
  <si>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</si>
  <si>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</si>
  <si>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</si>
  <si>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</si>
  <si>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</si>
  <si>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</si>
  <si>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</si>
  <si>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</si>
  <si>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</si>
  <si>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</si>
  <si>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</si>
  <si>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</si>
  <si>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</si>
  <si>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</si>
  <si>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</si>
  <si>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</si>
  <si>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</si>
  <si>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</si>
  <si>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</si>
  <si>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</si>
  <si>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</si>
  <si>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</si>
  <si>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</si>
  <si>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</si>
  <si>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</si>
  <si>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</si>
  <si>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</si>
  <si>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</si>
  <si>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</si>
  <si>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</si>
  <si>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</si>
  <si>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</si>
  <si>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</si>
  <si>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</si>
  <si>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</si>
  <si>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</si>
  <si>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</si>
  <si>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</si>
  <si>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</si>
  <si>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</si>
  <si>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</si>
  <si>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</si>
  <si>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</si>
  <si>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</si>
  <si>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</si>
  <si>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</si>
  <si>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</si>
  <si>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</si>
  <si>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</si>
  <si>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</si>
  <si>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</si>
  <si>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</si>
  <si>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</si>
  <si>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</si>
  <si>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</si>
  <si>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</si>
  <si>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</si>
  <si>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</si>
  <si>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</si>
  <si>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</si>
  <si>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</si>
  <si>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</si>
  <si>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</si>
  <si>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</si>
  <si>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</si>
  <si>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</si>
  <si>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</si>
  <si>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</si>
  <si>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</si>
  <si>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</si>
  <si>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</si>
  <si>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</si>
  <si>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</si>
  <si>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</si>
  <si>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</si>
  <si>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</si>
  <si>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</si>
  <si>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</si>
  <si>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</si>
  <si>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</si>
  <si>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</si>
  <si>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</si>
  <si>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</si>
  <si>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</si>
  <si>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</si>
  <si>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</si>
  <si>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</si>
  <si>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t>
  </si>
  <si>
    <t>Página: 3 de 3</t>
  </si>
  <si>
    <t>Secretaría de Planeación Distrital</t>
  </si>
  <si>
    <t>PLAN ANUAL DE ADQUISICIONES</t>
  </si>
  <si>
    <t>PROGRAMACIÓN PRESUPUESTAL</t>
  </si>
  <si>
    <t xml:space="preserve"> META PRODUCTO PDD 2024</t>
  </si>
  <si>
    <t>OBJETIVO ESPECIFICO DEL PROYECTO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</si>
  <si>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</si>
  <si>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</si>
  <si>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</si>
  <si>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</si>
  <si>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</si>
  <si>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</si>
  <si>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</si>
  <si>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</si>
  <si>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</si>
  <si>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</si>
  <si>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Documento del diseño de la investigación</t>
  </si>
  <si>
    <t>Población general</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</si>
  <si>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</si>
  <si>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</si>
  <si>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</si>
  <si>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</si>
  <si>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EQUIDAD DE LA MUJER</t>
  </si>
  <si>
    <t>Documento de Planeación</t>
  </si>
  <si>
    <t>Todas</t>
  </si>
  <si>
    <t>Sandra Bacca Piñeros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</si>
  <si>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</si>
  <si>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</si>
  <si>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</si>
  <si>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</si>
  <si>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2.927.540.000 COP</t>
  </si>
  <si>
    <t>Contratación directa.</t>
  </si>
  <si>
    <t xml:space="preserve">Recursos propios </t>
  </si>
  <si>
    <t>Recursos propios</t>
  </si>
  <si>
    <t>GRUPOS ÉTNICOS</t>
  </si>
  <si>
    <t>2. Elaborar plan de trabajo para la revisión de documentos del instrumento de planificación territorial</t>
  </si>
  <si>
    <t xml:space="preserve">Plan de Trabajo a partir de los resultados del análisis de brecha </t>
  </si>
  <si>
    <t>Documento de Diagnóstico con la Revisión, Actualización y Ajuste para el Plan de Ordenamiento Territorial, con hallazgos del análisis de brecha atendidos.</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</si>
  <si>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</si>
  <si>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</si>
  <si>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preliminar de un instrumento de planificación territorial (actualización) - contratación de estudios detallados de riesgo</t>
  </si>
  <si>
    <t>Contratos perfeccionados, cargados en la Plataforma SECOP, para el desarrollo de Estudios Detallados de inundación para para Marlinda &amp; Villa Gloria - Predio LO 01 y Tierra Baja &amp; Puerto Bello; Policarpa; El Pozón; Republica del Líbano; Olaya St. Rafael Núñez; y Magulla; así como Estudios Detallados de Movimiento en Masa para Lomas de Albornoz y Cospique; Lomas de Marion; y Cerro de La Popa</t>
  </si>
  <si>
    <t>Atrasos en el cronograma de acuerdo a lo propuesta en el Plan de Trabajo</t>
  </si>
  <si>
    <t>Reprogramar actividad de entrega del Documento de Planeación Preliminar</t>
  </si>
  <si>
    <t>Documentos de Formulación con la Revisión, Actualización y Ajuste para el Plan de Ordenamiento Territorial, con hallazgos del análisis de brecha atendidos.</t>
  </si>
  <si>
    <t>Reprogramar actividad de entrega del Documento de planeación</t>
  </si>
  <si>
    <t>6. Desarrollar una divulgación y seguimiento de los instrumentos de un instrumento de planificación territorial</t>
  </si>
  <si>
    <t>Desarrollo de la participación en la actualización en la participación del Diagnóstico y la Formulación, con entidades y grupos de interés para la Revisión, Actualización y Ajuste del del Plan de Ordenamiento Territorial, para su en la etapa de concertación, asesoría  o adopción</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</si>
  <si>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</si>
  <si>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</si>
  <si>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Realizar la construcción documental y demás acciones necesarias derivadas del proceso de diagnóstico, formulación, concertación y consulta de la propuesta del POT, en desarrollo de la normatividad vigente</t>
  </si>
  <si>
    <t>Expediente Distrital</t>
  </si>
  <si>
    <t>El proyecto no cuenta con los suficientes recursos financieros.</t>
  </si>
  <si>
    <t>Incorporar recursos al proyecto</t>
  </si>
  <si>
    <t>Cartografía Estudios de Riesgo</t>
  </si>
  <si>
    <t>9. Seguimiento del Plan de Ordenamiento Territorial</t>
  </si>
  <si>
    <t>Documento de Seguimiento y Evaluación de los resultados obtenidos respecto de los objetivos planteados en Plan de Ordenamiento Territorial vigente</t>
  </si>
  <si>
    <t>Reprogramar actividad de entrega del Documento de seguimiento y evaluación</t>
  </si>
  <si>
    <t>FORMULACIÓN Y SEGUIMIENTO AL PLAN ESPECIAL DE
MANEJO Y PROTECCIÓN DEL CENTRO HISTÓRICO Y SU
ÁREA DE INFLUENCIA EN EL DISTRITO DE CARTAGENA
DE INDIAS</t>
  </si>
  <si>
    <t>1. Elaborar plan de trabajo para la gestión de un instrumento de planificación territorial</t>
  </si>
  <si>
    <t xml:space="preserve">Plan de Trabajo  </t>
  </si>
  <si>
    <t>Los retrasos pueden extender el cronograma establecido, afectando la finalización del proyecto.</t>
  </si>
  <si>
    <t>Establecer un sistema de seguimiento y control riguroso de los cronogramas.</t>
  </si>
  <si>
    <t>Documento actualizado V3</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</si>
  <si>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</si>
  <si>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La resistencia de la comunidad local puede provocar retrasos significativos en la ejecución del proyecto, ya que las protestas, objeciones y falta de cooperación pueden obstaculizar el progreso.</t>
  </si>
  <si>
    <t>Documento diagnóstico / Formulación actualizada</t>
  </si>
  <si>
    <t>Documento diagnóstico / formulación subsanado y resolución de adopción proyectada para el Ministerio</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</si>
  <si>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</si>
  <si>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</si>
  <si>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</si>
  <si>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</si>
  <si>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</si>
  <si>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Formular e implementar Instrumentos de Planificación
Territorial que regulen el crecimiento urbano</t>
  </si>
  <si>
    <t>Plan de trabajo (cronograma de actividades)</t>
  </si>
  <si>
    <t>FORTALECIMIENTO A LA REGLAMENTACIÓN URBANÍSTICA DEL ORDENAMIENTO TERRITORIAL Y ESTRATEGIAS DE PLANEACIÓN PARA PLANES PARCIALES EN EL DISTRITO DE  CARTAGENA DE INDIAS</t>
  </si>
  <si>
    <t>2.233.440.000 COP</t>
  </si>
  <si>
    <t>Documentos preliminares (DP)</t>
  </si>
  <si>
    <t>Plan de divulgación ejecutado (PDE)</t>
  </si>
  <si>
    <t>Corregimientos</t>
  </si>
  <si>
    <t>8, 9</t>
  </si>
  <si>
    <t>Director de Control Urbano</t>
  </si>
  <si>
    <t>Ampliar los conocimientos de la normatividad urbanística vigente</t>
  </si>
  <si>
    <t>Servicio de educación formal</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</si>
  <si>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</si>
  <si>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</si>
  <si>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</si>
  <si>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</si>
  <si>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Insuficiencia de fondos para completar el proyecto.</t>
  </si>
  <si>
    <t>Implementar un control financiero riguroso para gestionar el presupuesto asignado.</t>
  </si>
  <si>
    <t>Fallas en las tecnologías implementadas (SIGOB, softwares como AutoCAD, etc.).</t>
  </si>
  <si>
    <t>Realizar o solicitar mantenimiento y soporte técnico con los proveedores de tecnología e informática.</t>
  </si>
  <si>
    <t>Documentos normativos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</si>
  <si>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</si>
  <si>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</si>
  <si>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</si>
  <si>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Documento de planeación</t>
  </si>
  <si>
    <t>1. Elaborar un plan de trabajo para la formulación de procesos de planificación territorial intermedia que fomenten el ordenamiento alrededor del agua</t>
  </si>
  <si>
    <t xml:space="preserve">Plan de Trabajo </t>
  </si>
  <si>
    <t>4, 5, 6</t>
  </si>
  <si>
    <t>Los proyectos pueden enfrentar retrasos en su ejecución debido a problemas logísticos, administrativos o técnicos.</t>
  </si>
  <si>
    <t>Establecer un sistema de seguimiento y control riguroso de los cronogramas; definir claramente las responsabilidades.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</si>
  <si>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</si>
  <si>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320.000.000 COP</t>
  </si>
  <si>
    <t>SGP</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</si>
  <si>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</si>
  <si>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</si>
  <si>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</si>
  <si>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Propuesta de contrato seleccionada</t>
  </si>
  <si>
    <t>4. Realizar el seguimiento y brindar el apoyo técnico a los contratos suscritos en el marco de la formulación de procesos de planificación territorial intermedia</t>
  </si>
  <si>
    <t>Estudios de pre inversión e inversión</t>
  </si>
  <si>
    <t>PROMOVER LA INTEGRACIÓN A NIVEL METROPOLITANO Y REGIONAL EN
EL DISTRITO DE CARTAGENA DE INDIAS.</t>
  </si>
  <si>
    <t>Realizar estudio de cluster para la competitividad regional</t>
  </si>
  <si>
    <t>1. Elaborar plan de trabajo para la creación del clúster para la competitividad metropolitana</t>
  </si>
  <si>
    <t>Documento de Plan de Trabajo</t>
  </si>
  <si>
    <t>Asinergia entre equipo técnico de profesionales especializados y la coordinación / supervisión del proyecto</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</si>
  <si>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</si>
  <si>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162.800.000 COP</t>
  </si>
  <si>
    <t>Diseñar iniciativas de Esquemas Asociativos Territoriales de integración regional para la
competitividad.</t>
  </si>
  <si>
    <t>1. Elaborar plan de trabajo para la gestión de creación de esquemas asociativos</t>
  </si>
  <si>
    <t>Fortalecer desarrollo y experiencia científica en apropiación social del conocimiento</t>
  </si>
  <si>
    <t xml:space="preserve">Documentos de estudios técnicos </t>
  </si>
  <si>
    <t>1. Elaborar documentos con la consolidación de la información recopilada</t>
  </si>
  <si>
    <t>Secretario de Planeación</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</si>
  <si>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</si>
  <si>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</si>
  <si>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2. Documentar las variables de análisis del estudio técnico</t>
  </si>
  <si>
    <t>Aumentar información documentada en estudios socioeconómica, focalización y multipropósito territorial</t>
  </si>
  <si>
    <t>Documentos de investigación</t>
  </si>
  <si>
    <t>1. Socializar el documento con los actores involucrados</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</si>
  <si>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</si>
  <si>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</si>
  <si>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</si>
  <si>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</si>
  <si>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</si>
  <si>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</si>
  <si>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</si>
  <si>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</si>
  <si>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</si>
  <si>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Documento de estudio prrevio</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</si>
  <si>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</si>
  <si>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</si>
  <si>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2. Recopilación, procesamiento, y análisis de información</t>
  </si>
  <si>
    <t>Documento  de 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</si>
  <si>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</si>
  <si>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</si>
  <si>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</si>
  <si>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</si>
  <si>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Implementar una plataforma web con visualización de datos estadísticos y espaciales de Cartagena de indias a modo de mapas y Dashboard interactivos para la visualización y descarga de información.</t>
  </si>
  <si>
    <t>1. Adquisición, administración, mantenimiento y soporte técnico</t>
  </si>
  <si>
    <t>2. Publicación y difusión de la información</t>
  </si>
  <si>
    <t>3. Análisis, procesamiento y diseño de la información</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</si>
  <si>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</si>
  <si>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</si>
  <si>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</si>
  <si>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Servicio de estratificación socioeconómica</t>
  </si>
  <si>
    <t>1. Tramitar y responder oportunamente las solicitudes de los usuarios en cuanto a certificación y revisión de estrato</t>
  </si>
  <si>
    <t>2. Actualizar la estratrificación de los predios urbanos conforme a la metodología vigente</t>
  </si>
  <si>
    <t>3. Apoyar técnicamente al CPE</t>
  </si>
  <si>
    <t>4. Correlacionar la dirección cartográfica DANE con la referencia catastral predial como eje de articulación de la Estratificación del Distrito de Cartagena</t>
  </si>
  <si>
    <t>5. Ejecutar la nueva estratificación para el Distrito de Cartagena</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</si>
  <si>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</si>
  <si>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</si>
  <si>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</si>
  <si>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2. Identificar y gestionar los riesgos del proceso estadístico</t>
  </si>
  <si>
    <t>3. Elaborar la propuesta de lineamiento técnico</t>
  </si>
  <si>
    <t>ACTUALIZACIÓN DE LA METODOLOGIA SISBEN IV EN
CARTAGENA DE INDIAS</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</si>
  <si>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</si>
  <si>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</si>
  <si>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</si>
  <si>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</si>
  <si>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</si>
  <si>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</si>
  <si>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 Responder los pqr presentados por los usuarios sisben (encuestas nuevas, inconformidades de categorías, retiro de personas entre otros)</t>
  </si>
  <si>
    <t>4. Realización diaria de copias de Seguridad a la plataforma Sisbénapp y envió diario de los trámites procesados y sincronizados al DNP para su validación (*)</t>
  </si>
  <si>
    <t>5. Propagación de los procesos y actividades realizadas en la metodología IV del Sisbén, en nuestros canales de comunicación local y nacional (*)</t>
  </si>
  <si>
    <t>Mejorar la infraestructura y dotación de todos puntos de atención del Sisbén.</t>
  </si>
  <si>
    <t>María Bernarda Pérez Carmona</t>
  </si>
  <si>
    <t>Optimizar los procesos de revisión, viabilidad y seguimiento físico, financiero y de gestión de los proyectos de inversión pública.</t>
  </si>
  <si>
    <t>Mejorar el proceso de formulación, seguimiento y evaluación de los planes de desarrollo locales para lograr resultados más efectivos, eficientes y transparentes.</t>
  </si>
  <si>
    <t>Documentos de
planeación</t>
  </si>
  <si>
    <t>Fortalecimiento de la formulación, implementación y seguimiento a las Políticas Públicas Intersectoriales y con visión integral en el Distrito de Cartagena de Indias</t>
  </si>
  <si>
    <t>Documentos de política</t>
  </si>
  <si>
    <t>Diseño y Formulación de las Políticas Públicas, asistencias técnicas realizadas, procesos de formación recibidos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</si>
  <si>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</si>
  <si>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</si>
  <si>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</si>
  <si>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</si>
  <si>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</si>
  <si>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</si>
  <si>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</si>
  <si>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</si>
  <si>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</si>
  <si>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</si>
  <si>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</si>
  <si>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</si>
  <si>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</si>
  <si>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</si>
  <si>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</si>
  <si>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</si>
  <si>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</si>
  <si>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</si>
  <si>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</si>
  <si>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</si>
  <si>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</si>
  <si>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</si>
  <si>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</si>
  <si>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</si>
  <si>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</si>
  <si>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</si>
  <si>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</si>
  <si>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</si>
  <si>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</si>
  <si>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</si>
  <si>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</si>
  <si>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</si>
  <si>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</si>
  <si>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</si>
  <si>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</si>
  <si>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</si>
  <si>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</si>
  <si>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</si>
  <si>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</si>
  <si>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</si>
  <si>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</si>
  <si>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</si>
  <si>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REPORTE (ENLACE DE SECOP)</t>
  </si>
  <si>
    <t>ACUMULADO META PRODUCTO AL AÑO 2024</t>
  </si>
  <si>
    <t>ACUMULADO CUATRIENIO</t>
  </si>
  <si>
    <t>PRESUPUESTO VIGENCIA 2024</t>
  </si>
  <si>
    <t>PRESUPUESTO EJECUTADO (GIROS) CORTE SEPTIEMBRE 2024</t>
  </si>
  <si>
    <t>FORTALECIMIENTO DEL BANCO DE PROGRAMAS Y PROYECTOS DEL DISTRITO DE   CARTAGENA DE INDIAS</t>
  </si>
  <si>
    <t>AVANCE META PRODUCTO AL AÑO (PONDERADO)</t>
  </si>
  <si>
    <t>AVANCE META PRODUCTO AL CUATRIENIO (PONDERADO)</t>
  </si>
  <si>
    <t>SEGUIMIENTO PRESUPUESTO PPOR PROYECTO CORTES SEPTIEMBRE 2024</t>
  </si>
  <si>
    <t>SEGUIMIENTO PRESUPUESTO POR PROYECTO CORTES SEPTIEMBRE 2024</t>
  </si>
  <si>
    <t>Numero de actividades de vigilancia reportadas en actas</t>
  </si>
  <si>
    <t>Número de jornadas de control de actividades de publicidad exterior</t>
  </si>
  <si>
    <t>Número de actividades de inspección, control y vigilancia</t>
  </si>
  <si>
    <t xml:space="preserve">Actividades de revisión </t>
  </si>
  <si>
    <t>Documentos de recepción</t>
  </si>
  <si>
    <t>Actividades en los puntos de atención</t>
  </si>
  <si>
    <t>Número de actividades de seguimiento y procesos realizados</t>
  </si>
  <si>
    <t>Actividades de pagos y liquidaciones</t>
  </si>
  <si>
    <t>Número de actividades de verificación y revisión de proyectos</t>
  </si>
  <si>
    <t>Operaciones de cuerpo elite</t>
  </si>
  <si>
    <t>Actividades de control de publicidad exterior</t>
  </si>
  <si>
    <t>Actividades de vigilancia y control</t>
  </si>
  <si>
    <t>Actividades de actuaciones y licencias realizdas</t>
  </si>
  <si>
    <t>NP</t>
  </si>
  <si>
    <t>Informes de Actividades ejecutadas</t>
  </si>
  <si>
    <t>Formulación y Seguimiento de instrumentos de Planificación Territorial para la zona Chambacú, Torices y La Unión en el distrito de Cartagena de Indias</t>
  </si>
  <si>
    <t>Formular y hacer seguimiento al plan parcial de Chambacu, Torices, La unión en Cartagena de Indias</t>
  </si>
  <si>
    <t>FORMULACIÓN Y SEGUIMIENTO AL PLAN ESPECIAL DE MANEJO Y PROTECCIÓN DEL CENTRO HISTÓRICO Y SU ÁREA DE INFLUENCIA EN EL DISTRITO DE CARTAGENA DE INDIAS</t>
  </si>
  <si>
    <t>FORMULACIÓN DE INSTRUMENTOS PARA LA RESTAURACIÓN INTEGRAL DE LA CIÉNAGA DE LA VIRGEN</t>
  </si>
  <si>
    <t>ACTUALIZACIÓN Y SEGUIMIENTO AL PLAN DE ORDENAMIENTO TERRITORIAL EN EL DISTRITO DE CARTAGENA DE INDIAS</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</si>
  <si>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</si>
  <si>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</si>
  <si>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</si>
  <si>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</si>
  <si>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MI TERRITORIO EN ORDEN</t>
  </si>
  <si>
    <t>Número de documentos normativos para legalizacion de asentamientos humanos adoptados</t>
  </si>
  <si>
    <t>Adoptar seis (6) documentos normativos para legalizacion de 122 hectareas en asentamientos humanos</t>
  </si>
  <si>
    <t>Reducir el déficit cuantitativo de vivienda a 6,45%</t>
  </si>
  <si>
    <t>REPORTE META PRODUCTO DE A OCTUBRE 2024</t>
  </si>
  <si>
    <t>02-01-04</t>
  </si>
  <si>
    <t>Documentos de planeación elaborados</t>
  </si>
  <si>
    <t>Documentos de investigación elaborados</t>
  </si>
  <si>
    <t>Documentos de investigación sobre el mercado laboral elaborados</t>
  </si>
  <si>
    <t>Espacios de integración de oferta pública generados</t>
  </si>
  <si>
    <t>Personas capacitadas</t>
  </si>
  <si>
    <t xml:space="preserve">Inspecciones de policía dotadas 
</t>
  </si>
  <si>
    <t xml:space="preserve">Documentos normativos </t>
  </si>
  <si>
    <t>Documentos de planeación realizados</t>
  </si>
  <si>
    <t xml:space="preserve">Documentos de lineamientos técnicos en logística de transporte, publicados </t>
  </si>
  <si>
    <t>Sistema de gestión documental implementado</t>
  </si>
  <si>
    <t>Sistemas de información implementados</t>
  </si>
  <si>
    <t>Documentos de política elaborados</t>
  </si>
  <si>
    <t>Sistema de gestión documental actualizado</t>
  </si>
  <si>
    <t>Sedes dotadas</t>
  </si>
  <si>
    <t>Documentos de lineamientos técnicos realizados</t>
  </si>
  <si>
    <t>Entidades, organismos y dependencias asistidos técnicamente</t>
  </si>
  <si>
    <t>Documentos metodológicos realizados</t>
  </si>
  <si>
    <t>Documentos de evaluación elaborados</t>
  </si>
  <si>
    <t>Proyectos asistidos técnicamente</t>
  </si>
  <si>
    <t>Documentos normativos realizados</t>
  </si>
  <si>
    <t>REPORTE META PRODUCTO DE A NOVIEMBRE 2024</t>
  </si>
  <si>
    <t>INSTRUMENTOS DE PLANIFICACIÓN TERRITORIAL</t>
  </si>
  <si>
    <t>Especializar y dotar seis (6) sedes de inspecciones en temas urbanísticos con herramientas tecnológicas</t>
  </si>
  <si>
    <t>FORTALECIMIENTO AL DESARROLLO AFRO-TERRITORIAL DE LA POBLACIÓN NEGRA, AFROCOLOMBIANA, RAIZAL Y PALENQUERA</t>
  </si>
  <si>
    <t>DESARROLLO LOCAL SOSTENIBLE Y PROSPERIDAD COLECTIVA EN LOS TERRITORIOS DE LAS COMUNIDADES NEGRAS DEL DISTRITO DE CARTAGENA</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</si>
  <si>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</si>
  <si>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</si>
  <si>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</si>
  <si>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</si>
  <si>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AVANCE META PRODUCTO AL AÑO (SIMPLE)</t>
  </si>
  <si>
    <t>AVANCE META PRODUCTO AL CUATRIENIO (SIMPLE)</t>
  </si>
  <si>
    <t>10. Reducción de la desigualdad
16. Paz, justicia e instituciones sólidas</t>
  </si>
  <si>
    <t>Este capítulo busca 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</si>
  <si>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</si>
  <si>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</si>
  <si>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06-01-01</t>
  </si>
  <si>
    <t>AVANCE PROGRAMA MI TERRITORIO EN ORDEN</t>
  </si>
  <si>
    <t>AVANCE PROGRAMA TRANSFORMACIÓN PRODUCTIVA</t>
  </si>
  <si>
    <t>Recolección de información primaria y secundaria</t>
  </si>
  <si>
    <t>Diseño del proyecto de investigación</t>
  </si>
  <si>
    <t>ICLD</t>
  </si>
  <si>
    <t>AVANCE PROYECTO INVESTIGACIONES PARA LA TRANSFORMACIÓN PRODUCTIVA EN EL DISTRITO DE CARTAGENA DE INDIAS</t>
  </si>
  <si>
    <t>EJECUCION PRESUPUESTAL PROYECTO INVESTIGACIONES PARA LA TRANSFORMACIÓN PRODUCTIVA EN EL DISTRITO DE CARTAGENA DE INDIAS</t>
  </si>
  <si>
    <t>1. Desarrollar la etapa de diagnóstico de un instrumento de planificación territorial (actualización)</t>
  </si>
  <si>
    <t>AVANCE PROGRAMA INSTRUMENTOS DE PLANIFICACIÓN TERRITORIAL</t>
  </si>
  <si>
    <t>AVANCE PROGRAMA RECUPERANDO LA GOBERNANZA URBANÍSTICA, CARTAGENA VUELVE A BRILLAR</t>
  </si>
  <si>
    <t>AVANCE PROGRAMA CARTAGENA AVANZA EN EL FORTALECIMIENTO DEL PLAN DE NORMALIZACIÓN URBANÍSTICA</t>
  </si>
  <si>
    <t>AVANCE PROGRAMA DE ORDENAMIENTO Y SOSTENIBILIDAD AMBIENTAL</t>
  </si>
  <si>
    <t>AVANCE PROGRAMA DE SOSTENIBILIDAD DEL ESPACIO PÚBLICO DEL CENTRO HISTÓRICO DE CARTAGENA DE INDIAS</t>
  </si>
  <si>
    <t>AVANCE PROGRAMA DE RECUPERACIÓN Y ESTABILIZACIÓN DEL SISTEMA HÍDRICO Y LITORAL DE CARTAGENA</t>
  </si>
  <si>
    <t>AVANCE PROGRAMA PLAN DE RESTAURACIÓN INTEGRAL DE LA CIÉNAGA DE LA VIRGEN</t>
  </si>
  <si>
    <t>AVANCE PROGRAMA CENTRO DE INVESTIGACIÓN PARA LA PLANEACIÓN SOCIOECONÓMICA Y TERRITORIAL</t>
  </si>
  <si>
    <t>AVANCE PROGRAMA INVERSIÓN PÚBLICA EFICIENTE Y TRANSPARENTE</t>
  </si>
  <si>
    <t>AVANCE PROGRAMA SISTEMAS DE INFORMACIÓN PARA EL DESARROLLO DE CARTAGENA</t>
  </si>
  <si>
    <t>AVANCE PROGRAMA POLÍTICAS PÚBLICAS INTERSECTORIALES Y CON VISIÓN INTEGRAL</t>
  </si>
  <si>
    <t>AVANCE PROGRAMA DESCENTRALIZACIÓN ADMINISTRATIVA</t>
  </si>
  <si>
    <t>3. Elaborar documentos de planeación validado de un instrumento de planificación territorial (actualización)</t>
  </si>
  <si>
    <t>5. Actualizar la información disponible para la adopción de instrumentos (estudios de cartografía, riesgo de remoción en masa, y riesgos de inundación)</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</si>
  <si>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</si>
  <si>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</si>
  <si>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PORCENTAJE DEL PRESUPUESTO EJECUTADO CORTE NOVIEMBRE 2024</t>
  </si>
  <si>
    <t>AVANCE PROYECTO ACTUALIZACIÓN Y SEGUIMIENTO AL PLAN DE ORDENAMIENTO TERRITORIAL EN EL DISTRITO DE CARTAGENA DE INDIAS</t>
  </si>
  <si>
    <t>Proteger y salvaguardar los bienes de interés cultural del Centro de Histórico y su zona de influencia</t>
  </si>
  <si>
    <t>Formular y realizar seguimiento un instrumento de planificación territorial y gestión del patrimonio material e inmaterial distrital en el marco del Decreto 2358 de 2019</t>
  </si>
  <si>
    <t>2. Elaborar documentos de planeación preliminar de un instrumento de planificación territorial</t>
  </si>
  <si>
    <t>3. Desarrollar la divulgación de los instrumentos de un instrumento de planificación</t>
  </si>
  <si>
    <t>4. Elaborar documentos de planeación validado de un instrumento de planificación territorial (actualización)</t>
  </si>
  <si>
    <t>5. Desarrollar la etapa de diagnóstico de un instrumento de planificación territorial (actualización)</t>
  </si>
  <si>
    <t>6. Diseñar e implementar las metodologías para el desarrollo de los procesos participativos en el marco de la construcción de los elementos y realizar mesas de participación ciudadana con miras a implementar procesos de construcción conjunta de contenidos</t>
  </si>
  <si>
    <t>7. Realizar la construcción documental y demás acciones necesarias derivadas del proceso del diagnóstico y formulación de la propuesta de PEMP, en desarrollo de la normatividad vigente</t>
  </si>
  <si>
    <t>Generar las condiciones para el desarrollo económico, social, ambiental y de ordenamiento territorial en el Distrito de Cartagena de Indias</t>
  </si>
  <si>
    <t>FORTALECIMIENTO DEL PLAN DE NORMALIZACION URBANISTICA EN EL DISTRITO DE CARTAGENA DE INDIAS</t>
  </si>
  <si>
    <t>CONSOLIDACIÓN Y PROMOCIÓN DE LOS ESQUEMAS ASOCIATIVOS TERRITORIALES</t>
  </si>
  <si>
    <t>FORMULACIÓN DE INSTRUMENTOS DE PLANIFICACIÓN TERRITORIAL INTERMEDIA EN EL DISTRITO DE CARTAGENA</t>
  </si>
  <si>
    <t>Fortalecer el ejercicio del control urbano fortaleciendo el plan de normalización urbanística en el Distrito de Cartagena de Indias</t>
  </si>
  <si>
    <t>2024130010214 FORMULACION E IMPLEMENTACION DE INSTRUMENTOS DE PLANIFICACION TERRITORIAL INTERMEDIA EN EL DISTRITO DE   CARTAGENA DE INDIAS</t>
  </si>
  <si>
    <t>2020130010320 IMPLEMENTACION REGLAMENTACION URBANISTICA PARA LA HABILITACION DE SUELO PARA DESARROLLO ECONOMICO Y URBANO EN EL DISTRITO TG+  CARTAGENA DE INDIAS</t>
  </si>
  <si>
    <t>2021130010262 FORTALECIMIENTO A LA REGLAMENTACION URBANISTICA DEL ORDENAMIENTO TERRITORIAL Y ESTRATEGIAS DE PLANEACION PARA PLANES PARCIALES EN EL DISTRITO DE  CARTAGENA DE INDIAS</t>
  </si>
  <si>
    <t>APOYAR EN LA FORMACION DE LOS DEFENSORES URBANOS BARRIALES</t>
  </si>
  <si>
    <t>Servicio de asistencia técnica</t>
  </si>
  <si>
    <t>2021130010271 NORMALIZACION URBANISTICA DE CARTAGENA DE INDIAS</t>
  </si>
  <si>
    <t>2024130010160 FORTALECIMIENTO DEL PLAN DE NORMALIZACION URBANISTICA,  EN EL DISTRITO DE  CARTAGENA DE INDIAS</t>
  </si>
  <si>
    <t>AVANCE PROYECTO DE FORTALECIMIENTO DEL PLAN DE NORMALIZACION URBANISTICA EN EL DISTRITO DE CARTAGENA DE INDIAS</t>
  </si>
  <si>
    <t>EJECUCIÓN PRESUPUESTAL FORTALECIMIENTO DEL PLAN DE NORMALIZACION URBANISTICA EN EL DISTRITO DE CARTAGENA DE INDIAS</t>
  </si>
  <si>
    <t>AVANCE PROYECTO FORMULACIÓN Y SEGUIMIENTO DE INSTRUMENTOS DE PLANIFICACIÓN TERRITORIAL PARA LA ZONA CHAMBACÚ, TORICES Y LA UNIÓN EN EL DISTRITO DE CARTAGENA DE INDIAS</t>
  </si>
  <si>
    <t>2021130010194 ASISTENCIA NUEVO PROYECTO DE CA?OS LAGOS LAGUNAS Y CIENAGAS DEL DISTRITO DE  CARTAGENA DE INDIAS</t>
  </si>
  <si>
    <t>2024130010224 FORMULACION  Y SEGUIMIENTO DE INSTRUMENTOS DE PLANIFICACION TERRITORIAL PARA LA ZONA CHAMBACU, TORICES Y LA UNION EN EL DISTRITO DE  CARTAGENA DE INDIAS</t>
  </si>
  <si>
    <t>EJECUCIÓN PRESUPUESTAL PROGRAMA RECUPERACIÓN Y ESTABILIZACIÓN DEL SISTEMA HÍDRICO Y LITORAL DE CARTAGENA</t>
  </si>
  <si>
    <t>2021130010181 ASISTENCIA TECNICA PROYECTO ELABORACION DE ESTUDIOS Y DISE?OS AJUSTADOS DE LA VIA PERIMETRAL EN EL MARCO DEL PROGRAMA ORDENACION TERRITORIAL Y RECUPERACION SOCIAL AMBIENTAL Y URBANA CIENAGA DE LA VIRGEN EN EL DISTRITO DE CARTAGENA DE INDIAS</t>
  </si>
  <si>
    <t>2024130010221 FORMULACION DE INSTRUMENTOS PARA LA RESTAURACION INTEGRAL DE LA CIENAGA DE LA VIRGEN   CARTAGENA DE INDIAS</t>
  </si>
  <si>
    <t>EJECUCIÓN PRESUPUESTAL PROGRAMA PLAN DE RESTAURACIÓN INTEGRAL DE LA CIÉNAGA DE LA VIRGEN</t>
  </si>
  <si>
    <t>Documentos de planeación</t>
  </si>
  <si>
    <t>EJECUCIÓN PRESUPUESTAL CONSOLIDACIÓN Y PROMOCIÓN DE LOS
ESQUEMAS ASOCIATIVOS TERRITORIALES</t>
  </si>
  <si>
    <t>2024130010204 CONSOLIDACION Y PROMOCION  DE LOS ESQUEMAS ASOCIATIVOS TERRITORIALES EN  CARTAGENA DE INDIAS</t>
  </si>
  <si>
    <t>AVANCE PROYECTO CONSOLIDACIÓN Y PROMOCIÓN DE LOS ESQUEMAS ASOCIATIVOS TERRITORIALES</t>
  </si>
  <si>
    <t>AVANCE PROYECTO CENTRO DE INVESTIGACIÓN PARA LA PLANEACIÓN
SOCIOECONÓMICA Y TERRITORIAL</t>
  </si>
  <si>
    <t>IMPLEMENTACIÓN DEL 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</si>
  <si>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</si>
  <si>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Documentos de lineamientos técnicos</t>
  </si>
  <si>
    <t xml:space="preserve">Servicios de Investigación, Desarrollo e Innovación geoespacial
</t>
  </si>
  <si>
    <t>2020130010300 IMPLEMENTACION OBSERVATORIO DE DINAMICAS URBANAS Y SOCIALES DE CARTAGENA DE INDIAS TG+  CARTAGENA DE INDIAS</t>
  </si>
  <si>
    <t>2024130010186 IMPLEMENTACION  DEL CENTRO DE INVESTIGACION PARA LA PLANEACION SOCIOECONOMICA Y TERRITORIAL   CARTAGENA DE INDIAS</t>
  </si>
  <si>
    <t>Contrato de mantenimiento</t>
  </si>
  <si>
    <t>2021130010244 ACTUALIZACION Y OPTIMIZACION DEL SISTEMAS DE INFORMACION GEOGRAFICA PARA LA PLANEACION SOCIAL Y TOMA DE DECISIONES DEL TERRITORIO EN  CARTAGENA DE INDIAS</t>
  </si>
  <si>
    <t>2024130010159 IMPLEMENTACION DEL SISTEMA DE INFORMACION GEOGRAFICA, ESTADISTICO Y SOCIAL CON INFRAESTRUCTURA DE DATOS ESPACIALES, PARA LA TOMA DE DECISIONES EN EL DISTRITO DE   CARTAGENA DE INDIAS</t>
  </si>
  <si>
    <t>2021130010179 FORTALECIMIENTO DEL PROCESO DE ESTRATIFICACION SOCIOECONOMICA EN EL DISTRITO DE  CARTAGENA DE INDIAS</t>
  </si>
  <si>
    <t>2024130010203 ACTUALIZACION DE  LA ESTRATIFICACION SOCIOECONOMICA DEL DISTRITO DE  CARTAGENA DE INDIAS</t>
  </si>
  <si>
    <t>EJECUCIÓN PRESUPUESTAL PROYECTO IMPLEMENTACIÓN DEL SISTEMA DE INFORMACIÓN GEOGRÁFICA, ESTADÍSTICO Y SOCIAL CON INFRAESTRUCTURA DE DATOS ESPACIALES PARA LA TOMA DE DECISIONES EN EL DISTRITO DE CARTAGENA DE INDIAS</t>
  </si>
  <si>
    <t>EJECUCIÓN PRESUPUESTAL PROYECTO ACTUALIZACIÓN DE LA ESTRATIFICACIÓN SOCIOECONÓMICA DEL DISTRITO DE CARTAGENA DE INDIAS</t>
  </si>
  <si>
    <t>AVANCE PROYECTO IMPLEMENTACIÓN DEL SISTEMA DE INFORMACIÓN GEOGRÁFICA, ESTADÍSTICO Y SOCIAL CON INFRAESTRUCTURA DE DATOS ESPACIALES PARA LA TOMA DE DECISIONES EN EL DISTRITO DE CARTAGENA DE INDIAS</t>
  </si>
  <si>
    <t>AVANCE PROYECTO "ACTUALIZACIÓN DE LA ESTRATIFICACIÓN SOCIOECONÓMICA DEL DISTRITO DE CARTAGENA DE INDIAS</t>
  </si>
  <si>
    <t>Aumentar la calidad en el proceso de recolección de información para la asignación de categorías SISBÉN en el Distrito de Cartagena</t>
  </si>
  <si>
    <t>Sedes adecuadas</t>
  </si>
  <si>
    <t>1. Realizar las intervenciones en la infraestructura fisica y tecnologia de las sedes Sisben de Cartagena de Indias</t>
  </si>
  <si>
    <t>2. Realizar el diagnóstico de la infraestructura física de los diferentes puntos del SISBEN</t>
  </si>
  <si>
    <t>2021130010256 IMPLEMENTACION DE LA METODOLOGIA IV DEL SISBEN EN   CARTAGENA DE INDIAS</t>
  </si>
  <si>
    <t>2024130010200 ACTUALIZACION DE LA METODOLOGIA SISBEN IV EN   CARTAGENA DE INDIAS</t>
  </si>
  <si>
    <t>AVANCE PROYECTO ACTUALIZACIÓN DE LA METODOLOGIA SISBEN IV EN CARTAGENA DE INDIAS</t>
  </si>
  <si>
    <t>EJECUCIÓN PRESUPUESTAL PROGRAMA SISTEMAS DE INFORMACIÓN PARA EL DESARROLLO DE CARTAGENA</t>
  </si>
  <si>
    <t>EJECUCIÓN PRESUPUESTAL PROYECTO ACTUALIZACIÓN DE LA METODOLOGIA SISBEN IV EN CARTAGENA DE INDIAS</t>
  </si>
  <si>
    <t>2024130010260 FORTALECIMIENTO AL CONSEJO TERRITORIAL DE PLANEACION, CONSEJO CONSULTIVO DE ORDENAMIENTO TERRITORIAL Y EL CONSEJO DE PARTICIPACION CIUDADANA EN EL DISTRITO   CARTAGENA DE INDIAS</t>
  </si>
  <si>
    <t>2020130010332 FORTALECIMIENTO DEL CONSEJO TERRITORIAL DE PLANEACION DEL DISTRITO DE CARTAGANEA DE INDIAS - TG+   CARTAGENA DE INDIAS</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</si>
  <si>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</si>
  <si>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</si>
  <si>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Brindar apoyo el técnico, tecnológico y logístico que garantice el cumplimiento de las actividades previstas en la ley para el consejo de participación ciudadana</t>
  </si>
  <si>
    <t>Realizar Jornadas de participación ciudadana para la identificación de necesidades y la realización de propuestas a partir de los informes de avances del Plan de Desarrollo</t>
  </si>
  <si>
    <t>Acompañar al CTP en la construcción de evaluación de plan de desarrollo y concepto sobre POT</t>
  </si>
  <si>
    <t>Brindar apoyo el técnico, tecnológico y logístico que garantice el cumplimiento de las actividades previstas en la ley para el consejo consultivo de ordenamiento territorial</t>
  </si>
  <si>
    <t>Desarrollar formación especializada en temas de Plan de Desarrollo, POT, PEMP, Estratégicos y Comunales.</t>
  </si>
  <si>
    <t>Gestionar la Participación de Consejeros en espacios nacionales y regionales del Sistema Nacional de Planeación</t>
  </si>
  <si>
    <t>AVANCE PROYECTO FORTALECIMIENTO AL CONSEJO TERRITORIAL DE PLANEACIÓN CONSEJO CONSULTIVO DE ORDENAMIENTO TERRITORIAL Y EL CONSEJO DE PARTICIPACIÓN CIUDADANA EN EL DISTRITO CARTAGENA DE INDIAS</t>
  </si>
  <si>
    <t>EJECUCIÓN PRESUPUESTAL PROYECTO FORTALECIMIENTO AL CONSEJO TERRITORIAL DE PLANEACIÓN CONSEJO CONSULTIVO DE ORDENAMIENTO TERRITORIAL Y EL CONSEJO DE PARTICIPACIÓN CIUDADANA EN EL DISTRITO CARTAGENA DE INDIAS</t>
  </si>
  <si>
    <t>AVANCE PROYECTOS- PROGRAMA SISTEMAS DE INFORMACIÓN PARA EL DESARROLLO DE CARTAGENA</t>
  </si>
  <si>
    <t>FORTALECIMIENTO DEL BANCO DE PROGRAMAS Y PROYECTOS DEL DISTRITO DE CARTAGENA DE INDIAS</t>
  </si>
  <si>
    <t>Fortalecer capacidades en gestión y administración del banco de Programas y proyectos del Distrito de Cartagena</t>
  </si>
  <si>
    <t>1. Asisitr tecnicamente los proyectos estrategicos presentados al banco de proyectos.</t>
  </si>
  <si>
    <t>2. Implementar los estándares de calidad en el Banco de Programas y Proyectos bajo modelo de MIPG.</t>
  </si>
  <si>
    <t>3. Consolidar los informes de avance de los proyectos de inversión territoriales</t>
  </si>
  <si>
    <t>4. Adelantar los procesos de ajuste de los proyectos de inversión financiados por el Sistema General de Regalías</t>
  </si>
  <si>
    <t>5. Realizar el seguimiento físico y financiero de los proyectos financiados por el Sistema General de Regalías</t>
  </si>
  <si>
    <t>6. Adoptar las estrategias de buenas practicas de gestión de los datos del banco de proyectos.</t>
  </si>
  <si>
    <t>7. Adelantar los procesos de precalificación y calificación de APP radicadas en el Distrito de Cartagena</t>
  </si>
  <si>
    <t>8. Realizar la revisión de las solicitudes de disponibilidad presupuestal derivados de los proyectos de inversión</t>
  </si>
  <si>
    <t>9. Actualizar y reorganizar el archivo fisico y magnetico de los proyectos radicados en el banco de proyectos.</t>
  </si>
  <si>
    <t>10. Elaborar informe con relación a los resultados del SGR</t>
  </si>
  <si>
    <t>11. Realizar la verificación del cumplimiento de requisitos de los proyectos con enfoque diferencial, en el marco del cumplimiento del artículo 71 de ley 2056.</t>
  </si>
  <si>
    <t>12. Implementar sistema de seguimiento a proyectos de inversión definido por el Departamento Nacional de Planeación</t>
  </si>
  <si>
    <t xml:space="preserve">Entidades, organismos y dependencias asistidos técnicamente
</t>
  </si>
  <si>
    <t>Fortalecer la estructuración, formulación y ajuste de proyectos de inversión pública</t>
  </si>
  <si>
    <t>1. Verificar los requisitos y seguimiento en la formulacion para presentacion de proyectos de inversion recepcionados para inscripcion en el banco de programas y proyectos.</t>
  </si>
  <si>
    <t>2. Capacitar a los funcionarios de cada dependencia y personas de la sociedad en formulacion de proyectos, plataformas tecnológicas y requisitos normativos dependiendo del sector de inversión definido en el proyecto.</t>
  </si>
  <si>
    <t>3. Recepcionar los proyectos que ingresen al banco y pretendan ser inscritos</t>
  </si>
  <si>
    <t>MODERNIZACIÓN DEL SISTEMA DISTRITAL DE PLANEACIÓN PARA UNA INVERSIÓN PÚBLICA EFICIENTE Y TRANSPARENTE EN CARTAGENA DE INDIAS</t>
  </si>
  <si>
    <t>Modernizar el Sistema Distrital de Planeación y Descentralización en el Modelo Integrado de Planeación y Gestión</t>
  </si>
  <si>
    <t xml:space="preserve"> Optimizar la gestión del Sistema de Planeación mediante procesos coordinados que garanticen una ejecución eficiente y transparente.</t>
  </si>
  <si>
    <t>1. Alinear la plataforma estratégica con los procesos de la entidad mediante el despliegue operativo en la gestión por procesos, las interrelaciones entre estos y su aseguramiento</t>
  </si>
  <si>
    <t>3. Elaborar documento con la metodología y los elementos del Plan Estratégico para el direccionamiento estratégico, Establecer estrategias, lineamientos y parámetros para el proceso, de acuerdo con las normas vigentes</t>
  </si>
  <si>
    <t>4. Realizar un diagnóstico del entorno interno y externo, identificar y analizar las partes interesadas o grupos de valor según el Modelo Integrado de Gestión y Planeación (MIPG), y definir los productos y servicios para satisfacer las necesidades ciudadanas.</t>
  </si>
  <si>
    <t>6. Diseñar plataforma interactiva para seguimiento y evaluación del Plan de Desarrollo y Planes Institucionales</t>
  </si>
  <si>
    <t>7. Realizar los reportes de avance de Plan de Desarrollo de acuerdo con los requerimientos de entidades de control distrital y nacional en las diferentes plataformas y procesos de gestión</t>
  </si>
  <si>
    <t>8. Formular y realizar seguimiento y evaluación al Plan de Desarrollo Territorial aprobado en el marco de lo establecido por el DNP</t>
  </si>
  <si>
    <t>2. Elaborar los planes de acción de las políticas institucionales de Direccionamiento Estratégico, Seguimiento y Evaluación y de los procesos de inversión pública para fortalecer la gestión del proceso</t>
  </si>
  <si>
    <t>9. Realizar asistencias técnicas para la formulación de planes estratégicos comunitarios.</t>
  </si>
  <si>
    <t>10. Diseñar, elaborar y socializar documento técnico para la formulación de planes estratégicos comunitarios</t>
  </si>
  <si>
    <t>Mejorar la participación ciudadana en los procesos de planeación para asegurar que las necesidades de las comunidades se reflejen en los documentos de planeación estratégica</t>
  </si>
  <si>
    <t>Fortalecer el seguimiento y control de la inversión pública mediante el diseño de instrumentos de planeación que garanticen un monitoreo preciso de la ejecución financiera y estratégica del plan de desarrollo</t>
  </si>
  <si>
    <t>11. Revisar y verificar las solicitudes de disponibilidad presupuestal y los trámites de traslados presupuestales que cumpla con lo exigido para la aprobación</t>
  </si>
  <si>
    <t>12. Atender las solicitudes de PQRSFD recibidas a través de SIGOB y dar respuesta al requerimiento solicitado mediante oficio.</t>
  </si>
  <si>
    <t>13. Elaborar el Plan Operativo Anual de Inversiones teniendo en cuenta los avances de Plan de Desarrollo</t>
  </si>
  <si>
    <t>14. Diseñar e implementar un instrumento para el control del seguimiento del proceso presupuestal con el fin de asegurar la ejecución efectiva de los recursos dentro de la vigencia fiscal y el cumplimiento de las metas establecidas en el Plan de Desarrollo.</t>
  </si>
  <si>
    <t>15. Manejar y mantener actualizado el archivo físico y digital de la documentación relacionada con Plan de Desarrollo de la Secretaría de Planeación.</t>
  </si>
  <si>
    <t>16. Realizar las asistencias técnicas a cada dependencia del Distrito para el seguimiento y evaluación de los planes de acción según parámetros del DNP y la ley 152/94</t>
  </si>
  <si>
    <t>17. Elaborar los informes y boletines de seguimiento, evaluación y evolución de las Finanzas Públicas del Distrito en el marco de la ejecución del Plan de Desarrollo</t>
  </si>
  <si>
    <t>AVANCE PROYECTO FORTALECIMIENTO DEL BANCO DE PROGRAMAS Y PROYECTOS DEL DISTRITO DE CARTAGENA DE INDIAS</t>
  </si>
  <si>
    <t>2021130010001 ASISTENCIA TECNICA PARA MEJORAMIENTO DEL BANCO DE PROGRAMAS Y PROYECTOS CENTRAL Y DE LOS BANCOS DE PROGRAMAS Y PROYECTOS LOCALES DEL DISTRITO DE CARTAGENA DE INDIAS  TG +  CARTAGENA DE INDIAS</t>
  </si>
  <si>
    <t>2024130010011 FORTALECIMIENTO DEL BANCO DE PROGRAMAS Y PROYECTOS DEL DISTRITO DE   CARTAGENA DE INDIAS</t>
  </si>
  <si>
    <t>2021130010257 MODERNIZACION DEL SISTEMA DISTRITAL DE PLANEACION EN  CARTAGENA DE INDIAS</t>
  </si>
  <si>
    <t>2024130010225 MODERNIZACION DEL SISTEMA DISTRITAL DE PLANEACION PARA UNA INVERSION PUBLICA EFICIENTE Y TRANSPARENTE EN   CARTAGENA DE INDIAS</t>
  </si>
  <si>
    <t>EJECUCIÓN PRESUPUESTAL MODERNIZACIÓN DEL SISTEMA DISTRITAL DE PLANEACIÓN PARA UNA INVERSIÓN PÚBLICA EFICIENTE Y TRANSPARENTE EN CARTAGENA DE INDIAS</t>
  </si>
  <si>
    <t>Fortalecer la capacidad de las entidades distritales de Cartagena para formular, implementar y hacer seguimiento a Políticas Públicas eficaces</t>
  </si>
  <si>
    <t>Formular y acompañar en su evaluación y seguimiento a políticas públicas</t>
  </si>
  <si>
    <t>1. Planificar y desarrollar mesas de asistencia técnica para la consolidación de los productos relacionados a las etapas del Ciclo de Políticas Públicas del Distrito de Cartagena de Indias.</t>
  </si>
  <si>
    <t>2. Desarrollar procesos de formación en metodologías modernas y sistemáticas de formulación de políticas públicas</t>
  </si>
  <si>
    <t>3. Formular y diseñar los documentos, planes de acción y hojas de vida de productos de Políticas Públicas, de acuerdo con el ciclo de Políticas Públicas del Distrito</t>
  </si>
  <si>
    <t>2021130010177 ASISTENCIA TECNICA AL DISE?O DE POLITICAS PUBLICAS INTERSECTORIALES Y CON VISION INTEGRAL DE ENFOQUES BASADOS EN DERECHOS HUMANOS EN EL DISTRITO DE  CARTAGENA DE INDIAS</t>
  </si>
  <si>
    <t>2024130010261 FORTALECIMIENTO DE LA FORMULACION, IMPLEMENTACION Y SEGUIMIENTO A LAS POLITICAS PUBLICAS INTERSECTORIALES Y CON VISION INTEGRAL EN EL DISTRITO DE   CARTAGENA DE INDIAS</t>
  </si>
  <si>
    <t>EJECUCIÓN PRESUPUESTAL PROGRAMA CENTRO DE INVESTIGACIÓN PARA LA PLANEACIÓN SOCIOECONÓMICA Y TERRITORIAL</t>
  </si>
  <si>
    <t>REPORTE META PRODUCTO DE A DICIEMBRE 31 DE 2024</t>
  </si>
  <si>
    <t>REPORTE ACTIVIDAD DE PROYECTO
EJECUTADO A DICIEMBRE DE 2024</t>
  </si>
  <si>
    <t>OBSERVACIONES</t>
  </si>
  <si>
    <t>5. Realizar asistencia técnica a las localidades del Distrito para la formulación y proceso de seguimiento y evaluación de los planes locales de desarrollo</t>
  </si>
  <si>
    <t>REPORTE META PRODUCTO DE  ENERO A 30 DE SEPTIEMBRE DE 2024</t>
  </si>
  <si>
    <t>Aumentar las acciones de monitoreo, control y vigilancia por parte de Administración Distrital de las licencias urbanísticas entregadas, asi como de las obras en ejecución en el Distrito de Cartagena de Indias.</t>
  </si>
  <si>
    <t>1. Elaborar plan de trabajo para la gestión de los instrumentos de planificación territorial</t>
  </si>
  <si>
    <t>2. Realizar la etapa de diagnóstico de los instrumentos de planificación territorial</t>
  </si>
  <si>
    <t>3. Elaborar documentos de planeación preliminar de los instrumentos de planificación territorial</t>
  </si>
  <si>
    <t>4. Elaborar documentos de planeación validado de los instrumentos de planificación territorial</t>
  </si>
  <si>
    <t>AVANCE EN LAS ACTIVIDADES DE LOS PROYECTOS DICIEMBRE 2024</t>
  </si>
  <si>
    <t>5. Realizar la divulgación de los instrumentos de planificación territorial</t>
  </si>
  <si>
    <t>EJECUCIÓN PRESUPUESTAL SEGÚN REGISTROS PRESUPUESTALES A DICIEMBRE DE 2024</t>
  </si>
  <si>
    <t>EJECUCIÓN PRESUPUESTAL SEGÚN GIROS A DICIEMBRE DE 2024</t>
  </si>
  <si>
    <t>N/A</t>
  </si>
  <si>
    <t>PRESUPUESTO EJECUTADO SEGÚN REGISTROS PRESUPUESTALES A 31 DICIEMBRE 2024</t>
  </si>
  <si>
    <t>PRESUPUESTO EJECUTADO SEGÚN GIROS A 31 DICIEMBRE 2024</t>
  </si>
  <si>
    <t>PORCENTAJE DEL PRESUPUESTO EJECUTADO SEGÚN GIROS A 31 DE DICIEMBRE 2024</t>
  </si>
  <si>
    <t>PORCENTAJE DEL PRESUPUESTO EJECUTADO SEGÚN REGISTROS PRESUPUESTALES A 31 DE DICIEMBRE 2024</t>
  </si>
  <si>
    <t>2021130010261 CONSTRUCCION DE LOS INSTRUMENTOS DE PLANIFICACION (PEMP Y POT) DE LA CIUDAD DE  CARTAGENA DE INDIAS</t>
  </si>
  <si>
    <t>2024130010205 ACTUALIZACION Y SEGUIMIENTO AL PLAN DE ORDENAMIENTO TERRITORIAL EN EL DISTRITO DE   CARTAGENA DE INDIAS</t>
  </si>
  <si>
    <t>2024130010263 DESARROLLO DE INVESTIGACIONES PARA LA TRANSFORMACION PRODUCTIVA EN EL DISTRITO DE  CARTAGENA DE INDIAS</t>
  </si>
  <si>
    <t>2024130010199 FORMULACION Y SEGUIMIENTO AL  PLAN ESPECIAL DE MANEJO Y PROTECCION DEL CENTRO HISTORICO Y SU AREA DE INFLUENCIA EN EL DISTRITO DE  CARTAGENA DE INDIAS</t>
  </si>
  <si>
    <t>AVANCE EJECUCION PRESUPUESTAL PROGRAMA INSTRUMENTOS DE PLANIFICACIÓN TERRITORIAL</t>
  </si>
  <si>
    <t>AVANCE PLAN DE DESARROLLO SECRETARÍA DE PLANEACIÓN DISTRITAL -  CORTE DICIEMBRE 31 - 2024</t>
  </si>
  <si>
    <t>EJECUCIÓN PRESUPUESTAL PROGRAMA INVERSIÓN PÚBLICA EFICIENTE Y TRANSPARENTE</t>
  </si>
  <si>
    <t>EJECUCIÓN PRESUPUESTAL PROGRAMA POLÍTICAS PÚBLICAS INTERSECTORIALES Y CON VISIÓN INTEGRAL</t>
  </si>
  <si>
    <t>EJECUCION PRESUPUESTAL SECRETARÍA DE PLANEACIÓN DISTRITAL -  CORTE DICIEMBRE 31 - 2024</t>
  </si>
  <si>
    <t>Información Geo espacial Actualizada</t>
  </si>
  <si>
    <t>3. Actualizacion y mantenimiento del archivo general del Sisbén. (metros lineales)</t>
  </si>
  <si>
    <t xml:space="preserve">REALIZAR LOS PROCESOS CONTRACTUALES Y /O
INTERADMINISTRATIVO PARA LA CAPACITACION A DEFENSORES URBANOS BARRIALES EN NORMAS URBANÍSTICAS VIGENTES
</t>
  </si>
  <si>
    <t>PRESTACION DE SERVICIOS DE TRANSPORTE TERRESTRE ESPECIAL CON CONDUCTOR PARA EL DESPLAZAMIENTO DE LOS FUNCIONARIOS DE
LA SECRETARIA DE PLANEACION, EN DESARROLLO DEL PROYECTO DE INVERSION NORMALIZACION URBANISTICA DE CARTAGENA DE INDIAS</t>
  </si>
  <si>
    <t>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</si>
  <si>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 xml:space="preserve">Operacionalizar el CUERPO ÉLITE con fin de realizar vigilancia al cumplimiento de la normatividad urbanística de la ciudad. (Creación de una alianza para efectuar vigilancia y asesoría referente al control urbano, contratar transporte y materiales requeridos)
</t>
  </si>
  <si>
    <t>Realizar Control al uso de la publicidad exterior visual con miras a conservar la integridad del espacio público y el derecho ciudadano a un ambiente sano y libre de contaminación visual. (PUBLICIDAD EXTERIOR VISUAL)</t>
  </si>
  <si>
    <t>Ejercer vigilancia y control de las personas naturales o jurídicas dedicadas a la enajenación de inmuebles y radicación de documentos. (INSPECCIÓN, CONTROL Y VIGILANCIA DE ENAJENADORES DE VIVIENDA)</t>
  </si>
  <si>
    <t xml:space="preserve">Verificar y revisar las actuaciones y licencias urbanísticas que expiden los curadores urbanos y reforzar el papel de la Comisión de Veeduría, a efectos de robustecer el control urbano y las actuaciones institucionales en materia de ordenamiento territorial. (VEEDURIA CURADURIA)
</t>
  </si>
  <si>
    <t>Gestionar la recepción de las zonas de cesión (RECEPCIÓN DE ÁREAS DE CESIÓN)</t>
  </si>
  <si>
    <t>Fortalecimiento de un punto de atención al ciudadano e donde se orientará a los interesados sobre los diversos procedimientos que en materia urbanística se desarrollan o pueden desarrollarse en el Distrito de Cartagena (PUNTO UNIFICADO DE INFORMACIÓN)</t>
  </si>
  <si>
    <t>Realizar seguimiento e impulsar los procesos administrativos sancionatorios y la vigilancia y control de las obras de forma constante (PROCESOS SANCIONATORIOS)</t>
  </si>
  <si>
    <t>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</si>
  <si>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VERIFICAR Y REVISAR PROYECTOS ARQUITECTONICOS PARA EJECUTAR OBRAS DE INTERVENCION AJUSTADAS AL POT, Y A LOS INSTRUMENTOS DE GESTION DE PATRIMONIO PARA BIENES DE INTERES CULTURAL DISTRITAL, EN EL MARCO DEL DECRETO 0404 DE 2024</t>
  </si>
  <si>
    <t>AVANCE EJECUCION PROYECTOS DEL PROGRAMA INSTRUMENTOS DE PLANIFICACIÓN TERRITORIAL</t>
  </si>
  <si>
    <t>AVANCE PROYECTOS SECRETARÍA DE PLANEACIÓN CORTE DICIEMBRE 2024</t>
  </si>
  <si>
    <t>EJECUCIÓN PROYECTOS DEL PROGRAMA INVERSIÓN PÚBLICA EFICIENTE Y TRANSPARENTE</t>
  </si>
  <si>
    <t>FEBRERO</t>
  </si>
  <si>
    <t>DICIEMBRE</t>
  </si>
  <si>
    <t>JULIO</t>
  </si>
  <si>
    <t>Clarena García Montes</t>
  </si>
  <si>
    <t>Berta Pérez</t>
  </si>
  <si>
    <t>Carmen Adriana Charry Sampayo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</si>
</sst>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Red]\-&quot;$&quot;\ #,##0"/>
    <numFmt numFmtId="44" formatCode="_-&quot;$&quot;\ * #,##0.00_-;\-&quot;$&quot;\ * #,##0.00_-;_-&quot;$&quot;\ * &quot;-&quot;??_-;_-@_-"/>
    <numFmt numFmtId="164" formatCode="#,##0.00\ [$€-1]"/>
    <numFmt numFmtId="165" formatCode="d/m/yyyy"/>
    <numFmt numFmtId="166" formatCode="0.0%"/>
    <numFmt numFmtId="167" formatCode="0.0"/>
    <numFmt numFmtId="168" formatCode="0.000"/>
    <numFmt numFmtId="169" formatCode="0.0000"/>
  </numFmts>
  <fonts count="32">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b/>
      <sz val="11"/>
      <color theme="1"/>
      <name val="Arial"/>
      <family val="2"/>
    </font>
    <font>
      <sz val="11"/>
      <color rgb="FF000000"/>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sz val="8"/>
      <color theme="1"/>
      <name val="Aptos Narrow"/>
      <family val="2"/>
    </font>
    <font>
      <b/>
      <sz val="10"/>
      <color theme="1"/>
      <name val="Verdana"/>
      <family val="2"/>
    </font>
    <font>
      <sz val="10"/>
      <color theme="1"/>
      <name val="Verdana"/>
      <family val="2"/>
    </font>
    <font>
      <b/>
      <sz val="18"/>
      <name val="Aptos Narrow"/>
      <family val="2"/>
    </font>
    <font>
      <sz val="18"/>
      <name val="Aptos"/>
      <family val="2"/>
    </font>
    <font>
      <b/>
      <sz val="18"/>
      <name val="Aptos"/>
      <family val="2"/>
    </font>
    <font>
      <sz val="18"/>
      <name val="Aptos Narrow"/>
      <family val="2"/>
    </font>
    <font>
      <b/>
      <sz val="18"/>
      <name val="Arial"/>
      <family val="2"/>
    </font>
    <font>
      <b/>
      <sz val="18"/>
      <name val="Aptos Narrow"/>
      <family val="2"/>
      <scheme val="minor"/>
    </font>
    <font>
      <sz val="18"/>
      <name val="Arial"/>
      <family val="2"/>
    </font>
    <font>
      <sz val="18"/>
      <name val="Aptos Narrow"/>
      <family val="2"/>
      <scheme val="minor"/>
    </font>
    <font>
      <sz val="18"/>
      <name val="Calibri"/>
      <family val="2"/>
    </font>
    <font>
      <b/>
      <sz val="20"/>
      <name val="Arial"/>
      <family val="2"/>
    </font>
  </fonts>
  <fills count="10">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E2EFDA"/>
        <bgColor rgb="FFE2EFDA"/>
      </patternFill>
    </fill>
    <fill>
      <patternFill patternType="solid">
        <fgColor rgb="FFDBE5F1"/>
        <bgColor rgb="FFDBE5F1"/>
      </patternFill>
    </fill>
    <fill>
      <patternFill patternType="solid">
        <fgColor theme="5" tint="0.59999389629810485"/>
        <bgColor indexed="64"/>
      </patternFill>
    </fill>
  </fills>
  <borders count="6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6" fillId="0" borderId="0" applyFont="0" applyFill="0" applyBorder="0" applyAlignment="0" applyProtection="0"/>
    <xf numFmtId="44" fontId="16" fillId="0" borderId="0" applyFont="0" applyFill="0" applyBorder="0" applyAlignment="0" applyProtection="0"/>
  </cellStyleXfs>
  <cellXfs count="501">
    <xf numFmtId="0" fontId="0" fillId="0" borderId="0" xfId="0"/>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9" fillId="7" borderId="28" xfId="0" applyFont="1" applyFill="1" applyBorder="1" applyAlignment="1">
      <alignment horizontal="center" vertical="center"/>
    </xf>
    <xf numFmtId="0" fontId="9" fillId="7" borderId="29" xfId="0" applyFont="1" applyFill="1" applyBorder="1" applyAlignment="1">
      <alignment horizontal="center" vertical="center"/>
    </xf>
    <xf numFmtId="165" fontId="19" fillId="0" borderId="4" xfId="0" applyNumberFormat="1" applyFont="1" applyBorder="1" applyAlignment="1">
      <alignment horizontal="center" vertical="center"/>
    </xf>
    <xf numFmtId="0" fontId="8"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xf numFmtId="0" fontId="8" fillId="0" borderId="4" xfId="0" applyFont="1" applyBorder="1" applyAlignment="1">
      <alignment horizontal="center" wrapText="1"/>
    </xf>
    <xf numFmtId="0" fontId="9" fillId="7" borderId="4" xfId="0" applyFont="1" applyFill="1" applyBorder="1" applyAlignment="1">
      <alignment horizontal="center" vertical="center"/>
    </xf>
    <xf numFmtId="0" fontId="9" fillId="7" borderId="4" xfId="0" applyFont="1" applyFill="1" applyBorder="1" applyAlignment="1">
      <alignment vertical="center"/>
    </xf>
    <xf numFmtId="0" fontId="20" fillId="8" borderId="4" xfId="0" applyFont="1" applyFill="1" applyBorder="1" applyAlignment="1">
      <alignment vertical="center"/>
    </xf>
    <xf numFmtId="0" fontId="20" fillId="8" borderId="4" xfId="0" applyFont="1" applyFill="1" applyBorder="1" applyAlignment="1">
      <alignment horizontal="center" vertical="center"/>
    </xf>
    <xf numFmtId="49" fontId="21" fillId="0" borderId="4" xfId="0" applyNumberFormat="1" applyFont="1" applyBorder="1" applyAlignment="1">
      <alignment vertical="center" wrapText="1"/>
    </xf>
    <xf numFmtId="3" fontId="21" fillId="0" borderId="4" xfId="0" applyNumberFormat="1" applyFont="1" applyBorder="1" applyAlignment="1">
      <alignment horizontal="center" vertical="center"/>
    </xf>
    <xf numFmtId="49" fontId="21" fillId="0" borderId="4" xfId="0" applyNumberFormat="1" applyFont="1" applyBorder="1" applyAlignment="1">
      <alignment horizontal="left" vertical="center"/>
    </xf>
    <xf numFmtId="0" fontId="9" fillId="4" borderId="30" xfId="0" applyFont="1" applyFill="1" applyBorder="1" applyAlignment="1">
      <alignment horizontal="left" vertical="center"/>
    </xf>
    <xf numFmtId="0" fontId="10" fillId="4" borderId="30" xfId="0" applyFont="1" applyFill="1" applyBorder="1"/>
    <xf numFmtId="0" fontId="0" fillId="0" borderId="30" xfId="0" applyBorder="1"/>
    <xf numFmtId="0" fontId="6" fillId="4" borderId="30" xfId="0" applyFont="1" applyFill="1" applyBorder="1" applyAlignment="1">
      <alignment horizontal="center" vertical="center" wrapText="1"/>
    </xf>
    <xf numFmtId="0" fontId="10" fillId="4" borderId="30" xfId="0" applyFont="1" applyFill="1" applyBorder="1" applyAlignment="1">
      <alignment horizontal="center"/>
    </xf>
    <xf numFmtId="0" fontId="13" fillId="0" borderId="30" xfId="0" applyFont="1" applyBorder="1" applyAlignment="1">
      <alignment horizontal="center" vertical="center" wrapText="1"/>
    </xf>
    <xf numFmtId="0" fontId="13" fillId="5" borderId="30" xfId="0" applyFont="1" applyFill="1" applyBorder="1" applyAlignment="1">
      <alignment horizontal="center" vertical="center" wrapText="1"/>
    </xf>
    <xf numFmtId="0" fontId="7" fillId="0" borderId="30" xfId="0" applyFont="1" applyBorder="1" applyAlignment="1">
      <alignment horizontal="center" wrapText="1"/>
    </xf>
    <xf numFmtId="0" fontId="14"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30" xfId="0" applyFont="1" applyBorder="1"/>
    <xf numFmtId="0" fontId="13" fillId="0" borderId="30" xfId="0" applyFont="1" applyBorder="1"/>
    <xf numFmtId="0" fontId="16" fillId="0" borderId="30" xfId="0" applyFont="1" applyBorder="1" applyAlignment="1">
      <alignment horizontal="center" vertical="center" wrapText="1"/>
    </xf>
    <xf numFmtId="0" fontId="13" fillId="6" borderId="30" xfId="0" applyFont="1" applyFill="1" applyBorder="1" applyAlignment="1">
      <alignment horizontal="center" vertical="center" wrapText="1"/>
    </xf>
    <xf numFmtId="0" fontId="17" fillId="0" borderId="30" xfId="0" applyFont="1" applyBorder="1" applyAlignment="1">
      <alignment horizontal="center" vertical="center" wrapText="1"/>
    </xf>
    <xf numFmtId="0" fontId="7" fillId="5" borderId="30" xfId="0" applyFont="1" applyFill="1" applyBorder="1" applyAlignment="1">
      <alignment horizontal="center" wrapText="1"/>
    </xf>
    <xf numFmtId="0" fontId="15" fillId="5" borderId="30" xfId="0" applyFont="1" applyFill="1" applyBorder="1" applyAlignment="1">
      <alignment horizontal="center" vertical="center" wrapText="1"/>
    </xf>
    <xf numFmtId="0" fontId="13" fillId="0" borderId="30" xfId="0" applyFont="1" applyBorder="1" applyAlignment="1">
      <alignment vertical="center" wrapText="1"/>
    </xf>
    <xf numFmtId="0" fontId="18" fillId="5" borderId="30" xfId="0" applyFont="1" applyFill="1" applyBorder="1" applyAlignment="1">
      <alignment horizontal="center" vertical="center" wrapText="1"/>
    </xf>
    <xf numFmtId="166" fontId="24" fillId="0" borderId="30" xfId="1" applyNumberFormat="1" applyFont="1" applyFill="1" applyBorder="1" applyAlignment="1">
      <alignment horizontal="center" vertical="center"/>
    </xf>
    <xf numFmtId="9" fontId="24" fillId="0" borderId="30" xfId="1" applyFont="1" applyFill="1" applyBorder="1" applyAlignment="1">
      <alignment horizontal="center" vertical="center"/>
    </xf>
    <xf numFmtId="0" fontId="23"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xf numFmtId="0" fontId="24" fillId="0" borderId="15" xfId="0" applyFont="1" applyBorder="1" applyAlignment="1">
      <alignment horizontal="center" vertical="center" wrapText="1"/>
    </xf>
    <xf numFmtId="49" fontId="24" fillId="0" borderId="15"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8" xfId="0" applyFont="1" applyBorder="1" applyAlignment="1">
      <alignment horizontal="center" vertical="center" wrapText="1"/>
    </xf>
    <xf numFmtId="49" fontId="24" fillId="0" borderId="4" xfId="0" applyNumberFormat="1" applyFont="1" applyBorder="1" applyAlignment="1">
      <alignment horizontal="center" vertical="center" wrapText="1"/>
    </xf>
    <xf numFmtId="0" fontId="24" fillId="0" borderId="30" xfId="0" applyFont="1" applyBorder="1" applyAlignment="1">
      <alignment horizontal="center" vertical="center" wrapText="1"/>
    </xf>
    <xf numFmtId="0" fontId="24" fillId="0" borderId="2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3" xfId="0" applyFont="1" applyBorder="1" applyAlignment="1">
      <alignment horizontal="center" vertical="center" wrapText="1"/>
    </xf>
    <xf numFmtId="49" fontId="23" fillId="0" borderId="23" xfId="0" applyNumberFormat="1" applyFont="1" applyBorder="1" applyAlignment="1">
      <alignment horizontal="center" vertical="center" wrapText="1"/>
    </xf>
    <xf numFmtId="9" fontId="23" fillId="0" borderId="23" xfId="0" applyNumberFormat="1" applyFont="1" applyBorder="1" applyAlignment="1">
      <alignment horizontal="center" vertical="center" wrapText="1"/>
    </xf>
    <xf numFmtId="0" fontId="24" fillId="0" borderId="32" xfId="0" applyFont="1" applyBorder="1" applyAlignment="1">
      <alignment horizontal="center" vertical="center" wrapText="1"/>
    </xf>
    <xf numFmtId="0" fontId="24" fillId="0" borderId="1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8"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0" fontId="23" fillId="0" borderId="13" xfId="0" applyFont="1" applyBorder="1" applyAlignment="1">
      <alignment horizontal="center" vertical="center" wrapText="1"/>
    </xf>
    <xf numFmtId="0" fontId="23" fillId="0" borderId="30" xfId="0" applyFont="1" applyBorder="1" applyAlignment="1">
      <alignment horizontal="center" vertical="center"/>
    </xf>
    <xf numFmtId="0" fontId="23" fillId="0" borderId="19" xfId="0" applyFont="1" applyBorder="1" applyAlignment="1">
      <alignment horizontal="center" vertical="center" wrapText="1"/>
    </xf>
    <xf numFmtId="49" fontId="23" fillId="0" borderId="4"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10" fontId="23" fillId="0" borderId="30" xfId="0" applyNumberFormat="1" applyFont="1" applyBorder="1" applyAlignment="1">
      <alignment horizontal="center" vertical="center" wrapText="1"/>
    </xf>
    <xf numFmtId="0" fontId="23" fillId="0" borderId="31" xfId="0" applyFont="1" applyBorder="1" applyAlignment="1">
      <alignment horizontal="center" vertical="center" wrapText="1"/>
    </xf>
    <xf numFmtId="0" fontId="24" fillId="0" borderId="30" xfId="0" applyFont="1" applyBorder="1" applyAlignment="1">
      <alignment horizontal="center" vertical="center"/>
    </xf>
    <xf numFmtId="166" fontId="24" fillId="0" borderId="30" xfId="0" applyNumberFormat="1" applyFont="1" applyBorder="1" applyAlignment="1">
      <alignment horizontal="center" vertical="center"/>
    </xf>
    <xf numFmtId="9" fontId="23" fillId="0" borderId="30" xfId="0" applyNumberFormat="1" applyFont="1" applyBorder="1" applyAlignment="1">
      <alignment horizontal="center" vertical="center" wrapText="1"/>
    </xf>
    <xf numFmtId="0" fontId="23" fillId="0" borderId="30" xfId="0" applyFont="1" applyBorder="1" applyAlignment="1">
      <alignment horizontal="center" vertical="center" wrapText="1"/>
    </xf>
    <xf numFmtId="0" fontId="23" fillId="0" borderId="5" xfId="0" applyFont="1" applyBorder="1" applyAlignment="1">
      <alignment horizontal="center" vertical="center"/>
    </xf>
    <xf numFmtId="10" fontId="23" fillId="0" borderId="0" xfId="1" applyNumberFormat="1" applyFont="1" applyFill="1"/>
    <xf numFmtId="9" fontId="23" fillId="0" borderId="32"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8" xfId="0" applyFont="1" applyBorder="1" applyAlignment="1">
      <alignment horizontal="center" vertical="center"/>
    </xf>
    <xf numFmtId="49" fontId="23" fillId="0" borderId="30" xfId="0" applyNumberFormat="1" applyFont="1" applyBorder="1" applyAlignment="1">
      <alignment horizontal="center" vertical="center" wrapText="1"/>
    </xf>
    <xf numFmtId="166" fontId="23" fillId="0" borderId="4" xfId="1" applyNumberFormat="1" applyFont="1" applyFill="1" applyBorder="1" applyAlignment="1">
      <alignment horizontal="center" vertical="center" wrapText="1"/>
    </xf>
    <xf numFmtId="0" fontId="23" fillId="0" borderId="31" xfId="0" applyFont="1" applyBorder="1" applyAlignment="1">
      <alignment horizontal="center" vertical="center"/>
    </xf>
    <xf numFmtId="0" fontId="23" fillId="0" borderId="13" xfId="0" applyFont="1" applyBorder="1" applyAlignment="1">
      <alignment horizontal="center" vertical="center"/>
    </xf>
    <xf numFmtId="0" fontId="23" fillId="0" borderId="4" xfId="0" applyFont="1" applyBorder="1" applyAlignment="1">
      <alignment horizontal="center" wrapText="1"/>
    </xf>
    <xf numFmtId="9" fontId="23" fillId="0" borderId="33"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34" xfId="0" applyFont="1" applyBorder="1" applyAlignment="1">
      <alignment horizontal="center" vertical="center" wrapText="1"/>
    </xf>
    <xf numFmtId="49" fontId="23" fillId="0" borderId="8" xfId="0" applyNumberFormat="1" applyFont="1" applyBorder="1" applyAlignment="1">
      <alignment horizontal="center" vertical="center" wrapText="1"/>
    </xf>
    <xf numFmtId="0" fontId="23" fillId="0" borderId="45" xfId="0" applyFont="1" applyBorder="1" applyAlignment="1">
      <alignment horizontal="center" vertical="center" wrapText="1"/>
    </xf>
    <xf numFmtId="0" fontId="23" fillId="0" borderId="24"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24" fillId="0" borderId="13" xfId="0" applyFont="1" applyBorder="1" applyAlignment="1">
      <alignment horizontal="center" vertical="center"/>
    </xf>
    <xf numFmtId="49" fontId="23" fillId="0" borderId="10"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xf numFmtId="0" fontId="25" fillId="0" borderId="11" xfId="0" applyFont="1" applyBorder="1"/>
    <xf numFmtId="0" fontId="25" fillId="0" borderId="12" xfId="0" applyFont="1" applyBorder="1"/>
    <xf numFmtId="0" fontId="25" fillId="0" borderId="13" xfId="0" applyFont="1" applyBorder="1"/>
    <xf numFmtId="0" fontId="25" fillId="0" borderId="21" xfId="0" applyFont="1" applyBorder="1"/>
    <xf numFmtId="0" fontId="25" fillId="0" borderId="19" xfId="0" applyFont="1" applyBorder="1"/>
    <xf numFmtId="0" fontId="26" fillId="0" borderId="30" xfId="0" applyFont="1" applyBorder="1" applyAlignment="1">
      <alignment horizontal="center" vertical="center" wrapText="1"/>
    </xf>
    <xf numFmtId="0" fontId="25" fillId="0" borderId="24" xfId="0" applyFont="1" applyBorder="1"/>
    <xf numFmtId="0" fontId="25" fillId="0" borderId="30" xfId="0" applyFont="1" applyBorder="1"/>
    <xf numFmtId="0" fontId="22" fillId="0" borderId="30" xfId="0" applyFont="1" applyBorder="1" applyAlignment="1">
      <alignment vertical="center" wrapText="1"/>
    </xf>
    <xf numFmtId="0" fontId="22" fillId="0" borderId="31" xfId="0" applyFont="1" applyBorder="1" applyAlignment="1">
      <alignment vertical="center" wrapText="1"/>
    </xf>
    <xf numFmtId="44" fontId="27" fillId="0" borderId="30" xfId="2" applyFont="1" applyFill="1" applyBorder="1" applyAlignment="1">
      <alignment vertical="center" wrapText="1"/>
    </xf>
    <xf numFmtId="10" fontId="27" fillId="0" borderId="30" xfId="1" applyNumberFormat="1" applyFont="1" applyFill="1" applyBorder="1" applyAlignment="1">
      <alignment horizontal="center" vertical="center" wrapText="1"/>
    </xf>
    <xf numFmtId="6" fontId="25" fillId="0" borderId="30" xfId="0" applyNumberFormat="1" applyFont="1" applyBorder="1" applyAlignment="1">
      <alignment horizontal="center" vertical="center"/>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0" xfId="0" applyFont="1" applyBorder="1" applyAlignment="1">
      <alignment horizontal="center" vertical="center" wrapText="1"/>
    </xf>
    <xf numFmtId="0" fontId="29" fillId="0" borderId="30" xfId="0" applyFont="1" applyBorder="1" applyAlignment="1">
      <alignment horizontal="center" vertical="center" wrapText="1"/>
    </xf>
    <xf numFmtId="0" fontId="25" fillId="0" borderId="18" xfId="0" applyFont="1" applyBorder="1"/>
    <xf numFmtId="0" fontId="22" fillId="0" borderId="45" xfId="0" applyFont="1" applyBorder="1" applyAlignment="1">
      <alignment vertical="center" wrapText="1"/>
    </xf>
    <xf numFmtId="0" fontId="22" fillId="0" borderId="30" xfId="0" applyFont="1" applyBorder="1" applyAlignment="1">
      <alignment horizontal="center" vertical="center" wrapText="1"/>
    </xf>
    <xf numFmtId="0" fontId="25" fillId="0" borderId="30" xfId="0" applyFont="1" applyBorder="1" applyAlignment="1">
      <alignment vertical="center" wrapText="1"/>
    </xf>
    <xf numFmtId="0" fontId="25" fillId="0" borderId="30" xfId="0" applyFont="1" applyBorder="1" applyAlignment="1">
      <alignment vertical="center"/>
    </xf>
    <xf numFmtId="0" fontId="28" fillId="0" borderId="32" xfId="0" applyFont="1" applyBorder="1" applyAlignment="1">
      <alignment horizontal="center" vertical="center" wrapText="1"/>
    </xf>
    <xf numFmtId="44" fontId="27" fillId="0" borderId="30" xfId="2" applyFont="1" applyFill="1" applyBorder="1" applyAlignment="1">
      <alignment horizontal="center" vertical="center" wrapText="1"/>
    </xf>
    <xf numFmtId="0" fontId="22" fillId="0" borderId="19" xfId="0" applyFont="1" applyBorder="1" applyAlignment="1">
      <alignment vertical="center" wrapText="1"/>
    </xf>
    <xf numFmtId="0" fontId="22" fillId="0" borderId="33" xfId="0" applyFont="1" applyBorder="1" applyAlignment="1">
      <alignment vertical="center" wrapText="1"/>
    </xf>
    <xf numFmtId="0" fontId="22" fillId="0" borderId="46" xfId="0" applyFont="1" applyBorder="1" applyAlignment="1">
      <alignment vertical="center" wrapText="1"/>
    </xf>
    <xf numFmtId="0" fontId="25" fillId="0" borderId="46" xfId="0" applyFont="1" applyBorder="1"/>
    <xf numFmtId="0" fontId="28" fillId="0" borderId="30" xfId="0" applyFont="1" applyBorder="1" applyAlignment="1">
      <alignment horizontal="left" vertical="center" wrapText="1"/>
    </xf>
    <xf numFmtId="0" fontId="22" fillId="0" borderId="44" xfId="0" applyFont="1" applyBorder="1" applyAlignment="1">
      <alignment vertical="center" wrapText="1"/>
    </xf>
    <xf numFmtId="0" fontId="27" fillId="0" borderId="3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9" fillId="0" borderId="0" xfId="0" applyFont="1"/>
    <xf numFmtId="0" fontId="29" fillId="0" borderId="0" xfId="0" applyFont="1" applyAlignment="1">
      <alignment horizontal="center" vertical="center" wrapText="1"/>
    </xf>
    <xf numFmtId="0" fontId="26" fillId="0" borderId="23" xfId="0" applyFont="1" applyBorder="1" applyAlignment="1">
      <alignment horizontal="center" vertical="center" wrapText="1"/>
    </xf>
    <xf numFmtId="0" fontId="29" fillId="0" borderId="30" xfId="0" applyFont="1" applyBorder="1" applyAlignment="1" applyProtection="1">
      <alignment horizontal="center" vertical="center" wrapText="1"/>
      <protection locked="0"/>
    </xf>
    <xf numFmtId="0" fontId="30"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31" xfId="0" applyFont="1" applyBorder="1" applyAlignment="1">
      <alignment horizontal="center" vertical="center" wrapText="1"/>
    </xf>
    <xf numFmtId="6" fontId="29" fillId="0" borderId="30" xfId="0" applyNumberFormat="1" applyFont="1" applyBorder="1" applyAlignment="1">
      <alignment horizontal="center" vertical="center" wrapText="1"/>
    </xf>
    <xf numFmtId="44" fontId="29" fillId="0" borderId="30" xfId="2" applyFont="1" applyFill="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xf numFmtId="0" fontId="26" fillId="0" borderId="7" xfId="0" applyFont="1" applyBorder="1" applyAlignment="1">
      <alignment horizontal="center" vertical="center" wrapText="1"/>
    </xf>
    <xf numFmtId="0" fontId="28" fillId="0" borderId="33" xfId="0" applyFont="1" applyBorder="1" applyAlignment="1">
      <alignment horizontal="center" vertical="center" wrapText="1"/>
    </xf>
    <xf numFmtId="10" fontId="28" fillId="0" borderId="18" xfId="1" applyNumberFormat="1" applyFont="1" applyFill="1" applyBorder="1" applyAlignment="1">
      <alignment horizontal="center" vertical="center" wrapText="1"/>
    </xf>
    <xf numFmtId="0" fontId="30" fillId="0" borderId="18" xfId="0" applyFont="1" applyBorder="1" applyAlignment="1">
      <alignment horizontal="center" vertical="center" wrapText="1"/>
    </xf>
    <xf numFmtId="6" fontId="28" fillId="0" borderId="30"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0" fontId="30" fillId="0" borderId="23"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18" xfId="0" applyFont="1" applyBorder="1" applyAlignment="1">
      <alignment horizontal="center" vertical="center" wrapText="1"/>
    </xf>
    <xf numFmtId="166" fontId="28" fillId="0" borderId="14" xfId="1" applyNumberFormat="1" applyFont="1" applyFill="1" applyBorder="1" applyAlignment="1">
      <alignment horizontal="center" vertical="center" wrapText="1"/>
    </xf>
    <xf numFmtId="0" fontId="28" fillId="0" borderId="1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0" xfId="0" applyFont="1" applyBorder="1" applyAlignment="1">
      <alignment horizontal="center" vertical="center"/>
    </xf>
    <xf numFmtId="0" fontId="29" fillId="0" borderId="7" xfId="0" applyFont="1" applyBorder="1" applyAlignment="1">
      <alignment horizontal="center" vertical="center" wrapText="1"/>
    </xf>
    <xf numFmtId="0" fontId="29" fillId="0" borderId="2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3" xfId="0" applyFont="1" applyBorder="1" applyAlignment="1">
      <alignment horizontal="center" vertical="center" wrapText="1"/>
    </xf>
    <xf numFmtId="10" fontId="28" fillId="0" borderId="14" xfId="1" applyNumberFormat="1" applyFont="1" applyFill="1" applyBorder="1" applyAlignment="1">
      <alignment horizontal="center" vertical="center" wrapText="1"/>
    </xf>
    <xf numFmtId="0" fontId="28" fillId="0" borderId="30" xfId="0" applyFont="1" applyBorder="1" applyAlignment="1">
      <alignment vertical="center" wrapText="1"/>
    </xf>
    <xf numFmtId="0" fontId="29" fillId="0" borderId="14" xfId="0" applyFont="1" applyBorder="1" applyAlignment="1">
      <alignment horizontal="center" vertical="center" wrapText="1"/>
    </xf>
    <xf numFmtId="0" fontId="28" fillId="0" borderId="19" xfId="0" applyFont="1" applyBorder="1" applyAlignment="1">
      <alignment horizontal="center" vertical="center" wrapText="1"/>
    </xf>
    <xf numFmtId="49" fontId="28" fillId="0" borderId="30" xfId="0" applyNumberFormat="1" applyFont="1" applyBorder="1" applyAlignment="1">
      <alignment horizontal="center" vertical="center" wrapText="1"/>
    </xf>
    <xf numFmtId="10" fontId="28" fillId="0" borderId="30" xfId="1" applyNumberFormat="1" applyFont="1" applyFill="1" applyBorder="1" applyAlignment="1">
      <alignment horizontal="center" vertical="center" wrapText="1"/>
    </xf>
    <xf numFmtId="0" fontId="30"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9" xfId="0" applyFont="1" applyBorder="1"/>
    <xf numFmtId="0" fontId="29" fillId="0" borderId="45" xfId="0" applyFont="1" applyBorder="1" applyAlignment="1">
      <alignment horizontal="center" vertical="center" wrapText="1"/>
    </xf>
    <xf numFmtId="0" fontId="29" fillId="0" borderId="24" xfId="0" applyFont="1" applyBorder="1" applyAlignment="1">
      <alignment horizontal="center" vertical="center" wrapText="1"/>
    </xf>
    <xf numFmtId="9" fontId="28" fillId="0" borderId="30" xfId="1" applyFont="1" applyFill="1" applyBorder="1" applyAlignment="1">
      <alignment horizontal="center" vertical="center" wrapText="1"/>
    </xf>
    <xf numFmtId="0" fontId="28" fillId="0" borderId="55" xfId="0" applyFont="1" applyBorder="1" applyAlignment="1">
      <alignment vertical="center" wrapText="1"/>
    </xf>
    <xf numFmtId="49" fontId="28" fillId="0" borderId="18" xfId="0" applyNumberFormat="1" applyFont="1" applyBorder="1" applyAlignment="1">
      <alignment horizontal="center" vertical="center" wrapText="1"/>
    </xf>
    <xf numFmtId="0" fontId="28" fillId="0" borderId="23" xfId="0" applyFont="1" applyBorder="1" applyAlignment="1">
      <alignment vertical="center" wrapText="1"/>
    </xf>
    <xf numFmtId="0" fontId="28" fillId="0" borderId="31" xfId="0" applyFont="1" applyBorder="1" applyAlignment="1">
      <alignment horizontal="left" vertical="center" wrapText="1"/>
    </xf>
    <xf numFmtId="0" fontId="28" fillId="0" borderId="46" xfId="0" applyFont="1" applyBorder="1" applyAlignment="1">
      <alignment vertical="center" wrapText="1"/>
    </xf>
    <xf numFmtId="0" fontId="29" fillId="0" borderId="19" xfId="0" applyFont="1" applyBorder="1" applyAlignment="1">
      <alignment horizontal="center" vertical="center" wrapText="1"/>
    </xf>
    <xf numFmtId="6" fontId="29" fillId="0" borderId="32" xfId="0" applyNumberFormat="1" applyFont="1" applyBorder="1" applyAlignment="1">
      <alignment horizontal="center" vertical="center" wrapText="1"/>
    </xf>
    <xf numFmtId="10" fontId="28" fillId="0" borderId="4" xfId="1" applyNumberFormat="1" applyFont="1" applyFill="1" applyBorder="1" applyAlignment="1">
      <alignment horizontal="center" vertical="center" wrapText="1"/>
    </xf>
    <xf numFmtId="0" fontId="29" fillId="0" borderId="16" xfId="0" applyFont="1" applyBorder="1" applyAlignment="1">
      <alignment horizontal="center" vertical="center" wrapText="1"/>
    </xf>
    <xf numFmtId="0" fontId="27" fillId="0" borderId="0" xfId="0" applyFont="1"/>
    <xf numFmtId="0" fontId="23" fillId="0" borderId="3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23" fillId="9" borderId="30" xfId="0" applyFont="1" applyFill="1" applyBorder="1" applyAlignment="1">
      <alignment horizontal="center" vertical="center" wrapText="1"/>
    </xf>
    <xf numFmtId="0" fontId="23" fillId="9" borderId="31" xfId="0" applyFont="1" applyFill="1" applyBorder="1" applyAlignment="1">
      <alignment horizontal="center" vertical="center" wrapText="1"/>
    </xf>
    <xf numFmtId="167" fontId="23" fillId="0" borderId="30" xfId="0" applyNumberFormat="1" applyFont="1" applyBorder="1" applyAlignment="1">
      <alignment horizontal="center" vertical="center"/>
    </xf>
    <xf numFmtId="167" fontId="23" fillId="0" borderId="7" xfId="0" applyNumberFormat="1" applyFont="1" applyBorder="1" applyAlignment="1">
      <alignment horizontal="center" vertical="center"/>
    </xf>
    <xf numFmtId="10" fontId="23" fillId="0" borderId="7" xfId="1" applyNumberFormat="1" applyFont="1" applyFill="1" applyBorder="1" applyAlignment="1">
      <alignment horizontal="center" vertical="center"/>
    </xf>
    <xf numFmtId="10" fontId="23" fillId="0" borderId="6" xfId="1" applyNumberFormat="1" applyFont="1" applyFill="1" applyBorder="1" applyAlignment="1">
      <alignment horizontal="center" vertical="center"/>
    </xf>
    <xf numFmtId="10" fontId="23" fillId="0" borderId="30" xfId="1" applyNumberFormat="1" applyFont="1" applyFill="1" applyBorder="1" applyAlignment="1">
      <alignment horizontal="center" vertical="center"/>
    </xf>
    <xf numFmtId="2" fontId="23" fillId="0" borderId="30" xfId="0" applyNumberFormat="1" applyFont="1" applyBorder="1" applyAlignment="1">
      <alignment horizontal="center" vertical="center"/>
    </xf>
    <xf numFmtId="2" fontId="23" fillId="0" borderId="7" xfId="0" applyNumberFormat="1" applyFont="1" applyBorder="1" applyAlignment="1">
      <alignment horizontal="center" vertical="center"/>
    </xf>
    <xf numFmtId="167" fontId="23" fillId="0" borderId="45" xfId="0" applyNumberFormat="1" applyFont="1" applyBorder="1" applyAlignment="1">
      <alignment horizontal="center" vertical="center"/>
    </xf>
    <xf numFmtId="167" fontId="23" fillId="0" borderId="14" xfId="0" applyNumberFormat="1" applyFont="1" applyBorder="1" applyAlignment="1">
      <alignment horizontal="center" vertical="center"/>
    </xf>
    <xf numFmtId="167" fontId="23" fillId="0" borderId="16" xfId="0" applyNumberFormat="1" applyFont="1" applyBorder="1" applyAlignment="1">
      <alignment horizontal="center" vertical="center"/>
    </xf>
    <xf numFmtId="0" fontId="23" fillId="0" borderId="7" xfId="0" applyFont="1" applyBorder="1" applyAlignment="1">
      <alignment horizontal="center" vertical="center"/>
    </xf>
    <xf numFmtId="10" fontId="23" fillId="0" borderId="14" xfId="1" applyNumberFormat="1" applyFont="1" applyFill="1" applyBorder="1" applyAlignment="1">
      <alignment horizontal="center" vertical="center"/>
    </xf>
    <xf numFmtId="10" fontId="23" fillId="0" borderId="22" xfId="1" applyNumberFormat="1" applyFont="1" applyFill="1" applyBorder="1" applyAlignment="1">
      <alignment horizontal="center" vertical="center"/>
    </xf>
    <xf numFmtId="168" fontId="23" fillId="0" borderId="30" xfId="0" applyNumberFormat="1" applyFont="1" applyBorder="1" applyAlignment="1">
      <alignment horizontal="center" vertical="center" wrapText="1"/>
    </xf>
    <xf numFmtId="169" fontId="23" fillId="0" borderId="7" xfId="0" applyNumberFormat="1" applyFont="1" applyBorder="1" applyAlignment="1">
      <alignment horizontal="center" vertical="center"/>
    </xf>
    <xf numFmtId="168" fontId="23" fillId="0" borderId="30" xfId="0" applyNumberFormat="1" applyFont="1" applyBorder="1" applyAlignment="1">
      <alignment horizontal="center" vertical="center"/>
    </xf>
    <xf numFmtId="0" fontId="23" fillId="0" borderId="22" xfId="0" applyFont="1" applyBorder="1" applyAlignment="1">
      <alignment horizontal="center" vertical="center"/>
    </xf>
    <xf numFmtId="10" fontId="23" fillId="0" borderId="33" xfId="1" applyNumberFormat="1" applyFont="1" applyFill="1" applyBorder="1" applyAlignment="1">
      <alignment horizontal="center" vertical="center"/>
    </xf>
    <xf numFmtId="0" fontId="23" fillId="0" borderId="32" xfId="0" applyFont="1" applyBorder="1" applyAlignment="1">
      <alignment horizontal="center" vertical="center"/>
    </xf>
    <xf numFmtId="0" fontId="23" fillId="0" borderId="16" xfId="0" applyFont="1" applyBorder="1" applyAlignment="1">
      <alignment horizontal="center" vertical="center"/>
    </xf>
    <xf numFmtId="10" fontId="23" fillId="0" borderId="32" xfId="1" applyNumberFormat="1" applyFont="1" applyFill="1" applyBorder="1" applyAlignment="1">
      <alignment horizontal="center" vertical="center"/>
    </xf>
    <xf numFmtId="9" fontId="23" fillId="0" borderId="7" xfId="1" applyFont="1" applyFill="1" applyBorder="1" applyAlignment="1">
      <alignment horizontal="center" vertical="center"/>
    </xf>
    <xf numFmtId="9" fontId="23" fillId="0" borderId="22" xfId="1" applyFont="1" applyFill="1" applyBorder="1" applyAlignment="1">
      <alignment horizontal="center" vertical="center"/>
    </xf>
    <xf numFmtId="10" fontId="23" fillId="0" borderId="19" xfId="1" applyNumberFormat="1" applyFont="1" applyFill="1" applyBorder="1" applyAlignment="1">
      <alignment horizontal="center" vertical="center"/>
    </xf>
    <xf numFmtId="10" fontId="23" fillId="0" borderId="52" xfId="1"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3" fillId="0" borderId="45" xfId="0" applyFont="1" applyBorder="1" applyAlignment="1">
      <alignment horizontal="center" vertical="center"/>
    </xf>
    <xf numFmtId="9" fontId="23" fillId="0" borderId="30" xfId="1" applyFont="1" applyFill="1" applyBorder="1" applyAlignment="1">
      <alignment horizontal="center" vertical="center"/>
    </xf>
    <xf numFmtId="0" fontId="23" fillId="0" borderId="33" xfId="0" applyFont="1" applyBorder="1" applyAlignment="1">
      <alignment horizontal="center" vertical="center"/>
    </xf>
    <xf numFmtId="10" fontId="23" fillId="0" borderId="21" xfId="1" applyNumberFormat="1" applyFont="1" applyFill="1" applyBorder="1" applyAlignment="1">
      <alignment horizontal="center" vertical="center"/>
    </xf>
    <xf numFmtId="9" fontId="23" fillId="0" borderId="32" xfId="1" applyFont="1" applyFill="1" applyBorder="1" applyAlignment="1">
      <alignment horizontal="center" vertical="center"/>
    </xf>
    <xf numFmtId="0" fontId="23" fillId="0" borderId="47" xfId="0" applyFont="1" applyBorder="1" applyAlignment="1">
      <alignment horizontal="center" vertical="center"/>
    </xf>
    <xf numFmtId="166" fontId="23" fillId="0" borderId="6" xfId="1" applyNumberFormat="1" applyFont="1" applyFill="1" applyBorder="1" applyAlignment="1">
      <alignment horizontal="center" vertical="center"/>
    </xf>
    <xf numFmtId="166" fontId="23" fillId="0" borderId="30" xfId="1" applyNumberFormat="1" applyFont="1" applyFill="1" applyBorder="1" applyAlignment="1">
      <alignment horizontal="center" vertical="center"/>
    </xf>
    <xf numFmtId="166" fontId="23" fillId="0" borderId="22" xfId="1" applyNumberFormat="1" applyFont="1" applyFill="1" applyBorder="1" applyAlignment="1">
      <alignment horizontal="center" vertical="center"/>
    </xf>
    <xf numFmtId="10" fontId="23" fillId="0" borderId="30" xfId="1" applyNumberFormat="1" applyFont="1" applyFill="1" applyBorder="1" applyAlignment="1">
      <alignment horizontal="center" vertical="center" wrapText="1"/>
    </xf>
    <xf numFmtId="9" fontId="23" fillId="0" borderId="19" xfId="1" applyFont="1" applyFill="1" applyBorder="1" applyAlignment="1">
      <alignment horizontal="center" vertical="center"/>
    </xf>
    <xf numFmtId="0" fontId="23" fillId="0" borderId="0" xfId="0" applyFont="1" applyAlignment="1">
      <alignment horizontal="center" vertical="center"/>
    </xf>
    <xf numFmtId="0" fontId="24" fillId="0" borderId="30" xfId="0" applyFont="1" applyBorder="1" applyAlignment="1">
      <alignment vertical="center" wrapText="1"/>
    </xf>
    <xf numFmtId="10" fontId="24" fillId="9" borderId="14" xfId="0" applyNumberFormat="1" applyFont="1" applyFill="1" applyBorder="1" applyAlignment="1">
      <alignment horizontal="center" vertical="center"/>
    </xf>
    <xf numFmtId="10" fontId="24" fillId="9" borderId="22" xfId="0" applyNumberFormat="1" applyFont="1" applyFill="1" applyBorder="1" applyAlignment="1">
      <alignment horizontal="center" vertical="center"/>
    </xf>
    <xf numFmtId="10" fontId="24" fillId="9" borderId="30" xfId="1" applyNumberFormat="1" applyFont="1" applyFill="1" applyBorder="1" applyAlignment="1">
      <alignment horizontal="center" vertical="center"/>
    </xf>
    <xf numFmtId="0" fontId="23" fillId="9" borderId="22" xfId="0" applyFont="1" applyFill="1" applyBorder="1" applyAlignment="1">
      <alignment horizontal="center" vertical="center"/>
    </xf>
    <xf numFmtId="0" fontId="23" fillId="9" borderId="30" xfId="0" applyFont="1" applyFill="1" applyBorder="1" applyAlignment="1">
      <alignment horizontal="center" vertical="center"/>
    </xf>
    <xf numFmtId="166" fontId="24" fillId="9" borderId="14" xfId="0" applyNumberFormat="1" applyFont="1" applyFill="1" applyBorder="1" applyAlignment="1">
      <alignment horizontal="center" vertical="center"/>
    </xf>
    <xf numFmtId="166" fontId="24" fillId="9" borderId="19" xfId="0" applyNumberFormat="1" applyFont="1" applyFill="1" applyBorder="1" applyAlignment="1">
      <alignment horizontal="center" vertical="center"/>
    </xf>
    <xf numFmtId="10" fontId="24" fillId="9" borderId="32" xfId="1" applyNumberFormat="1" applyFont="1" applyFill="1" applyBorder="1" applyAlignment="1">
      <alignment horizontal="center" vertical="center"/>
    </xf>
    <xf numFmtId="166" fontId="23" fillId="9" borderId="22" xfId="0" applyNumberFormat="1" applyFont="1" applyFill="1" applyBorder="1" applyAlignment="1">
      <alignment horizontal="center" vertical="center"/>
    </xf>
    <xf numFmtId="166" fontId="23" fillId="9" borderId="30" xfId="0" applyNumberFormat="1" applyFont="1" applyFill="1" applyBorder="1" applyAlignment="1">
      <alignment horizontal="center" vertical="center"/>
    </xf>
    <xf numFmtId="166" fontId="24" fillId="9" borderId="22" xfId="0" applyNumberFormat="1" applyFont="1" applyFill="1" applyBorder="1" applyAlignment="1">
      <alignment horizontal="center" vertical="center"/>
    </xf>
    <xf numFmtId="10" fontId="24" fillId="9" borderId="14" xfId="1" applyNumberFormat="1" applyFont="1" applyFill="1" applyBorder="1" applyAlignment="1">
      <alignment horizontal="center" vertical="center"/>
    </xf>
    <xf numFmtId="10" fontId="24" fillId="9" borderId="19" xfId="1" applyNumberFormat="1" applyFont="1" applyFill="1" applyBorder="1" applyAlignment="1">
      <alignment horizontal="center" vertical="center"/>
    </xf>
    <xf numFmtId="10" fontId="24" fillId="9" borderId="52" xfId="1" applyNumberFormat="1" applyFont="1" applyFill="1" applyBorder="1" applyAlignment="1">
      <alignment horizontal="center" vertical="center"/>
    </xf>
    <xf numFmtId="0" fontId="23" fillId="9" borderId="22" xfId="1" applyNumberFormat="1" applyFont="1" applyFill="1" applyBorder="1" applyAlignment="1">
      <alignment horizontal="center" vertical="center"/>
    </xf>
    <xf numFmtId="0" fontId="23" fillId="9" borderId="30" xfId="1" applyNumberFormat="1" applyFont="1" applyFill="1" applyBorder="1" applyAlignment="1">
      <alignment horizontal="center" vertical="center"/>
    </xf>
    <xf numFmtId="10" fontId="24" fillId="9" borderId="22" xfId="1" applyNumberFormat="1" applyFont="1" applyFill="1" applyBorder="1" applyAlignment="1">
      <alignment horizontal="center" vertical="center"/>
    </xf>
    <xf numFmtId="10" fontId="24" fillId="9" borderId="33" xfId="1" applyNumberFormat="1" applyFont="1" applyFill="1" applyBorder="1" applyAlignment="1">
      <alignment horizontal="center" vertical="center"/>
    </xf>
    <xf numFmtId="10" fontId="24" fillId="9" borderId="31" xfId="1" applyNumberFormat="1" applyFont="1" applyFill="1" applyBorder="1" applyAlignment="1">
      <alignment horizontal="center" vertical="center"/>
    </xf>
    <xf numFmtId="9" fontId="24" fillId="9" borderId="31" xfId="1" applyFont="1" applyFill="1" applyBorder="1" applyAlignment="1">
      <alignment horizontal="center" vertical="center"/>
    </xf>
    <xf numFmtId="9" fontId="24" fillId="9" borderId="30" xfId="1" applyFont="1" applyFill="1" applyBorder="1" applyAlignment="1">
      <alignment horizontal="center" vertical="center"/>
    </xf>
    <xf numFmtId="10" fontId="24" fillId="9" borderId="41" xfId="0" applyNumberFormat="1" applyFont="1" applyFill="1" applyBorder="1" applyAlignment="1">
      <alignment horizontal="center" vertical="center"/>
    </xf>
    <xf numFmtId="0" fontId="25" fillId="9" borderId="18" xfId="0" applyFont="1" applyFill="1" applyBorder="1"/>
    <xf numFmtId="0" fontId="25" fillId="9" borderId="11" xfId="0" applyFont="1" applyFill="1" applyBorder="1"/>
    <xf numFmtId="0" fontId="29" fillId="9" borderId="30" xfId="0" applyFont="1" applyFill="1" applyBorder="1"/>
    <xf numFmtId="0" fontId="22" fillId="9" borderId="30" xfId="0" applyFont="1" applyFill="1" applyBorder="1" applyAlignment="1">
      <alignment vertical="center" wrapText="1"/>
    </xf>
    <xf numFmtId="0" fontId="22" fillId="9" borderId="31" xfId="0" applyFont="1" applyFill="1" applyBorder="1" applyAlignment="1">
      <alignment vertical="center" wrapText="1"/>
    </xf>
    <xf numFmtId="0" fontId="29" fillId="9" borderId="0" xfId="0" applyFont="1" applyFill="1"/>
    <xf numFmtId="44" fontId="27" fillId="9" borderId="30" xfId="2" applyFont="1" applyFill="1" applyBorder="1" applyAlignment="1">
      <alignment horizontal="center" vertical="center" wrapText="1"/>
    </xf>
    <xf numFmtId="10" fontId="27" fillId="9" borderId="30" xfId="1" applyNumberFormat="1" applyFont="1" applyFill="1" applyBorder="1" applyAlignment="1">
      <alignment horizontal="center" vertical="center" wrapText="1"/>
    </xf>
    <xf numFmtId="44" fontId="27" fillId="9" borderId="30" xfId="2" applyFont="1" applyFill="1" applyBorder="1" applyAlignment="1">
      <alignment vertical="center" wrapText="1"/>
    </xf>
    <xf numFmtId="10" fontId="28" fillId="0" borderId="18" xfId="1" applyNumberFormat="1" applyFont="1" applyBorder="1" applyAlignment="1">
      <alignment horizontal="center" vertical="center" wrapText="1"/>
    </xf>
    <xf numFmtId="0" fontId="22" fillId="9" borderId="30" xfId="0" applyFont="1" applyFill="1" applyBorder="1" applyAlignment="1">
      <alignment horizontal="center" vertical="center" wrapText="1"/>
    </xf>
    <xf numFmtId="10" fontId="28" fillId="0" borderId="13" xfId="1" applyNumberFormat="1" applyFont="1" applyBorder="1" applyAlignment="1">
      <alignment horizontal="center" vertical="center" wrapText="1"/>
    </xf>
    <xf numFmtId="0" fontId="26" fillId="9" borderId="19" xfId="0" applyFont="1" applyFill="1" applyBorder="1" applyAlignment="1">
      <alignment horizontal="center" vertical="center" wrapText="1"/>
    </xf>
    <xf numFmtId="10" fontId="22" fillId="9" borderId="32" xfId="1" applyNumberFormat="1" applyFont="1" applyFill="1" applyBorder="1" applyAlignment="1">
      <alignment horizontal="center" vertical="center" wrapText="1"/>
    </xf>
    <xf numFmtId="10" fontId="28" fillId="0" borderId="30" xfId="1" applyNumberFormat="1" applyFont="1" applyBorder="1" applyAlignment="1">
      <alignment horizontal="center" vertical="center" wrapText="1"/>
    </xf>
    <xf numFmtId="10" fontId="26" fillId="9" borderId="30" xfId="0" applyNumberFormat="1" applyFont="1" applyFill="1" applyBorder="1" applyAlignment="1">
      <alignment horizontal="center" vertical="center" wrapText="1"/>
    </xf>
    <xf numFmtId="10" fontId="27" fillId="0" borderId="30" xfId="0" applyNumberFormat="1" applyFont="1" applyBorder="1" applyAlignment="1">
      <alignment horizontal="center" vertical="center" wrapText="1"/>
    </xf>
    <xf numFmtId="0" fontId="29" fillId="9" borderId="30" xfId="0" applyFont="1" applyFill="1" applyBorder="1" applyAlignment="1">
      <alignment horizontal="center" vertical="center" wrapText="1"/>
    </xf>
    <xf numFmtId="44" fontId="27" fillId="0" borderId="30" xfId="0" applyNumberFormat="1" applyFont="1" applyBorder="1" applyAlignment="1">
      <alignment horizontal="center" vertical="center" wrapText="1"/>
    </xf>
    <xf numFmtId="10" fontId="22" fillId="0" borderId="33" xfId="1" applyNumberFormat="1" applyFont="1" applyFill="1" applyBorder="1" applyAlignment="1">
      <alignment horizontal="center" vertical="center" wrapText="1"/>
    </xf>
    <xf numFmtId="44" fontId="22" fillId="0" borderId="30" xfId="0" applyNumberFormat="1" applyFont="1" applyBorder="1" applyAlignment="1">
      <alignment vertical="center" wrapText="1"/>
    </xf>
    <xf numFmtId="44" fontId="27" fillId="0" borderId="45" xfId="2" applyFont="1" applyFill="1" applyBorder="1" applyAlignment="1">
      <alignment horizontal="center" vertical="center" wrapText="1"/>
    </xf>
    <xf numFmtId="10" fontId="22" fillId="9" borderId="30" xfId="0" applyNumberFormat="1" applyFont="1" applyFill="1" applyBorder="1" applyAlignment="1">
      <alignment horizontal="center" vertical="center" wrapText="1"/>
    </xf>
    <xf numFmtId="10" fontId="22" fillId="9" borderId="30" xfId="1" applyNumberFormat="1" applyFont="1" applyFill="1" applyBorder="1" applyAlignment="1">
      <alignment horizontal="center" vertical="center" wrapText="1"/>
    </xf>
    <xf numFmtId="10" fontId="22" fillId="9" borderId="45" xfId="1" applyNumberFormat="1" applyFont="1" applyFill="1" applyBorder="1" applyAlignment="1">
      <alignment horizontal="center" vertical="center" wrapText="1"/>
    </xf>
    <xf numFmtId="10" fontId="27" fillId="9" borderId="45" xfId="0" applyNumberFormat="1" applyFont="1" applyFill="1" applyBorder="1" applyAlignment="1">
      <alignment horizontal="center" vertical="center"/>
    </xf>
    <xf numFmtId="10" fontId="22" fillId="9" borderId="33" xfId="1" applyNumberFormat="1" applyFont="1" applyFill="1" applyBorder="1" applyAlignment="1">
      <alignment horizontal="center" vertical="center" wrapText="1"/>
    </xf>
    <xf numFmtId="10" fontId="26" fillId="0" borderId="30" xfId="0" applyNumberFormat="1" applyFont="1" applyBorder="1" applyAlignment="1">
      <alignment horizontal="center" vertical="center" wrapText="1"/>
    </xf>
    <xf numFmtId="0" fontId="30" fillId="0" borderId="32" xfId="0" applyFont="1" applyBorder="1" applyAlignment="1">
      <alignment horizontal="center" vertical="center" wrapText="1"/>
    </xf>
    <xf numFmtId="0" fontId="28" fillId="0" borderId="45" xfId="0" applyFont="1" applyBorder="1" applyAlignment="1">
      <alignment horizontal="center" vertical="center" wrapText="1"/>
    </xf>
    <xf numFmtId="10" fontId="28" fillId="0" borderId="19"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xf>
    <xf numFmtId="0" fontId="3" fillId="0" borderId="2" xfId="0" applyFont="1" applyBorder="1" applyAlignment="1">
      <alignment horizontal="center"/>
    </xf>
    <xf numFmtId="0" fontId="24" fillId="9" borderId="11"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30" xfId="0" applyFont="1" applyFill="1" applyBorder="1" applyAlignment="1">
      <alignment horizontal="center" vertical="center" wrapText="1"/>
    </xf>
    <xf numFmtId="0" fontId="24" fillId="9" borderId="38" xfId="0" applyFont="1" applyFill="1" applyBorder="1" applyAlignment="1">
      <alignment horizontal="center" vertical="center"/>
    </xf>
    <xf numFmtId="0" fontId="24" fillId="9" borderId="39" xfId="0" applyFont="1" applyFill="1" applyBorder="1" applyAlignment="1">
      <alignment horizontal="center" vertical="center"/>
    </xf>
    <xf numFmtId="0" fontId="24" fillId="9" borderId="40" xfId="0" applyFont="1" applyFill="1" applyBorder="1" applyAlignment="1">
      <alignment horizontal="center" vertical="center"/>
    </xf>
    <xf numFmtId="0" fontId="24" fillId="0" borderId="1" xfId="0" applyFont="1" applyBorder="1" applyAlignment="1">
      <alignment horizontal="center" vertical="center" wrapText="1"/>
    </xf>
    <xf numFmtId="0" fontId="23" fillId="0" borderId="3" xfId="0" applyFont="1" applyBorder="1"/>
    <xf numFmtId="0" fontId="24" fillId="0" borderId="8" xfId="0" applyFont="1" applyBorder="1" applyAlignment="1">
      <alignment horizontal="center" vertical="center" wrapText="1"/>
    </xf>
    <xf numFmtId="0" fontId="23" fillId="0" borderId="17" xfId="0" applyFont="1" applyBorder="1"/>
    <xf numFmtId="0" fontId="23" fillId="0" borderId="21" xfId="0" applyFont="1" applyBorder="1"/>
    <xf numFmtId="0" fontId="23" fillId="0" borderId="9" xfId="0" applyFont="1" applyBorder="1"/>
    <xf numFmtId="0" fontId="23" fillId="0" borderId="8" xfId="0" applyFont="1" applyBorder="1" applyAlignment="1">
      <alignment horizontal="center" vertical="center" wrapText="1"/>
    </xf>
    <xf numFmtId="0" fontId="23" fillId="0" borderId="11" xfId="0" applyFont="1" applyBorder="1"/>
    <xf numFmtId="0" fontId="23" fillId="0" borderId="12" xfId="0" applyFont="1" applyBorder="1"/>
    <xf numFmtId="0" fontId="23" fillId="0" borderId="13" xfId="0" applyFont="1" applyBorder="1"/>
    <xf numFmtId="0" fontId="23" fillId="0" borderId="14" xfId="0" applyFont="1" applyBorder="1"/>
    <xf numFmtId="0" fontId="23" fillId="0" borderId="2" xfId="0" applyFont="1" applyBorder="1"/>
    <xf numFmtId="0" fontId="23" fillId="0" borderId="6" xfId="0" applyFont="1" applyBorder="1"/>
    <xf numFmtId="0" fontId="6" fillId="4" borderId="30" xfId="0" applyFont="1" applyFill="1" applyBorder="1" applyAlignment="1">
      <alignment horizontal="center" vertical="center" wrapText="1"/>
    </xf>
    <xf numFmtId="0" fontId="2" fillId="0" borderId="30" xfId="0" applyFont="1" applyBorder="1"/>
    <xf numFmtId="0" fontId="12" fillId="4" borderId="30" xfId="0" applyFont="1" applyFill="1" applyBorder="1" applyAlignment="1">
      <alignment horizontal="center" vertical="center"/>
    </xf>
    <xf numFmtId="0" fontId="8" fillId="4" borderId="30" xfId="0" applyFont="1" applyFill="1" applyBorder="1" applyAlignment="1">
      <alignment horizontal="center"/>
    </xf>
    <xf numFmtId="0" fontId="9"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5" fillId="0" borderId="24" xfId="0" applyFont="1" applyBorder="1"/>
    <xf numFmtId="0" fontId="28" fillId="0" borderId="53" xfId="0" applyFont="1" applyBorder="1" applyAlignment="1">
      <alignment horizontal="center" vertical="center" wrapText="1"/>
    </xf>
    <xf numFmtId="0" fontId="29" fillId="0" borderId="30" xfId="0" applyFont="1" applyBorder="1" applyAlignment="1">
      <alignment horizontal="center" vertical="center" wrapText="1"/>
    </xf>
    <xf numFmtId="0" fontId="26" fillId="0" borderId="30" xfId="0" applyFont="1" applyBorder="1" applyAlignment="1">
      <alignment horizontal="right" vertical="center" wrapText="1"/>
    </xf>
    <xf numFmtId="0" fontId="28" fillId="0" borderId="11" xfId="0" applyFont="1" applyBorder="1" applyAlignment="1">
      <alignment horizontal="center" vertical="center" wrapText="1"/>
    </xf>
    <xf numFmtId="0" fontId="25" fillId="0" borderId="11" xfId="0" applyFont="1" applyBorder="1"/>
    <xf numFmtId="0" fontId="25" fillId="0" borderId="13" xfId="0" applyFont="1" applyBorder="1"/>
    <xf numFmtId="1" fontId="28" fillId="0" borderId="53" xfId="0" applyNumberFormat="1" applyFont="1" applyBorder="1" applyAlignment="1">
      <alignment horizontal="center" vertical="center" wrapText="1"/>
    </xf>
    <xf numFmtId="1" fontId="28" fillId="0" borderId="24" xfId="0" applyNumberFormat="1" applyFont="1" applyBorder="1" applyAlignment="1">
      <alignment horizontal="center" vertical="center" wrapText="1"/>
    </xf>
    <xf numFmtId="0" fontId="31" fillId="9" borderId="8" xfId="0" applyFont="1" applyFill="1" applyBorder="1" applyAlignment="1">
      <alignment horizontal="center" vertical="center" wrapText="1"/>
    </xf>
    <xf numFmtId="0" fontId="31" fillId="9" borderId="21"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8" xfId="0" applyFont="1" applyBorder="1" applyAlignment="1">
      <alignment horizontal="center" vertical="center" wrapText="1"/>
    </xf>
    <xf numFmtId="49" fontId="28" fillId="0" borderId="30" xfId="0" applyNumberFormat="1" applyFont="1" applyBorder="1" applyAlignment="1">
      <alignment horizontal="center" vertical="center" wrapText="1"/>
    </xf>
    <xf numFmtId="1" fontId="28" fillId="0" borderId="30" xfId="0" applyNumberFormat="1" applyFont="1" applyBorder="1" applyAlignment="1">
      <alignment horizontal="center" vertical="center" wrapText="1"/>
    </xf>
    <xf numFmtId="0" fontId="29" fillId="0" borderId="32"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33" xfId="0" applyFont="1" applyBorder="1" applyAlignment="1">
      <alignment horizontal="center" vertical="center" wrapText="1"/>
    </xf>
    <xf numFmtId="0" fontId="25" fillId="0" borderId="30" xfId="0" applyFont="1" applyBorder="1"/>
    <xf numFmtId="164" fontId="28" fillId="0" borderId="30" xfId="0" applyNumberFormat="1" applyFont="1" applyBorder="1" applyAlignment="1">
      <alignment horizontal="center" vertical="center" wrapText="1"/>
    </xf>
    <xf numFmtId="0" fontId="26" fillId="9" borderId="30" xfId="0" applyFont="1" applyFill="1" applyBorder="1" applyAlignment="1">
      <alignment horizontal="right" vertical="center" wrapText="1"/>
    </xf>
    <xf numFmtId="0" fontId="26" fillId="9" borderId="34" xfId="0" applyFont="1" applyFill="1" applyBorder="1" applyAlignment="1">
      <alignment horizontal="right" vertical="center" wrapText="1"/>
    </xf>
    <xf numFmtId="0" fontId="26" fillId="9" borderId="48" xfId="0" applyFont="1" applyFill="1" applyBorder="1" applyAlignment="1">
      <alignment horizontal="right" vertical="center" wrapText="1"/>
    </xf>
    <xf numFmtId="0" fontId="22" fillId="0" borderId="38" xfId="0" applyFont="1" applyBorder="1" applyAlignment="1">
      <alignment horizontal="right" vertical="center" wrapText="1"/>
    </xf>
    <xf numFmtId="0" fontId="22" fillId="0" borderId="39" xfId="0" applyFont="1" applyBorder="1" applyAlignment="1">
      <alignment horizontal="right" vertical="center" wrapText="1"/>
    </xf>
    <xf numFmtId="0" fontId="22" fillId="0" borderId="40" xfId="0" applyFont="1" applyBorder="1" applyAlignment="1">
      <alignment horizontal="right" vertical="center" wrapText="1"/>
    </xf>
    <xf numFmtId="10" fontId="27" fillId="0" borderId="32" xfId="1" applyNumberFormat="1" applyFont="1" applyFill="1" applyBorder="1" applyAlignment="1">
      <alignment horizontal="center" vertical="center" wrapText="1"/>
    </xf>
    <xf numFmtId="10" fontId="27" fillId="0" borderId="52" xfId="1" applyNumberFormat="1" applyFont="1" applyFill="1" applyBorder="1" applyAlignment="1">
      <alignment horizontal="center" vertical="center" wrapText="1"/>
    </xf>
    <xf numFmtId="10" fontId="27" fillId="0" borderId="33" xfId="1" applyNumberFormat="1" applyFont="1" applyFill="1" applyBorder="1" applyAlignment="1">
      <alignment horizontal="center" vertical="center" wrapText="1"/>
    </xf>
    <xf numFmtId="44" fontId="27" fillId="0" borderId="32" xfId="2" applyFont="1" applyFill="1" applyBorder="1" applyAlignment="1">
      <alignment horizontal="center" vertical="center" wrapText="1"/>
    </xf>
    <xf numFmtId="44" fontId="27" fillId="0" borderId="52" xfId="2" applyFont="1" applyFill="1" applyBorder="1" applyAlignment="1">
      <alignment horizontal="center" vertical="center" wrapText="1"/>
    </xf>
    <xf numFmtId="44" fontId="27" fillId="0" borderId="33" xfId="2" applyFont="1" applyFill="1" applyBorder="1" applyAlignment="1">
      <alignment horizontal="center" vertical="center" wrapText="1"/>
    </xf>
    <xf numFmtId="0" fontId="22" fillId="0" borderId="31" xfId="0" applyFont="1" applyBorder="1" applyAlignment="1">
      <alignment horizontal="right" vertical="center" wrapText="1"/>
    </xf>
    <xf numFmtId="0" fontId="22" fillId="0" borderId="46" xfId="0" applyFont="1" applyBorder="1" applyAlignment="1">
      <alignment horizontal="right" vertical="center" wrapText="1"/>
    </xf>
    <xf numFmtId="0" fontId="22" fillId="0" borderId="45" xfId="0" applyFont="1" applyBorder="1" applyAlignment="1">
      <alignment horizontal="right" vertical="center" wrapText="1"/>
    </xf>
    <xf numFmtId="1" fontId="25" fillId="0" borderId="30" xfId="0" applyNumberFormat="1" applyFont="1" applyBorder="1"/>
    <xf numFmtId="44" fontId="27" fillId="0" borderId="32" xfId="2" applyFont="1" applyFill="1" applyBorder="1" applyAlignment="1">
      <alignment vertical="center" wrapText="1"/>
    </xf>
    <xf numFmtId="44" fontId="27" fillId="0" borderId="52" xfId="2" applyFont="1" applyFill="1" applyBorder="1" applyAlignment="1">
      <alignment vertical="center" wrapText="1"/>
    </xf>
    <xf numFmtId="44" fontId="27" fillId="0" borderId="33" xfId="2" applyFont="1" applyFill="1" applyBorder="1" applyAlignment="1">
      <alignment vertical="center" wrapText="1"/>
    </xf>
    <xf numFmtId="0" fontId="25" fillId="0" borderId="18" xfId="0" applyFont="1" applyBorder="1"/>
    <xf numFmtId="1" fontId="25" fillId="0" borderId="24" xfId="0" applyNumberFormat="1" applyFont="1" applyBorder="1"/>
    <xf numFmtId="1" fontId="25" fillId="0" borderId="18" xfId="0" applyNumberFormat="1" applyFont="1" applyBorder="1"/>
    <xf numFmtId="44" fontId="27" fillId="0" borderId="32" xfId="0" applyNumberFormat="1" applyFont="1" applyBorder="1" applyAlignment="1">
      <alignment horizontal="center" vertical="center"/>
    </xf>
    <xf numFmtId="44" fontId="27" fillId="0" borderId="52" xfId="0" applyNumberFormat="1" applyFont="1" applyBorder="1" applyAlignment="1">
      <alignment horizontal="center" vertical="center"/>
    </xf>
    <xf numFmtId="44" fontId="27" fillId="0" borderId="33" xfId="0" applyNumberFormat="1" applyFont="1" applyBorder="1" applyAlignment="1">
      <alignment horizontal="center" vertical="center"/>
    </xf>
    <xf numFmtId="0" fontId="28" fillId="0" borderId="6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5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5" xfId="0" applyFont="1" applyBorder="1" applyAlignment="1">
      <alignment horizontal="center" vertical="center" wrapText="1"/>
    </xf>
    <xf numFmtId="44" fontId="27" fillId="0" borderId="32" xfId="0" applyNumberFormat="1" applyFont="1" applyBorder="1" applyAlignment="1">
      <alignment horizontal="center" vertical="center" wrapText="1"/>
    </xf>
    <xf numFmtId="44" fontId="27" fillId="0" borderId="52" xfId="0" applyNumberFormat="1" applyFont="1" applyBorder="1" applyAlignment="1">
      <alignment horizontal="center" vertical="center" wrapText="1"/>
    </xf>
    <xf numFmtId="44" fontId="27" fillId="0" borderId="33" xfId="0" applyNumberFormat="1" applyFont="1" applyBorder="1" applyAlignment="1">
      <alignment horizontal="center" vertical="center" wrapText="1"/>
    </xf>
    <xf numFmtId="6" fontId="28" fillId="0" borderId="32" xfId="0" applyNumberFormat="1" applyFont="1" applyBorder="1" applyAlignment="1">
      <alignment horizontal="center" vertical="center" wrapText="1"/>
    </xf>
    <xf numFmtId="6" fontId="28" fillId="0" borderId="33" xfId="0" applyNumberFormat="1" applyFont="1" applyBorder="1" applyAlignment="1">
      <alignment horizontal="center" vertical="center" wrapText="1"/>
    </xf>
    <xf numFmtId="6" fontId="25" fillId="0" borderId="32" xfId="0" applyNumberFormat="1" applyFont="1" applyBorder="1" applyAlignment="1">
      <alignment horizontal="center" vertical="center"/>
    </xf>
    <xf numFmtId="6" fontId="25" fillId="0" borderId="33" xfId="0" applyNumberFormat="1" applyFont="1" applyBorder="1" applyAlignment="1">
      <alignment horizontal="center" vertical="center"/>
    </xf>
    <xf numFmtId="0" fontId="28" fillId="0" borderId="54" xfId="0" applyFont="1" applyBorder="1" applyAlignment="1">
      <alignment horizontal="center" vertical="center" wrapText="1"/>
    </xf>
    <xf numFmtId="0" fontId="28" fillId="0" borderId="51" xfId="0" applyFont="1" applyBorder="1" applyAlignment="1">
      <alignment horizontal="center" vertical="center" wrapText="1"/>
    </xf>
    <xf numFmtId="0" fontId="22" fillId="9" borderId="30" xfId="0" applyFont="1" applyFill="1" applyBorder="1" applyAlignment="1">
      <alignment horizontal="center" vertical="center"/>
    </xf>
    <xf numFmtId="10" fontId="28" fillId="0" borderId="30" xfId="1" applyNumberFormat="1" applyFont="1" applyFill="1" applyBorder="1" applyAlignment="1">
      <alignment horizontal="center" vertical="center" wrapText="1"/>
    </xf>
    <xf numFmtId="10" fontId="28" fillId="0" borderId="58" xfId="1" applyNumberFormat="1" applyFont="1" applyFill="1" applyBorder="1" applyAlignment="1">
      <alignment horizontal="center" vertical="center" wrapText="1"/>
    </xf>
    <xf numFmtId="10" fontId="28" fillId="0" borderId="59" xfId="1" applyNumberFormat="1" applyFont="1" applyFill="1" applyBorder="1" applyAlignment="1">
      <alignment horizontal="center" vertical="center" wrapText="1"/>
    </xf>
    <xf numFmtId="10" fontId="28" fillId="0" borderId="60" xfId="1" applyNumberFormat="1" applyFont="1" applyFill="1" applyBorder="1" applyAlignment="1">
      <alignment horizontal="center" vertical="center" wrapText="1"/>
    </xf>
    <xf numFmtId="10" fontId="28" fillId="0" borderId="61" xfId="1" applyNumberFormat="1" applyFont="1" applyFill="1" applyBorder="1" applyAlignment="1">
      <alignment horizontal="center" vertical="center" wrapText="1"/>
    </xf>
    <xf numFmtId="0" fontId="25" fillId="0" borderId="32" xfId="0" applyFont="1" applyBorder="1"/>
    <xf numFmtId="0" fontId="27" fillId="0" borderId="30" xfId="0" applyFont="1" applyBorder="1" applyAlignment="1">
      <alignment horizontal="right" vertical="center" wrapText="1"/>
    </xf>
    <xf numFmtId="0" fontId="22" fillId="0" borderId="34" xfId="0" applyFont="1" applyBorder="1" applyAlignment="1">
      <alignment horizontal="right" vertical="center" wrapText="1"/>
    </xf>
    <xf numFmtId="0" fontId="22" fillId="0" borderId="48" xfId="0" applyFont="1" applyBorder="1" applyAlignment="1">
      <alignment horizontal="right" vertical="center" wrapText="1"/>
    </xf>
    <xf numFmtId="44" fontId="27" fillId="0" borderId="30" xfId="2" applyFont="1" applyFill="1" applyBorder="1" applyAlignment="1">
      <alignment horizontal="center" vertical="center" wrapText="1"/>
    </xf>
    <xf numFmtId="10" fontId="27" fillId="0" borderId="30" xfId="1" applyNumberFormat="1" applyFont="1" applyFill="1" applyBorder="1" applyAlignment="1">
      <alignment horizontal="center" vertical="center" wrapText="1"/>
    </xf>
    <xf numFmtId="0" fontId="22" fillId="0" borderId="30" xfId="0" applyFont="1" applyBorder="1" applyAlignment="1">
      <alignment horizontal="center" vertical="center" wrapText="1"/>
    </xf>
    <xf numFmtId="0" fontId="22" fillId="9" borderId="31"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45" xfId="0" applyFont="1" applyFill="1" applyBorder="1" applyAlignment="1">
      <alignment horizontal="center" vertical="center" wrapText="1"/>
    </xf>
    <xf numFmtId="49" fontId="28" fillId="0" borderId="23" xfId="0" applyNumberFormat="1" applyFont="1" applyBorder="1" applyAlignment="1">
      <alignment horizontal="center" vertical="center" wrapText="1"/>
    </xf>
    <xf numFmtId="10" fontId="28" fillId="0" borderId="62" xfId="1" applyNumberFormat="1" applyFont="1" applyFill="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10" fontId="28" fillId="0" borderId="32" xfId="1" applyNumberFormat="1" applyFont="1" applyFill="1" applyBorder="1" applyAlignment="1">
      <alignment horizontal="center" vertical="center" wrapText="1"/>
    </xf>
    <xf numFmtId="10" fontId="28" fillId="0" borderId="33" xfId="1" applyNumberFormat="1" applyFont="1" applyFill="1" applyBorder="1" applyAlignment="1">
      <alignment horizontal="center" vertical="center" wrapText="1"/>
    </xf>
    <xf numFmtId="1" fontId="28" fillId="0" borderId="32" xfId="0" applyNumberFormat="1" applyFont="1" applyBorder="1" applyAlignment="1">
      <alignment horizontal="center" vertical="center" wrapText="1"/>
    </xf>
    <xf numFmtId="1" fontId="28" fillId="0" borderId="33" xfId="0" applyNumberFormat="1" applyFont="1" applyBorder="1" applyAlignment="1">
      <alignment horizontal="center" vertical="center" wrapText="1"/>
    </xf>
    <xf numFmtId="0" fontId="26" fillId="0" borderId="31" xfId="0" applyFont="1" applyBorder="1" applyAlignment="1">
      <alignment horizontal="right" vertical="center" wrapText="1"/>
    </xf>
    <xf numFmtId="0" fontId="26" fillId="0" borderId="46" xfId="0" applyFont="1" applyBorder="1" applyAlignment="1">
      <alignment horizontal="right"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1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8" xfId="0" applyFont="1" applyBorder="1" applyAlignment="1">
      <alignment horizontal="center" vertical="center" wrapText="1"/>
    </xf>
    <xf numFmtId="6" fontId="28" fillId="0" borderId="52" xfId="0" applyNumberFormat="1" applyFont="1" applyBorder="1" applyAlignment="1">
      <alignment horizontal="center" vertical="center" wrapText="1"/>
    </xf>
    <xf numFmtId="6" fontId="28" fillId="0" borderId="34" xfId="0" applyNumberFormat="1" applyFont="1" applyBorder="1" applyAlignment="1">
      <alignment horizontal="center" vertical="center" wrapText="1"/>
    </xf>
    <xf numFmtId="6" fontId="28" fillId="0" borderId="44" xfId="0" applyNumberFormat="1" applyFont="1" applyBorder="1" applyAlignment="1">
      <alignment horizontal="center" vertical="center" wrapText="1"/>
    </xf>
    <xf numFmtId="6" fontId="28" fillId="0" borderId="30" xfId="0" applyNumberFormat="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0" fontId="26" fillId="0" borderId="8" xfId="0" applyFont="1" applyBorder="1" applyAlignment="1">
      <alignment horizontal="center" vertical="center" wrapText="1"/>
    </xf>
    <xf numFmtId="0" fontId="25" fillId="0" borderId="9" xfId="0" applyFont="1" applyBorder="1"/>
    <xf numFmtId="0" fontId="25" fillId="0" borderId="12" xfId="0" applyFont="1" applyBorder="1"/>
    <xf numFmtId="0" fontId="25" fillId="0" borderId="14" xfId="0" applyFont="1" applyBorder="1"/>
    <xf numFmtId="0" fontId="26" fillId="0" borderId="1" xfId="0" applyFont="1" applyBorder="1" applyAlignment="1">
      <alignment horizontal="center" vertical="center" wrapText="1"/>
    </xf>
    <xf numFmtId="0" fontId="25" fillId="0" borderId="2" xfId="0" applyFont="1" applyBorder="1"/>
    <xf numFmtId="0" fontId="25" fillId="0" borderId="6" xfId="0" applyFont="1" applyBorder="1"/>
    <xf numFmtId="0" fontId="25" fillId="0" borderId="3" xfId="0" applyFont="1" applyBorder="1"/>
    <xf numFmtId="0" fontId="22"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17" xfId="0" applyFont="1" applyBorder="1"/>
    <xf numFmtId="0" fontId="25" fillId="0" borderId="21" xfId="0" applyFont="1" applyBorder="1"/>
    <xf numFmtId="0" fontId="25" fillId="0" borderId="20" xfId="0" applyFont="1" applyBorder="1"/>
    <xf numFmtId="0" fontId="25" fillId="0" borderId="22" xfId="0" applyFont="1" applyBorder="1"/>
    <xf numFmtId="0" fontId="25" fillId="0" borderId="19" xfId="0" applyFont="1" applyBorder="1"/>
    <xf numFmtId="1" fontId="25" fillId="0" borderId="32" xfId="0" applyNumberFormat="1" applyFont="1" applyBorder="1"/>
    <xf numFmtId="0" fontId="28" fillId="0" borderId="31" xfId="0" applyFont="1" applyBorder="1" applyAlignment="1">
      <alignment horizontal="center" vertical="center" wrapText="1"/>
    </xf>
    <xf numFmtId="49" fontId="28" fillId="0" borderId="49" xfId="0" applyNumberFormat="1" applyFont="1" applyBorder="1" applyAlignment="1">
      <alignment horizontal="center" vertical="center" wrapText="1"/>
    </xf>
    <xf numFmtId="49" fontId="28" fillId="0" borderId="50" xfId="0" applyNumberFormat="1" applyFont="1" applyBorder="1" applyAlignment="1">
      <alignment horizontal="center" vertical="center" wrapText="1"/>
    </xf>
    <xf numFmtId="49" fontId="28" fillId="0" borderId="51" xfId="0" applyNumberFormat="1" applyFont="1" applyBorder="1" applyAlignment="1">
      <alignment horizontal="center" vertical="center" wrapText="1"/>
    </xf>
    <xf numFmtId="49" fontId="28" fillId="0" borderId="33" xfId="0" applyNumberFormat="1" applyFont="1" applyBorder="1" applyAlignment="1">
      <alignment horizontal="center" vertical="center" wrapText="1"/>
    </xf>
    <xf numFmtId="44" fontId="29" fillId="0" borderId="30" xfId="2" applyFont="1" applyFill="1" applyBorder="1" applyAlignment="1">
      <alignment horizontal="center" vertical="center" wrapText="1"/>
    </xf>
    <xf numFmtId="9" fontId="29" fillId="0" borderId="30" xfId="1" applyFont="1" applyFill="1" applyBorder="1" applyAlignment="1">
      <alignment horizontal="center" vertical="center" wrapText="1"/>
    </xf>
    <xf numFmtId="9" fontId="27" fillId="0" borderId="30" xfId="1" applyFont="1" applyFill="1" applyBorder="1" applyAlignment="1">
      <alignment horizontal="center" vertical="center" wrapText="1"/>
    </xf>
    <xf numFmtId="1" fontId="28" fillId="0" borderId="52" xfId="0" applyNumberFormat="1" applyFont="1" applyBorder="1" applyAlignment="1">
      <alignment horizontal="center" vertical="center" wrapText="1"/>
    </xf>
    <xf numFmtId="0" fontId="29" fillId="0" borderId="53" xfId="0" applyFont="1" applyBorder="1" applyAlignment="1">
      <alignment horizontal="center" vertical="center" wrapText="1"/>
    </xf>
    <xf numFmtId="0" fontId="29" fillId="0" borderId="24" xfId="0" applyFont="1" applyBorder="1" applyAlignment="1">
      <alignment horizontal="center" vertical="center" wrapText="1"/>
    </xf>
    <xf numFmtId="0" fontId="26" fillId="9" borderId="33" xfId="0" applyFont="1" applyFill="1" applyBorder="1" applyAlignment="1">
      <alignment horizontal="right" vertical="center" wrapText="1"/>
    </xf>
    <xf numFmtId="0" fontId="26" fillId="9" borderId="30" xfId="0" applyFont="1" applyFill="1" applyBorder="1" applyAlignment="1">
      <alignment horizontal="center" vertical="center" wrapText="1"/>
    </xf>
    <xf numFmtId="0" fontId="22" fillId="0" borderId="30" xfId="0" applyFont="1" applyBorder="1" applyAlignment="1">
      <alignment horizontal="right" vertical="center" wrapText="1"/>
    </xf>
    <xf numFmtId="0" fontId="22" fillId="9" borderId="31" xfId="0" applyFont="1" applyFill="1" applyBorder="1" applyAlignment="1">
      <alignment horizontal="right" vertical="center" wrapText="1"/>
    </xf>
    <xf numFmtId="0" fontId="22" fillId="9" borderId="46" xfId="0" applyFont="1" applyFill="1" applyBorder="1" applyAlignment="1">
      <alignment horizontal="right" vertical="center" wrapText="1"/>
    </xf>
    <xf numFmtId="0" fontId="22" fillId="9" borderId="45" xfId="0" applyFont="1" applyFill="1" applyBorder="1" applyAlignment="1">
      <alignment horizontal="right" vertical="center" wrapText="1"/>
    </xf>
    <xf numFmtId="6" fontId="25" fillId="0" borderId="52" xfId="0" applyNumberFormat="1" applyFont="1" applyBorder="1" applyAlignment="1">
      <alignment horizontal="center" vertical="center"/>
    </xf>
    <xf numFmtId="0" fontId="27" fillId="0" borderId="30" xfId="0" applyFont="1" applyBorder="1" applyAlignment="1">
      <alignment horizontal="center" vertical="center" wrapText="1"/>
    </xf>
    <xf numFmtId="0" fontId="29" fillId="0" borderId="57" xfId="0" applyFont="1" applyBorder="1" applyAlignment="1">
      <alignment horizontal="center" vertical="center" wrapText="1"/>
    </xf>
    <xf numFmtId="0" fontId="22" fillId="9" borderId="30" xfId="0" applyFont="1" applyFill="1" applyBorder="1" applyAlignment="1">
      <alignment horizontal="right" vertical="center" wrapText="1"/>
    </xf>
    <xf numFmtId="0" fontId="30" fillId="0" borderId="53" xfId="0" applyFont="1" applyBorder="1" applyAlignment="1">
      <alignment horizontal="center" vertical="center" wrapText="1"/>
    </xf>
    <xf numFmtId="0" fontId="30" fillId="0" borderId="18" xfId="0" applyFont="1" applyBorder="1" applyAlignment="1">
      <alignment horizontal="center" vertical="center" wrapText="1"/>
    </xf>
    <xf numFmtId="6" fontId="29" fillId="0" borderId="32" xfId="0" applyNumberFormat="1" applyFont="1" applyBorder="1" applyAlignment="1">
      <alignment horizontal="center" vertical="center" wrapText="1"/>
    </xf>
    <xf numFmtId="6" fontId="29" fillId="0" borderId="52" xfId="0" applyNumberFormat="1" applyFont="1" applyBorder="1" applyAlignment="1">
      <alignment horizontal="center" vertical="center" wrapText="1"/>
    </xf>
    <xf numFmtId="6" fontId="29" fillId="0" borderId="33" xfId="0" applyNumberFormat="1" applyFont="1" applyBorder="1" applyAlignment="1">
      <alignment horizontal="center" vertical="center" wrapText="1"/>
    </xf>
    <xf numFmtId="0" fontId="28" fillId="0" borderId="47"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30" fillId="0" borderId="64" xfId="0" applyFont="1" applyBorder="1" applyAlignment="1">
      <alignment horizontal="center" vertical="center" wrapText="1"/>
    </xf>
    <xf numFmtId="6" fontId="29" fillId="0" borderId="32" xfId="0" applyNumberFormat="1" applyFont="1" applyBorder="1" applyAlignment="1">
      <alignment horizontal="center" vertical="center"/>
    </xf>
    <xf numFmtId="6" fontId="29" fillId="0" borderId="33" xfId="0" applyNumberFormat="1" applyFont="1" applyBorder="1" applyAlignment="1">
      <alignment horizontal="center" vertical="center"/>
    </xf>
    <xf numFmtId="0" fontId="29" fillId="0" borderId="32" xfId="0" applyFont="1" applyBorder="1" applyAlignment="1">
      <alignment horizontal="center"/>
    </xf>
    <xf numFmtId="0" fontId="29" fillId="0" borderId="33" xfId="0" applyFont="1" applyBorder="1" applyAlignment="1">
      <alignment horizontal="center"/>
    </xf>
    <xf numFmtId="0" fontId="8" fillId="0" borderId="1" xfId="0" applyFont="1" applyBorder="1" applyAlignment="1">
      <alignment horizontal="center" vertical="center"/>
    </xf>
    <xf numFmtId="0" fontId="9" fillId="7" borderId="25" xfId="0" applyFont="1" applyFill="1" applyBorder="1" applyAlignment="1">
      <alignment horizontal="center" vertical="center"/>
    </xf>
    <xf numFmtId="0" fontId="2" fillId="0" borderId="26" xfId="0" applyFont="1" applyBorder="1"/>
    <xf numFmtId="0" fontId="2" fillId="0" borderId="27" xfId="0" applyFont="1" applyBorder="1"/>
    <xf numFmtId="0" fontId="9" fillId="7"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wrapText="1"/>
    </xf>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FFFFCC"/>
      <color rgb="FFFF9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Luz Marlene Andrade Hong" id="{0125796C-C7E1-4022-BE14-8B4B636015F9}" userId="e68ce1992bea921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73" dT="2025-01-13T16:01:35.85" personId="{0125796C-C7E1-4022-BE14-8B4B636015F9}" id="{00F8039C-4D61-43C4-AA76-6CC9C0598259}">
    <text>DX ECONOMICO</text>
  </threadedComment>
  <threadedComment ref="N75" dT="2025-01-13T16:30:37.57" personId="{0125796C-C7E1-4022-BE14-8B4B636015F9}" id="{024914DE-1B4E-4B20-9803-A370D9BDB329}">
    <text>DOCUMENTO DE VARIABLES</text>
  </threadedComment>
  <threadedComment ref="N148" dT="2025-01-14T17:58:15.76" personId="{0125796C-C7E1-4022-BE14-8B4B636015F9}" id="{C073DDB4-46C7-478A-8172-F54A351ED0C6}">
    <text>Se trató de hacer convenio con la udc pero no se ejecutó la actividad con exito</text>
  </threadedComment>
  <threadedComment ref="N149" dT="2025-01-14T17:57:43.03" personId="{0125796C-C7E1-4022-BE14-8B4B636015F9}" id="{ECF5A754-5093-4E1B-BAEB-DBB5433373F6}">
    <text>Contratación de profesional para el ctp no para el consejo consultivo</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3"/>
  <sheetViews>
    <sheetView zoomScale="70" zoomScaleNormal="70" workbookViewId="0">
      <selection sqref="A1:H1"/>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1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8" ht="54.75" customHeight="1">
      <c r="A1" s="295" t="s">
        <v>0</v>
      </c>
      <c r="B1" s="285"/>
      <c r="C1" s="285"/>
      <c r="D1" s="285"/>
      <c r="E1" s="285"/>
      <c r="F1" s="285"/>
      <c r="G1" s="285"/>
      <c r="H1" s="286"/>
    </row>
    <row r="2" spans="1:8" ht="33" customHeight="1">
      <c r="A2" s="291" t="s">
        <v>1</v>
      </c>
      <c r="B2" s="285"/>
      <c r="C2" s="285"/>
      <c r="D2" s="285"/>
      <c r="E2" s="285"/>
      <c r="F2" s="285"/>
      <c r="G2" s="285"/>
      <c r="H2" s="286"/>
    </row>
    <row r="3" spans="1:8" ht="48" customHeight="1">
      <c r="A3" s="1" t="s">
        <v>2</v>
      </c>
      <c r="B3" s="293" t="s">
        <v>3</v>
      </c>
      <c r="C3" s="285"/>
      <c r="D3" s="285"/>
      <c r="E3" s="285"/>
      <c r="F3" s="285"/>
      <c r="G3" s="285"/>
      <c r="H3" s="286"/>
    </row>
    <row r="4" spans="1:8" ht="48" customHeight="1">
      <c r="A4" s="1" t="s">
        <v>4</v>
      </c>
      <c r="B4" s="293" t="s">
        <v>5</v>
      </c>
      <c r="C4" s="285"/>
      <c r="D4" s="285"/>
      <c r="E4" s="285"/>
      <c r="F4" s="285"/>
      <c r="G4" s="285"/>
      <c r="H4" s="286"/>
    </row>
    <row r="5" spans="1:8" ht="31.5" customHeight="1">
      <c r="A5" s="1" t="s">
        <v>6</v>
      </c>
      <c r="B5" s="293" t="s">
        <v>7</v>
      </c>
      <c r="C5" s="285"/>
      <c r="D5" s="285"/>
      <c r="E5" s="285"/>
      <c r="F5" s="285"/>
      <c r="G5" s="285"/>
      <c r="H5" s="286"/>
    </row>
    <row r="6" spans="1:8" ht="40.5" customHeight="1">
      <c r="A6" s="1" t="s">
        <v>8</v>
      </c>
      <c r="B6" s="293" t="s">
        <v>9</v>
      </c>
      <c r="C6" s="285"/>
      <c r="D6" s="285"/>
      <c r="E6" s="285"/>
      <c r="F6" s="285"/>
      <c r="G6" s="285"/>
      <c r="H6" s="286"/>
    </row>
    <row r="7" spans="1:8" ht="40.5" customHeight="1">
      <c r="A7" s="1" t="s">
        <v>10</v>
      </c>
      <c r="B7" s="293" t="s">
        <v>11</v>
      </c>
      <c r="C7" s="285"/>
      <c r="D7" s="285"/>
      <c r="E7" s="285"/>
      <c r="F7" s="285"/>
      <c r="G7" s="285"/>
      <c r="H7" s="286"/>
    </row>
    <row r="8" spans="1:8" ht="48.75" customHeight="1">
      <c r="A8" s="1" t="s">
        <v>12</v>
      </c>
      <c r="B8" s="293" t="s">
        <v>13</v>
      </c>
      <c r="C8" s="285"/>
      <c r="D8" s="285"/>
      <c r="E8" s="285"/>
      <c r="F8" s="285"/>
      <c r="G8" s="285"/>
      <c r="H8" s="286"/>
    </row>
    <row r="9" spans="1:8" ht="48.75" customHeight="1">
      <c r="A9" s="1" t="s">
        <v>14</v>
      </c>
      <c r="B9" s="293" t="s">
        <v>15</v>
      </c>
      <c r="C9" s="285"/>
      <c r="D9" s="285"/>
      <c r="E9" s="285"/>
      <c r="F9" s="285"/>
      <c r="G9" s="285"/>
      <c r="H9" s="286"/>
    </row>
    <row r="10" spans="1:8" ht="30">
      <c r="A10" s="1" t="s">
        <v>16</v>
      </c>
      <c r="B10" s="293" t="s">
        <v>17</v>
      </c>
      <c r="C10" s="285"/>
      <c r="D10" s="285"/>
      <c r="E10" s="285"/>
      <c r="F10" s="285"/>
      <c r="G10" s="285"/>
      <c r="H10" s="286"/>
    </row>
    <row r="11" spans="1:8" ht="30">
      <c r="A11" s="1" t="s">
        <v>18</v>
      </c>
      <c r="B11" s="293" t="s">
        <v>19</v>
      </c>
      <c r="C11" s="285"/>
      <c r="D11" s="285"/>
      <c r="E11" s="285"/>
      <c r="F11" s="285"/>
      <c r="G11" s="285"/>
      <c r="H11" s="286"/>
    </row>
    <row r="12" spans="1:8" ht="33.75" customHeight="1">
      <c r="A12" s="1" t="s">
        <v>20</v>
      </c>
      <c r="B12" s="293" t="s">
        <v>21</v>
      </c>
      <c r="C12" s="285"/>
      <c r="D12" s="285"/>
      <c r="E12" s="285"/>
      <c r="F12" s="285"/>
      <c r="G12" s="285"/>
      <c r="H12" s="286"/>
    </row>
    <row r="13" spans="1:8" ht="30">
      <c r="A13" s="1" t="s">
        <v>22</v>
      </c>
      <c r="B13" s="293" t="s">
        <v>23</v>
      </c>
      <c r="C13" s="285"/>
      <c r="D13" s="285"/>
      <c r="E13" s="285"/>
      <c r="F13" s="285"/>
      <c r="G13" s="285"/>
      <c r="H13" s="286"/>
    </row>
    <row r="14" spans="1:8" ht="30">
      <c r="A14" s="1" t="s">
        <v>24</v>
      </c>
      <c r="B14" s="293" t="s">
        <v>25</v>
      </c>
      <c r="C14" s="285"/>
      <c r="D14" s="285"/>
      <c r="E14" s="285"/>
      <c r="F14" s="285"/>
      <c r="G14" s="285"/>
      <c r="H14" s="286"/>
    </row>
    <row r="15" spans="1:8" ht="43.5" customHeight="1">
      <c r="A15" s="1" t="s">
        <v>26</v>
      </c>
      <c r="B15" s="293" t="s">
        <v>27</v>
      </c>
      <c r="C15" s="285"/>
      <c r="D15" s="285"/>
      <c r="E15" s="285"/>
      <c r="F15" s="285"/>
      <c r="G15" s="285"/>
      <c r="H15" s="286"/>
    </row>
    <row r="16" spans="1:8" ht="60">
      <c r="A16" s="1" t="s">
        <v>28</v>
      </c>
      <c r="B16" s="293" t="s">
        <v>29</v>
      </c>
      <c r="C16" s="285"/>
      <c r="D16" s="285"/>
      <c r="E16" s="285"/>
      <c r="F16" s="285"/>
      <c r="G16" s="285"/>
      <c r="H16" s="286"/>
    </row>
    <row r="17" spans="1:8" ht="58.5" customHeight="1">
      <c r="A17" s="1" t="s">
        <v>30</v>
      </c>
      <c r="B17" s="293" t="s">
        <v>31</v>
      </c>
      <c r="C17" s="285"/>
      <c r="D17" s="285"/>
      <c r="E17" s="285"/>
      <c r="F17" s="285"/>
      <c r="G17" s="285"/>
      <c r="H17" s="286"/>
    </row>
    <row r="18" spans="1:8" ht="30">
      <c r="A18" s="1" t="s">
        <v>32</v>
      </c>
      <c r="B18" s="293" t="s">
        <v>33</v>
      </c>
      <c r="C18" s="285"/>
      <c r="D18" s="285"/>
      <c r="E18" s="285"/>
      <c r="F18" s="285"/>
      <c r="G18" s="285"/>
      <c r="H18" s="286"/>
    </row>
    <row r="19" spans="1:8" ht="30" customHeight="1">
      <c r="A19" s="294"/>
      <c r="B19" s="285"/>
      <c r="C19" s="285"/>
      <c r="D19" s="285"/>
      <c r="E19" s="285"/>
      <c r="F19" s="285"/>
      <c r="G19" s="285"/>
      <c r="H19" s="286"/>
    </row>
    <row r="20" spans="1:8" ht="37.5" customHeight="1">
      <c r="A20" s="291" t="s">
        <v>34</v>
      </c>
      <c r="B20" s="285"/>
      <c r="C20" s="285"/>
      <c r="D20" s="285"/>
      <c r="E20" s="285"/>
      <c r="F20" s="285"/>
      <c r="G20" s="285"/>
      <c r="H20" s="286"/>
    </row>
    <row r="21" spans="1:8" ht="117" customHeight="1">
      <c r="A21" s="284" t="s">
        <v>35</v>
      </c>
      <c r="B21" s="285"/>
      <c r="C21" s="285"/>
      <c r="D21" s="285"/>
      <c r="E21" s="285"/>
      <c r="F21" s="285"/>
      <c r="G21" s="285"/>
      <c r="H21" s="286"/>
    </row>
    <row r="22" spans="1:8" ht="117" customHeight="1">
      <c r="A22" s="1" t="s">
        <v>10</v>
      </c>
      <c r="B22" s="293" t="s">
        <v>11</v>
      </c>
      <c r="C22" s="285"/>
      <c r="D22" s="285"/>
      <c r="E22" s="285"/>
      <c r="F22" s="285"/>
      <c r="G22" s="285"/>
      <c r="H22" s="286"/>
    </row>
    <row r="23" spans="1:8" ht="166.5" customHeight="1">
      <c r="A23" s="1" t="s">
        <v>36</v>
      </c>
      <c r="B23" s="284" t="s">
        <v>37</v>
      </c>
      <c r="C23" s="285"/>
      <c r="D23" s="285"/>
      <c r="E23" s="285"/>
      <c r="F23" s="285"/>
      <c r="G23" s="285"/>
      <c r="H23" s="286"/>
    </row>
    <row r="24" spans="1:8" ht="69.75" customHeight="1">
      <c r="A24" s="1" t="s">
        <v>38</v>
      </c>
      <c r="B24" s="284" t="s">
        <v>39</v>
      </c>
      <c r="C24" s="285"/>
      <c r="D24" s="285"/>
      <c r="E24" s="285"/>
      <c r="F24" s="285"/>
      <c r="G24" s="285"/>
      <c r="H24" s="286"/>
    </row>
    <row r="25" spans="1:8" ht="60" customHeight="1">
      <c r="A25" s="1" t="s">
        <v>40</v>
      </c>
      <c r="B25" s="284" t="s">
        <v>41</v>
      </c>
      <c r="C25" s="285"/>
      <c r="D25" s="285"/>
      <c r="E25" s="285"/>
      <c r="F25" s="285"/>
      <c r="G25" s="285"/>
      <c r="H25" s="286"/>
    </row>
    <row r="26" spans="1:8" ht="24.75" customHeight="1">
      <c r="A26" s="2" t="s">
        <v>42</v>
      </c>
      <c r="B26" s="292" t="s">
        <v>43</v>
      </c>
      <c r="C26" s="285"/>
      <c r="D26" s="285"/>
      <c r="E26" s="285"/>
      <c r="F26" s="285"/>
      <c r="G26" s="285"/>
      <c r="H26" s="286"/>
    </row>
    <row r="27" spans="1:8" ht="26.25" customHeight="1">
      <c r="A27" s="2" t="s">
        <v>44</v>
      </c>
      <c r="B27" s="292" t="s">
        <v>45</v>
      </c>
      <c r="C27" s="285"/>
      <c r="D27" s="285"/>
      <c r="E27" s="285"/>
      <c r="F27" s="285"/>
      <c r="G27" s="285"/>
      <c r="H27" s="286"/>
    </row>
    <row r="28" spans="1:8" ht="53.25" customHeight="1">
      <c r="A28" s="1" t="s">
        <v>46</v>
      </c>
      <c r="B28" s="284" t="s">
        <v>47</v>
      </c>
      <c r="C28" s="285"/>
      <c r="D28" s="285"/>
      <c r="E28" s="285"/>
      <c r="F28" s="285"/>
      <c r="G28" s="285"/>
      <c r="H28" s="286"/>
    </row>
    <row r="29" spans="1:8" ht="45" customHeight="1">
      <c r="A29" s="1" t="s">
        <v>48</v>
      </c>
      <c r="B29" s="284" t="s">
        <v>49</v>
      </c>
      <c r="C29" s="285"/>
      <c r="D29" s="285"/>
      <c r="E29" s="285"/>
      <c r="F29" s="285"/>
      <c r="G29" s="285"/>
      <c r="H29" s="286"/>
    </row>
    <row r="30" spans="1:8" ht="45" customHeight="1">
      <c r="A30" s="1" t="s">
        <v>50</v>
      </c>
      <c r="B30" s="284" t="s">
        <v>51</v>
      </c>
      <c r="C30" s="285"/>
      <c r="D30" s="285"/>
      <c r="E30" s="285"/>
      <c r="F30" s="285"/>
      <c r="G30" s="285"/>
      <c r="H30" s="286"/>
    </row>
    <row r="31" spans="1:8" ht="45" customHeight="1">
      <c r="A31" s="1" t="s">
        <v>52</v>
      </c>
      <c r="B31" s="284" t="s">
        <v>53</v>
      </c>
      <c r="C31" s="285"/>
      <c r="D31" s="285"/>
      <c r="E31" s="285"/>
      <c r="F31" s="285"/>
      <c r="G31" s="285"/>
      <c r="H31" s="286"/>
    </row>
    <row r="32" spans="1:8" ht="33" customHeight="1">
      <c r="A32" s="2" t="s">
        <v>54</v>
      </c>
      <c r="B32" s="284" t="s">
        <v>55</v>
      </c>
      <c r="C32" s="285"/>
      <c r="D32" s="285"/>
      <c r="E32" s="285"/>
      <c r="F32" s="285"/>
      <c r="G32" s="285"/>
      <c r="H32" s="286"/>
    </row>
    <row r="33" spans="1:8" ht="39" customHeight="1">
      <c r="A33" s="1" t="s">
        <v>56</v>
      </c>
      <c r="B33" s="292" t="s">
        <v>57</v>
      </c>
      <c r="C33" s="285"/>
      <c r="D33" s="285"/>
      <c r="E33" s="285"/>
      <c r="F33" s="285"/>
      <c r="G33" s="285"/>
      <c r="H33" s="286"/>
    </row>
    <row r="34" spans="1:8" ht="39" customHeight="1">
      <c r="A34" s="291" t="s">
        <v>58</v>
      </c>
      <c r="B34" s="285"/>
      <c r="C34" s="285"/>
      <c r="D34" s="285"/>
      <c r="E34" s="285"/>
      <c r="F34" s="285"/>
      <c r="G34" s="285"/>
      <c r="H34" s="286"/>
    </row>
    <row r="35" spans="1:8" ht="79.5" customHeight="1">
      <c r="A35" s="293" t="s">
        <v>59</v>
      </c>
      <c r="B35" s="285"/>
      <c r="C35" s="285"/>
      <c r="D35" s="285"/>
      <c r="E35" s="285"/>
      <c r="F35" s="285"/>
      <c r="G35" s="285"/>
      <c r="H35" s="286"/>
    </row>
    <row r="36" spans="1:8" ht="33" customHeight="1">
      <c r="A36" s="1" t="s">
        <v>60</v>
      </c>
      <c r="B36" s="284" t="s">
        <v>61</v>
      </c>
      <c r="C36" s="285"/>
      <c r="D36" s="285"/>
      <c r="E36" s="285"/>
      <c r="F36" s="285"/>
      <c r="G36" s="285"/>
      <c r="H36" s="286"/>
    </row>
    <row r="37" spans="1:8" ht="33" customHeight="1">
      <c r="A37" s="1" t="s">
        <v>62</v>
      </c>
      <c r="B37" s="284" t="s">
        <v>63</v>
      </c>
      <c r="C37" s="285"/>
      <c r="D37" s="285"/>
      <c r="E37" s="285"/>
      <c r="F37" s="285"/>
      <c r="G37" s="285"/>
      <c r="H37" s="286"/>
    </row>
    <row r="38" spans="1:8" ht="33" customHeight="1">
      <c r="A38" s="3"/>
      <c r="B38" s="4"/>
      <c r="C38" s="4"/>
      <c r="D38" s="4"/>
      <c r="E38" s="4"/>
      <c r="F38" s="4"/>
      <c r="G38" s="4"/>
      <c r="H38" s="5"/>
    </row>
    <row r="39" spans="1:8" ht="34.5" customHeight="1">
      <c r="A39" s="291" t="s">
        <v>64</v>
      </c>
      <c r="B39" s="285"/>
      <c r="C39" s="285"/>
      <c r="D39" s="285"/>
      <c r="E39" s="285"/>
      <c r="F39" s="285"/>
      <c r="G39" s="285"/>
      <c r="H39" s="286"/>
    </row>
    <row r="40" spans="1:8" ht="34.5" customHeight="1">
      <c r="A40" s="1" t="s">
        <v>65</v>
      </c>
      <c r="B40" s="284" t="s">
        <v>66</v>
      </c>
      <c r="C40" s="285"/>
      <c r="D40" s="285"/>
      <c r="E40" s="285"/>
      <c r="F40" s="285"/>
      <c r="G40" s="285"/>
      <c r="H40" s="286"/>
    </row>
    <row r="41" spans="1:8" ht="29.25" customHeight="1">
      <c r="A41" s="1" t="s">
        <v>67</v>
      </c>
      <c r="B41" s="284" t="s">
        <v>68</v>
      </c>
      <c r="C41" s="285"/>
      <c r="D41" s="285"/>
      <c r="E41" s="285"/>
      <c r="F41" s="285"/>
      <c r="G41" s="285"/>
      <c r="H41" s="286"/>
    </row>
    <row r="42" spans="1:8" ht="42" customHeight="1">
      <c r="A42" s="1" t="s">
        <v>69</v>
      </c>
      <c r="B42" s="284" t="s">
        <v>70</v>
      </c>
      <c r="C42" s="285"/>
      <c r="D42" s="285"/>
      <c r="E42" s="285"/>
      <c r="F42" s="285"/>
      <c r="G42" s="285"/>
      <c r="H42" s="286"/>
    </row>
    <row r="43" spans="1:8" ht="42" customHeight="1">
      <c r="A43" s="1" t="s">
        <v>71</v>
      </c>
      <c r="B43" s="284" t="s">
        <v>72</v>
      </c>
      <c r="C43" s="285"/>
      <c r="D43" s="285"/>
      <c r="E43" s="285"/>
      <c r="F43" s="285"/>
      <c r="G43" s="285"/>
      <c r="H43" s="286"/>
    </row>
    <row r="44" spans="1:8" ht="42" customHeight="1">
      <c r="A44" s="1" t="s">
        <v>73</v>
      </c>
      <c r="B44" s="284" t="s">
        <v>74</v>
      </c>
      <c r="C44" s="285"/>
      <c r="D44" s="285"/>
      <c r="E44" s="285"/>
      <c r="F44" s="285"/>
      <c r="G44" s="285"/>
      <c r="H44" s="286"/>
    </row>
    <row r="45" spans="1:8" ht="42" customHeight="1">
      <c r="A45" s="1" t="s">
        <v>75</v>
      </c>
      <c r="B45" s="284" t="s">
        <v>76</v>
      </c>
      <c r="C45" s="285"/>
      <c r="D45" s="285"/>
      <c r="E45" s="285"/>
      <c r="F45" s="285"/>
      <c r="G45" s="285"/>
      <c r="H45" s="286"/>
    </row>
    <row r="46" spans="1:8" ht="85.5" customHeight="1">
      <c r="A46" s="6" t="s">
        <v>77</v>
      </c>
      <c r="B46" s="290" t="s">
        <v>78</v>
      </c>
      <c r="C46" s="285"/>
      <c r="D46" s="285"/>
      <c r="E46" s="285"/>
      <c r="F46" s="285"/>
      <c r="G46" s="285"/>
      <c r="H46" s="286"/>
    </row>
    <row r="47" spans="1:8" ht="39.75" customHeight="1">
      <c r="A47" s="6" t="s">
        <v>79</v>
      </c>
      <c r="B47" s="290" t="s">
        <v>80</v>
      </c>
      <c r="C47" s="285"/>
      <c r="D47" s="285"/>
      <c r="E47" s="285"/>
      <c r="F47" s="285"/>
      <c r="G47" s="285"/>
      <c r="H47" s="286"/>
    </row>
    <row r="48" spans="1:8" ht="31.5" customHeight="1">
      <c r="A48" s="6" t="s">
        <v>81</v>
      </c>
      <c r="B48" s="290" t="s">
        <v>82</v>
      </c>
      <c r="C48" s="285"/>
      <c r="D48" s="285"/>
      <c r="E48" s="285"/>
      <c r="F48" s="285"/>
      <c r="G48" s="285"/>
      <c r="H48" s="286"/>
    </row>
    <row r="49" spans="1:8" ht="15.75" customHeight="1">
      <c r="A49" s="6" t="s">
        <v>83</v>
      </c>
      <c r="B49" s="290" t="s">
        <v>84</v>
      </c>
      <c r="C49" s="285"/>
      <c r="D49" s="285"/>
      <c r="E49" s="285"/>
      <c r="F49" s="285"/>
      <c r="G49" s="285"/>
      <c r="H49" s="286"/>
    </row>
    <row r="50" spans="1:8" ht="43.5" customHeight="1">
      <c r="A50" s="6" t="s">
        <v>85</v>
      </c>
      <c r="B50" s="290" t="s">
        <v>86</v>
      </c>
      <c r="C50" s="285"/>
      <c r="D50" s="285"/>
      <c r="E50" s="285"/>
      <c r="F50" s="285"/>
      <c r="G50" s="285"/>
      <c r="H50" s="286"/>
    </row>
    <row r="51" spans="1:8" ht="40.5" customHeight="1">
      <c r="A51" s="6" t="s">
        <v>87</v>
      </c>
      <c r="B51" s="290" t="s">
        <v>88</v>
      </c>
      <c r="C51" s="285"/>
      <c r="D51" s="285"/>
      <c r="E51" s="285"/>
      <c r="F51" s="285"/>
      <c r="G51" s="285"/>
      <c r="H51" s="286"/>
    </row>
    <row r="52" spans="1:8" ht="75.75" customHeight="1">
      <c r="A52" s="1" t="s">
        <v>89</v>
      </c>
      <c r="B52" s="284" t="s">
        <v>90</v>
      </c>
      <c r="C52" s="285"/>
      <c r="D52" s="285"/>
      <c r="E52" s="285"/>
      <c r="F52" s="285"/>
      <c r="G52" s="285"/>
      <c r="H52" s="286"/>
    </row>
    <row r="53" spans="1:8" ht="41.25" customHeight="1">
      <c r="A53" s="1" t="s">
        <v>91</v>
      </c>
      <c r="B53" s="284" t="s">
        <v>92</v>
      </c>
      <c r="C53" s="285"/>
      <c r="D53" s="285"/>
      <c r="E53" s="285"/>
      <c r="F53" s="285"/>
      <c r="G53" s="285"/>
      <c r="H53" s="286"/>
    </row>
    <row r="54" spans="1:8" ht="47.25" customHeight="1">
      <c r="A54" s="1" t="s">
        <v>93</v>
      </c>
      <c r="B54" s="284" t="s">
        <v>94</v>
      </c>
      <c r="C54" s="285"/>
      <c r="D54" s="285"/>
      <c r="E54" s="285"/>
      <c r="F54" s="285"/>
      <c r="G54" s="285"/>
      <c r="H54" s="286"/>
    </row>
    <row r="55" spans="1:8" ht="57" customHeight="1">
      <c r="A55" s="1" t="s">
        <v>95</v>
      </c>
      <c r="B55" s="284" t="s">
        <v>96</v>
      </c>
      <c r="C55" s="285"/>
      <c r="D55" s="285"/>
      <c r="E55" s="285"/>
      <c r="F55" s="285"/>
      <c r="G55" s="285"/>
      <c r="H55" s="286"/>
    </row>
    <row r="56" spans="1:8" ht="31.5" customHeight="1">
      <c r="A56" s="1" t="s">
        <v>97</v>
      </c>
      <c r="B56" s="284" t="s">
        <v>98</v>
      </c>
      <c r="C56" s="285"/>
      <c r="D56" s="285"/>
      <c r="E56" s="285"/>
      <c r="F56" s="285"/>
      <c r="G56" s="285"/>
      <c r="H56" s="286"/>
    </row>
    <row r="57" spans="1:8" ht="70.5" customHeight="1">
      <c r="A57" s="1" t="s">
        <v>99</v>
      </c>
      <c r="B57" s="284" t="s">
        <v>100</v>
      </c>
      <c r="C57" s="285"/>
      <c r="D57" s="285"/>
      <c r="E57" s="285"/>
      <c r="F57" s="285"/>
      <c r="G57" s="285"/>
      <c r="H57" s="286"/>
    </row>
    <row r="58" spans="1:8" ht="33.75" customHeight="1">
      <c r="A58" s="287"/>
      <c r="B58" s="285"/>
      <c r="C58" s="285"/>
      <c r="D58" s="285"/>
      <c r="E58" s="285"/>
      <c r="F58" s="285"/>
      <c r="G58" s="285"/>
      <c r="H58" s="286"/>
    </row>
    <row r="59" spans="1:8" ht="32.25" customHeight="1">
      <c r="A59" s="288" t="s">
        <v>101</v>
      </c>
      <c r="B59" s="285"/>
      <c r="C59" s="285"/>
      <c r="D59" s="285"/>
      <c r="E59" s="285"/>
      <c r="F59" s="285"/>
      <c r="G59" s="285"/>
      <c r="H59" s="286"/>
    </row>
    <row r="60" spans="1:8" ht="34.5" customHeight="1">
      <c r="A60" s="1" t="s">
        <v>102</v>
      </c>
      <c r="B60" s="289" t="s">
        <v>103</v>
      </c>
      <c r="C60" s="285"/>
      <c r="D60" s="285"/>
      <c r="E60" s="285"/>
      <c r="F60" s="285"/>
      <c r="G60" s="285"/>
      <c r="H60" s="286"/>
    </row>
    <row r="61" spans="1:8" ht="60" customHeight="1">
      <c r="A61" s="1" t="s">
        <v>104</v>
      </c>
      <c r="B61" s="289" t="s">
        <v>105</v>
      </c>
      <c r="C61" s="285"/>
      <c r="D61" s="285"/>
      <c r="E61" s="285"/>
      <c r="F61" s="285"/>
      <c r="G61" s="285"/>
      <c r="H61" s="286"/>
    </row>
    <row r="62" spans="1:8" ht="41.25" customHeight="1">
      <c r="A62" s="1" t="s">
        <v>106</v>
      </c>
      <c r="B62" s="289" t="s">
        <v>107</v>
      </c>
      <c r="C62" s="285"/>
      <c r="D62" s="285"/>
      <c r="E62" s="285"/>
      <c r="F62" s="285"/>
      <c r="G62" s="285"/>
      <c r="H62" s="286"/>
    </row>
    <row r="63" spans="1:8" ht="42" customHeight="1">
      <c r="A63" s="1" t="s">
        <v>108</v>
      </c>
      <c r="B63" s="284" t="s">
        <v>109</v>
      </c>
      <c r="C63" s="285"/>
      <c r="D63" s="285"/>
      <c r="E63" s="285"/>
      <c r="F63" s="285"/>
      <c r="G63" s="285"/>
      <c r="H63" s="286"/>
    </row>
    <row r="64" spans="1:8" ht="31.5" customHeight="1">
      <c r="A64" s="1" t="s">
        <v>110</v>
      </c>
      <c r="B64" s="289" t="s">
        <v>111</v>
      </c>
      <c r="C64" s="285"/>
      <c r="D64" s="285"/>
      <c r="E64" s="285"/>
      <c r="F64" s="285"/>
      <c r="G64" s="285"/>
      <c r="H64" s="286"/>
    </row>
    <row r="65" spans="1:8" ht="45.75" customHeight="1">
      <c r="A65" s="1" t="s">
        <v>112</v>
      </c>
      <c r="B65" s="289" t="s">
        <v>113</v>
      </c>
      <c r="C65" s="285"/>
      <c r="D65" s="285"/>
      <c r="E65" s="285"/>
      <c r="F65" s="285"/>
      <c r="G65" s="285"/>
      <c r="H65" s="286"/>
    </row>
    <row r="66" spans="1:8" ht="30.75" customHeight="1">
      <c r="A66" s="297"/>
      <c r="B66" s="285"/>
      <c r="C66" s="285"/>
      <c r="D66" s="285"/>
      <c r="E66" s="285"/>
      <c r="F66" s="285"/>
      <c r="G66" s="285"/>
      <c r="H66" s="285"/>
    </row>
    <row r="67" spans="1:8" ht="34.5" customHeight="1">
      <c r="A67" s="288" t="s">
        <v>114</v>
      </c>
      <c r="B67" s="285"/>
      <c r="C67" s="285"/>
      <c r="D67" s="285"/>
      <c r="E67" s="285"/>
      <c r="F67" s="285"/>
      <c r="G67" s="285"/>
      <c r="H67" s="286"/>
    </row>
    <row r="68" spans="1:8" ht="39.75" customHeight="1">
      <c r="A68" s="1" t="s">
        <v>115</v>
      </c>
      <c r="B68" s="289" t="s">
        <v>116</v>
      </c>
      <c r="C68" s="285"/>
      <c r="D68" s="285"/>
      <c r="E68" s="285"/>
      <c r="F68" s="285"/>
      <c r="G68" s="285"/>
      <c r="H68" s="286"/>
    </row>
    <row r="69" spans="1:8" ht="39.75" customHeight="1">
      <c r="A69" s="1" t="s">
        <v>117</v>
      </c>
      <c r="B69" s="289" t="s">
        <v>118</v>
      </c>
      <c r="C69" s="285"/>
      <c r="D69" s="285"/>
      <c r="E69" s="285"/>
      <c r="F69" s="285"/>
      <c r="G69" s="285"/>
      <c r="H69" s="286"/>
    </row>
    <row r="70" spans="1:8" ht="42" customHeight="1">
      <c r="A70" s="1" t="s">
        <v>119</v>
      </c>
      <c r="B70" s="284" t="s">
        <v>120</v>
      </c>
      <c r="C70" s="285"/>
      <c r="D70" s="285"/>
      <c r="E70" s="285"/>
      <c r="F70" s="285"/>
      <c r="G70" s="285"/>
      <c r="H70" s="286"/>
    </row>
    <row r="71" spans="1:8" ht="33.75" customHeight="1">
      <c r="A71" s="1" t="s">
        <v>121</v>
      </c>
      <c r="B71" s="289" t="s">
        <v>122</v>
      </c>
      <c r="C71" s="285"/>
      <c r="D71" s="285"/>
      <c r="E71" s="285"/>
      <c r="F71" s="285"/>
      <c r="G71" s="285"/>
      <c r="H71" s="286"/>
    </row>
    <row r="72" spans="1:8" ht="33" customHeight="1">
      <c r="A72" s="1" t="s">
        <v>123</v>
      </c>
      <c r="B72" s="289" t="s">
        <v>124</v>
      </c>
      <c r="C72" s="285"/>
      <c r="D72" s="285"/>
      <c r="E72" s="285"/>
      <c r="F72" s="285"/>
      <c r="G72" s="285"/>
      <c r="H72" s="286"/>
    </row>
    <row r="73" spans="1:8" ht="33.75" customHeight="1">
      <c r="A73" s="296"/>
      <c r="B73" s="285"/>
      <c r="C73" s="285"/>
      <c r="D73" s="285"/>
      <c r="E73" s="285"/>
      <c r="F73" s="285"/>
      <c r="G73" s="285"/>
      <c r="H73" s="286"/>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8"/>
  <sheetViews>
    <sheetView topLeftCell="E7" zoomScale="40" zoomScaleNormal="40" workbookViewId="0">
      <pane ySplit="1" topLeftCell="A64" activePane="bottomLeft" state="frozen"/>
      <selection activeCell="F7" sqref="F7"/>
      <selection pane="bottomLeft" activeCell="X70" sqref="X70"/>
    </sheetView>
  </sheetViews>
  <sheetFormatPr baseColWidth="10" defaultColWidth="27.875" defaultRowHeight="23.25"/>
  <cols>
    <col min="1" max="8" width="27.875" style="45"/>
    <col min="9" max="9" width="23.875" style="45" customWidth="1"/>
    <col min="10" max="10" width="19" style="45" customWidth="1"/>
    <col min="11" max="11" width="45" style="45" customWidth="1"/>
    <col min="12" max="13" width="27.875" style="45" hidden="1" customWidth="1"/>
    <col min="14" max="16" width="27.875" style="45" customWidth="1"/>
    <col min="17" max="17" width="39.75" style="229" hidden="1" customWidth="1"/>
    <col min="18" max="18" width="35.375" style="229" hidden="1" customWidth="1"/>
    <col min="19" max="20" width="41.125" style="229" hidden="1" customWidth="1"/>
    <col min="21" max="26" width="27.875" style="45" customWidth="1"/>
    <col min="27" max="29" width="27.875" style="95"/>
    <col min="30" max="16384" width="27.875" style="45"/>
  </cols>
  <sheetData>
    <row r="1" spans="1:29" ht="46.5" hidden="1">
      <c r="A1" s="311"/>
      <c r="B1" s="310"/>
      <c r="C1" s="305" t="s">
        <v>125</v>
      </c>
      <c r="D1" s="316"/>
      <c r="E1" s="316"/>
      <c r="F1" s="316"/>
      <c r="G1" s="316"/>
      <c r="H1" s="316"/>
      <c r="I1" s="316"/>
      <c r="J1" s="316"/>
      <c r="K1" s="316"/>
      <c r="L1" s="316"/>
      <c r="M1" s="316"/>
      <c r="N1" s="316"/>
      <c r="O1" s="317"/>
      <c r="P1" s="317"/>
      <c r="Q1" s="316"/>
      <c r="R1" s="316"/>
      <c r="S1" s="317"/>
      <c r="T1" s="317"/>
      <c r="U1" s="317"/>
      <c r="V1" s="317"/>
      <c r="W1" s="317"/>
      <c r="X1" s="317"/>
      <c r="Y1" s="317"/>
      <c r="Z1" s="317"/>
      <c r="AA1" s="317"/>
      <c r="AB1" s="306"/>
      <c r="AC1" s="43" t="s">
        <v>126</v>
      </c>
    </row>
    <row r="2" spans="1:29" hidden="1">
      <c r="A2" s="312"/>
      <c r="B2" s="313"/>
      <c r="C2" s="305" t="s">
        <v>127</v>
      </c>
      <c r="D2" s="316"/>
      <c r="E2" s="316"/>
      <c r="F2" s="316"/>
      <c r="G2" s="316"/>
      <c r="H2" s="316"/>
      <c r="I2" s="316"/>
      <c r="J2" s="316"/>
      <c r="K2" s="316"/>
      <c r="L2" s="316"/>
      <c r="M2" s="316"/>
      <c r="N2" s="316"/>
      <c r="O2" s="317"/>
      <c r="P2" s="317"/>
      <c r="Q2" s="316"/>
      <c r="R2" s="316"/>
      <c r="S2" s="317"/>
      <c r="T2" s="317"/>
      <c r="U2" s="317"/>
      <c r="V2" s="317"/>
      <c r="W2" s="317"/>
      <c r="X2" s="317"/>
      <c r="Y2" s="317"/>
      <c r="Z2" s="317"/>
      <c r="AA2" s="317"/>
      <c r="AB2" s="306"/>
      <c r="AC2" s="43" t="s">
        <v>128</v>
      </c>
    </row>
    <row r="3" spans="1:29" hidden="1">
      <c r="A3" s="312"/>
      <c r="B3" s="313"/>
      <c r="C3" s="305" t="s">
        <v>129</v>
      </c>
      <c r="D3" s="316"/>
      <c r="E3" s="316"/>
      <c r="F3" s="316"/>
      <c r="G3" s="316"/>
      <c r="H3" s="316"/>
      <c r="I3" s="316"/>
      <c r="J3" s="316"/>
      <c r="K3" s="316"/>
      <c r="L3" s="316"/>
      <c r="M3" s="316"/>
      <c r="N3" s="316"/>
      <c r="O3" s="317"/>
      <c r="P3" s="317"/>
      <c r="Q3" s="316"/>
      <c r="R3" s="316"/>
      <c r="S3" s="317"/>
      <c r="T3" s="317"/>
      <c r="U3" s="317"/>
      <c r="V3" s="317"/>
      <c r="W3" s="317"/>
      <c r="X3" s="317"/>
      <c r="Y3" s="317"/>
      <c r="Z3" s="317"/>
      <c r="AA3" s="317"/>
      <c r="AB3" s="306"/>
      <c r="AC3" s="43" t="s">
        <v>130</v>
      </c>
    </row>
    <row r="4" spans="1:29" hidden="1">
      <c r="A4" s="314"/>
      <c r="B4" s="315"/>
      <c r="C4" s="305" t="s">
        <v>131</v>
      </c>
      <c r="D4" s="316"/>
      <c r="E4" s="316"/>
      <c r="F4" s="316"/>
      <c r="G4" s="316"/>
      <c r="H4" s="316"/>
      <c r="I4" s="316"/>
      <c r="J4" s="316"/>
      <c r="K4" s="316"/>
      <c r="L4" s="316"/>
      <c r="M4" s="316"/>
      <c r="N4" s="316"/>
      <c r="O4" s="317"/>
      <c r="P4" s="317"/>
      <c r="Q4" s="316"/>
      <c r="R4" s="316"/>
      <c r="S4" s="317"/>
      <c r="T4" s="317"/>
      <c r="U4" s="317"/>
      <c r="V4" s="317"/>
      <c r="W4" s="317"/>
      <c r="X4" s="317"/>
      <c r="Y4" s="317"/>
      <c r="Z4" s="317"/>
      <c r="AA4" s="317"/>
      <c r="AB4" s="306"/>
      <c r="AC4" s="43" t="s">
        <v>132</v>
      </c>
    </row>
    <row r="5" spans="1:29" hidden="1">
      <c r="A5" s="305" t="s">
        <v>133</v>
      </c>
      <c r="B5" s="306"/>
      <c r="C5" s="44"/>
      <c r="D5" s="46"/>
      <c r="E5" s="46"/>
      <c r="F5" s="46"/>
      <c r="G5" s="47"/>
      <c r="H5" s="46"/>
      <c r="I5" s="46"/>
      <c r="J5" s="46"/>
      <c r="K5" s="46"/>
      <c r="L5" s="46"/>
      <c r="M5" s="46"/>
      <c r="N5" s="46"/>
      <c r="O5" s="48"/>
      <c r="P5" s="48"/>
      <c r="Q5" s="187"/>
      <c r="R5" s="187"/>
      <c r="S5" s="188"/>
      <c r="T5" s="188"/>
      <c r="U5" s="188"/>
      <c r="V5" s="188"/>
      <c r="W5" s="188"/>
      <c r="X5" s="188"/>
      <c r="Y5" s="188"/>
      <c r="Z5" s="188"/>
      <c r="AA5" s="46"/>
      <c r="AB5" s="46"/>
      <c r="AC5" s="49"/>
    </row>
    <row r="6" spans="1:29" hidden="1">
      <c r="A6" s="307" t="s">
        <v>134</v>
      </c>
      <c r="B6" s="308"/>
      <c r="C6" s="308"/>
      <c r="D6" s="308"/>
      <c r="E6" s="308"/>
      <c r="F6" s="308"/>
      <c r="G6" s="308"/>
      <c r="H6" s="308"/>
      <c r="I6" s="308"/>
      <c r="J6" s="308"/>
      <c r="K6" s="308"/>
      <c r="L6" s="308"/>
      <c r="M6" s="308"/>
      <c r="N6" s="308"/>
      <c r="O6" s="309"/>
      <c r="P6" s="309"/>
      <c r="Q6" s="308"/>
      <c r="R6" s="308"/>
      <c r="S6" s="309"/>
      <c r="T6" s="309"/>
      <c r="U6" s="309"/>
      <c r="V6" s="309"/>
      <c r="W6" s="309"/>
      <c r="X6" s="309"/>
      <c r="Y6" s="309"/>
      <c r="Z6" s="309"/>
      <c r="AA6" s="309"/>
      <c r="AB6" s="308"/>
      <c r="AC6" s="310"/>
    </row>
    <row r="7" spans="1:29" ht="112.5" customHeight="1">
      <c r="A7" s="43" t="s">
        <v>2</v>
      </c>
      <c r="B7" s="43" t="s">
        <v>4</v>
      </c>
      <c r="C7" s="43" t="s">
        <v>135</v>
      </c>
      <c r="D7" s="43" t="s">
        <v>136</v>
      </c>
      <c r="E7" s="43" t="s">
        <v>137</v>
      </c>
      <c r="F7" s="43" t="s">
        <v>138</v>
      </c>
      <c r="G7" s="51" t="s">
        <v>14</v>
      </c>
      <c r="H7" s="43" t="s">
        <v>16</v>
      </c>
      <c r="I7" s="43" t="s">
        <v>18</v>
      </c>
      <c r="J7" s="43" t="s">
        <v>139</v>
      </c>
      <c r="K7" s="43" t="s">
        <v>140</v>
      </c>
      <c r="L7" s="43" t="s">
        <v>141</v>
      </c>
      <c r="M7" s="43" t="s">
        <v>142</v>
      </c>
      <c r="N7" s="43" t="s">
        <v>28</v>
      </c>
      <c r="O7" s="43" t="s">
        <v>30</v>
      </c>
      <c r="P7" s="43" t="s">
        <v>143</v>
      </c>
      <c r="Q7" s="52" t="s">
        <v>980</v>
      </c>
      <c r="R7" s="52" t="s">
        <v>787</v>
      </c>
      <c r="S7" s="52" t="s">
        <v>809</v>
      </c>
      <c r="T7" s="52" t="s">
        <v>976</v>
      </c>
      <c r="U7" s="52" t="s">
        <v>750</v>
      </c>
      <c r="V7" s="52" t="s">
        <v>751</v>
      </c>
      <c r="W7" s="52" t="s">
        <v>755</v>
      </c>
      <c r="X7" s="52" t="s">
        <v>756</v>
      </c>
      <c r="Y7" s="58" t="s">
        <v>818</v>
      </c>
      <c r="Z7" s="58" t="s">
        <v>819</v>
      </c>
      <c r="AA7" s="53" t="s">
        <v>144</v>
      </c>
      <c r="AB7" s="50" t="s">
        <v>145</v>
      </c>
      <c r="AC7" s="52" t="s">
        <v>146</v>
      </c>
    </row>
    <row r="8" spans="1:29" ht="183" customHeight="1">
      <c r="A8" s="54" t="s">
        <v>779</v>
      </c>
      <c r="B8" s="54" t="s">
        <v>780</v>
      </c>
      <c r="C8" s="54" t="s">
        <v>781</v>
      </c>
      <c r="D8" s="54" t="s">
        <v>782</v>
      </c>
      <c r="E8" s="54" t="s">
        <v>786</v>
      </c>
      <c r="F8" s="55" t="s">
        <v>783</v>
      </c>
      <c r="G8" s="56" t="s">
        <v>788</v>
      </c>
      <c r="H8" s="55" t="s">
        <v>784</v>
      </c>
      <c r="I8" s="55" t="s">
        <v>155</v>
      </c>
      <c r="J8" s="55" t="s">
        <v>156</v>
      </c>
      <c r="K8" s="55" t="s">
        <v>785</v>
      </c>
      <c r="L8" s="57">
        <v>1</v>
      </c>
      <c r="M8" s="55" t="s">
        <v>158</v>
      </c>
      <c r="N8" s="55" t="s">
        <v>789</v>
      </c>
      <c r="O8" s="55">
        <v>6</v>
      </c>
      <c r="P8" s="42" t="s">
        <v>772</v>
      </c>
      <c r="Q8" s="78" t="s">
        <v>381</v>
      </c>
      <c r="R8" s="78" t="s">
        <v>381</v>
      </c>
      <c r="S8" s="78" t="s">
        <v>381</v>
      </c>
      <c r="T8" s="78" t="s">
        <v>381</v>
      </c>
      <c r="U8" s="78" t="s">
        <v>381</v>
      </c>
      <c r="V8" s="78" t="s">
        <v>381</v>
      </c>
      <c r="W8" s="74" t="s">
        <v>381</v>
      </c>
      <c r="X8" s="74" t="s">
        <v>381</v>
      </c>
      <c r="Y8" s="74" t="s">
        <v>381</v>
      </c>
      <c r="Z8" s="74" t="s">
        <v>381</v>
      </c>
      <c r="AA8" s="52">
        <v>1</v>
      </c>
      <c r="AB8" s="52">
        <v>2</v>
      </c>
      <c r="AC8" s="52">
        <v>3</v>
      </c>
    </row>
    <row r="9" spans="1:29" ht="60" customHeight="1">
      <c r="A9" s="54"/>
      <c r="B9" s="54"/>
      <c r="C9" s="54"/>
      <c r="D9" s="54"/>
      <c r="E9" s="60"/>
      <c r="F9" s="301" t="s">
        <v>825</v>
      </c>
      <c r="G9" s="301"/>
      <c r="H9" s="301"/>
      <c r="I9" s="301"/>
      <c r="J9" s="301"/>
      <c r="K9" s="301"/>
      <c r="L9" s="301"/>
      <c r="M9" s="301"/>
      <c r="N9" s="301"/>
      <c r="O9" s="301"/>
      <c r="P9" s="301"/>
      <c r="Q9" s="301"/>
      <c r="R9" s="301"/>
      <c r="S9" s="301"/>
      <c r="T9" s="301"/>
      <c r="U9" s="301"/>
      <c r="V9" s="301"/>
      <c r="W9" s="189" t="str">
        <f>+W8</f>
        <v>NA</v>
      </c>
      <c r="X9" s="190" t="s">
        <v>381</v>
      </c>
      <c r="Y9" s="190" t="s">
        <v>381</v>
      </c>
      <c r="Z9" s="190" t="s">
        <v>381</v>
      </c>
      <c r="AA9" s="52"/>
      <c r="AB9" s="52"/>
      <c r="AC9" s="52"/>
    </row>
    <row r="10" spans="1:29" ht="139.5" customHeight="1">
      <c r="A10" s="54" t="s">
        <v>147</v>
      </c>
      <c r="B10" s="54" t="s">
        <v>148</v>
      </c>
      <c r="C10" s="54" t="s">
        <v>149</v>
      </c>
      <c r="D10" s="54" t="s">
        <v>150</v>
      </c>
      <c r="E10" s="54" t="s">
        <v>151</v>
      </c>
      <c r="F10" s="61" t="s">
        <v>152</v>
      </c>
      <c r="G10" s="62" t="s">
        <v>153</v>
      </c>
      <c r="H10" s="61" t="s">
        <v>154</v>
      </c>
      <c r="I10" s="61" t="s">
        <v>155</v>
      </c>
      <c r="J10" s="61" t="s">
        <v>156</v>
      </c>
      <c r="K10" s="61" t="s">
        <v>157</v>
      </c>
      <c r="L10" s="63">
        <v>0.5</v>
      </c>
      <c r="M10" s="61" t="s">
        <v>158</v>
      </c>
      <c r="N10" s="61" t="s">
        <v>790</v>
      </c>
      <c r="O10" s="61">
        <v>1</v>
      </c>
      <c r="P10" s="64" t="s">
        <v>772</v>
      </c>
      <c r="Q10" s="186" t="s">
        <v>381</v>
      </c>
      <c r="R10" s="186" t="s">
        <v>381</v>
      </c>
      <c r="S10" s="186" t="s">
        <v>381</v>
      </c>
      <c r="T10" s="186" t="s">
        <v>381</v>
      </c>
      <c r="U10" s="186" t="s">
        <v>381</v>
      </c>
      <c r="V10" s="186" t="s">
        <v>381</v>
      </c>
      <c r="W10" s="74" t="s">
        <v>381</v>
      </c>
      <c r="X10" s="70" t="s">
        <v>381</v>
      </c>
      <c r="Y10" s="70" t="s">
        <v>381</v>
      </c>
      <c r="Z10" s="70" t="s">
        <v>381</v>
      </c>
      <c r="AA10" s="71">
        <v>1</v>
      </c>
      <c r="AB10" s="71">
        <v>0</v>
      </c>
      <c r="AC10" s="71">
        <v>0</v>
      </c>
    </row>
    <row r="11" spans="1:29" ht="163.5" customHeight="1">
      <c r="A11" s="54" t="s">
        <v>147</v>
      </c>
      <c r="B11" s="54" t="s">
        <v>148</v>
      </c>
      <c r="C11" s="54" t="s">
        <v>149</v>
      </c>
      <c r="D11" s="54" t="s">
        <v>150</v>
      </c>
      <c r="E11" s="54" t="s">
        <v>151</v>
      </c>
      <c r="F11" s="54" t="s">
        <v>152</v>
      </c>
      <c r="G11" s="67" t="s">
        <v>153</v>
      </c>
      <c r="H11" s="54" t="s">
        <v>159</v>
      </c>
      <c r="I11" s="54" t="s">
        <v>155</v>
      </c>
      <c r="J11" s="54" t="s">
        <v>156</v>
      </c>
      <c r="K11" s="54" t="s">
        <v>160</v>
      </c>
      <c r="L11" s="68">
        <v>0.5</v>
      </c>
      <c r="M11" s="54" t="s">
        <v>158</v>
      </c>
      <c r="N11" s="54" t="s">
        <v>791</v>
      </c>
      <c r="O11" s="54">
        <v>1</v>
      </c>
      <c r="P11" s="60" t="s">
        <v>772</v>
      </c>
      <c r="Q11" s="74" t="s">
        <v>381</v>
      </c>
      <c r="R11" s="74" t="s">
        <v>381</v>
      </c>
      <c r="S11" s="74" t="s">
        <v>381</v>
      </c>
      <c r="T11" s="74" t="s">
        <v>381</v>
      </c>
      <c r="U11" s="74" t="s">
        <v>381</v>
      </c>
      <c r="V11" s="74" t="s">
        <v>381</v>
      </c>
      <c r="W11" s="74" t="s">
        <v>381</v>
      </c>
      <c r="X11" s="70" t="s">
        <v>381</v>
      </c>
      <c r="Y11" s="70" t="s">
        <v>381</v>
      </c>
      <c r="Z11" s="70" t="s">
        <v>381</v>
      </c>
      <c r="AA11" s="71">
        <v>1</v>
      </c>
      <c r="AB11" s="71">
        <v>0</v>
      </c>
      <c r="AC11" s="71">
        <v>0</v>
      </c>
    </row>
    <row r="12" spans="1:29" ht="66" customHeight="1">
      <c r="A12" s="54"/>
      <c r="B12" s="54"/>
      <c r="C12" s="54"/>
      <c r="D12" s="54"/>
      <c r="E12" s="54"/>
      <c r="F12" s="301" t="s">
        <v>826</v>
      </c>
      <c r="G12" s="301"/>
      <c r="H12" s="301"/>
      <c r="I12" s="301"/>
      <c r="J12" s="301"/>
      <c r="K12" s="301"/>
      <c r="L12" s="301"/>
      <c r="M12" s="301"/>
      <c r="N12" s="301"/>
      <c r="O12" s="301"/>
      <c r="P12" s="301"/>
      <c r="Q12" s="301"/>
      <c r="R12" s="301"/>
      <c r="S12" s="301"/>
      <c r="T12" s="301"/>
      <c r="U12" s="301"/>
      <c r="V12" s="301"/>
      <c r="W12" s="189" t="str">
        <f>+W11</f>
        <v>NA</v>
      </c>
      <c r="X12" s="190" t="str">
        <f>+X11</f>
        <v>NA</v>
      </c>
      <c r="Y12" s="190" t="str">
        <f t="shared" ref="Y12:Z12" si="0">+Y11</f>
        <v>NA</v>
      </c>
      <c r="Z12" s="190" t="str">
        <f t="shared" si="0"/>
        <v>NA</v>
      </c>
      <c r="AA12" s="71"/>
      <c r="AB12" s="71"/>
      <c r="AC12" s="71"/>
    </row>
    <row r="13" spans="1:29" ht="96" customHeight="1">
      <c r="A13" s="54" t="s">
        <v>161</v>
      </c>
      <c r="B13" s="54" t="s">
        <v>162</v>
      </c>
      <c r="C13" s="54" t="s">
        <v>163</v>
      </c>
      <c r="D13" s="54" t="s">
        <v>164</v>
      </c>
      <c r="E13" s="54" t="s">
        <v>165</v>
      </c>
      <c r="F13" s="54" t="s">
        <v>166</v>
      </c>
      <c r="G13" s="67" t="s">
        <v>167</v>
      </c>
      <c r="H13" s="54" t="s">
        <v>168</v>
      </c>
      <c r="I13" s="54" t="s">
        <v>155</v>
      </c>
      <c r="J13" s="54" t="s">
        <v>169</v>
      </c>
      <c r="K13" s="54" t="s">
        <v>170</v>
      </c>
      <c r="L13" s="69">
        <v>0.5</v>
      </c>
      <c r="M13" s="54" t="s">
        <v>171</v>
      </c>
      <c r="N13" s="54" t="s">
        <v>789</v>
      </c>
      <c r="O13" s="54">
        <v>1</v>
      </c>
      <c r="P13" s="70">
        <v>0.28999999999999998</v>
      </c>
      <c r="Q13" s="65">
        <v>0</v>
      </c>
      <c r="R13" s="65">
        <v>0</v>
      </c>
      <c r="S13" s="65">
        <v>0.215</v>
      </c>
      <c r="T13" s="65">
        <v>0.22</v>
      </c>
      <c r="U13" s="191">
        <f>+T13</f>
        <v>0.22</v>
      </c>
      <c r="V13" s="192">
        <f>+U13</f>
        <v>0.22</v>
      </c>
      <c r="W13" s="193">
        <f>+(U13/P13)*L13</f>
        <v>0.37931034482758624</v>
      </c>
      <c r="X13" s="194">
        <f>+(V13/O13)*L13</f>
        <v>0.11</v>
      </c>
      <c r="Y13" s="195">
        <f>+U13/P13</f>
        <v>0.75862068965517249</v>
      </c>
      <c r="Z13" s="195">
        <f>+V13/O13</f>
        <v>0.22</v>
      </c>
      <c r="AA13" s="71">
        <v>0.39</v>
      </c>
      <c r="AB13" s="71">
        <v>0.16</v>
      </c>
      <c r="AC13" s="71">
        <v>0.16</v>
      </c>
    </row>
    <row r="14" spans="1:29" ht="142.5" customHeight="1">
      <c r="A14" s="54" t="s">
        <v>161</v>
      </c>
      <c r="B14" s="54" t="s">
        <v>162</v>
      </c>
      <c r="C14" s="54" t="s">
        <v>163</v>
      </c>
      <c r="D14" s="54" t="s">
        <v>164</v>
      </c>
      <c r="E14" s="54" t="s">
        <v>165</v>
      </c>
      <c r="F14" s="54" t="s">
        <v>166</v>
      </c>
      <c r="G14" s="67" t="s">
        <v>167</v>
      </c>
      <c r="H14" s="54" t="s">
        <v>172</v>
      </c>
      <c r="I14" s="54" t="s">
        <v>155</v>
      </c>
      <c r="J14" s="54" t="s">
        <v>173</v>
      </c>
      <c r="K14" s="54" t="s">
        <v>174</v>
      </c>
      <c r="L14" s="69">
        <v>0.2</v>
      </c>
      <c r="M14" s="54" t="s">
        <v>171</v>
      </c>
      <c r="N14" s="54" t="s">
        <v>789</v>
      </c>
      <c r="O14" s="54">
        <v>1</v>
      </c>
      <c r="P14" s="70">
        <v>0.61</v>
      </c>
      <c r="Q14" s="74">
        <v>0.3</v>
      </c>
      <c r="R14" s="74">
        <v>0.3</v>
      </c>
      <c r="S14" s="65">
        <v>0.11</v>
      </c>
      <c r="T14" s="65">
        <v>0.2</v>
      </c>
      <c r="U14" s="196">
        <f>0.41+T14</f>
        <v>0.61</v>
      </c>
      <c r="V14" s="197">
        <f>+U14</f>
        <v>0.61</v>
      </c>
      <c r="W14" s="193">
        <f>+(U14/P14)*L14</f>
        <v>0.2</v>
      </c>
      <c r="X14" s="194">
        <f>+(V14/O14)*L14</f>
        <v>0.122</v>
      </c>
      <c r="Y14" s="195">
        <f t="shared" ref="Y14:Y77" si="1">+U14/P14</f>
        <v>1</v>
      </c>
      <c r="Z14" s="195">
        <f t="shared" ref="Z14:Z77" si="2">+V14/O14</f>
        <v>0.61</v>
      </c>
      <c r="AA14" s="71">
        <v>0.28000000000000003</v>
      </c>
      <c r="AB14" s="71">
        <v>7.0000000000000007E-2</v>
      </c>
      <c r="AC14" s="71">
        <v>0.04</v>
      </c>
    </row>
    <row r="15" spans="1:29" ht="109.9" customHeight="1">
      <c r="A15" s="54" t="s">
        <v>161</v>
      </c>
      <c r="B15" s="54" t="s">
        <v>162</v>
      </c>
      <c r="C15" s="54" t="s">
        <v>163</v>
      </c>
      <c r="D15" s="54" t="s">
        <v>164</v>
      </c>
      <c r="E15" s="54" t="s">
        <v>165</v>
      </c>
      <c r="F15" s="54" t="s">
        <v>166</v>
      </c>
      <c r="G15" s="67" t="s">
        <v>167</v>
      </c>
      <c r="H15" s="54" t="s">
        <v>175</v>
      </c>
      <c r="I15" s="54" t="s">
        <v>155</v>
      </c>
      <c r="J15" s="54" t="s">
        <v>176</v>
      </c>
      <c r="K15" s="54" t="s">
        <v>177</v>
      </c>
      <c r="L15" s="69">
        <v>2.1999999999999999E-2</v>
      </c>
      <c r="M15" s="54" t="s">
        <v>171</v>
      </c>
      <c r="N15" s="54" t="s">
        <v>789</v>
      </c>
      <c r="O15" s="54">
        <v>1</v>
      </c>
      <c r="P15" s="70" t="s">
        <v>772</v>
      </c>
      <c r="Q15" s="74" t="s">
        <v>381</v>
      </c>
      <c r="R15" s="74" t="s">
        <v>381</v>
      </c>
      <c r="S15" s="74" t="s">
        <v>381</v>
      </c>
      <c r="T15" s="74" t="s">
        <v>381</v>
      </c>
      <c r="U15" s="198" t="s">
        <v>381</v>
      </c>
      <c r="V15" s="89" t="s">
        <v>381</v>
      </c>
      <c r="W15" s="74" t="s">
        <v>381</v>
      </c>
      <c r="X15" s="70" t="s">
        <v>381</v>
      </c>
      <c r="Y15" s="70" t="s">
        <v>381</v>
      </c>
      <c r="Z15" s="70" t="s">
        <v>381</v>
      </c>
      <c r="AA15" s="71">
        <v>0</v>
      </c>
      <c r="AB15" s="71">
        <v>0.5</v>
      </c>
      <c r="AC15" s="71">
        <v>0.5</v>
      </c>
    </row>
    <row r="16" spans="1:29" ht="135" customHeight="1">
      <c r="A16" s="54" t="s">
        <v>161</v>
      </c>
      <c r="B16" s="54" t="s">
        <v>162</v>
      </c>
      <c r="C16" s="54" t="s">
        <v>163</v>
      </c>
      <c r="D16" s="54" t="s">
        <v>164</v>
      </c>
      <c r="E16" s="54" t="s">
        <v>165</v>
      </c>
      <c r="F16" s="54" t="s">
        <v>166</v>
      </c>
      <c r="G16" s="67" t="s">
        <v>167</v>
      </c>
      <c r="H16" s="54" t="s">
        <v>178</v>
      </c>
      <c r="I16" s="54" t="s">
        <v>155</v>
      </c>
      <c r="J16" s="54" t="s">
        <v>176</v>
      </c>
      <c r="K16" s="54" t="s">
        <v>179</v>
      </c>
      <c r="L16" s="69">
        <v>2.1399999999999999E-2</v>
      </c>
      <c r="M16" s="54" t="s">
        <v>171</v>
      </c>
      <c r="N16" s="54" t="s">
        <v>789</v>
      </c>
      <c r="O16" s="54">
        <v>1</v>
      </c>
      <c r="P16" s="70" t="s">
        <v>772</v>
      </c>
      <c r="Q16" s="74" t="s">
        <v>381</v>
      </c>
      <c r="R16" s="74" t="s">
        <v>381</v>
      </c>
      <c r="S16" s="74" t="s">
        <v>381</v>
      </c>
      <c r="T16" s="74" t="s">
        <v>381</v>
      </c>
      <c r="U16" s="198" t="s">
        <v>381</v>
      </c>
      <c r="V16" s="89" t="s">
        <v>381</v>
      </c>
      <c r="W16" s="74" t="s">
        <v>381</v>
      </c>
      <c r="X16" s="70" t="s">
        <v>381</v>
      </c>
      <c r="Y16" s="70" t="s">
        <v>381</v>
      </c>
      <c r="Z16" s="70" t="s">
        <v>381</v>
      </c>
      <c r="AA16" s="71">
        <v>0</v>
      </c>
      <c r="AB16" s="71">
        <v>0.5</v>
      </c>
      <c r="AC16" s="71">
        <v>0.5</v>
      </c>
    </row>
    <row r="17" spans="1:29" ht="163.5" customHeight="1">
      <c r="A17" s="54" t="s">
        <v>161</v>
      </c>
      <c r="B17" s="54" t="s">
        <v>162</v>
      </c>
      <c r="C17" s="54" t="s">
        <v>163</v>
      </c>
      <c r="D17" s="54" t="s">
        <v>164</v>
      </c>
      <c r="E17" s="54" t="s">
        <v>165</v>
      </c>
      <c r="F17" s="54" t="s">
        <v>166</v>
      </c>
      <c r="G17" s="67" t="s">
        <v>167</v>
      </c>
      <c r="H17" s="54" t="s">
        <v>180</v>
      </c>
      <c r="I17" s="54" t="s">
        <v>155</v>
      </c>
      <c r="J17" s="54" t="s">
        <v>176</v>
      </c>
      <c r="K17" s="54" t="s">
        <v>181</v>
      </c>
      <c r="L17" s="69">
        <v>2.1399999999999999E-2</v>
      </c>
      <c r="M17" s="54" t="s">
        <v>171</v>
      </c>
      <c r="N17" s="54" t="s">
        <v>789</v>
      </c>
      <c r="O17" s="54">
        <v>1</v>
      </c>
      <c r="P17" s="70" t="s">
        <v>772</v>
      </c>
      <c r="Q17" s="74" t="s">
        <v>381</v>
      </c>
      <c r="R17" s="74" t="s">
        <v>381</v>
      </c>
      <c r="S17" s="186" t="s">
        <v>381</v>
      </c>
      <c r="T17" s="74" t="s">
        <v>381</v>
      </c>
      <c r="U17" s="199" t="s">
        <v>381</v>
      </c>
      <c r="V17" s="74" t="s">
        <v>381</v>
      </c>
      <c r="W17" s="74" t="s">
        <v>381</v>
      </c>
      <c r="X17" s="70" t="s">
        <v>381</v>
      </c>
      <c r="Y17" s="70" t="s">
        <v>381</v>
      </c>
      <c r="Z17" s="70" t="s">
        <v>381</v>
      </c>
      <c r="AA17" s="71">
        <v>0</v>
      </c>
      <c r="AB17" s="71">
        <v>0.5</v>
      </c>
      <c r="AC17" s="71">
        <v>0.5</v>
      </c>
    </row>
    <row r="18" spans="1:29" ht="105" customHeight="1">
      <c r="A18" s="54" t="s">
        <v>161</v>
      </c>
      <c r="B18" s="54" t="s">
        <v>162</v>
      </c>
      <c r="C18" s="54" t="s">
        <v>163</v>
      </c>
      <c r="D18" s="54" t="s">
        <v>164</v>
      </c>
      <c r="E18" s="54" t="s">
        <v>165</v>
      </c>
      <c r="F18" s="54" t="s">
        <v>166</v>
      </c>
      <c r="G18" s="67" t="s">
        <v>167</v>
      </c>
      <c r="H18" s="54" t="s">
        <v>182</v>
      </c>
      <c r="I18" s="54" t="s">
        <v>155</v>
      </c>
      <c r="J18" s="54" t="s">
        <v>176</v>
      </c>
      <c r="K18" s="54" t="s">
        <v>183</v>
      </c>
      <c r="L18" s="69">
        <v>2.1399999999999999E-2</v>
      </c>
      <c r="M18" s="54" t="s">
        <v>171</v>
      </c>
      <c r="N18" s="54" t="s">
        <v>789</v>
      </c>
      <c r="O18" s="54">
        <v>2</v>
      </c>
      <c r="P18" s="70" t="s">
        <v>772</v>
      </c>
      <c r="Q18" s="74" t="s">
        <v>381</v>
      </c>
      <c r="R18" s="74" t="s">
        <v>381</v>
      </c>
      <c r="S18" s="74" t="s">
        <v>381</v>
      </c>
      <c r="T18" s="74" t="s">
        <v>381</v>
      </c>
      <c r="U18" s="192" t="s">
        <v>381</v>
      </c>
      <c r="V18" s="74" t="s">
        <v>381</v>
      </c>
      <c r="W18" s="74" t="s">
        <v>381</v>
      </c>
      <c r="X18" s="70" t="s">
        <v>381</v>
      </c>
      <c r="Y18" s="70" t="s">
        <v>381</v>
      </c>
      <c r="Z18" s="70" t="s">
        <v>381</v>
      </c>
      <c r="AA18" s="71">
        <v>0</v>
      </c>
      <c r="AB18" s="71">
        <v>1</v>
      </c>
      <c r="AC18" s="71">
        <v>1</v>
      </c>
    </row>
    <row r="19" spans="1:29" ht="109.9" customHeight="1">
      <c r="A19" s="54" t="s">
        <v>161</v>
      </c>
      <c r="B19" s="54" t="s">
        <v>162</v>
      </c>
      <c r="C19" s="54" t="s">
        <v>163</v>
      </c>
      <c r="D19" s="54" t="s">
        <v>164</v>
      </c>
      <c r="E19" s="54" t="s">
        <v>165</v>
      </c>
      <c r="F19" s="54" t="s">
        <v>166</v>
      </c>
      <c r="G19" s="67" t="s">
        <v>167</v>
      </c>
      <c r="H19" s="54" t="s">
        <v>184</v>
      </c>
      <c r="I19" s="54" t="s">
        <v>155</v>
      </c>
      <c r="J19" s="54" t="s">
        <v>176</v>
      </c>
      <c r="K19" s="54" t="s">
        <v>185</v>
      </c>
      <c r="L19" s="69">
        <v>2.1299999999999999E-2</v>
      </c>
      <c r="M19" s="54" t="s">
        <v>171</v>
      </c>
      <c r="N19" s="54" t="s">
        <v>789</v>
      </c>
      <c r="O19" s="54">
        <v>1</v>
      </c>
      <c r="P19" s="70" t="s">
        <v>772</v>
      </c>
      <c r="Q19" s="74" t="s">
        <v>381</v>
      </c>
      <c r="R19" s="74" t="s">
        <v>381</v>
      </c>
      <c r="S19" s="78" t="s">
        <v>381</v>
      </c>
      <c r="T19" s="74" t="s">
        <v>381</v>
      </c>
      <c r="U19" s="200" t="s">
        <v>381</v>
      </c>
      <c r="V19" s="74" t="s">
        <v>381</v>
      </c>
      <c r="W19" s="74" t="s">
        <v>381</v>
      </c>
      <c r="X19" s="70" t="s">
        <v>381</v>
      </c>
      <c r="Y19" s="70" t="s">
        <v>381</v>
      </c>
      <c r="Z19" s="70" t="s">
        <v>381</v>
      </c>
      <c r="AA19" s="71">
        <v>0</v>
      </c>
      <c r="AB19" s="71">
        <v>0.4</v>
      </c>
      <c r="AC19" s="71">
        <v>0.6</v>
      </c>
    </row>
    <row r="20" spans="1:29" ht="114" customHeight="1">
      <c r="A20" s="54" t="s">
        <v>161</v>
      </c>
      <c r="B20" s="54" t="s">
        <v>162</v>
      </c>
      <c r="C20" s="54" t="s">
        <v>163</v>
      </c>
      <c r="D20" s="54" t="s">
        <v>164</v>
      </c>
      <c r="E20" s="54" t="s">
        <v>165</v>
      </c>
      <c r="F20" s="54" t="s">
        <v>166</v>
      </c>
      <c r="G20" s="67" t="s">
        <v>167</v>
      </c>
      <c r="H20" s="54" t="s">
        <v>186</v>
      </c>
      <c r="I20" s="54" t="s">
        <v>155</v>
      </c>
      <c r="J20" s="54" t="s">
        <v>187</v>
      </c>
      <c r="K20" s="54" t="s">
        <v>188</v>
      </c>
      <c r="L20" s="69">
        <v>2.1299999999999999E-2</v>
      </c>
      <c r="M20" s="54" t="s">
        <v>171</v>
      </c>
      <c r="N20" s="54" t="s">
        <v>789</v>
      </c>
      <c r="O20" s="54">
        <v>1</v>
      </c>
      <c r="P20" s="70">
        <v>0.2</v>
      </c>
      <c r="Q20" s="74">
        <v>0.1</v>
      </c>
      <c r="R20" s="74">
        <v>0.1</v>
      </c>
      <c r="S20" s="65">
        <v>0</v>
      </c>
      <c r="T20" s="65">
        <v>0.1</v>
      </c>
      <c r="U20" s="74">
        <f>0.1</f>
        <v>0.1</v>
      </c>
      <c r="V20" s="201">
        <f t="shared" ref="V20:V85" si="3">+U20</f>
        <v>0.1</v>
      </c>
      <c r="W20" s="202">
        <f t="shared" ref="W20:W25" si="4">+(U20/P20)*L20</f>
        <v>1.065E-2</v>
      </c>
      <c r="X20" s="203">
        <f t="shared" ref="X20:X25" si="5">+(V20/O20)*L20</f>
        <v>2.1299999999999999E-3</v>
      </c>
      <c r="Y20" s="195">
        <f t="shared" si="1"/>
        <v>0.5</v>
      </c>
      <c r="Z20" s="195">
        <f t="shared" si="2"/>
        <v>0.1</v>
      </c>
      <c r="AA20" s="71">
        <v>0.4</v>
      </c>
      <c r="AB20" s="71">
        <v>0.36</v>
      </c>
      <c r="AC20" s="71">
        <v>0.04</v>
      </c>
    </row>
    <row r="21" spans="1:29" ht="115.9" customHeight="1">
      <c r="A21" s="54" t="s">
        <v>161</v>
      </c>
      <c r="B21" s="54" t="s">
        <v>162</v>
      </c>
      <c r="C21" s="54" t="s">
        <v>163</v>
      </c>
      <c r="D21" s="54" t="s">
        <v>164</v>
      </c>
      <c r="E21" s="54" t="s">
        <v>165</v>
      </c>
      <c r="F21" s="54" t="s">
        <v>166</v>
      </c>
      <c r="G21" s="67" t="s">
        <v>167</v>
      </c>
      <c r="H21" s="54" t="s">
        <v>189</v>
      </c>
      <c r="I21" s="54" t="s">
        <v>155</v>
      </c>
      <c r="J21" s="54" t="s">
        <v>190</v>
      </c>
      <c r="K21" s="54" t="s">
        <v>191</v>
      </c>
      <c r="L21" s="69">
        <v>2.1399999999999999E-2</v>
      </c>
      <c r="M21" s="54" t="s">
        <v>171</v>
      </c>
      <c r="N21" s="54" t="s">
        <v>789</v>
      </c>
      <c r="O21" s="54">
        <v>2</v>
      </c>
      <c r="P21" s="70">
        <v>0.2</v>
      </c>
      <c r="Q21" s="74">
        <v>0.1</v>
      </c>
      <c r="R21" s="74">
        <v>0.1</v>
      </c>
      <c r="S21" s="65">
        <v>0.05</v>
      </c>
      <c r="T21" s="65">
        <v>0.05</v>
      </c>
      <c r="U21" s="74">
        <f>+R21+S21+T21</f>
        <v>0.2</v>
      </c>
      <c r="V21" s="201">
        <f t="shared" si="3"/>
        <v>0.2</v>
      </c>
      <c r="W21" s="193">
        <f t="shared" si="4"/>
        <v>2.1399999999999999E-2</v>
      </c>
      <c r="X21" s="194">
        <f t="shared" si="5"/>
        <v>2.14E-3</v>
      </c>
      <c r="Y21" s="195">
        <f t="shared" si="1"/>
        <v>1</v>
      </c>
      <c r="Z21" s="195">
        <f t="shared" si="2"/>
        <v>0.1</v>
      </c>
      <c r="AA21" s="71">
        <v>0.4</v>
      </c>
      <c r="AB21" s="71">
        <v>0.36</v>
      </c>
      <c r="AC21" s="71">
        <v>0.04</v>
      </c>
    </row>
    <row r="22" spans="1:29" ht="157.9" customHeight="1">
      <c r="A22" s="54" t="s">
        <v>161</v>
      </c>
      <c r="B22" s="54" t="s">
        <v>162</v>
      </c>
      <c r="C22" s="54" t="s">
        <v>163</v>
      </c>
      <c r="D22" s="54" t="s">
        <v>164</v>
      </c>
      <c r="E22" s="54" t="s">
        <v>165</v>
      </c>
      <c r="F22" s="54" t="s">
        <v>166</v>
      </c>
      <c r="G22" s="67" t="s">
        <v>167</v>
      </c>
      <c r="H22" s="54" t="s">
        <v>192</v>
      </c>
      <c r="I22" s="54" t="s">
        <v>155</v>
      </c>
      <c r="J22" s="54" t="s">
        <v>193</v>
      </c>
      <c r="K22" s="54" t="s">
        <v>194</v>
      </c>
      <c r="L22" s="69">
        <v>2.1399999999999999E-2</v>
      </c>
      <c r="M22" s="54" t="s">
        <v>171</v>
      </c>
      <c r="N22" s="54" t="s">
        <v>789</v>
      </c>
      <c r="O22" s="54">
        <v>1</v>
      </c>
      <c r="P22" s="70">
        <v>0.2</v>
      </c>
      <c r="Q22" s="74">
        <v>0.1</v>
      </c>
      <c r="R22" s="74">
        <v>0.1</v>
      </c>
      <c r="S22" s="65">
        <v>0.05</v>
      </c>
      <c r="T22" s="65">
        <v>0.05</v>
      </c>
      <c r="U22" s="74">
        <f>+R22+S22+T22</f>
        <v>0.2</v>
      </c>
      <c r="V22" s="201">
        <f t="shared" si="3"/>
        <v>0.2</v>
      </c>
      <c r="W22" s="202">
        <f t="shared" si="4"/>
        <v>2.1399999999999999E-2</v>
      </c>
      <c r="X22" s="203">
        <f t="shared" si="5"/>
        <v>4.28E-3</v>
      </c>
      <c r="Y22" s="195">
        <f t="shared" si="1"/>
        <v>1</v>
      </c>
      <c r="Z22" s="195">
        <f t="shared" si="2"/>
        <v>0.2</v>
      </c>
      <c r="AA22" s="71">
        <v>0.4</v>
      </c>
      <c r="AB22" s="71">
        <v>0.36</v>
      </c>
      <c r="AC22" s="71">
        <v>0.04</v>
      </c>
    </row>
    <row r="23" spans="1:29" ht="184.5" customHeight="1">
      <c r="A23" s="54" t="s">
        <v>161</v>
      </c>
      <c r="B23" s="54" t="s">
        <v>162</v>
      </c>
      <c r="C23" s="54" t="s">
        <v>163</v>
      </c>
      <c r="D23" s="54" t="s">
        <v>164</v>
      </c>
      <c r="E23" s="54" t="s">
        <v>165</v>
      </c>
      <c r="F23" s="54" t="s">
        <v>166</v>
      </c>
      <c r="G23" s="67" t="s">
        <v>167</v>
      </c>
      <c r="H23" s="54" t="s">
        <v>195</v>
      </c>
      <c r="I23" s="54" t="s">
        <v>155</v>
      </c>
      <c r="J23" s="54" t="s">
        <v>193</v>
      </c>
      <c r="K23" s="54" t="s">
        <v>196</v>
      </c>
      <c r="L23" s="69">
        <v>2.1399999999999999E-2</v>
      </c>
      <c r="M23" s="54" t="s">
        <v>171</v>
      </c>
      <c r="N23" s="54" t="s">
        <v>789</v>
      </c>
      <c r="O23" s="54">
        <v>1</v>
      </c>
      <c r="P23" s="70">
        <v>0.2</v>
      </c>
      <c r="Q23" s="74">
        <v>0.1</v>
      </c>
      <c r="R23" s="74">
        <v>0.1</v>
      </c>
      <c r="S23" s="65">
        <v>0.05</v>
      </c>
      <c r="T23" s="65">
        <v>0.05</v>
      </c>
      <c r="U23" s="74">
        <f>+R23+S23+T23</f>
        <v>0.2</v>
      </c>
      <c r="V23" s="201">
        <f t="shared" si="3"/>
        <v>0.2</v>
      </c>
      <c r="W23" s="193">
        <f t="shared" si="4"/>
        <v>2.1399999999999999E-2</v>
      </c>
      <c r="X23" s="194">
        <f t="shared" si="5"/>
        <v>4.28E-3</v>
      </c>
      <c r="Y23" s="195">
        <f t="shared" si="1"/>
        <v>1</v>
      </c>
      <c r="Z23" s="195">
        <f t="shared" si="2"/>
        <v>0.2</v>
      </c>
      <c r="AA23" s="71">
        <v>0.4</v>
      </c>
      <c r="AB23" s="71">
        <v>0.36</v>
      </c>
      <c r="AC23" s="71">
        <v>0.04</v>
      </c>
    </row>
    <row r="24" spans="1:29" ht="222" customHeight="1">
      <c r="A24" s="54" t="s">
        <v>161</v>
      </c>
      <c r="B24" s="54" t="s">
        <v>162</v>
      </c>
      <c r="C24" s="54" t="s">
        <v>163</v>
      </c>
      <c r="D24" s="54" t="s">
        <v>164</v>
      </c>
      <c r="E24" s="54" t="s">
        <v>165</v>
      </c>
      <c r="F24" s="54" t="s">
        <v>166</v>
      </c>
      <c r="G24" s="67" t="s">
        <v>167</v>
      </c>
      <c r="H24" s="54" t="s">
        <v>197</v>
      </c>
      <c r="I24" s="54" t="s">
        <v>155</v>
      </c>
      <c r="J24" s="54" t="s">
        <v>198</v>
      </c>
      <c r="K24" s="54" t="s">
        <v>199</v>
      </c>
      <c r="L24" s="69">
        <v>2.1399999999999999E-2</v>
      </c>
      <c r="M24" s="54" t="s">
        <v>171</v>
      </c>
      <c r="N24" s="54" t="s">
        <v>789</v>
      </c>
      <c r="O24" s="54">
        <v>1</v>
      </c>
      <c r="P24" s="70">
        <v>0.25</v>
      </c>
      <c r="Q24" s="74">
        <v>0.125</v>
      </c>
      <c r="R24" s="204">
        <v>0.125</v>
      </c>
      <c r="S24" s="65">
        <f>0.1875-R24</f>
        <v>6.25E-2</v>
      </c>
      <c r="T24" s="65">
        <v>6.25E-2</v>
      </c>
      <c r="U24" s="74">
        <f>+R24+S24+T24</f>
        <v>0.25</v>
      </c>
      <c r="V24" s="205">
        <f t="shared" si="3"/>
        <v>0.25</v>
      </c>
      <c r="W24" s="202">
        <f t="shared" si="4"/>
        <v>2.1399999999999999E-2</v>
      </c>
      <c r="X24" s="203">
        <f t="shared" si="5"/>
        <v>5.3499999999999997E-3</v>
      </c>
      <c r="Y24" s="195">
        <f t="shared" si="1"/>
        <v>1</v>
      </c>
      <c r="Z24" s="195">
        <f t="shared" si="2"/>
        <v>0.25</v>
      </c>
      <c r="AA24" s="71">
        <v>1</v>
      </c>
      <c r="AB24" s="71">
        <v>1</v>
      </c>
      <c r="AC24" s="71">
        <v>1</v>
      </c>
    </row>
    <row r="25" spans="1:29" ht="409.5">
      <c r="A25" s="54" t="s">
        <v>161</v>
      </c>
      <c r="B25" s="54" t="s">
        <v>162</v>
      </c>
      <c r="C25" s="54" t="s">
        <v>163</v>
      </c>
      <c r="D25" s="54" t="s">
        <v>164</v>
      </c>
      <c r="E25" s="54" t="s">
        <v>165</v>
      </c>
      <c r="F25" s="54" t="s">
        <v>166</v>
      </c>
      <c r="G25" s="67" t="s">
        <v>167</v>
      </c>
      <c r="H25" s="54" t="s">
        <v>200</v>
      </c>
      <c r="I25" s="54" t="s">
        <v>155</v>
      </c>
      <c r="J25" s="54" t="s">
        <v>176</v>
      </c>
      <c r="K25" s="54" t="s">
        <v>201</v>
      </c>
      <c r="L25" s="69">
        <v>2.1399999999999999E-2</v>
      </c>
      <c r="M25" s="54" t="s">
        <v>158</v>
      </c>
      <c r="N25" s="54" t="s">
        <v>789</v>
      </c>
      <c r="O25" s="54">
        <v>1</v>
      </c>
      <c r="P25" s="70">
        <v>0.11</v>
      </c>
      <c r="Q25" s="74">
        <v>5.5E-2</v>
      </c>
      <c r="R25" s="74">
        <v>5.5E-2</v>
      </c>
      <c r="S25" s="206">
        <v>0.05</v>
      </c>
      <c r="T25" s="206">
        <v>5.0000000000000001E-3</v>
      </c>
      <c r="U25" s="74">
        <f>+R25+S25+T25</f>
        <v>0.11000000000000001</v>
      </c>
      <c r="V25" s="201">
        <f t="shared" si="3"/>
        <v>0.11000000000000001</v>
      </c>
      <c r="W25" s="193">
        <f t="shared" si="4"/>
        <v>2.1400000000000002E-2</v>
      </c>
      <c r="X25" s="194">
        <f t="shared" si="5"/>
        <v>2.3540000000000002E-3</v>
      </c>
      <c r="Y25" s="195">
        <f t="shared" si="1"/>
        <v>1.0000000000000002</v>
      </c>
      <c r="Z25" s="195">
        <f t="shared" si="2"/>
        <v>0.11000000000000001</v>
      </c>
      <c r="AA25" s="71">
        <v>0.34</v>
      </c>
      <c r="AB25" s="71">
        <v>0.35</v>
      </c>
      <c r="AC25" s="71">
        <v>0.2</v>
      </c>
    </row>
    <row r="26" spans="1:29" ht="201" customHeight="1">
      <c r="A26" s="54" t="s">
        <v>161</v>
      </c>
      <c r="B26" s="54" t="s">
        <v>162</v>
      </c>
      <c r="C26" s="54" t="s">
        <v>163</v>
      </c>
      <c r="D26" s="54" t="s">
        <v>164</v>
      </c>
      <c r="E26" s="54" t="s">
        <v>165</v>
      </c>
      <c r="F26" s="54" t="s">
        <v>166</v>
      </c>
      <c r="G26" s="67" t="s">
        <v>167</v>
      </c>
      <c r="H26" s="54" t="s">
        <v>202</v>
      </c>
      <c r="I26" s="54" t="s">
        <v>155</v>
      </c>
      <c r="J26" s="54" t="s">
        <v>176</v>
      </c>
      <c r="K26" s="54" t="s">
        <v>203</v>
      </c>
      <c r="L26" s="69">
        <v>2.1399999999999999E-2</v>
      </c>
      <c r="M26" s="54" t="s">
        <v>158</v>
      </c>
      <c r="N26" s="54" t="s">
        <v>789</v>
      </c>
      <c r="O26" s="54">
        <v>10</v>
      </c>
      <c r="P26" s="70" t="s">
        <v>772</v>
      </c>
      <c r="Q26" s="74" t="s">
        <v>381</v>
      </c>
      <c r="R26" s="74" t="s">
        <v>381</v>
      </c>
      <c r="S26" s="186" t="s">
        <v>381</v>
      </c>
      <c r="T26" s="74" t="s">
        <v>381</v>
      </c>
      <c r="U26" s="199" t="s">
        <v>381</v>
      </c>
      <c r="V26" s="74" t="s">
        <v>381</v>
      </c>
      <c r="W26" s="74" t="s">
        <v>381</v>
      </c>
      <c r="X26" s="70" t="s">
        <v>381</v>
      </c>
      <c r="Y26" s="70" t="s">
        <v>381</v>
      </c>
      <c r="Z26" s="70" t="s">
        <v>381</v>
      </c>
      <c r="AA26" s="71" t="s">
        <v>772</v>
      </c>
      <c r="AB26" s="71">
        <v>5</v>
      </c>
      <c r="AC26" s="71">
        <v>5</v>
      </c>
    </row>
    <row r="27" spans="1:29" ht="409.5">
      <c r="A27" s="54" t="s">
        <v>161</v>
      </c>
      <c r="B27" s="54" t="s">
        <v>162</v>
      </c>
      <c r="C27" s="54" t="s">
        <v>163</v>
      </c>
      <c r="D27" s="54" t="s">
        <v>164</v>
      </c>
      <c r="E27" s="54" t="s">
        <v>165</v>
      </c>
      <c r="F27" s="54" t="s">
        <v>166</v>
      </c>
      <c r="G27" s="67" t="s">
        <v>167</v>
      </c>
      <c r="H27" s="54" t="s">
        <v>204</v>
      </c>
      <c r="I27" s="54" t="s">
        <v>155</v>
      </c>
      <c r="J27" s="54" t="s">
        <v>176</v>
      </c>
      <c r="K27" s="54" t="s">
        <v>205</v>
      </c>
      <c r="L27" s="69">
        <v>2.1399999999999999E-2</v>
      </c>
      <c r="M27" s="54" t="s">
        <v>171</v>
      </c>
      <c r="N27" s="54" t="s">
        <v>789</v>
      </c>
      <c r="O27" s="54">
        <v>4</v>
      </c>
      <c r="P27" s="70" t="s">
        <v>772</v>
      </c>
      <c r="Q27" s="74" t="s">
        <v>381</v>
      </c>
      <c r="R27" s="74" t="s">
        <v>381</v>
      </c>
      <c r="S27" s="74" t="s">
        <v>381</v>
      </c>
      <c r="T27" s="74" t="s">
        <v>381</v>
      </c>
      <c r="U27" s="192" t="s">
        <v>381</v>
      </c>
      <c r="V27" s="74" t="s">
        <v>381</v>
      </c>
      <c r="W27" s="74" t="s">
        <v>381</v>
      </c>
      <c r="X27" s="70" t="s">
        <v>381</v>
      </c>
      <c r="Y27" s="70" t="s">
        <v>381</v>
      </c>
      <c r="Z27" s="70" t="s">
        <v>381</v>
      </c>
      <c r="AA27" s="71">
        <v>1</v>
      </c>
      <c r="AB27" s="71">
        <v>1</v>
      </c>
      <c r="AC27" s="71">
        <v>2</v>
      </c>
    </row>
    <row r="28" spans="1:29" ht="409.5">
      <c r="A28" s="54" t="s">
        <v>161</v>
      </c>
      <c r="B28" s="54" t="s">
        <v>162</v>
      </c>
      <c r="C28" s="54" t="s">
        <v>163</v>
      </c>
      <c r="D28" s="54" t="s">
        <v>164</v>
      </c>
      <c r="E28" s="54" t="s">
        <v>165</v>
      </c>
      <c r="F28" s="54" t="s">
        <v>166</v>
      </c>
      <c r="G28" s="67" t="s">
        <v>167</v>
      </c>
      <c r="H28" s="54" t="s">
        <v>206</v>
      </c>
      <c r="I28" s="54" t="s">
        <v>155</v>
      </c>
      <c r="J28" s="54" t="s">
        <v>207</v>
      </c>
      <c r="K28" s="54" t="s">
        <v>208</v>
      </c>
      <c r="L28" s="69">
        <v>2.1399999999999999E-2</v>
      </c>
      <c r="M28" s="54" t="s">
        <v>158</v>
      </c>
      <c r="N28" s="54" t="s">
        <v>789</v>
      </c>
      <c r="O28" s="54">
        <v>1</v>
      </c>
      <c r="P28" s="70" t="s">
        <v>772</v>
      </c>
      <c r="Q28" s="74" t="s">
        <v>381</v>
      </c>
      <c r="R28" s="74" t="s">
        <v>381</v>
      </c>
      <c r="S28" s="74" t="s">
        <v>381</v>
      </c>
      <c r="T28" s="74" t="s">
        <v>381</v>
      </c>
      <c r="U28" s="192" t="s">
        <v>381</v>
      </c>
      <c r="V28" s="74" t="s">
        <v>381</v>
      </c>
      <c r="W28" s="74" t="s">
        <v>381</v>
      </c>
      <c r="X28" s="70" t="s">
        <v>381</v>
      </c>
      <c r="Y28" s="70" t="s">
        <v>381</v>
      </c>
      <c r="Z28" s="70" t="s">
        <v>381</v>
      </c>
      <c r="AA28" s="71" t="s">
        <v>772</v>
      </c>
      <c r="AB28" s="71">
        <v>0.5</v>
      </c>
      <c r="AC28" s="71">
        <v>0.5</v>
      </c>
    </row>
    <row r="29" spans="1:29" ht="67.900000000000006" customHeight="1">
      <c r="A29" s="54"/>
      <c r="B29" s="54"/>
      <c r="C29" s="54"/>
      <c r="D29" s="54"/>
      <c r="E29" s="54"/>
      <c r="F29" s="298" t="s">
        <v>833</v>
      </c>
      <c r="G29" s="299"/>
      <c r="H29" s="299"/>
      <c r="I29" s="299"/>
      <c r="J29" s="299"/>
      <c r="K29" s="299"/>
      <c r="L29" s="299"/>
      <c r="M29" s="299"/>
      <c r="N29" s="299"/>
      <c r="O29" s="299"/>
      <c r="P29" s="299"/>
      <c r="Q29" s="299"/>
      <c r="R29" s="299"/>
      <c r="S29" s="299"/>
      <c r="T29" s="299"/>
      <c r="U29" s="299"/>
      <c r="V29" s="300"/>
      <c r="W29" s="231">
        <f>SUM(W13:W28)</f>
        <v>0.69696034482758618</v>
      </c>
      <c r="X29" s="232">
        <f>SUM(X13:X28)</f>
        <v>0.25253400000000004</v>
      </c>
      <c r="Y29" s="233">
        <f>AVERAGE(Y13,Y14,Y20,Y21,Y22,Y23,Y24,Y25)</f>
        <v>0.90732758620689657</v>
      </c>
      <c r="Z29" s="233">
        <f>AVERAGE(Z13,Z14,Z20,Z21,Z22,Z23,Z24,Z25)</f>
        <v>0.22375</v>
      </c>
      <c r="AA29" s="72"/>
      <c r="AB29" s="71"/>
      <c r="AC29" s="71"/>
    </row>
    <row r="30" spans="1:29" ht="409.5">
      <c r="A30" s="54" t="s">
        <v>161</v>
      </c>
      <c r="B30" s="54" t="s">
        <v>162</v>
      </c>
      <c r="C30" s="54" t="s">
        <v>163</v>
      </c>
      <c r="D30" s="54" t="s">
        <v>209</v>
      </c>
      <c r="E30" s="54" t="s">
        <v>210</v>
      </c>
      <c r="F30" s="54" t="s">
        <v>211</v>
      </c>
      <c r="G30" s="67" t="s">
        <v>212</v>
      </c>
      <c r="H30" s="54" t="s">
        <v>213</v>
      </c>
      <c r="I30" s="54" t="s">
        <v>155</v>
      </c>
      <c r="J30" s="54" t="s">
        <v>214</v>
      </c>
      <c r="K30" s="54" t="s">
        <v>215</v>
      </c>
      <c r="L30" s="73">
        <v>0.4</v>
      </c>
      <c r="M30" s="54" t="s">
        <v>171</v>
      </c>
      <c r="N30" s="54" t="s">
        <v>789</v>
      </c>
      <c r="O30" s="54">
        <v>1</v>
      </c>
      <c r="P30" s="70" t="s">
        <v>772</v>
      </c>
      <c r="Q30" s="74" t="s">
        <v>381</v>
      </c>
      <c r="R30" s="74" t="s">
        <v>381</v>
      </c>
      <c r="S30" s="74" t="s">
        <v>381</v>
      </c>
      <c r="T30" s="74" t="s">
        <v>381</v>
      </c>
      <c r="U30" s="74" t="s">
        <v>381</v>
      </c>
      <c r="V30" s="74" t="s">
        <v>381</v>
      </c>
      <c r="W30" s="74" t="s">
        <v>381</v>
      </c>
      <c r="X30" s="70" t="s">
        <v>381</v>
      </c>
      <c r="Y30" s="70" t="s">
        <v>381</v>
      </c>
      <c r="Z30" s="70" t="s">
        <v>381</v>
      </c>
      <c r="AA30" s="71">
        <v>0.5</v>
      </c>
      <c r="AB30" s="71">
        <v>0.25</v>
      </c>
      <c r="AC30" s="71">
        <v>0.25</v>
      </c>
    </row>
    <row r="31" spans="1:29" ht="409.5">
      <c r="A31" s="54" t="s">
        <v>161</v>
      </c>
      <c r="B31" s="54" t="s">
        <v>162</v>
      </c>
      <c r="C31" s="54" t="s">
        <v>163</v>
      </c>
      <c r="D31" s="54" t="s">
        <v>209</v>
      </c>
      <c r="E31" s="54" t="s">
        <v>216</v>
      </c>
      <c r="F31" s="54" t="s">
        <v>211</v>
      </c>
      <c r="G31" s="67" t="s">
        <v>212</v>
      </c>
      <c r="H31" s="54" t="s">
        <v>217</v>
      </c>
      <c r="I31" s="54" t="s">
        <v>155</v>
      </c>
      <c r="J31" s="54" t="s">
        <v>218</v>
      </c>
      <c r="K31" s="54" t="s">
        <v>219</v>
      </c>
      <c r="L31" s="73">
        <v>0.2</v>
      </c>
      <c r="M31" s="54" t="s">
        <v>171</v>
      </c>
      <c r="N31" s="54" t="s">
        <v>789</v>
      </c>
      <c r="O31" s="54">
        <v>2</v>
      </c>
      <c r="P31" s="70" t="s">
        <v>772</v>
      </c>
      <c r="Q31" s="74" t="s">
        <v>381</v>
      </c>
      <c r="R31" s="74" t="s">
        <v>381</v>
      </c>
      <c r="S31" s="74" t="s">
        <v>381</v>
      </c>
      <c r="T31" s="74" t="s">
        <v>381</v>
      </c>
      <c r="U31" s="74" t="s">
        <v>381</v>
      </c>
      <c r="V31" s="74" t="s">
        <v>381</v>
      </c>
      <c r="W31" s="74" t="s">
        <v>381</v>
      </c>
      <c r="X31" s="70" t="s">
        <v>381</v>
      </c>
      <c r="Y31" s="70" t="s">
        <v>381</v>
      </c>
      <c r="Z31" s="70" t="s">
        <v>381</v>
      </c>
      <c r="AA31" s="71">
        <v>1</v>
      </c>
      <c r="AB31" s="71">
        <v>0.5</v>
      </c>
      <c r="AC31" s="71">
        <v>0.5</v>
      </c>
    </row>
    <row r="32" spans="1:29" ht="409.5">
      <c r="A32" s="54" t="s">
        <v>161</v>
      </c>
      <c r="B32" s="54" t="s">
        <v>162</v>
      </c>
      <c r="C32" s="54" t="s">
        <v>163</v>
      </c>
      <c r="D32" s="54" t="s">
        <v>209</v>
      </c>
      <c r="E32" s="54" t="s">
        <v>216</v>
      </c>
      <c r="F32" s="54" t="s">
        <v>211</v>
      </c>
      <c r="G32" s="67" t="s">
        <v>212</v>
      </c>
      <c r="H32" s="54" t="s">
        <v>220</v>
      </c>
      <c r="I32" s="54" t="s">
        <v>155</v>
      </c>
      <c r="J32" s="54" t="s">
        <v>221</v>
      </c>
      <c r="K32" s="54" t="s">
        <v>222</v>
      </c>
      <c r="L32" s="73">
        <v>0.2</v>
      </c>
      <c r="M32" s="54" t="s">
        <v>158</v>
      </c>
      <c r="N32" s="54" t="s">
        <v>789</v>
      </c>
      <c r="O32" s="54">
        <v>1</v>
      </c>
      <c r="P32" s="70" t="s">
        <v>772</v>
      </c>
      <c r="Q32" s="74" t="s">
        <v>381</v>
      </c>
      <c r="R32" s="74" t="s">
        <v>381</v>
      </c>
      <c r="S32" s="74" t="s">
        <v>381</v>
      </c>
      <c r="T32" s="74" t="s">
        <v>381</v>
      </c>
      <c r="U32" s="74" t="s">
        <v>381</v>
      </c>
      <c r="V32" s="74" t="s">
        <v>381</v>
      </c>
      <c r="W32" s="74" t="s">
        <v>381</v>
      </c>
      <c r="X32" s="70" t="s">
        <v>381</v>
      </c>
      <c r="Y32" s="70" t="s">
        <v>381</v>
      </c>
      <c r="Z32" s="70" t="s">
        <v>381</v>
      </c>
      <c r="AA32" s="71" t="s">
        <v>772</v>
      </c>
      <c r="AB32" s="71">
        <v>0.5</v>
      </c>
      <c r="AC32" s="71">
        <v>0.5</v>
      </c>
    </row>
    <row r="33" spans="1:30" ht="409.5">
      <c r="A33" s="54" t="s">
        <v>161</v>
      </c>
      <c r="B33" s="54" t="s">
        <v>162</v>
      </c>
      <c r="C33" s="54" t="s">
        <v>163</v>
      </c>
      <c r="D33" s="54" t="s">
        <v>209</v>
      </c>
      <c r="E33" s="54" t="s">
        <v>216</v>
      </c>
      <c r="F33" s="54" t="s">
        <v>211</v>
      </c>
      <c r="G33" s="67" t="s">
        <v>212</v>
      </c>
      <c r="H33" s="54" t="s">
        <v>223</v>
      </c>
      <c r="I33" s="54" t="s">
        <v>155</v>
      </c>
      <c r="J33" s="54" t="s">
        <v>221</v>
      </c>
      <c r="K33" s="54" t="s">
        <v>224</v>
      </c>
      <c r="L33" s="73">
        <v>0.2</v>
      </c>
      <c r="M33" s="54" t="s">
        <v>171</v>
      </c>
      <c r="N33" s="54" t="s">
        <v>792</v>
      </c>
      <c r="O33" s="54">
        <v>1</v>
      </c>
      <c r="P33" s="70" t="s">
        <v>772</v>
      </c>
      <c r="Q33" s="74" t="s">
        <v>381</v>
      </c>
      <c r="R33" s="74" t="s">
        <v>381</v>
      </c>
      <c r="S33" s="74" t="s">
        <v>381</v>
      </c>
      <c r="T33" s="74" t="s">
        <v>381</v>
      </c>
      <c r="U33" s="74" t="s">
        <v>381</v>
      </c>
      <c r="V33" s="74" t="s">
        <v>381</v>
      </c>
      <c r="W33" s="74" t="s">
        <v>381</v>
      </c>
      <c r="X33" s="70" t="s">
        <v>381</v>
      </c>
      <c r="Y33" s="70" t="s">
        <v>381</v>
      </c>
      <c r="Z33" s="70" t="s">
        <v>381</v>
      </c>
      <c r="AA33" s="71" t="s">
        <v>772</v>
      </c>
      <c r="AB33" s="71">
        <v>0.5</v>
      </c>
      <c r="AC33" s="71">
        <v>0.5</v>
      </c>
    </row>
    <row r="34" spans="1:30" ht="87" customHeight="1">
      <c r="A34" s="54"/>
      <c r="B34" s="54"/>
      <c r="C34" s="54"/>
      <c r="D34" s="54"/>
      <c r="E34" s="54"/>
      <c r="F34" s="298" t="s">
        <v>834</v>
      </c>
      <c r="G34" s="299"/>
      <c r="H34" s="299"/>
      <c r="I34" s="299"/>
      <c r="J34" s="299"/>
      <c r="K34" s="299"/>
      <c r="L34" s="299"/>
      <c r="M34" s="299"/>
      <c r="N34" s="299"/>
      <c r="O34" s="299"/>
      <c r="P34" s="299"/>
      <c r="Q34" s="299"/>
      <c r="R34" s="299"/>
      <c r="S34" s="299"/>
      <c r="T34" s="299"/>
      <c r="U34" s="299"/>
      <c r="V34" s="300"/>
      <c r="W34" s="234" t="s">
        <v>381</v>
      </c>
      <c r="X34" s="235" t="s">
        <v>381</v>
      </c>
      <c r="Y34" s="235" t="s">
        <v>381</v>
      </c>
      <c r="Z34" s="235" t="s">
        <v>381</v>
      </c>
      <c r="AA34" s="72"/>
      <c r="AB34" s="71"/>
      <c r="AC34" s="71"/>
    </row>
    <row r="35" spans="1:30" ht="409.5">
      <c r="A35" s="54" t="s">
        <v>161</v>
      </c>
      <c r="B35" s="54" t="s">
        <v>162</v>
      </c>
      <c r="C35" s="54" t="s">
        <v>163</v>
      </c>
      <c r="D35" s="54" t="s">
        <v>209</v>
      </c>
      <c r="E35" s="54" t="s">
        <v>225</v>
      </c>
      <c r="F35" s="54" t="s">
        <v>226</v>
      </c>
      <c r="G35" s="67" t="s">
        <v>227</v>
      </c>
      <c r="H35" s="54" t="s">
        <v>228</v>
      </c>
      <c r="I35" s="54" t="s">
        <v>155</v>
      </c>
      <c r="J35" s="54" t="s">
        <v>198</v>
      </c>
      <c r="K35" s="54" t="s">
        <v>229</v>
      </c>
      <c r="L35" s="73">
        <v>0.2</v>
      </c>
      <c r="M35" s="54" t="s">
        <v>171</v>
      </c>
      <c r="N35" s="54" t="s">
        <v>793</v>
      </c>
      <c r="O35" s="74">
        <v>2800</v>
      </c>
      <c r="P35" s="75">
        <v>500</v>
      </c>
      <c r="Q35" s="74">
        <v>350</v>
      </c>
      <c r="R35" s="65">
        <v>71</v>
      </c>
      <c r="S35" s="65">
        <v>82</v>
      </c>
      <c r="T35" s="65">
        <v>81</v>
      </c>
      <c r="U35" s="65">
        <f>+Q35+R35+S35+T35</f>
        <v>584</v>
      </c>
      <c r="V35" s="201">
        <f>+U35</f>
        <v>584</v>
      </c>
      <c r="W35" s="193">
        <v>0.2</v>
      </c>
      <c r="X35" s="203">
        <f t="shared" ref="X35:X37" si="6">+(V35/O35)*L35</f>
        <v>4.1714285714285718E-2</v>
      </c>
      <c r="Y35" s="208">
        <v>1</v>
      </c>
      <c r="Z35" s="208">
        <f t="shared" si="2"/>
        <v>0.20857142857142857</v>
      </c>
      <c r="AA35" s="71">
        <v>766</v>
      </c>
      <c r="AB35" s="71">
        <v>766</v>
      </c>
      <c r="AC35" s="71">
        <v>766</v>
      </c>
      <c r="AD35" s="76"/>
    </row>
    <row r="36" spans="1:30" ht="123" customHeight="1">
      <c r="A36" s="54" t="s">
        <v>161</v>
      </c>
      <c r="B36" s="54" t="s">
        <v>162</v>
      </c>
      <c r="C36" s="54" t="s">
        <v>163</v>
      </c>
      <c r="D36" s="54" t="s">
        <v>209</v>
      </c>
      <c r="E36" s="54" t="s">
        <v>225</v>
      </c>
      <c r="F36" s="54" t="s">
        <v>226</v>
      </c>
      <c r="G36" s="67" t="s">
        <v>227</v>
      </c>
      <c r="H36" s="54" t="s">
        <v>230</v>
      </c>
      <c r="I36" s="54" t="s">
        <v>155</v>
      </c>
      <c r="J36" s="54" t="s">
        <v>198</v>
      </c>
      <c r="K36" s="54" t="s">
        <v>811</v>
      </c>
      <c r="L36" s="73">
        <v>0.5</v>
      </c>
      <c r="M36" s="54" t="s">
        <v>171</v>
      </c>
      <c r="N36" s="54" t="s">
        <v>794</v>
      </c>
      <c r="O36" s="74">
        <v>6</v>
      </c>
      <c r="P36" s="70" t="s">
        <v>772</v>
      </c>
      <c r="Q36" s="74" t="s">
        <v>381</v>
      </c>
      <c r="R36" s="74" t="s">
        <v>381</v>
      </c>
      <c r="S36" s="74" t="s">
        <v>381</v>
      </c>
      <c r="T36" s="74" t="s">
        <v>381</v>
      </c>
      <c r="U36" s="74" t="s">
        <v>381</v>
      </c>
      <c r="V36" s="89" t="s">
        <v>381</v>
      </c>
      <c r="W36" s="74" t="s">
        <v>381</v>
      </c>
      <c r="X36" s="70" t="s">
        <v>381</v>
      </c>
      <c r="Y36" s="70" t="s">
        <v>381</v>
      </c>
      <c r="Z36" s="70" t="s">
        <v>381</v>
      </c>
      <c r="AA36" s="71">
        <v>2</v>
      </c>
      <c r="AB36" s="71">
        <v>2</v>
      </c>
      <c r="AC36" s="71">
        <v>2</v>
      </c>
      <c r="AD36" s="76"/>
    </row>
    <row r="37" spans="1:30" ht="409.5">
      <c r="A37" s="54" t="s">
        <v>161</v>
      </c>
      <c r="B37" s="54" t="s">
        <v>162</v>
      </c>
      <c r="C37" s="54" t="s">
        <v>163</v>
      </c>
      <c r="D37" s="54" t="s">
        <v>209</v>
      </c>
      <c r="E37" s="54" t="s">
        <v>225</v>
      </c>
      <c r="F37" s="55" t="s">
        <v>226</v>
      </c>
      <c r="G37" s="56" t="s">
        <v>227</v>
      </c>
      <c r="H37" s="55" t="s">
        <v>231</v>
      </c>
      <c r="I37" s="55" t="s">
        <v>155</v>
      </c>
      <c r="J37" s="55" t="s">
        <v>198</v>
      </c>
      <c r="K37" s="55" t="s">
        <v>232</v>
      </c>
      <c r="L37" s="77">
        <v>0.3</v>
      </c>
      <c r="M37" s="55" t="s">
        <v>158</v>
      </c>
      <c r="N37" s="55" t="s">
        <v>795</v>
      </c>
      <c r="O37" s="78">
        <v>600</v>
      </c>
      <c r="P37" s="79">
        <v>600</v>
      </c>
      <c r="Q37" s="78">
        <v>55</v>
      </c>
      <c r="R37" s="209">
        <v>307</v>
      </c>
      <c r="S37" s="65">
        <v>132</v>
      </c>
      <c r="T37" s="65">
        <v>126</v>
      </c>
      <c r="U37" s="65">
        <f>+Q37+R37+S37+T37</f>
        <v>620</v>
      </c>
      <c r="V37" s="210">
        <f t="shared" si="3"/>
        <v>620</v>
      </c>
      <c r="W37" s="193">
        <v>0.3</v>
      </c>
      <c r="X37" s="194">
        <f t="shared" si="6"/>
        <v>0.31</v>
      </c>
      <c r="Y37" s="195">
        <v>1</v>
      </c>
      <c r="Z37" s="195">
        <f t="shared" si="2"/>
        <v>1.0333333333333334</v>
      </c>
      <c r="AA37" s="71">
        <v>600</v>
      </c>
      <c r="AB37" s="71">
        <v>600</v>
      </c>
      <c r="AC37" s="71">
        <v>600</v>
      </c>
      <c r="AD37" s="76"/>
    </row>
    <row r="38" spans="1:30" ht="84" customHeight="1">
      <c r="A38" s="54"/>
      <c r="B38" s="54"/>
      <c r="C38" s="54"/>
      <c r="D38" s="54"/>
      <c r="E38" s="60"/>
      <c r="F38" s="301" t="s">
        <v>835</v>
      </c>
      <c r="G38" s="301"/>
      <c r="H38" s="301"/>
      <c r="I38" s="301"/>
      <c r="J38" s="301"/>
      <c r="K38" s="301"/>
      <c r="L38" s="301"/>
      <c r="M38" s="301"/>
      <c r="N38" s="301"/>
      <c r="O38" s="301"/>
      <c r="P38" s="301"/>
      <c r="Q38" s="301"/>
      <c r="R38" s="301"/>
      <c r="S38" s="301"/>
      <c r="T38" s="301"/>
      <c r="U38" s="301"/>
      <c r="V38" s="301"/>
      <c r="W38" s="236">
        <f>SUM(W35:W37)</f>
        <v>0.5</v>
      </c>
      <c r="X38" s="237">
        <f>SUM(X35:X37)</f>
        <v>0.3517142857142857</v>
      </c>
      <c r="Y38" s="238">
        <f>AVERAGE(Y35:Y37)</f>
        <v>1</v>
      </c>
      <c r="Z38" s="238">
        <f>AVERAGE(Z35:Z37)</f>
        <v>0.62095238095238103</v>
      </c>
      <c r="AA38" s="71"/>
      <c r="AB38" s="71"/>
      <c r="AC38" s="71"/>
    </row>
    <row r="39" spans="1:30" ht="409.5">
      <c r="A39" s="54" t="s">
        <v>161</v>
      </c>
      <c r="B39" s="54" t="s">
        <v>162</v>
      </c>
      <c r="C39" s="54" t="s">
        <v>163</v>
      </c>
      <c r="D39" s="54" t="s">
        <v>233</v>
      </c>
      <c r="E39" s="60" t="s">
        <v>234</v>
      </c>
      <c r="F39" s="74" t="s">
        <v>235</v>
      </c>
      <c r="G39" s="80" t="s">
        <v>236</v>
      </c>
      <c r="H39" s="74" t="s">
        <v>237</v>
      </c>
      <c r="I39" s="74" t="s">
        <v>155</v>
      </c>
      <c r="J39" s="74" t="s">
        <v>238</v>
      </c>
      <c r="K39" s="74" t="s">
        <v>239</v>
      </c>
      <c r="L39" s="73">
        <v>1</v>
      </c>
      <c r="M39" s="74" t="s">
        <v>158</v>
      </c>
      <c r="N39" s="74" t="s">
        <v>789</v>
      </c>
      <c r="O39" s="74">
        <v>1</v>
      </c>
      <c r="P39" s="65" t="s">
        <v>772</v>
      </c>
      <c r="Q39" s="74" t="s">
        <v>381</v>
      </c>
      <c r="R39" s="65" t="s">
        <v>381</v>
      </c>
      <c r="S39" s="65" t="s">
        <v>381</v>
      </c>
      <c r="T39" s="65" t="s">
        <v>381</v>
      </c>
      <c r="U39" s="65" t="s">
        <v>381</v>
      </c>
      <c r="V39" s="65" t="s">
        <v>381</v>
      </c>
      <c r="W39" s="207" t="s">
        <v>381</v>
      </c>
      <c r="X39" s="65" t="s">
        <v>381</v>
      </c>
      <c r="Y39" s="65" t="s">
        <v>381</v>
      </c>
      <c r="Z39" s="65" t="s">
        <v>381</v>
      </c>
      <c r="AA39" s="71" t="s">
        <v>772</v>
      </c>
      <c r="AB39" s="71">
        <v>0.5</v>
      </c>
      <c r="AC39" s="71">
        <v>0.5</v>
      </c>
    </row>
    <row r="40" spans="1:30" ht="51" customHeight="1">
      <c r="A40" s="54"/>
      <c r="B40" s="54"/>
      <c r="C40" s="54"/>
      <c r="D40" s="54"/>
      <c r="E40" s="60"/>
      <c r="F40" s="301" t="s">
        <v>836</v>
      </c>
      <c r="G40" s="301"/>
      <c r="H40" s="301"/>
      <c r="I40" s="301"/>
      <c r="J40" s="301"/>
      <c r="K40" s="301"/>
      <c r="L40" s="301"/>
      <c r="M40" s="301"/>
      <c r="N40" s="301"/>
      <c r="O40" s="301"/>
      <c r="P40" s="301"/>
      <c r="Q40" s="301"/>
      <c r="R40" s="301"/>
      <c r="S40" s="301"/>
      <c r="T40" s="301"/>
      <c r="U40" s="301"/>
      <c r="V40" s="301"/>
      <c r="W40" s="239" t="str">
        <f>+W39</f>
        <v>NA</v>
      </c>
      <c r="X40" s="240" t="str">
        <f>+X39</f>
        <v>NA</v>
      </c>
      <c r="Y40" s="240" t="str">
        <f t="shared" ref="Y40:Z40" si="7">+Y39</f>
        <v>NA</v>
      </c>
      <c r="Z40" s="240" t="str">
        <f t="shared" si="7"/>
        <v>NA</v>
      </c>
      <c r="AA40" s="72"/>
      <c r="AB40" s="71"/>
      <c r="AC40" s="71"/>
    </row>
    <row r="41" spans="1:30" ht="409.5">
      <c r="A41" s="54" t="s">
        <v>161</v>
      </c>
      <c r="B41" s="54" t="s">
        <v>162</v>
      </c>
      <c r="C41" s="54" t="s">
        <v>163</v>
      </c>
      <c r="D41" s="54" t="s">
        <v>240</v>
      </c>
      <c r="E41" s="60" t="s">
        <v>241</v>
      </c>
      <c r="F41" s="74" t="s">
        <v>242</v>
      </c>
      <c r="G41" s="80" t="s">
        <v>243</v>
      </c>
      <c r="H41" s="74" t="s">
        <v>244</v>
      </c>
      <c r="I41" s="74" t="s">
        <v>155</v>
      </c>
      <c r="J41" s="74" t="s">
        <v>198</v>
      </c>
      <c r="K41" s="74" t="s">
        <v>245</v>
      </c>
      <c r="L41" s="73">
        <v>1</v>
      </c>
      <c r="M41" s="74" t="s">
        <v>171</v>
      </c>
      <c r="N41" s="74" t="s">
        <v>789</v>
      </c>
      <c r="O41" s="74">
        <v>1</v>
      </c>
      <c r="P41" s="65" t="s">
        <v>772</v>
      </c>
      <c r="Q41" s="74" t="s">
        <v>381</v>
      </c>
      <c r="R41" s="74" t="s">
        <v>381</v>
      </c>
      <c r="S41" s="74" t="s">
        <v>381</v>
      </c>
      <c r="T41" s="74" t="s">
        <v>381</v>
      </c>
      <c r="U41" s="74" t="s">
        <v>381</v>
      </c>
      <c r="V41" s="74" t="s">
        <v>381</v>
      </c>
      <c r="W41" s="74" t="s">
        <v>381</v>
      </c>
      <c r="X41" s="70" t="s">
        <v>381</v>
      </c>
      <c r="Y41" s="70" t="s">
        <v>381</v>
      </c>
      <c r="Z41" s="70" t="s">
        <v>381</v>
      </c>
      <c r="AA41" s="71" t="s">
        <v>772</v>
      </c>
      <c r="AB41" s="71">
        <v>0.5</v>
      </c>
      <c r="AC41" s="71">
        <v>0.5</v>
      </c>
    </row>
    <row r="42" spans="1:30" ht="60" customHeight="1">
      <c r="A42" s="54"/>
      <c r="B42" s="54"/>
      <c r="C42" s="54"/>
      <c r="D42" s="54"/>
      <c r="E42" s="54"/>
      <c r="F42" s="298" t="s">
        <v>837</v>
      </c>
      <c r="G42" s="299"/>
      <c r="H42" s="299"/>
      <c r="I42" s="299"/>
      <c r="J42" s="299"/>
      <c r="K42" s="299"/>
      <c r="L42" s="299"/>
      <c r="M42" s="299"/>
      <c r="N42" s="299"/>
      <c r="O42" s="299"/>
      <c r="P42" s="299"/>
      <c r="Q42" s="299"/>
      <c r="R42" s="299"/>
      <c r="S42" s="299"/>
      <c r="T42" s="299"/>
      <c r="U42" s="299"/>
      <c r="V42" s="300"/>
      <c r="W42" s="239" t="str">
        <f>+W41</f>
        <v>NA</v>
      </c>
      <c r="X42" s="240" t="str">
        <f>+X41</f>
        <v>NA</v>
      </c>
      <c r="Y42" s="240" t="str">
        <f t="shared" ref="Y42:Z42" si="8">+Y41</f>
        <v>NA</v>
      </c>
      <c r="Z42" s="240" t="str">
        <f t="shared" si="8"/>
        <v>NA</v>
      </c>
      <c r="AA42" s="72"/>
      <c r="AB42" s="71"/>
      <c r="AC42" s="71"/>
    </row>
    <row r="43" spans="1:30" ht="409.5">
      <c r="A43" s="54" t="s">
        <v>161</v>
      </c>
      <c r="B43" s="54" t="s">
        <v>162</v>
      </c>
      <c r="C43" s="54" t="s">
        <v>163</v>
      </c>
      <c r="D43" s="54" t="s">
        <v>246</v>
      </c>
      <c r="E43" s="54" t="s">
        <v>247</v>
      </c>
      <c r="F43" s="54" t="s">
        <v>248</v>
      </c>
      <c r="G43" s="67" t="s">
        <v>249</v>
      </c>
      <c r="H43" s="54" t="s">
        <v>250</v>
      </c>
      <c r="I43" s="54" t="s">
        <v>155</v>
      </c>
      <c r="J43" s="54" t="s">
        <v>207</v>
      </c>
      <c r="K43" s="54" t="s">
        <v>251</v>
      </c>
      <c r="L43" s="68">
        <v>1</v>
      </c>
      <c r="M43" s="54" t="s">
        <v>158</v>
      </c>
      <c r="N43" s="54" t="s">
        <v>789</v>
      </c>
      <c r="O43" s="54">
        <v>1</v>
      </c>
      <c r="P43" s="75">
        <v>0.1</v>
      </c>
      <c r="Q43" s="74">
        <v>0.1</v>
      </c>
      <c r="R43" s="65">
        <v>0.1</v>
      </c>
      <c r="S43" s="65">
        <v>0</v>
      </c>
      <c r="T43" s="65">
        <v>0</v>
      </c>
      <c r="U43" s="65">
        <f>+Q43+S43</f>
        <v>0.1</v>
      </c>
      <c r="V43" s="201">
        <f t="shared" si="3"/>
        <v>0.1</v>
      </c>
      <c r="W43" s="212">
        <f>+(U43/P43)*L43</f>
        <v>1</v>
      </c>
      <c r="X43" s="213">
        <f>+(V43/O43)*L43</f>
        <v>0.1</v>
      </c>
      <c r="Y43" s="208">
        <f t="shared" si="1"/>
        <v>1</v>
      </c>
      <c r="Z43" s="208">
        <f t="shared" si="2"/>
        <v>0.1</v>
      </c>
      <c r="AA43" s="71">
        <v>0.57999999999999996</v>
      </c>
      <c r="AB43" s="71">
        <v>0.16</v>
      </c>
      <c r="AC43" s="71">
        <v>0.16</v>
      </c>
    </row>
    <row r="44" spans="1:30" ht="59.25" customHeight="1">
      <c r="A44" s="54"/>
      <c r="B44" s="54"/>
      <c r="C44" s="54"/>
      <c r="D44" s="54"/>
      <c r="E44" s="54"/>
      <c r="F44" s="298" t="s">
        <v>838</v>
      </c>
      <c r="G44" s="299"/>
      <c r="H44" s="299"/>
      <c r="I44" s="299"/>
      <c r="J44" s="299"/>
      <c r="K44" s="299"/>
      <c r="L44" s="299"/>
      <c r="M44" s="299"/>
      <c r="N44" s="299"/>
      <c r="O44" s="299"/>
      <c r="P44" s="299"/>
      <c r="Q44" s="299"/>
      <c r="R44" s="299"/>
      <c r="S44" s="299"/>
      <c r="T44" s="299"/>
      <c r="U44" s="299"/>
      <c r="V44" s="300"/>
      <c r="W44" s="236">
        <f>SUM(W43)</f>
        <v>1</v>
      </c>
      <c r="X44" s="241">
        <f>SUM(X43)</f>
        <v>0.1</v>
      </c>
      <c r="Y44" s="233">
        <f>+Y43</f>
        <v>1</v>
      </c>
      <c r="Z44" s="233">
        <f>+Z43</f>
        <v>0.1</v>
      </c>
      <c r="AA44" s="72"/>
      <c r="AB44" s="71"/>
      <c r="AC44" s="71"/>
    </row>
    <row r="45" spans="1:30" ht="409.5">
      <c r="A45" s="54" t="s">
        <v>161</v>
      </c>
      <c r="B45" s="54" t="s">
        <v>162</v>
      </c>
      <c r="C45" s="54" t="s">
        <v>163</v>
      </c>
      <c r="D45" s="54" t="s">
        <v>246</v>
      </c>
      <c r="E45" s="54" t="s">
        <v>247</v>
      </c>
      <c r="F45" s="54" t="s">
        <v>252</v>
      </c>
      <c r="G45" s="67" t="s">
        <v>253</v>
      </c>
      <c r="H45" s="54" t="s">
        <v>254</v>
      </c>
      <c r="I45" s="54" t="s">
        <v>155</v>
      </c>
      <c r="J45" s="54" t="s">
        <v>207</v>
      </c>
      <c r="K45" s="54" t="s">
        <v>255</v>
      </c>
      <c r="L45" s="81">
        <v>0.14285714285714288</v>
      </c>
      <c r="M45" s="54" t="s">
        <v>158</v>
      </c>
      <c r="N45" s="54" t="s">
        <v>789</v>
      </c>
      <c r="O45" s="54">
        <v>1</v>
      </c>
      <c r="P45" s="82">
        <v>0.12</v>
      </c>
      <c r="Q45" s="65">
        <v>5.8999999999999997E-2</v>
      </c>
      <c r="R45" s="65">
        <v>5.8999999999999997E-2</v>
      </c>
      <c r="S45" s="65">
        <f>0.08-R45</f>
        <v>2.1000000000000005E-2</v>
      </c>
      <c r="T45" s="65">
        <v>0.04</v>
      </c>
      <c r="U45" s="65">
        <f>S45+Q45+T45</f>
        <v>0.12</v>
      </c>
      <c r="V45" s="201">
        <f t="shared" si="3"/>
        <v>0.12</v>
      </c>
      <c r="W45" s="202">
        <f>+(U45/P45)*L45</f>
        <v>0.14285714285714288</v>
      </c>
      <c r="X45" s="203">
        <f>+(V45/O45)*L45</f>
        <v>1.7142857142857144E-2</v>
      </c>
      <c r="Y45" s="195">
        <f t="shared" si="1"/>
        <v>1</v>
      </c>
      <c r="Z45" s="195">
        <f t="shared" si="2"/>
        <v>0.12</v>
      </c>
      <c r="AA45" s="71">
        <v>0.78</v>
      </c>
      <c r="AB45" s="71">
        <v>0.1</v>
      </c>
      <c r="AC45" s="71">
        <v>0</v>
      </c>
    </row>
    <row r="46" spans="1:30" ht="409.5">
      <c r="A46" s="54" t="s">
        <v>161</v>
      </c>
      <c r="B46" s="54" t="s">
        <v>162</v>
      </c>
      <c r="C46" s="54" t="s">
        <v>163</v>
      </c>
      <c r="D46" s="54" t="s">
        <v>246</v>
      </c>
      <c r="E46" s="54" t="s">
        <v>247</v>
      </c>
      <c r="F46" s="54" t="s">
        <v>252</v>
      </c>
      <c r="G46" s="67" t="s">
        <v>253</v>
      </c>
      <c r="H46" s="54" t="s">
        <v>256</v>
      </c>
      <c r="I46" s="54" t="s">
        <v>155</v>
      </c>
      <c r="J46" s="54" t="s">
        <v>207</v>
      </c>
      <c r="K46" s="54" t="s">
        <v>257</v>
      </c>
      <c r="L46" s="81">
        <v>0.28571428571428575</v>
      </c>
      <c r="M46" s="54" t="s">
        <v>158</v>
      </c>
      <c r="N46" s="54" t="s">
        <v>789</v>
      </c>
      <c r="O46" s="54">
        <v>3</v>
      </c>
      <c r="P46" s="82">
        <v>0.1</v>
      </c>
      <c r="Q46" s="65">
        <v>0.1</v>
      </c>
      <c r="R46" s="65">
        <v>0.1</v>
      </c>
      <c r="S46" s="65">
        <v>0</v>
      </c>
      <c r="T46" s="65">
        <v>0</v>
      </c>
      <c r="U46" s="65">
        <f>+Q46</f>
        <v>0.1</v>
      </c>
      <c r="V46" s="201">
        <f t="shared" si="3"/>
        <v>0.1</v>
      </c>
      <c r="W46" s="202">
        <f t="shared" ref="W46" si="9">+(U46/P46)*L46</f>
        <v>0.28571428571428575</v>
      </c>
      <c r="X46" s="214">
        <f t="shared" ref="X46" si="10">+(V46/O46)*L46</f>
        <v>9.5238095238095247E-3</v>
      </c>
      <c r="Y46" s="211">
        <f t="shared" si="1"/>
        <v>1</v>
      </c>
      <c r="Z46" s="211">
        <f t="shared" si="2"/>
        <v>3.3333333333333333E-2</v>
      </c>
      <c r="AA46" s="71">
        <v>0.9</v>
      </c>
      <c r="AB46" s="71">
        <v>1</v>
      </c>
      <c r="AC46" s="71">
        <v>0</v>
      </c>
    </row>
    <row r="47" spans="1:30" ht="409.5">
      <c r="A47" s="54" t="s">
        <v>161</v>
      </c>
      <c r="B47" s="54" t="s">
        <v>162</v>
      </c>
      <c r="C47" s="54" t="s">
        <v>163</v>
      </c>
      <c r="D47" s="54" t="s">
        <v>246</v>
      </c>
      <c r="E47" s="54" t="s">
        <v>247</v>
      </c>
      <c r="F47" s="54" t="s">
        <v>252</v>
      </c>
      <c r="G47" s="67" t="s">
        <v>253</v>
      </c>
      <c r="H47" s="54" t="s">
        <v>258</v>
      </c>
      <c r="I47" s="54" t="s">
        <v>155</v>
      </c>
      <c r="J47" s="54" t="s">
        <v>259</v>
      </c>
      <c r="K47" s="54" t="s">
        <v>260</v>
      </c>
      <c r="L47" s="81">
        <v>0.14285714285714288</v>
      </c>
      <c r="M47" s="54" t="s">
        <v>158</v>
      </c>
      <c r="N47" s="54" t="s">
        <v>789</v>
      </c>
      <c r="O47" s="54">
        <v>1</v>
      </c>
      <c r="P47" s="82" t="s">
        <v>772</v>
      </c>
      <c r="Q47" s="65" t="s">
        <v>381</v>
      </c>
      <c r="R47" s="65" t="s">
        <v>381</v>
      </c>
      <c r="S47" s="65" t="s">
        <v>381</v>
      </c>
      <c r="T47" s="65" t="s">
        <v>381</v>
      </c>
      <c r="U47" s="65" t="s">
        <v>381</v>
      </c>
      <c r="V47" s="201" t="str">
        <f t="shared" si="3"/>
        <v>NA</v>
      </c>
      <c r="W47" s="203" t="s">
        <v>381</v>
      </c>
      <c r="X47" s="195" t="s">
        <v>381</v>
      </c>
      <c r="Y47" s="195" t="s">
        <v>381</v>
      </c>
      <c r="Z47" s="195" t="s">
        <v>381</v>
      </c>
      <c r="AA47" s="71" t="s">
        <v>772</v>
      </c>
      <c r="AB47" s="71">
        <v>0.6</v>
      </c>
      <c r="AC47" s="71">
        <v>0.4</v>
      </c>
    </row>
    <row r="48" spans="1:30" ht="409.5">
      <c r="A48" s="54" t="s">
        <v>161</v>
      </c>
      <c r="B48" s="54" t="s">
        <v>162</v>
      </c>
      <c r="C48" s="54" t="s">
        <v>163</v>
      </c>
      <c r="D48" s="54" t="s">
        <v>246</v>
      </c>
      <c r="E48" s="54" t="s">
        <v>261</v>
      </c>
      <c r="F48" s="54" t="s">
        <v>252</v>
      </c>
      <c r="G48" s="67" t="s">
        <v>253</v>
      </c>
      <c r="H48" s="54" t="s">
        <v>262</v>
      </c>
      <c r="I48" s="54" t="s">
        <v>155</v>
      </c>
      <c r="J48" s="54" t="s">
        <v>207</v>
      </c>
      <c r="K48" s="54" t="s">
        <v>263</v>
      </c>
      <c r="L48" s="81">
        <v>0.14285714285714288</v>
      </c>
      <c r="M48" s="54" t="s">
        <v>158</v>
      </c>
      <c r="N48" s="54" t="s">
        <v>789</v>
      </c>
      <c r="O48" s="54">
        <v>5</v>
      </c>
      <c r="P48" s="70" t="s">
        <v>772</v>
      </c>
      <c r="Q48" s="74" t="s">
        <v>381</v>
      </c>
      <c r="R48" s="65" t="s">
        <v>381</v>
      </c>
      <c r="S48" s="65" t="s">
        <v>381</v>
      </c>
      <c r="T48" s="65" t="s">
        <v>381</v>
      </c>
      <c r="U48" s="65" t="s">
        <v>381</v>
      </c>
      <c r="V48" s="201" t="s">
        <v>381</v>
      </c>
      <c r="W48" s="203" t="s">
        <v>381</v>
      </c>
      <c r="X48" s="195" t="s">
        <v>381</v>
      </c>
      <c r="Y48" s="195" t="s">
        <v>381</v>
      </c>
      <c r="Z48" s="195" t="s">
        <v>381</v>
      </c>
      <c r="AA48" s="71" t="s">
        <v>772</v>
      </c>
      <c r="AB48" s="71" t="s">
        <v>772</v>
      </c>
      <c r="AC48" s="71">
        <v>5</v>
      </c>
    </row>
    <row r="49" spans="1:29" ht="52.9" customHeight="1">
      <c r="A49" s="54"/>
      <c r="B49" s="54"/>
      <c r="C49" s="54"/>
      <c r="D49" s="54"/>
      <c r="E49" s="54"/>
      <c r="F49" s="298" t="s">
        <v>839</v>
      </c>
      <c r="G49" s="299"/>
      <c r="H49" s="299"/>
      <c r="I49" s="299"/>
      <c r="J49" s="299"/>
      <c r="K49" s="299"/>
      <c r="L49" s="299"/>
      <c r="M49" s="299"/>
      <c r="N49" s="299"/>
      <c r="O49" s="299"/>
      <c r="P49" s="299"/>
      <c r="Q49" s="299"/>
      <c r="R49" s="299"/>
      <c r="S49" s="299"/>
      <c r="T49" s="299"/>
      <c r="U49" s="299"/>
      <c r="V49" s="300"/>
      <c r="W49" s="242">
        <f>SUM(W45:W48)</f>
        <v>0.4285714285714286</v>
      </c>
      <c r="X49" s="243">
        <f>SUM(X45:X48)</f>
        <v>2.6666666666666668E-2</v>
      </c>
      <c r="Y49" s="244">
        <f>AVERAGE(Y45:Y48)</f>
        <v>1</v>
      </c>
      <c r="Z49" s="244">
        <f>AVERAGE(Z45:Z48)</f>
        <v>7.6666666666666661E-2</v>
      </c>
      <c r="AA49" s="40"/>
      <c r="AB49" s="71"/>
      <c r="AC49" s="71"/>
    </row>
    <row r="50" spans="1:29" ht="409.5">
      <c r="A50" s="54" t="s">
        <v>161</v>
      </c>
      <c r="B50" s="54" t="s">
        <v>162</v>
      </c>
      <c r="C50" s="54" t="s">
        <v>163</v>
      </c>
      <c r="D50" s="54" t="s">
        <v>246</v>
      </c>
      <c r="E50" s="54" t="s">
        <v>247</v>
      </c>
      <c r="F50" s="54" t="s">
        <v>264</v>
      </c>
      <c r="G50" s="67" t="s">
        <v>265</v>
      </c>
      <c r="H50" s="54" t="s">
        <v>266</v>
      </c>
      <c r="I50" s="54" t="s">
        <v>155</v>
      </c>
      <c r="J50" s="54" t="s">
        <v>267</v>
      </c>
      <c r="K50" s="54" t="s">
        <v>268</v>
      </c>
      <c r="L50" s="73">
        <v>0.06</v>
      </c>
      <c r="M50" s="54" t="s">
        <v>171</v>
      </c>
      <c r="N50" s="54" t="s">
        <v>796</v>
      </c>
      <c r="O50" s="54">
        <v>1</v>
      </c>
      <c r="P50" s="75" t="s">
        <v>772</v>
      </c>
      <c r="Q50" s="74" t="s">
        <v>381</v>
      </c>
      <c r="R50" s="65" t="s">
        <v>381</v>
      </c>
      <c r="S50" s="65" t="s">
        <v>381</v>
      </c>
      <c r="T50" s="65" t="s">
        <v>381</v>
      </c>
      <c r="U50" s="65" t="s">
        <v>381</v>
      </c>
      <c r="V50" s="201" t="str">
        <f t="shared" si="3"/>
        <v>NA</v>
      </c>
      <c r="W50" s="216" t="s">
        <v>381</v>
      </c>
      <c r="X50" s="65" t="s">
        <v>381</v>
      </c>
      <c r="Y50" s="65" t="s">
        <v>381</v>
      </c>
      <c r="Z50" s="65" t="s">
        <v>381</v>
      </c>
      <c r="AA50" s="71" t="s">
        <v>772</v>
      </c>
      <c r="AB50" s="71">
        <v>0.5</v>
      </c>
      <c r="AC50" s="71">
        <v>0.5</v>
      </c>
    </row>
    <row r="51" spans="1:29" ht="409.5">
      <c r="A51" s="54" t="s">
        <v>161</v>
      </c>
      <c r="B51" s="54" t="s">
        <v>162</v>
      </c>
      <c r="C51" s="54" t="s">
        <v>163</v>
      </c>
      <c r="D51" s="54" t="s">
        <v>246</v>
      </c>
      <c r="E51" s="54" t="s">
        <v>247</v>
      </c>
      <c r="F51" s="54" t="s">
        <v>264</v>
      </c>
      <c r="G51" s="67" t="s">
        <v>265</v>
      </c>
      <c r="H51" s="54" t="s">
        <v>266</v>
      </c>
      <c r="I51" s="54" t="s">
        <v>155</v>
      </c>
      <c r="J51" s="54" t="s">
        <v>267</v>
      </c>
      <c r="K51" s="54" t="s">
        <v>269</v>
      </c>
      <c r="L51" s="73">
        <v>0.06</v>
      </c>
      <c r="M51" s="54" t="s">
        <v>171</v>
      </c>
      <c r="N51" s="54" t="s">
        <v>789</v>
      </c>
      <c r="O51" s="54">
        <v>1</v>
      </c>
      <c r="P51" s="75" t="s">
        <v>772</v>
      </c>
      <c r="Q51" s="74" t="s">
        <v>381</v>
      </c>
      <c r="R51" s="65" t="s">
        <v>381</v>
      </c>
      <c r="S51" s="65" t="s">
        <v>381</v>
      </c>
      <c r="T51" s="65" t="s">
        <v>381</v>
      </c>
      <c r="U51" s="65" t="s">
        <v>381</v>
      </c>
      <c r="V51" s="201" t="str">
        <f t="shared" ref="V51:V54" si="11">+U51</f>
        <v>NA</v>
      </c>
      <c r="W51" s="216" t="s">
        <v>381</v>
      </c>
      <c r="X51" s="65" t="s">
        <v>381</v>
      </c>
      <c r="Y51" s="65" t="s">
        <v>381</v>
      </c>
      <c r="Z51" s="65" t="s">
        <v>381</v>
      </c>
      <c r="AA51" s="71">
        <v>0</v>
      </c>
      <c r="AB51" s="71">
        <v>0.5</v>
      </c>
      <c r="AC51" s="71">
        <v>0.5</v>
      </c>
    </row>
    <row r="52" spans="1:29" ht="409.5">
      <c r="A52" s="54" t="s">
        <v>161</v>
      </c>
      <c r="B52" s="54" t="s">
        <v>162</v>
      </c>
      <c r="C52" s="54" t="s">
        <v>163</v>
      </c>
      <c r="D52" s="54" t="s">
        <v>246</v>
      </c>
      <c r="E52" s="54" t="s">
        <v>247</v>
      </c>
      <c r="F52" s="54" t="s">
        <v>264</v>
      </c>
      <c r="G52" s="67" t="s">
        <v>265</v>
      </c>
      <c r="H52" s="54" t="s">
        <v>270</v>
      </c>
      <c r="I52" s="54" t="s">
        <v>155</v>
      </c>
      <c r="J52" s="54" t="s">
        <v>267</v>
      </c>
      <c r="K52" s="54" t="s">
        <v>271</v>
      </c>
      <c r="L52" s="73">
        <v>0.06</v>
      </c>
      <c r="M52" s="54" t="s">
        <v>171</v>
      </c>
      <c r="N52" s="54" t="s">
        <v>789</v>
      </c>
      <c r="O52" s="54">
        <v>1</v>
      </c>
      <c r="P52" s="75" t="s">
        <v>772</v>
      </c>
      <c r="Q52" s="74" t="s">
        <v>381</v>
      </c>
      <c r="R52" s="65" t="s">
        <v>381</v>
      </c>
      <c r="S52" s="65" t="s">
        <v>381</v>
      </c>
      <c r="T52" s="65" t="s">
        <v>381</v>
      </c>
      <c r="U52" s="65" t="s">
        <v>381</v>
      </c>
      <c r="V52" s="201" t="str">
        <f t="shared" si="11"/>
        <v>NA</v>
      </c>
      <c r="W52" s="216" t="s">
        <v>381</v>
      </c>
      <c r="X52" s="65" t="s">
        <v>381</v>
      </c>
      <c r="Y52" s="65" t="s">
        <v>381</v>
      </c>
      <c r="Z52" s="65" t="s">
        <v>381</v>
      </c>
      <c r="AA52" s="71">
        <v>0</v>
      </c>
      <c r="AB52" s="71">
        <v>0.5</v>
      </c>
      <c r="AC52" s="71">
        <v>0.5</v>
      </c>
    </row>
    <row r="53" spans="1:29" ht="409.5">
      <c r="A53" s="54" t="s">
        <v>161</v>
      </c>
      <c r="B53" s="54" t="s">
        <v>162</v>
      </c>
      <c r="C53" s="54" t="s">
        <v>163</v>
      </c>
      <c r="D53" s="54" t="s">
        <v>246</v>
      </c>
      <c r="E53" s="54" t="s">
        <v>261</v>
      </c>
      <c r="F53" s="54" t="s">
        <v>264</v>
      </c>
      <c r="G53" s="67" t="s">
        <v>265</v>
      </c>
      <c r="H53" s="54" t="s">
        <v>272</v>
      </c>
      <c r="I53" s="54" t="s">
        <v>155</v>
      </c>
      <c r="J53" s="54" t="s">
        <v>267</v>
      </c>
      <c r="K53" s="54" t="s">
        <v>273</v>
      </c>
      <c r="L53" s="73">
        <v>0.3</v>
      </c>
      <c r="M53" s="54" t="s">
        <v>158</v>
      </c>
      <c r="N53" s="54" t="s">
        <v>789</v>
      </c>
      <c r="O53" s="54">
        <v>8</v>
      </c>
      <c r="P53" s="75" t="s">
        <v>772</v>
      </c>
      <c r="Q53" s="74" t="s">
        <v>381</v>
      </c>
      <c r="R53" s="65" t="s">
        <v>381</v>
      </c>
      <c r="S53" s="65" t="s">
        <v>381</v>
      </c>
      <c r="T53" s="65" t="s">
        <v>381</v>
      </c>
      <c r="U53" s="65" t="s">
        <v>381</v>
      </c>
      <c r="V53" s="201" t="str">
        <f t="shared" si="11"/>
        <v>NA</v>
      </c>
      <c r="W53" s="216" t="s">
        <v>381</v>
      </c>
      <c r="X53" s="65" t="s">
        <v>381</v>
      </c>
      <c r="Y53" s="65" t="s">
        <v>381</v>
      </c>
      <c r="Z53" s="65" t="s">
        <v>381</v>
      </c>
      <c r="AA53" s="71">
        <v>0</v>
      </c>
      <c r="AB53" s="71">
        <v>4</v>
      </c>
      <c r="AC53" s="71">
        <v>4</v>
      </c>
    </row>
    <row r="54" spans="1:29" ht="409.5">
      <c r="A54" s="54" t="s">
        <v>161</v>
      </c>
      <c r="B54" s="54" t="s">
        <v>162</v>
      </c>
      <c r="C54" s="54" t="s">
        <v>163</v>
      </c>
      <c r="D54" s="54" t="s">
        <v>246</v>
      </c>
      <c r="E54" s="54" t="s">
        <v>247</v>
      </c>
      <c r="F54" s="54" t="s">
        <v>264</v>
      </c>
      <c r="G54" s="67" t="s">
        <v>265</v>
      </c>
      <c r="H54" s="54" t="s">
        <v>274</v>
      </c>
      <c r="I54" s="54" t="s">
        <v>155</v>
      </c>
      <c r="J54" s="54" t="s">
        <v>267</v>
      </c>
      <c r="K54" s="54" t="s">
        <v>275</v>
      </c>
      <c r="L54" s="73">
        <v>0.02</v>
      </c>
      <c r="M54" s="54" t="s">
        <v>171</v>
      </c>
      <c r="N54" s="54" t="s">
        <v>789</v>
      </c>
      <c r="O54" s="54">
        <v>1</v>
      </c>
      <c r="P54" s="75" t="s">
        <v>772</v>
      </c>
      <c r="Q54" s="74" t="s">
        <v>381</v>
      </c>
      <c r="R54" s="65" t="s">
        <v>381</v>
      </c>
      <c r="S54" s="65" t="s">
        <v>381</v>
      </c>
      <c r="T54" s="65" t="s">
        <v>381</v>
      </c>
      <c r="U54" s="217" t="s">
        <v>381</v>
      </c>
      <c r="V54" s="201" t="str">
        <f t="shared" si="11"/>
        <v>NA</v>
      </c>
      <c r="W54" s="201" t="s">
        <v>381</v>
      </c>
      <c r="X54" s="210" t="s">
        <v>381</v>
      </c>
      <c r="Y54" s="210" t="s">
        <v>381</v>
      </c>
      <c r="Z54" s="210" t="s">
        <v>381</v>
      </c>
      <c r="AA54" s="71" t="s">
        <v>772</v>
      </c>
      <c r="AB54" s="71">
        <v>0.5</v>
      </c>
      <c r="AC54" s="71">
        <v>0.5</v>
      </c>
    </row>
    <row r="55" spans="1:29" ht="45" customHeight="1">
      <c r="A55" s="54"/>
      <c r="B55" s="54"/>
      <c r="C55" s="54"/>
      <c r="D55" s="54"/>
      <c r="E55" s="54"/>
      <c r="F55" s="298" t="s">
        <v>264</v>
      </c>
      <c r="G55" s="299"/>
      <c r="H55" s="299"/>
      <c r="I55" s="299"/>
      <c r="J55" s="299"/>
      <c r="K55" s="299"/>
      <c r="L55" s="299"/>
      <c r="M55" s="299"/>
      <c r="N55" s="299"/>
      <c r="O55" s="299"/>
      <c r="P55" s="299"/>
      <c r="Q55" s="299"/>
      <c r="R55" s="299"/>
      <c r="S55" s="299"/>
      <c r="T55" s="299"/>
      <c r="U55" s="299"/>
      <c r="V55" s="300"/>
      <c r="W55" s="245" t="s">
        <v>381</v>
      </c>
      <c r="X55" s="246" t="s">
        <v>381</v>
      </c>
      <c r="Y55" s="246" t="s">
        <v>381</v>
      </c>
      <c r="Z55" s="246" t="s">
        <v>381</v>
      </c>
      <c r="AA55" s="40"/>
      <c r="AB55" s="71"/>
      <c r="AC55" s="71"/>
    </row>
    <row r="56" spans="1:29" ht="130.15" customHeight="1">
      <c r="A56" s="54" t="s">
        <v>161</v>
      </c>
      <c r="B56" s="54" t="s">
        <v>162</v>
      </c>
      <c r="C56" s="54" t="s">
        <v>163</v>
      </c>
      <c r="D56" s="54" t="s">
        <v>276</v>
      </c>
      <c r="E56" s="54" t="s">
        <v>277</v>
      </c>
      <c r="F56" s="54" t="s">
        <v>278</v>
      </c>
      <c r="G56" s="67" t="s">
        <v>279</v>
      </c>
      <c r="H56" s="54" t="s">
        <v>280</v>
      </c>
      <c r="I56" s="54" t="s">
        <v>155</v>
      </c>
      <c r="J56" s="54" t="s">
        <v>267</v>
      </c>
      <c r="K56" s="54" t="s">
        <v>281</v>
      </c>
      <c r="L56" s="68">
        <v>0.5</v>
      </c>
      <c r="M56" s="54" t="s">
        <v>158</v>
      </c>
      <c r="N56" s="60" t="s">
        <v>789</v>
      </c>
      <c r="O56" s="74">
        <v>1</v>
      </c>
      <c r="P56" s="65" t="s">
        <v>772</v>
      </c>
      <c r="Q56" s="74" t="s">
        <v>381</v>
      </c>
      <c r="R56" s="65" t="s">
        <v>381</v>
      </c>
      <c r="S56" s="65" t="s">
        <v>381</v>
      </c>
      <c r="T56" s="65" t="s">
        <v>381</v>
      </c>
      <c r="U56" s="218" t="s">
        <v>381</v>
      </c>
      <c r="V56" s="201" t="s">
        <v>381</v>
      </c>
      <c r="W56" s="213" t="s">
        <v>381</v>
      </c>
      <c r="X56" s="219" t="s">
        <v>381</v>
      </c>
      <c r="Y56" s="219" t="s">
        <v>381</v>
      </c>
      <c r="Z56" s="219" t="s">
        <v>381</v>
      </c>
      <c r="AA56" s="71" t="s">
        <v>772</v>
      </c>
      <c r="AB56" s="71">
        <v>0.5</v>
      </c>
      <c r="AC56" s="71">
        <v>0.5</v>
      </c>
    </row>
    <row r="57" spans="1:29" ht="159" customHeight="1">
      <c r="A57" s="54" t="s">
        <v>161</v>
      </c>
      <c r="B57" s="54" t="s">
        <v>162</v>
      </c>
      <c r="C57" s="54" t="s">
        <v>163</v>
      </c>
      <c r="D57" s="54" t="s">
        <v>276</v>
      </c>
      <c r="E57" s="54" t="s">
        <v>277</v>
      </c>
      <c r="F57" s="54" t="s">
        <v>278</v>
      </c>
      <c r="G57" s="67" t="s">
        <v>279</v>
      </c>
      <c r="H57" s="54" t="s">
        <v>282</v>
      </c>
      <c r="I57" s="54" t="s">
        <v>155</v>
      </c>
      <c r="J57" s="54" t="s">
        <v>267</v>
      </c>
      <c r="K57" s="54" t="s">
        <v>283</v>
      </c>
      <c r="L57" s="68">
        <v>0.5</v>
      </c>
      <c r="M57" s="54" t="s">
        <v>158</v>
      </c>
      <c r="N57" s="54" t="s">
        <v>797</v>
      </c>
      <c r="O57" s="61">
        <v>1</v>
      </c>
      <c r="P57" s="83" t="s">
        <v>772</v>
      </c>
      <c r="Q57" s="186" t="s">
        <v>381</v>
      </c>
      <c r="R57" s="220" t="s">
        <v>381</v>
      </c>
      <c r="S57" s="220" t="s">
        <v>381</v>
      </c>
      <c r="T57" s="65" t="s">
        <v>381</v>
      </c>
      <c r="U57" s="217" t="s">
        <v>381</v>
      </c>
      <c r="V57" s="201" t="s">
        <v>381</v>
      </c>
      <c r="W57" s="213" t="s">
        <v>381</v>
      </c>
      <c r="X57" s="219" t="s">
        <v>381</v>
      </c>
      <c r="Y57" s="219" t="s">
        <v>381</v>
      </c>
      <c r="Z57" s="219" t="s">
        <v>381</v>
      </c>
      <c r="AA57" s="71" t="s">
        <v>772</v>
      </c>
      <c r="AB57" s="71">
        <v>0.5</v>
      </c>
      <c r="AC57" s="71">
        <v>0.5</v>
      </c>
    </row>
    <row r="58" spans="1:29" ht="72.75" customHeight="1">
      <c r="A58" s="54"/>
      <c r="B58" s="54"/>
      <c r="C58" s="54"/>
      <c r="D58" s="54"/>
      <c r="E58" s="54"/>
      <c r="F58" s="298" t="s">
        <v>278</v>
      </c>
      <c r="G58" s="299"/>
      <c r="H58" s="299"/>
      <c r="I58" s="299"/>
      <c r="J58" s="299"/>
      <c r="K58" s="299"/>
      <c r="L58" s="299"/>
      <c r="M58" s="299"/>
      <c r="N58" s="299"/>
      <c r="O58" s="299"/>
      <c r="P58" s="299"/>
      <c r="Q58" s="299"/>
      <c r="R58" s="299"/>
      <c r="S58" s="299"/>
      <c r="T58" s="299"/>
      <c r="U58" s="299"/>
      <c r="V58" s="300"/>
      <c r="W58" s="245" t="s">
        <v>381</v>
      </c>
      <c r="X58" s="246" t="s">
        <v>381</v>
      </c>
      <c r="Y58" s="246" t="s">
        <v>381</v>
      </c>
      <c r="Z58" s="246" t="s">
        <v>381</v>
      </c>
      <c r="AA58" s="71"/>
      <c r="AB58" s="71"/>
      <c r="AC58" s="71"/>
    </row>
    <row r="59" spans="1:29" ht="112.15" customHeight="1">
      <c r="A59" s="54" t="s">
        <v>286</v>
      </c>
      <c r="B59" s="84" t="s">
        <v>284</v>
      </c>
      <c r="C59" s="54" t="s">
        <v>285</v>
      </c>
      <c r="D59" s="54" t="s">
        <v>287</v>
      </c>
      <c r="E59" s="54" t="s">
        <v>288</v>
      </c>
      <c r="F59" s="54" t="s">
        <v>289</v>
      </c>
      <c r="G59" s="67" t="s">
        <v>290</v>
      </c>
      <c r="H59" s="54" t="s">
        <v>291</v>
      </c>
      <c r="I59" s="54" t="s">
        <v>155</v>
      </c>
      <c r="J59" s="54" t="s">
        <v>198</v>
      </c>
      <c r="K59" s="54" t="s">
        <v>292</v>
      </c>
      <c r="L59" s="73">
        <v>0.2</v>
      </c>
      <c r="M59" s="54" t="s">
        <v>158</v>
      </c>
      <c r="N59" s="54" t="s">
        <v>790</v>
      </c>
      <c r="O59" s="54">
        <v>4</v>
      </c>
      <c r="P59" s="75" t="s">
        <v>772</v>
      </c>
      <c r="Q59" s="74" t="s">
        <v>381</v>
      </c>
      <c r="R59" s="65" t="s">
        <v>381</v>
      </c>
      <c r="S59" s="65" t="s">
        <v>381</v>
      </c>
      <c r="T59" s="65" t="s">
        <v>381</v>
      </c>
      <c r="U59" s="65" t="s">
        <v>381</v>
      </c>
      <c r="V59" s="201" t="s">
        <v>381</v>
      </c>
      <c r="W59" s="194" t="s">
        <v>381</v>
      </c>
      <c r="X59" s="195" t="s">
        <v>381</v>
      </c>
      <c r="Y59" s="195" t="s">
        <v>381</v>
      </c>
      <c r="Z59" s="195" t="s">
        <v>381</v>
      </c>
      <c r="AA59" s="71">
        <v>1</v>
      </c>
      <c r="AB59" s="71">
        <v>1</v>
      </c>
      <c r="AC59" s="71">
        <v>2</v>
      </c>
    </row>
    <row r="60" spans="1:29" ht="108" customHeight="1">
      <c r="A60" s="54" t="s">
        <v>286</v>
      </c>
      <c r="B60" s="84" t="s">
        <v>284</v>
      </c>
      <c r="C60" s="54" t="s">
        <v>285</v>
      </c>
      <c r="D60" s="54" t="s">
        <v>287</v>
      </c>
      <c r="E60" s="54" t="s">
        <v>288</v>
      </c>
      <c r="F60" s="54" t="s">
        <v>289</v>
      </c>
      <c r="G60" s="67" t="s">
        <v>290</v>
      </c>
      <c r="H60" s="54" t="s">
        <v>293</v>
      </c>
      <c r="I60" s="54" t="s">
        <v>155</v>
      </c>
      <c r="J60" s="54" t="s">
        <v>198</v>
      </c>
      <c r="K60" s="54" t="s">
        <v>294</v>
      </c>
      <c r="L60" s="73">
        <v>0.2</v>
      </c>
      <c r="M60" s="54" t="s">
        <v>158</v>
      </c>
      <c r="N60" s="54" t="s">
        <v>790</v>
      </c>
      <c r="O60" s="54">
        <v>6</v>
      </c>
      <c r="P60" s="83" t="s">
        <v>772</v>
      </c>
      <c r="Q60" s="74" t="s">
        <v>381</v>
      </c>
      <c r="R60" s="65" t="s">
        <v>381</v>
      </c>
      <c r="S60" s="65" t="s">
        <v>381</v>
      </c>
      <c r="T60" s="65" t="s">
        <v>381</v>
      </c>
      <c r="U60" s="65" t="s">
        <v>381</v>
      </c>
      <c r="V60" s="201" t="s">
        <v>381</v>
      </c>
      <c r="W60" s="194" t="s">
        <v>381</v>
      </c>
      <c r="X60" s="195" t="s">
        <v>381</v>
      </c>
      <c r="Y60" s="195" t="s">
        <v>381</v>
      </c>
      <c r="Z60" s="195" t="s">
        <v>381</v>
      </c>
      <c r="AA60" s="71">
        <v>3</v>
      </c>
      <c r="AB60" s="71">
        <v>2</v>
      </c>
      <c r="AC60" s="71">
        <v>1</v>
      </c>
    </row>
    <row r="61" spans="1:29" ht="96" customHeight="1">
      <c r="A61" s="54" t="s">
        <v>286</v>
      </c>
      <c r="B61" s="84" t="s">
        <v>284</v>
      </c>
      <c r="C61" s="54" t="s">
        <v>285</v>
      </c>
      <c r="D61" s="54" t="s">
        <v>287</v>
      </c>
      <c r="E61" s="54" t="s">
        <v>288</v>
      </c>
      <c r="F61" s="54" t="s">
        <v>289</v>
      </c>
      <c r="G61" s="67" t="s">
        <v>290</v>
      </c>
      <c r="H61" s="54" t="s">
        <v>295</v>
      </c>
      <c r="I61" s="54" t="s">
        <v>155</v>
      </c>
      <c r="J61" s="54" t="s">
        <v>198</v>
      </c>
      <c r="K61" s="54" t="s">
        <v>296</v>
      </c>
      <c r="L61" s="73">
        <v>0.35</v>
      </c>
      <c r="M61" s="54" t="s">
        <v>158</v>
      </c>
      <c r="N61" s="54" t="s">
        <v>790</v>
      </c>
      <c r="O61" s="54">
        <v>6</v>
      </c>
      <c r="P61" s="75">
        <v>1</v>
      </c>
      <c r="Q61" s="74">
        <v>1</v>
      </c>
      <c r="R61" s="65">
        <v>1</v>
      </c>
      <c r="S61" s="65">
        <v>1</v>
      </c>
      <c r="T61" s="65">
        <v>1</v>
      </c>
      <c r="U61" s="65">
        <v>1</v>
      </c>
      <c r="V61" s="201">
        <f t="shared" si="3"/>
        <v>1</v>
      </c>
      <c r="W61" s="193">
        <f t="shared" ref="W61" si="12">+(U61/P61)*L61</f>
        <v>0.35</v>
      </c>
      <c r="X61" s="203">
        <f t="shared" ref="X61:X62" si="13">+(V61/O61)*L61</f>
        <v>5.8333333333333327E-2</v>
      </c>
      <c r="Y61" s="208">
        <f>+U61/P61</f>
        <v>1</v>
      </c>
      <c r="Z61" s="208">
        <f t="shared" si="2"/>
        <v>0.16666666666666666</v>
      </c>
      <c r="AA61" s="71">
        <v>1</v>
      </c>
      <c r="AB61" s="71">
        <v>2</v>
      </c>
      <c r="AC61" s="71">
        <v>2</v>
      </c>
    </row>
    <row r="62" spans="1:29" ht="409.5">
      <c r="A62" s="54" t="s">
        <v>286</v>
      </c>
      <c r="B62" s="84" t="s">
        <v>284</v>
      </c>
      <c r="C62" s="54" t="s">
        <v>285</v>
      </c>
      <c r="D62" s="54" t="s">
        <v>287</v>
      </c>
      <c r="E62" s="54" t="s">
        <v>288</v>
      </c>
      <c r="F62" s="54" t="s">
        <v>289</v>
      </c>
      <c r="G62" s="67" t="s">
        <v>290</v>
      </c>
      <c r="H62" s="54" t="s">
        <v>297</v>
      </c>
      <c r="I62" s="54" t="s">
        <v>155</v>
      </c>
      <c r="J62" s="54" t="s">
        <v>198</v>
      </c>
      <c r="K62" s="54" t="s">
        <v>298</v>
      </c>
      <c r="L62" s="73">
        <v>0.2</v>
      </c>
      <c r="M62" s="54" t="s">
        <v>158</v>
      </c>
      <c r="N62" s="54" t="s">
        <v>790</v>
      </c>
      <c r="O62" s="54">
        <v>10</v>
      </c>
      <c r="P62" s="83">
        <v>10</v>
      </c>
      <c r="Q62" s="74">
        <v>0</v>
      </c>
      <c r="R62" s="65">
        <v>0</v>
      </c>
      <c r="S62" s="65">
        <v>16</v>
      </c>
      <c r="T62" s="65">
        <v>0</v>
      </c>
      <c r="U62" s="65">
        <f t="shared" ref="U62" si="14">SUM(Q62:S62)</f>
        <v>16</v>
      </c>
      <c r="V62" s="201">
        <f>+U62</f>
        <v>16</v>
      </c>
      <c r="W62" s="193">
        <v>0.2</v>
      </c>
      <c r="X62" s="221">
        <f t="shared" si="13"/>
        <v>0.32000000000000006</v>
      </c>
      <c r="Y62" s="211">
        <v>1</v>
      </c>
      <c r="Z62" s="222">
        <v>0.25</v>
      </c>
      <c r="AA62" s="71">
        <v>3</v>
      </c>
      <c r="AB62" s="71">
        <v>2</v>
      </c>
      <c r="AC62" s="71">
        <v>3</v>
      </c>
    </row>
    <row r="63" spans="1:29" ht="409.5">
      <c r="A63" s="54" t="s">
        <v>286</v>
      </c>
      <c r="B63" s="84" t="s">
        <v>284</v>
      </c>
      <c r="C63" s="54" t="s">
        <v>285</v>
      </c>
      <c r="D63" s="54" t="s">
        <v>287</v>
      </c>
      <c r="E63" s="54" t="s">
        <v>288</v>
      </c>
      <c r="F63" s="54" t="s">
        <v>289</v>
      </c>
      <c r="G63" s="67" t="s">
        <v>290</v>
      </c>
      <c r="H63" s="54" t="s">
        <v>299</v>
      </c>
      <c r="I63" s="54" t="s">
        <v>155</v>
      </c>
      <c r="J63" s="54" t="s">
        <v>207</v>
      </c>
      <c r="K63" s="54" t="s">
        <v>300</v>
      </c>
      <c r="L63" s="73">
        <v>0.05</v>
      </c>
      <c r="M63" s="54" t="s">
        <v>158</v>
      </c>
      <c r="N63" s="54" t="s">
        <v>790</v>
      </c>
      <c r="O63" s="54">
        <v>1</v>
      </c>
      <c r="P63" s="75" t="s">
        <v>772</v>
      </c>
      <c r="Q63" s="74" t="s">
        <v>381</v>
      </c>
      <c r="R63" s="65" t="s">
        <v>381</v>
      </c>
      <c r="S63" s="65" t="s">
        <v>381</v>
      </c>
      <c r="T63" s="65" t="s">
        <v>381</v>
      </c>
      <c r="U63" s="65" t="s">
        <v>381</v>
      </c>
      <c r="V63" s="201" t="s">
        <v>381</v>
      </c>
      <c r="W63" s="194" t="s">
        <v>381</v>
      </c>
      <c r="X63" s="195" t="s">
        <v>381</v>
      </c>
      <c r="Y63" s="195" t="s">
        <v>381</v>
      </c>
      <c r="Z63" s="195" t="s">
        <v>381</v>
      </c>
      <c r="AA63" s="71">
        <v>1</v>
      </c>
      <c r="AB63" s="71">
        <v>0</v>
      </c>
      <c r="AC63" s="71">
        <v>0</v>
      </c>
    </row>
    <row r="64" spans="1:29" ht="93" customHeight="1">
      <c r="A64" s="54"/>
      <c r="B64" s="84"/>
      <c r="C64" s="54"/>
      <c r="D64" s="54"/>
      <c r="E64" s="54"/>
      <c r="F64" s="298" t="s">
        <v>840</v>
      </c>
      <c r="G64" s="299"/>
      <c r="H64" s="299"/>
      <c r="I64" s="299"/>
      <c r="J64" s="299"/>
      <c r="K64" s="299"/>
      <c r="L64" s="299"/>
      <c r="M64" s="299"/>
      <c r="N64" s="299"/>
      <c r="O64" s="299"/>
      <c r="P64" s="299"/>
      <c r="Q64" s="299"/>
      <c r="R64" s="299"/>
      <c r="S64" s="299"/>
      <c r="T64" s="299"/>
      <c r="U64" s="299"/>
      <c r="V64" s="300"/>
      <c r="W64" s="242">
        <f>SUM(W59:W63)</f>
        <v>0.55000000000000004</v>
      </c>
      <c r="X64" s="247">
        <f>SUM(X59:X63)</f>
        <v>0.37833333333333341</v>
      </c>
      <c r="Y64" s="248">
        <f>AVERAGE(Y59:Y63)</f>
        <v>1</v>
      </c>
      <c r="Z64" s="248">
        <f>AVERAGE(Z59:Z63)</f>
        <v>0.20833333333333331</v>
      </c>
      <c r="AA64" s="40"/>
      <c r="AB64" s="71"/>
      <c r="AC64" s="71"/>
    </row>
    <row r="65" spans="1:29" ht="130.5" customHeight="1">
      <c r="A65" s="54" t="s">
        <v>286</v>
      </c>
      <c r="B65" s="84" t="s">
        <v>284</v>
      </c>
      <c r="C65" s="54" t="s">
        <v>285</v>
      </c>
      <c r="D65" s="54" t="s">
        <v>287</v>
      </c>
      <c r="E65" s="60" t="s">
        <v>288</v>
      </c>
      <c r="F65" s="74" t="s">
        <v>301</v>
      </c>
      <c r="G65" s="80" t="s">
        <v>302</v>
      </c>
      <c r="H65" s="74" t="s">
        <v>303</v>
      </c>
      <c r="I65" s="74" t="s">
        <v>155</v>
      </c>
      <c r="J65" s="74" t="s">
        <v>198</v>
      </c>
      <c r="K65" s="74" t="s">
        <v>304</v>
      </c>
      <c r="L65" s="73">
        <v>0.05</v>
      </c>
      <c r="M65" s="74" t="s">
        <v>171</v>
      </c>
      <c r="N65" s="74" t="s">
        <v>798</v>
      </c>
      <c r="O65" s="74">
        <v>1</v>
      </c>
      <c r="P65" s="74">
        <v>0.25</v>
      </c>
      <c r="Q65" s="74">
        <v>0.06</v>
      </c>
      <c r="R65" s="65">
        <v>0.06</v>
      </c>
      <c r="S65" s="65">
        <v>5.3999999999999999E-2</v>
      </c>
      <c r="T65" s="65">
        <f>0.079-S65</f>
        <v>2.5000000000000001E-2</v>
      </c>
      <c r="U65" s="65">
        <f>+R65+S65+Q65+T65</f>
        <v>0.19899999999999998</v>
      </c>
      <c r="V65" s="65">
        <f t="shared" si="3"/>
        <v>0.19899999999999998</v>
      </c>
      <c r="W65" s="202">
        <f>+(U65/P65)*L65</f>
        <v>3.9800000000000002E-2</v>
      </c>
      <c r="X65" s="203">
        <f>+(V65/O65)*L65</f>
        <v>9.9500000000000005E-3</v>
      </c>
      <c r="Y65" s="195">
        <f t="shared" si="1"/>
        <v>0.79599999999999993</v>
      </c>
      <c r="Z65" s="195">
        <f t="shared" si="2"/>
        <v>0.19899999999999998</v>
      </c>
      <c r="AA65" s="71">
        <v>0.25</v>
      </c>
      <c r="AB65" s="71">
        <v>0.25</v>
      </c>
      <c r="AC65" s="71">
        <v>0.25</v>
      </c>
    </row>
    <row r="66" spans="1:29" ht="147" customHeight="1">
      <c r="A66" s="54" t="s">
        <v>286</v>
      </c>
      <c r="B66" s="84" t="s">
        <v>284</v>
      </c>
      <c r="C66" s="54" t="s">
        <v>285</v>
      </c>
      <c r="D66" s="54" t="s">
        <v>287</v>
      </c>
      <c r="E66" s="60" t="s">
        <v>288</v>
      </c>
      <c r="F66" s="74" t="s">
        <v>301</v>
      </c>
      <c r="G66" s="80" t="s">
        <v>302</v>
      </c>
      <c r="H66" s="74" t="s">
        <v>305</v>
      </c>
      <c r="I66" s="74" t="s">
        <v>155</v>
      </c>
      <c r="J66" s="74" t="s">
        <v>207</v>
      </c>
      <c r="K66" s="74" t="s">
        <v>306</v>
      </c>
      <c r="L66" s="73">
        <v>0.25</v>
      </c>
      <c r="M66" s="74" t="s">
        <v>171</v>
      </c>
      <c r="N66" s="74" t="s">
        <v>799</v>
      </c>
      <c r="O66" s="74">
        <v>1</v>
      </c>
      <c r="P66" s="74">
        <v>0.1</v>
      </c>
      <c r="Q66" s="74">
        <v>0.01</v>
      </c>
      <c r="R66" s="65">
        <v>0.02</v>
      </c>
      <c r="S66" s="65">
        <v>0</v>
      </c>
      <c r="T66" s="65">
        <v>4.1000000000000002E-2</v>
      </c>
      <c r="U66" s="196">
        <f>+Q66+R66+T66</f>
        <v>7.1000000000000008E-2</v>
      </c>
      <c r="V66" s="196">
        <f t="shared" si="3"/>
        <v>7.1000000000000008E-2</v>
      </c>
      <c r="W66" s="202">
        <f>+(U66/P66)*L66</f>
        <v>0.17750000000000002</v>
      </c>
      <c r="X66" s="203">
        <f t="shared" ref="X66:X70" si="15">+(V66/O66)*L66</f>
        <v>1.7750000000000002E-2</v>
      </c>
      <c r="Y66" s="195">
        <f t="shared" si="1"/>
        <v>0.71000000000000008</v>
      </c>
      <c r="Z66" s="195">
        <f t="shared" si="2"/>
        <v>7.1000000000000008E-2</v>
      </c>
      <c r="AA66" s="71">
        <v>0.3</v>
      </c>
      <c r="AB66" s="71">
        <v>0.3</v>
      </c>
      <c r="AC66" s="71">
        <v>0.3</v>
      </c>
    </row>
    <row r="67" spans="1:29" ht="127.15" customHeight="1">
      <c r="A67" s="54" t="s">
        <v>286</v>
      </c>
      <c r="B67" s="84" t="s">
        <v>284</v>
      </c>
      <c r="C67" s="54" t="s">
        <v>285</v>
      </c>
      <c r="D67" s="54" t="s">
        <v>287</v>
      </c>
      <c r="E67" s="60" t="s">
        <v>288</v>
      </c>
      <c r="F67" s="74" t="s">
        <v>301</v>
      </c>
      <c r="G67" s="80" t="s">
        <v>302</v>
      </c>
      <c r="H67" s="74" t="s">
        <v>307</v>
      </c>
      <c r="I67" s="74" t="s">
        <v>155</v>
      </c>
      <c r="J67" s="74" t="s">
        <v>308</v>
      </c>
      <c r="K67" s="74" t="s">
        <v>309</v>
      </c>
      <c r="L67" s="73">
        <v>0.05</v>
      </c>
      <c r="M67" s="74" t="s">
        <v>171</v>
      </c>
      <c r="N67" s="74" t="s">
        <v>799</v>
      </c>
      <c r="O67" s="74">
        <v>4</v>
      </c>
      <c r="P67" s="74">
        <v>1</v>
      </c>
      <c r="Q67" s="74">
        <v>0.67</v>
      </c>
      <c r="R67" s="65">
        <v>0.09</v>
      </c>
      <c r="S67" s="65">
        <v>0</v>
      </c>
      <c r="T67" s="65">
        <v>0.18</v>
      </c>
      <c r="U67" s="65">
        <f>+Q67+R67+T67</f>
        <v>0.94</v>
      </c>
      <c r="V67" s="65">
        <f>+U67</f>
        <v>0.94</v>
      </c>
      <c r="W67" s="202">
        <f>+(U67/P67)*L67</f>
        <v>4.7E-2</v>
      </c>
      <c r="X67" s="203">
        <f t="shared" si="15"/>
        <v>1.175E-2</v>
      </c>
      <c r="Y67" s="195">
        <f t="shared" si="1"/>
        <v>0.94</v>
      </c>
      <c r="Z67" s="195">
        <f t="shared" si="2"/>
        <v>0.23499999999999999</v>
      </c>
      <c r="AA67" s="71">
        <v>1</v>
      </c>
      <c r="AB67" s="71">
        <v>1</v>
      </c>
      <c r="AC67" s="71">
        <v>1</v>
      </c>
    </row>
    <row r="68" spans="1:29" ht="117" customHeight="1">
      <c r="A68" s="54" t="s">
        <v>286</v>
      </c>
      <c r="B68" s="84" t="s">
        <v>284</v>
      </c>
      <c r="C68" s="54" t="s">
        <v>285</v>
      </c>
      <c r="D68" s="54" t="s">
        <v>287</v>
      </c>
      <c r="E68" s="60" t="s">
        <v>288</v>
      </c>
      <c r="F68" s="74" t="s">
        <v>301</v>
      </c>
      <c r="G68" s="80" t="s">
        <v>302</v>
      </c>
      <c r="H68" s="74" t="s">
        <v>310</v>
      </c>
      <c r="I68" s="74" t="s">
        <v>155</v>
      </c>
      <c r="J68" s="74" t="s">
        <v>198</v>
      </c>
      <c r="K68" s="74" t="s">
        <v>311</v>
      </c>
      <c r="L68" s="73">
        <v>0.25</v>
      </c>
      <c r="M68" s="74" t="s">
        <v>158</v>
      </c>
      <c r="N68" s="74" t="s">
        <v>800</v>
      </c>
      <c r="O68" s="74">
        <v>1</v>
      </c>
      <c r="P68" s="74">
        <v>0.1</v>
      </c>
      <c r="Q68" s="74">
        <v>0.05</v>
      </c>
      <c r="R68" s="65">
        <v>0.05</v>
      </c>
      <c r="S68" s="65">
        <v>0</v>
      </c>
      <c r="T68" s="65">
        <v>0</v>
      </c>
      <c r="U68" s="65">
        <f>+Q68+R68</f>
        <v>0.1</v>
      </c>
      <c r="V68" s="65">
        <f t="shared" si="3"/>
        <v>0.1</v>
      </c>
      <c r="W68" s="202">
        <f t="shared" ref="W68:W70" si="16">+(U68/P68)*L68</f>
        <v>0.25</v>
      </c>
      <c r="X68" s="203">
        <f t="shared" si="15"/>
        <v>2.5000000000000001E-2</v>
      </c>
      <c r="Y68" s="195">
        <f t="shared" si="1"/>
        <v>1</v>
      </c>
      <c r="Z68" s="195">
        <f t="shared" si="2"/>
        <v>0.1</v>
      </c>
      <c r="AA68" s="71">
        <v>0.3</v>
      </c>
      <c r="AB68" s="71">
        <v>0.3</v>
      </c>
      <c r="AC68" s="71">
        <v>0.3</v>
      </c>
    </row>
    <row r="69" spans="1:29" ht="409.5">
      <c r="A69" s="54" t="s">
        <v>286</v>
      </c>
      <c r="B69" s="84" t="s">
        <v>284</v>
      </c>
      <c r="C69" s="54" t="s">
        <v>285</v>
      </c>
      <c r="D69" s="54" t="s">
        <v>287</v>
      </c>
      <c r="E69" s="60" t="s">
        <v>288</v>
      </c>
      <c r="F69" s="74" t="s">
        <v>301</v>
      </c>
      <c r="G69" s="80" t="s">
        <v>302</v>
      </c>
      <c r="H69" s="74" t="s">
        <v>312</v>
      </c>
      <c r="I69" s="74" t="s">
        <v>155</v>
      </c>
      <c r="J69" s="74" t="s">
        <v>313</v>
      </c>
      <c r="K69" s="74" t="s">
        <v>314</v>
      </c>
      <c r="L69" s="73">
        <v>0.05</v>
      </c>
      <c r="M69" s="74" t="s">
        <v>171</v>
      </c>
      <c r="N69" s="74" t="s">
        <v>801</v>
      </c>
      <c r="O69" s="74">
        <v>4</v>
      </c>
      <c r="P69" s="74">
        <v>1</v>
      </c>
      <c r="Q69" s="74">
        <v>0.69</v>
      </c>
      <c r="R69" s="65">
        <v>0.31000000000000005</v>
      </c>
      <c r="S69" s="65">
        <v>1</v>
      </c>
      <c r="T69" s="65">
        <v>1</v>
      </c>
      <c r="U69" s="65">
        <v>1</v>
      </c>
      <c r="V69" s="65">
        <f t="shared" si="3"/>
        <v>1</v>
      </c>
      <c r="W69" s="202">
        <f t="shared" si="16"/>
        <v>0.05</v>
      </c>
      <c r="X69" s="203">
        <f t="shared" si="15"/>
        <v>1.2500000000000001E-2</v>
      </c>
      <c r="Y69" s="195">
        <f t="shared" si="1"/>
        <v>1</v>
      </c>
      <c r="Z69" s="195">
        <f t="shared" si="2"/>
        <v>0.25</v>
      </c>
      <c r="AA69" s="71">
        <v>1</v>
      </c>
      <c r="AB69" s="71">
        <v>1</v>
      </c>
      <c r="AC69" s="71">
        <v>1</v>
      </c>
    </row>
    <row r="70" spans="1:29" ht="409.5">
      <c r="A70" s="54" t="s">
        <v>286</v>
      </c>
      <c r="B70" s="84" t="s">
        <v>284</v>
      </c>
      <c r="C70" s="54" t="s">
        <v>285</v>
      </c>
      <c r="D70" s="54" t="s">
        <v>287</v>
      </c>
      <c r="E70" s="60" t="s">
        <v>288</v>
      </c>
      <c r="F70" s="74" t="s">
        <v>301</v>
      </c>
      <c r="G70" s="80" t="s">
        <v>302</v>
      </c>
      <c r="H70" s="74" t="s">
        <v>315</v>
      </c>
      <c r="I70" s="74" t="s">
        <v>155</v>
      </c>
      <c r="J70" s="74" t="s">
        <v>316</v>
      </c>
      <c r="K70" s="74" t="s">
        <v>317</v>
      </c>
      <c r="L70" s="73">
        <v>0.35</v>
      </c>
      <c r="M70" s="74" t="s">
        <v>171</v>
      </c>
      <c r="N70" s="74" t="s">
        <v>802</v>
      </c>
      <c r="O70" s="74">
        <v>44</v>
      </c>
      <c r="P70" s="74">
        <v>11</v>
      </c>
      <c r="Q70" s="74">
        <v>8</v>
      </c>
      <c r="R70" s="65">
        <v>3</v>
      </c>
      <c r="S70" s="65">
        <v>0</v>
      </c>
      <c r="T70" s="65">
        <v>0</v>
      </c>
      <c r="U70" s="65">
        <f>+Q70+R70+S70</f>
        <v>11</v>
      </c>
      <c r="V70" s="65">
        <f t="shared" si="3"/>
        <v>11</v>
      </c>
      <c r="W70" s="202">
        <f t="shared" si="16"/>
        <v>0.35</v>
      </c>
      <c r="X70" s="203">
        <f t="shared" si="15"/>
        <v>8.7499999999999994E-2</v>
      </c>
      <c r="Y70" s="195">
        <f t="shared" si="1"/>
        <v>1</v>
      </c>
      <c r="Z70" s="195">
        <f t="shared" si="2"/>
        <v>0.25</v>
      </c>
      <c r="AA70" s="71">
        <v>11</v>
      </c>
      <c r="AB70" s="71">
        <v>11</v>
      </c>
      <c r="AC70" s="71">
        <v>11</v>
      </c>
    </row>
    <row r="71" spans="1:29" ht="54" customHeight="1">
      <c r="A71" s="54"/>
      <c r="B71" s="84"/>
      <c r="C71" s="54"/>
      <c r="D71" s="54"/>
      <c r="E71" s="60"/>
      <c r="F71" s="301" t="s">
        <v>842</v>
      </c>
      <c r="G71" s="301"/>
      <c r="H71" s="301"/>
      <c r="I71" s="301"/>
      <c r="J71" s="301"/>
      <c r="K71" s="301"/>
      <c r="L71" s="301"/>
      <c r="M71" s="301"/>
      <c r="N71" s="301"/>
      <c r="O71" s="301"/>
      <c r="P71" s="301"/>
      <c r="Q71" s="301"/>
      <c r="R71" s="301"/>
      <c r="S71" s="301"/>
      <c r="T71" s="301"/>
      <c r="U71" s="301"/>
      <c r="V71" s="301"/>
      <c r="W71" s="242">
        <f>SUM(W65:W70)</f>
        <v>0.9143</v>
      </c>
      <c r="X71" s="247">
        <f>SUM(X65:X70)</f>
        <v>0.16444999999999999</v>
      </c>
      <c r="Y71" s="233">
        <f>AVERAGE(Y65:Y70)</f>
        <v>0.90766666666666662</v>
      </c>
      <c r="Z71" s="233">
        <f>AVERAGE(Z65:Z70)</f>
        <v>0.18416666666666667</v>
      </c>
      <c r="AA71" s="41"/>
      <c r="AB71" s="71"/>
      <c r="AC71" s="71"/>
    </row>
    <row r="72" spans="1:29" ht="409.5">
      <c r="A72" s="54" t="s">
        <v>286</v>
      </c>
      <c r="B72" s="84" t="s">
        <v>284</v>
      </c>
      <c r="C72" s="54" t="s">
        <v>285</v>
      </c>
      <c r="D72" s="54" t="s">
        <v>287</v>
      </c>
      <c r="E72" s="60" t="s">
        <v>318</v>
      </c>
      <c r="F72" s="74" t="s">
        <v>319</v>
      </c>
      <c r="G72" s="80" t="s">
        <v>320</v>
      </c>
      <c r="H72" s="74" t="s">
        <v>321</v>
      </c>
      <c r="I72" s="74" t="s">
        <v>155</v>
      </c>
      <c r="J72" s="74" t="s">
        <v>322</v>
      </c>
      <c r="K72" s="74" t="s">
        <v>323</v>
      </c>
      <c r="L72" s="73">
        <v>0.1</v>
      </c>
      <c r="M72" s="74" t="s">
        <v>171</v>
      </c>
      <c r="N72" s="74" t="s">
        <v>803</v>
      </c>
      <c r="O72" s="74">
        <v>16</v>
      </c>
      <c r="P72" s="74">
        <v>4</v>
      </c>
      <c r="Q72" s="74">
        <v>2</v>
      </c>
      <c r="R72" s="65">
        <v>1</v>
      </c>
      <c r="S72" s="65">
        <v>1</v>
      </c>
      <c r="T72" s="65">
        <v>1</v>
      </c>
      <c r="U72" s="65">
        <v>5</v>
      </c>
      <c r="V72" s="65">
        <v>5</v>
      </c>
      <c r="W72" s="202">
        <v>0.1</v>
      </c>
      <c r="X72" s="203">
        <f>+(V72/O72)*L72</f>
        <v>3.125E-2</v>
      </c>
      <c r="Y72" s="195">
        <v>1</v>
      </c>
      <c r="Z72" s="195">
        <f t="shared" si="2"/>
        <v>0.3125</v>
      </c>
      <c r="AA72" s="71">
        <v>4</v>
      </c>
      <c r="AB72" s="71">
        <v>4</v>
      </c>
      <c r="AC72" s="71">
        <v>4</v>
      </c>
    </row>
    <row r="73" spans="1:29" ht="409.5">
      <c r="A73" s="54" t="s">
        <v>286</v>
      </c>
      <c r="B73" s="84" t="s">
        <v>284</v>
      </c>
      <c r="C73" s="54" t="s">
        <v>285</v>
      </c>
      <c r="D73" s="54" t="s">
        <v>287</v>
      </c>
      <c r="E73" s="54" t="s">
        <v>318</v>
      </c>
      <c r="F73" s="61" t="s">
        <v>319</v>
      </c>
      <c r="G73" s="62" t="s">
        <v>320</v>
      </c>
      <c r="H73" s="61" t="s">
        <v>324</v>
      </c>
      <c r="I73" s="61" t="s">
        <v>155</v>
      </c>
      <c r="J73" s="61" t="s">
        <v>198</v>
      </c>
      <c r="K73" s="61" t="s">
        <v>325</v>
      </c>
      <c r="L73" s="85">
        <v>0.15</v>
      </c>
      <c r="M73" s="61" t="s">
        <v>171</v>
      </c>
      <c r="N73" s="61" t="s">
        <v>804</v>
      </c>
      <c r="O73" s="61">
        <v>92</v>
      </c>
      <c r="P73" s="86">
        <v>23</v>
      </c>
      <c r="Q73" s="186">
        <v>23</v>
      </c>
      <c r="R73" s="220">
        <v>23</v>
      </c>
      <c r="S73" s="220">
        <v>0</v>
      </c>
      <c r="T73" s="220">
        <v>23</v>
      </c>
      <c r="U73" s="220">
        <v>23</v>
      </c>
      <c r="V73" s="217">
        <f t="shared" si="3"/>
        <v>23</v>
      </c>
      <c r="W73" s="202">
        <f t="shared" ref="W73:W77" si="17">+(U73/P73)*L73</f>
        <v>0.15</v>
      </c>
      <c r="X73" s="203">
        <f t="shared" ref="X73:X77" si="18">+(V73/O73)*L73</f>
        <v>3.7499999999999999E-2</v>
      </c>
      <c r="Y73" s="195">
        <f t="shared" si="1"/>
        <v>1</v>
      </c>
      <c r="Z73" s="195">
        <f t="shared" si="2"/>
        <v>0.25</v>
      </c>
      <c r="AA73" s="71">
        <v>23</v>
      </c>
      <c r="AB73" s="71">
        <v>23</v>
      </c>
      <c r="AC73" s="71">
        <v>23</v>
      </c>
    </row>
    <row r="74" spans="1:29" ht="409.5">
      <c r="A74" s="54" t="s">
        <v>286</v>
      </c>
      <c r="B74" s="84" t="s">
        <v>284</v>
      </c>
      <c r="C74" s="54" t="s">
        <v>285</v>
      </c>
      <c r="D74" s="54" t="s">
        <v>287</v>
      </c>
      <c r="E74" s="54" t="s">
        <v>318</v>
      </c>
      <c r="F74" s="54" t="s">
        <v>319</v>
      </c>
      <c r="G74" s="67" t="s">
        <v>320</v>
      </c>
      <c r="H74" s="54" t="s">
        <v>326</v>
      </c>
      <c r="I74" s="54" t="s">
        <v>155</v>
      </c>
      <c r="J74" s="54" t="s">
        <v>327</v>
      </c>
      <c r="K74" s="54" t="s">
        <v>328</v>
      </c>
      <c r="L74" s="73">
        <v>0.15</v>
      </c>
      <c r="M74" s="54" t="s">
        <v>171</v>
      </c>
      <c r="N74" s="54" t="s">
        <v>793</v>
      </c>
      <c r="O74" s="54">
        <v>1500</v>
      </c>
      <c r="P74" s="70">
        <v>375</v>
      </c>
      <c r="Q74" s="74">
        <v>348</v>
      </c>
      <c r="R74" s="74">
        <v>348</v>
      </c>
      <c r="S74" s="65">
        <f>741-Q74</f>
        <v>393</v>
      </c>
      <c r="T74" s="65">
        <v>741</v>
      </c>
      <c r="U74" s="65">
        <f>+R74+S74</f>
        <v>741</v>
      </c>
      <c r="V74" s="201">
        <f t="shared" si="3"/>
        <v>741</v>
      </c>
      <c r="W74" s="202">
        <v>0.15</v>
      </c>
      <c r="X74" s="203">
        <f t="shared" si="18"/>
        <v>7.4099999999999999E-2</v>
      </c>
      <c r="Y74" s="195">
        <v>1</v>
      </c>
      <c r="Z74" s="195">
        <f t="shared" si="2"/>
        <v>0.49399999999999999</v>
      </c>
      <c r="AA74" s="71">
        <v>375</v>
      </c>
      <c r="AB74" s="71">
        <v>375</v>
      </c>
      <c r="AC74" s="71">
        <v>375</v>
      </c>
    </row>
    <row r="75" spans="1:29" ht="409.5">
      <c r="A75" s="54" t="s">
        <v>286</v>
      </c>
      <c r="B75" s="84" t="s">
        <v>284</v>
      </c>
      <c r="C75" s="54" t="s">
        <v>285</v>
      </c>
      <c r="D75" s="54" t="s">
        <v>287</v>
      </c>
      <c r="E75" s="54" t="s">
        <v>318</v>
      </c>
      <c r="F75" s="54" t="s">
        <v>319</v>
      </c>
      <c r="G75" s="67" t="s">
        <v>320</v>
      </c>
      <c r="H75" s="54" t="s">
        <v>329</v>
      </c>
      <c r="I75" s="54" t="s">
        <v>155</v>
      </c>
      <c r="J75" s="54" t="s">
        <v>330</v>
      </c>
      <c r="K75" s="54" t="s">
        <v>331</v>
      </c>
      <c r="L75" s="73">
        <v>0.1</v>
      </c>
      <c r="M75" s="54" t="s">
        <v>171</v>
      </c>
      <c r="N75" s="54" t="s">
        <v>796</v>
      </c>
      <c r="O75" s="55">
        <v>12</v>
      </c>
      <c r="P75" s="87">
        <v>3</v>
      </c>
      <c r="Q75" s="78">
        <v>1</v>
      </c>
      <c r="R75" s="65">
        <v>0</v>
      </c>
      <c r="S75" s="65">
        <v>2</v>
      </c>
      <c r="T75" s="65">
        <v>3</v>
      </c>
      <c r="U75" s="65">
        <f t="shared" ref="U75" si="19">+Q75+R75+S75</f>
        <v>3</v>
      </c>
      <c r="V75" s="210">
        <f t="shared" si="3"/>
        <v>3</v>
      </c>
      <c r="W75" s="202">
        <f t="shared" si="17"/>
        <v>0.1</v>
      </c>
      <c r="X75" s="214">
        <f t="shared" si="18"/>
        <v>2.5000000000000001E-2</v>
      </c>
      <c r="Y75" s="211">
        <f t="shared" si="1"/>
        <v>1</v>
      </c>
      <c r="Z75" s="211">
        <f t="shared" si="2"/>
        <v>0.25</v>
      </c>
      <c r="AA75" s="71">
        <v>3</v>
      </c>
      <c r="AB75" s="71">
        <v>3</v>
      </c>
      <c r="AC75" s="71">
        <v>3</v>
      </c>
    </row>
    <row r="76" spans="1:29" ht="409.5">
      <c r="A76" s="54" t="s">
        <v>286</v>
      </c>
      <c r="B76" s="84" t="s">
        <v>284</v>
      </c>
      <c r="C76" s="54" t="s">
        <v>285</v>
      </c>
      <c r="D76" s="54" t="s">
        <v>287</v>
      </c>
      <c r="E76" s="54" t="s">
        <v>318</v>
      </c>
      <c r="F76" s="54" t="s">
        <v>319</v>
      </c>
      <c r="G76" s="67" t="s">
        <v>320</v>
      </c>
      <c r="H76" s="55" t="s">
        <v>332</v>
      </c>
      <c r="I76" s="55" t="s">
        <v>155</v>
      </c>
      <c r="J76" s="55" t="s">
        <v>333</v>
      </c>
      <c r="K76" s="55" t="s">
        <v>334</v>
      </c>
      <c r="L76" s="77">
        <v>0.1</v>
      </c>
      <c r="M76" s="55" t="s">
        <v>171</v>
      </c>
      <c r="N76" s="42" t="s">
        <v>805</v>
      </c>
      <c r="O76" s="78">
        <v>1</v>
      </c>
      <c r="P76" s="87" t="s">
        <v>772</v>
      </c>
      <c r="Q76" s="74" t="s">
        <v>381</v>
      </c>
      <c r="R76" s="74" t="s">
        <v>381</v>
      </c>
      <c r="S76" s="74" t="s">
        <v>381</v>
      </c>
      <c r="T76" s="74" t="s">
        <v>381</v>
      </c>
      <c r="U76" s="74" t="s">
        <v>381</v>
      </c>
      <c r="V76" s="74" t="s">
        <v>381</v>
      </c>
      <c r="W76" s="203" t="s">
        <v>381</v>
      </c>
      <c r="X76" s="195" t="s">
        <v>381</v>
      </c>
      <c r="Y76" s="195" t="s">
        <v>381</v>
      </c>
      <c r="Z76" s="195" t="s">
        <v>381</v>
      </c>
      <c r="AA76" s="71">
        <v>0.5</v>
      </c>
      <c r="AB76" s="71">
        <v>0.25</v>
      </c>
      <c r="AC76" s="71">
        <v>0.25</v>
      </c>
    </row>
    <row r="77" spans="1:29" ht="409.5">
      <c r="A77" s="54" t="s">
        <v>286</v>
      </c>
      <c r="B77" s="84" t="s">
        <v>284</v>
      </c>
      <c r="C77" s="54" t="s">
        <v>285</v>
      </c>
      <c r="D77" s="54" t="s">
        <v>287</v>
      </c>
      <c r="E77" s="54" t="s">
        <v>318</v>
      </c>
      <c r="F77" s="55" t="s">
        <v>319</v>
      </c>
      <c r="G77" s="88" t="s">
        <v>320</v>
      </c>
      <c r="H77" s="74" t="s">
        <v>335</v>
      </c>
      <c r="I77" s="74" t="s">
        <v>155</v>
      </c>
      <c r="J77" s="74" t="s">
        <v>207</v>
      </c>
      <c r="K77" s="89" t="s">
        <v>336</v>
      </c>
      <c r="L77" s="73">
        <v>0.3</v>
      </c>
      <c r="M77" s="74" t="s">
        <v>171</v>
      </c>
      <c r="N77" s="74" t="s">
        <v>806</v>
      </c>
      <c r="O77" s="74">
        <f>21*4</f>
        <v>84</v>
      </c>
      <c r="P77" s="74">
        <v>21</v>
      </c>
      <c r="Q77" s="74">
        <v>21</v>
      </c>
      <c r="R77" s="65">
        <v>21</v>
      </c>
      <c r="S77" s="65">
        <v>21</v>
      </c>
      <c r="T77" s="65">
        <v>21</v>
      </c>
      <c r="U77" s="65">
        <v>21</v>
      </c>
      <c r="V77" s="218">
        <f t="shared" si="3"/>
        <v>21</v>
      </c>
      <c r="W77" s="202">
        <f t="shared" si="17"/>
        <v>0.3</v>
      </c>
      <c r="X77" s="214">
        <f t="shared" si="18"/>
        <v>7.4999999999999997E-2</v>
      </c>
      <c r="Y77" s="215">
        <f t="shared" si="1"/>
        <v>1</v>
      </c>
      <c r="Z77" s="215">
        <f t="shared" si="2"/>
        <v>0.25</v>
      </c>
      <c r="AA77" s="71">
        <v>21</v>
      </c>
      <c r="AB77" s="71">
        <v>21</v>
      </c>
      <c r="AC77" s="71">
        <v>21</v>
      </c>
    </row>
    <row r="78" spans="1:29" ht="409.5">
      <c r="A78" s="54" t="s">
        <v>286</v>
      </c>
      <c r="B78" s="84" t="s">
        <v>284</v>
      </c>
      <c r="C78" s="54" t="s">
        <v>285</v>
      </c>
      <c r="D78" s="54" t="s">
        <v>287</v>
      </c>
      <c r="E78" s="54" t="s">
        <v>318</v>
      </c>
      <c r="F78" s="90" t="s">
        <v>319</v>
      </c>
      <c r="G78" s="91" t="s">
        <v>320</v>
      </c>
      <c r="H78" s="74" t="s">
        <v>337</v>
      </c>
      <c r="I78" s="74" t="s">
        <v>155</v>
      </c>
      <c r="J78" s="74" t="s">
        <v>198</v>
      </c>
      <c r="K78" s="66" t="s">
        <v>338</v>
      </c>
      <c r="L78" s="77">
        <v>0.1</v>
      </c>
      <c r="M78" s="78" t="s">
        <v>171</v>
      </c>
      <c r="N78" s="78" t="s">
        <v>807</v>
      </c>
      <c r="O78" s="78">
        <v>7</v>
      </c>
      <c r="P78" s="78" t="s">
        <v>772</v>
      </c>
      <c r="Q78" s="78" t="s">
        <v>381</v>
      </c>
      <c r="R78" s="65" t="s">
        <v>381</v>
      </c>
      <c r="S78" s="65" t="s">
        <v>381</v>
      </c>
      <c r="T78" s="65" t="s">
        <v>381</v>
      </c>
      <c r="U78" s="65" t="s">
        <v>381</v>
      </c>
      <c r="V78" s="223" t="s">
        <v>381</v>
      </c>
      <c r="W78" s="214" t="s">
        <v>381</v>
      </c>
      <c r="X78" s="195" t="s">
        <v>381</v>
      </c>
      <c r="Y78" s="195" t="s">
        <v>381</v>
      </c>
      <c r="Z78" s="195" t="s">
        <v>381</v>
      </c>
      <c r="AA78" s="71">
        <v>1</v>
      </c>
      <c r="AB78" s="71">
        <v>2</v>
      </c>
      <c r="AC78" s="71">
        <v>4</v>
      </c>
    </row>
    <row r="79" spans="1:29" ht="59.45" customHeight="1">
      <c r="A79" s="54"/>
      <c r="B79" s="84"/>
      <c r="C79" s="54"/>
      <c r="D79" s="54"/>
      <c r="E79" s="60"/>
      <c r="F79" s="301" t="s">
        <v>841</v>
      </c>
      <c r="G79" s="301"/>
      <c r="H79" s="301"/>
      <c r="I79" s="301"/>
      <c r="J79" s="301"/>
      <c r="K79" s="301"/>
      <c r="L79" s="301"/>
      <c r="M79" s="301"/>
      <c r="N79" s="301"/>
      <c r="O79" s="301"/>
      <c r="P79" s="301"/>
      <c r="Q79" s="301"/>
      <c r="R79" s="301"/>
      <c r="S79" s="301"/>
      <c r="T79" s="301"/>
      <c r="U79" s="301"/>
      <c r="V79" s="301"/>
      <c r="W79" s="233">
        <f>SUM(W72:W78)</f>
        <v>0.8</v>
      </c>
      <c r="X79" s="249">
        <f>SUM(X72:X78)</f>
        <v>0.24285000000000001</v>
      </c>
      <c r="Y79" s="233">
        <f>AVERAGE(Y72:Y78)</f>
        <v>1</v>
      </c>
      <c r="Z79" s="233">
        <f>AVERAGE(Z72:Z78)</f>
        <v>0.31130000000000002</v>
      </c>
      <c r="AA79" s="41"/>
      <c r="AB79" s="230"/>
      <c r="AC79" s="230"/>
    </row>
    <row r="80" spans="1:29" ht="310.5" customHeight="1">
      <c r="A80" s="54" t="s">
        <v>286</v>
      </c>
      <c r="B80" s="84" t="s">
        <v>284</v>
      </c>
      <c r="C80" s="54" t="s">
        <v>285</v>
      </c>
      <c r="D80" s="54" t="s">
        <v>287</v>
      </c>
      <c r="E80" s="54" t="s">
        <v>318</v>
      </c>
      <c r="F80" s="61" t="s">
        <v>339</v>
      </c>
      <c r="G80" s="62" t="s">
        <v>340</v>
      </c>
      <c r="H80" s="61" t="s">
        <v>341</v>
      </c>
      <c r="I80" s="61" t="s">
        <v>155</v>
      </c>
      <c r="J80" s="61" t="s">
        <v>342</v>
      </c>
      <c r="K80" s="61" t="s">
        <v>343</v>
      </c>
      <c r="L80" s="85">
        <v>0.6</v>
      </c>
      <c r="M80" s="61" t="s">
        <v>171</v>
      </c>
      <c r="N80" s="61" t="s">
        <v>800</v>
      </c>
      <c r="O80" s="61">
        <v>9</v>
      </c>
      <c r="P80" s="83">
        <v>2</v>
      </c>
      <c r="Q80" s="74">
        <v>0</v>
      </c>
      <c r="R80" s="65">
        <v>0</v>
      </c>
      <c r="S80" s="65">
        <v>2</v>
      </c>
      <c r="T80" s="65">
        <v>2</v>
      </c>
      <c r="U80" s="65">
        <f>+Q80+R80+S80</f>
        <v>2</v>
      </c>
      <c r="V80" s="217">
        <f t="shared" si="3"/>
        <v>2</v>
      </c>
      <c r="W80" s="202">
        <f>+(U80/P80)*L80</f>
        <v>0.6</v>
      </c>
      <c r="X80" s="203">
        <f>+(V80/O80)*L80</f>
        <v>0.13333333333333333</v>
      </c>
      <c r="Y80" s="195">
        <f t="shared" ref="Y80:Y86" si="20">+U80/P80</f>
        <v>1</v>
      </c>
      <c r="Z80" s="195">
        <f t="shared" ref="Z80:Z86" si="21">+V80/O80</f>
        <v>0.22222222222222221</v>
      </c>
      <c r="AA80" s="71">
        <v>2</v>
      </c>
      <c r="AB80" s="71">
        <v>2</v>
      </c>
      <c r="AC80" s="71">
        <v>3</v>
      </c>
    </row>
    <row r="81" spans="1:29" ht="265.5" customHeight="1">
      <c r="A81" s="54" t="s">
        <v>286</v>
      </c>
      <c r="B81" s="84" t="s">
        <v>284</v>
      </c>
      <c r="C81" s="54" t="s">
        <v>285</v>
      </c>
      <c r="D81" s="54" t="s">
        <v>287</v>
      </c>
      <c r="E81" s="54" t="s">
        <v>318</v>
      </c>
      <c r="F81" s="54" t="s">
        <v>339</v>
      </c>
      <c r="G81" s="67" t="s">
        <v>340</v>
      </c>
      <c r="H81" s="54" t="s">
        <v>344</v>
      </c>
      <c r="I81" s="54" t="s">
        <v>155</v>
      </c>
      <c r="J81" s="61" t="s">
        <v>342</v>
      </c>
      <c r="K81" s="54" t="s">
        <v>345</v>
      </c>
      <c r="L81" s="73">
        <v>0.4</v>
      </c>
      <c r="M81" s="54" t="s">
        <v>171</v>
      </c>
      <c r="N81" s="54" t="s">
        <v>800</v>
      </c>
      <c r="O81" s="92">
        <v>3</v>
      </c>
      <c r="P81" s="92">
        <v>3</v>
      </c>
      <c r="Q81" s="74">
        <v>0</v>
      </c>
      <c r="R81" s="65">
        <v>0</v>
      </c>
      <c r="S81" s="65">
        <v>2</v>
      </c>
      <c r="T81" s="65">
        <v>2</v>
      </c>
      <c r="U81" s="65">
        <v>2</v>
      </c>
      <c r="V81" s="201">
        <v>2</v>
      </c>
      <c r="W81" s="202">
        <f>+(U81/P81)*L81</f>
        <v>0.26666666666666666</v>
      </c>
      <c r="X81" s="203">
        <f>+(V81/O81)*L81</f>
        <v>0.26666666666666666</v>
      </c>
      <c r="Y81" s="195">
        <f t="shared" si="20"/>
        <v>0.66666666666666663</v>
      </c>
      <c r="Z81" s="195">
        <f>+(V81/O81)/4</f>
        <v>0.16666666666666666</v>
      </c>
      <c r="AA81" s="71">
        <v>3</v>
      </c>
      <c r="AB81" s="71">
        <v>3</v>
      </c>
      <c r="AC81" s="71">
        <v>3</v>
      </c>
    </row>
    <row r="82" spans="1:29" ht="51" customHeight="1">
      <c r="A82" s="54"/>
      <c r="B82" s="84"/>
      <c r="C82" s="54"/>
      <c r="D82" s="54"/>
      <c r="E82" s="54"/>
      <c r="F82" s="301" t="s">
        <v>843</v>
      </c>
      <c r="G82" s="301"/>
      <c r="H82" s="301"/>
      <c r="I82" s="301"/>
      <c r="J82" s="301"/>
      <c r="K82" s="301"/>
      <c r="L82" s="301"/>
      <c r="M82" s="301"/>
      <c r="N82" s="301"/>
      <c r="O82" s="301"/>
      <c r="P82" s="301"/>
      <c r="Q82" s="301"/>
      <c r="R82" s="301"/>
      <c r="S82" s="301"/>
      <c r="T82" s="301"/>
      <c r="U82" s="301"/>
      <c r="V82" s="301"/>
      <c r="W82" s="242">
        <f>SUM(W80:W81)</f>
        <v>0.8666666666666667</v>
      </c>
      <c r="X82" s="243">
        <f>SUM(X80:X81)</f>
        <v>0.4</v>
      </c>
      <c r="Y82" s="238">
        <f>AVERAGE(Y80:Y81)</f>
        <v>0.83333333333333326</v>
      </c>
      <c r="Z82" s="238">
        <f>AVERAGE(Z80:Z81)</f>
        <v>0.19444444444444442</v>
      </c>
      <c r="AA82" s="71"/>
      <c r="AB82" s="71"/>
      <c r="AC82" s="71"/>
    </row>
    <row r="83" spans="1:29" ht="409.5">
      <c r="A83" s="54" t="s">
        <v>286</v>
      </c>
      <c r="B83" s="84" t="s">
        <v>284</v>
      </c>
      <c r="C83" s="54" t="s">
        <v>285</v>
      </c>
      <c r="D83" s="54" t="s">
        <v>287</v>
      </c>
      <c r="E83" s="54" t="s">
        <v>318</v>
      </c>
      <c r="F83" s="54" t="s">
        <v>346</v>
      </c>
      <c r="G83" s="67" t="s">
        <v>347</v>
      </c>
      <c r="H83" s="54" t="s">
        <v>348</v>
      </c>
      <c r="I83" s="54" t="s">
        <v>155</v>
      </c>
      <c r="J83" s="54" t="s">
        <v>267</v>
      </c>
      <c r="K83" s="54" t="s">
        <v>349</v>
      </c>
      <c r="L83" s="73">
        <v>0.15</v>
      </c>
      <c r="M83" s="54" t="s">
        <v>171</v>
      </c>
      <c r="N83" s="54" t="s">
        <v>796</v>
      </c>
      <c r="O83" s="54">
        <v>1</v>
      </c>
      <c r="P83" s="75" t="s">
        <v>772</v>
      </c>
      <c r="Q83" s="74" t="s">
        <v>381</v>
      </c>
      <c r="R83" s="65" t="s">
        <v>381</v>
      </c>
      <c r="S83" s="65" t="s">
        <v>381</v>
      </c>
      <c r="T83" s="65" t="s">
        <v>381</v>
      </c>
      <c r="U83" s="65" t="s">
        <v>381</v>
      </c>
      <c r="V83" s="201" t="s">
        <v>381</v>
      </c>
      <c r="W83" s="224" t="s">
        <v>381</v>
      </c>
      <c r="X83" s="225" t="s">
        <v>381</v>
      </c>
      <c r="Y83" s="225" t="s">
        <v>381</v>
      </c>
      <c r="Z83" s="225" t="s">
        <v>381</v>
      </c>
      <c r="AA83" s="71">
        <v>1</v>
      </c>
      <c r="AB83" s="71" t="s">
        <v>772</v>
      </c>
      <c r="AC83" s="71" t="s">
        <v>772</v>
      </c>
    </row>
    <row r="84" spans="1:29" ht="409.5">
      <c r="A84" s="54" t="s">
        <v>286</v>
      </c>
      <c r="B84" s="84" t="s">
        <v>284</v>
      </c>
      <c r="C84" s="54" t="s">
        <v>285</v>
      </c>
      <c r="D84" s="54" t="s">
        <v>287</v>
      </c>
      <c r="E84" s="54" t="s">
        <v>318</v>
      </c>
      <c r="F84" s="54" t="s">
        <v>346</v>
      </c>
      <c r="G84" s="67" t="s">
        <v>347</v>
      </c>
      <c r="H84" s="54" t="s">
        <v>350</v>
      </c>
      <c r="I84" s="54" t="s">
        <v>155</v>
      </c>
      <c r="J84" s="54" t="s">
        <v>267</v>
      </c>
      <c r="K84" s="54" t="s">
        <v>351</v>
      </c>
      <c r="L84" s="73">
        <v>0.05</v>
      </c>
      <c r="M84" s="54" t="s">
        <v>171</v>
      </c>
      <c r="N84" s="54" t="s">
        <v>808</v>
      </c>
      <c r="O84" s="54">
        <v>1</v>
      </c>
      <c r="P84" s="83" t="s">
        <v>772</v>
      </c>
      <c r="Q84" s="74" t="s">
        <v>381</v>
      </c>
      <c r="R84" s="65" t="s">
        <v>381</v>
      </c>
      <c r="S84" s="65" t="s">
        <v>381</v>
      </c>
      <c r="T84" s="65" t="s">
        <v>381</v>
      </c>
      <c r="U84" s="65" t="s">
        <v>381</v>
      </c>
      <c r="V84" s="201" t="s">
        <v>381</v>
      </c>
      <c r="W84" s="226" t="s">
        <v>381</v>
      </c>
      <c r="X84" s="225" t="s">
        <v>381</v>
      </c>
      <c r="Y84" s="225" t="s">
        <v>381</v>
      </c>
      <c r="Z84" s="225" t="s">
        <v>381</v>
      </c>
      <c r="AA84" s="71">
        <v>1</v>
      </c>
      <c r="AB84" s="71">
        <v>0</v>
      </c>
      <c r="AC84" s="71">
        <v>0</v>
      </c>
    </row>
    <row r="85" spans="1:29" ht="409.5">
      <c r="A85" s="54" t="s">
        <v>286</v>
      </c>
      <c r="B85" s="84" t="s">
        <v>284</v>
      </c>
      <c r="C85" s="54" t="s">
        <v>285</v>
      </c>
      <c r="D85" s="54" t="s">
        <v>287</v>
      </c>
      <c r="E85" s="54" t="s">
        <v>318</v>
      </c>
      <c r="F85" s="54" t="s">
        <v>346</v>
      </c>
      <c r="G85" s="67" t="s">
        <v>347</v>
      </c>
      <c r="H85" s="54" t="s">
        <v>352</v>
      </c>
      <c r="I85" s="54" t="s">
        <v>155</v>
      </c>
      <c r="J85" s="54" t="s">
        <v>176</v>
      </c>
      <c r="K85" s="54" t="s">
        <v>353</v>
      </c>
      <c r="L85" s="73">
        <v>0.4</v>
      </c>
      <c r="M85" s="54" t="s">
        <v>171</v>
      </c>
      <c r="N85" s="54" t="s">
        <v>804</v>
      </c>
      <c r="O85" s="54">
        <v>48</v>
      </c>
      <c r="P85" s="75">
        <v>12</v>
      </c>
      <c r="Q85" s="74">
        <v>7</v>
      </c>
      <c r="R85" s="65">
        <v>1</v>
      </c>
      <c r="S85" s="65">
        <v>1</v>
      </c>
      <c r="T85" s="65">
        <v>2</v>
      </c>
      <c r="U85" s="65">
        <f>+Q85+R85+S85+T85</f>
        <v>11</v>
      </c>
      <c r="V85" s="201">
        <f t="shared" si="3"/>
        <v>11</v>
      </c>
      <c r="W85" s="193">
        <f>+(U85/P85)*L85</f>
        <v>0.3666666666666667</v>
      </c>
      <c r="X85" s="203">
        <f>+(V85/O85)*L85</f>
        <v>9.1666666666666674E-2</v>
      </c>
      <c r="Y85" s="208">
        <f t="shared" si="20"/>
        <v>0.91666666666666663</v>
      </c>
      <c r="Z85" s="208">
        <f t="shared" si="21"/>
        <v>0.22916666666666666</v>
      </c>
      <c r="AA85" s="71">
        <v>12</v>
      </c>
      <c r="AB85" s="71">
        <v>12</v>
      </c>
      <c r="AC85" s="71">
        <v>12</v>
      </c>
    </row>
    <row r="86" spans="1:29" ht="409.5">
      <c r="A86" s="54" t="s">
        <v>286</v>
      </c>
      <c r="B86" s="84" t="s">
        <v>284</v>
      </c>
      <c r="C86" s="54" t="s">
        <v>285</v>
      </c>
      <c r="D86" s="54" t="s">
        <v>287</v>
      </c>
      <c r="E86" s="54" t="s">
        <v>318</v>
      </c>
      <c r="F86" s="54" t="s">
        <v>346</v>
      </c>
      <c r="G86" s="67" t="s">
        <v>347</v>
      </c>
      <c r="H86" s="54" t="s">
        <v>354</v>
      </c>
      <c r="I86" s="54" t="s">
        <v>155</v>
      </c>
      <c r="J86" s="54" t="s">
        <v>355</v>
      </c>
      <c r="K86" s="54" t="s">
        <v>356</v>
      </c>
      <c r="L86" s="73">
        <v>0.4</v>
      </c>
      <c r="M86" s="54" t="s">
        <v>171</v>
      </c>
      <c r="N86" s="54" t="s">
        <v>804</v>
      </c>
      <c r="O86" s="54">
        <v>12</v>
      </c>
      <c r="P86" s="83">
        <v>3</v>
      </c>
      <c r="Q86" s="74">
        <v>0</v>
      </c>
      <c r="R86" s="74">
        <v>1</v>
      </c>
      <c r="S86" s="74">
        <v>0</v>
      </c>
      <c r="T86" s="74">
        <v>0</v>
      </c>
      <c r="U86" s="65">
        <f>+Q86+R86</f>
        <v>1</v>
      </c>
      <c r="V86" s="201">
        <f>+U86</f>
        <v>1</v>
      </c>
      <c r="W86" s="193">
        <f>+(U86/P86)*L86</f>
        <v>0.13333333333333333</v>
      </c>
      <c r="X86" s="194">
        <f>+(V86/O86)*L86</f>
        <v>3.3333333333333333E-2</v>
      </c>
      <c r="Y86" s="195">
        <f t="shared" si="20"/>
        <v>0.33333333333333331</v>
      </c>
      <c r="Z86" s="195">
        <f t="shared" si="21"/>
        <v>8.3333333333333329E-2</v>
      </c>
      <c r="AA86" s="71">
        <v>3</v>
      </c>
      <c r="AB86" s="71">
        <v>3</v>
      </c>
      <c r="AC86" s="71">
        <v>3</v>
      </c>
    </row>
    <row r="87" spans="1:29" ht="77.45" customHeight="1">
      <c r="A87" s="54"/>
      <c r="B87" s="84"/>
      <c r="C87" s="54"/>
      <c r="D87" s="54"/>
      <c r="E87" s="54"/>
      <c r="F87" s="301" t="s">
        <v>844</v>
      </c>
      <c r="G87" s="301"/>
      <c r="H87" s="301"/>
      <c r="I87" s="301"/>
      <c r="J87" s="301"/>
      <c r="K87" s="301"/>
      <c r="L87" s="301"/>
      <c r="M87" s="301"/>
      <c r="N87" s="301"/>
      <c r="O87" s="301"/>
      <c r="P87" s="301"/>
      <c r="Q87" s="301"/>
      <c r="R87" s="301"/>
      <c r="S87" s="301"/>
      <c r="T87" s="301"/>
      <c r="U87" s="301"/>
      <c r="V87" s="301"/>
      <c r="W87" s="242">
        <f>SUM(W85:W86)</f>
        <v>0.5</v>
      </c>
      <c r="X87" s="243">
        <f>SUM(X85:X86)</f>
        <v>0.125</v>
      </c>
      <c r="Y87" s="238">
        <f>AVERAGE(Y83:Y86)</f>
        <v>0.625</v>
      </c>
      <c r="Z87" s="238">
        <f>AVERAGE(Z83:Z86)</f>
        <v>0.15625</v>
      </c>
      <c r="AA87" s="41"/>
      <c r="AB87" s="71"/>
      <c r="AC87" s="71"/>
    </row>
    <row r="88" spans="1:29" ht="409.5">
      <c r="A88" s="54" t="s">
        <v>286</v>
      </c>
      <c r="B88" s="84" t="s">
        <v>284</v>
      </c>
      <c r="C88" s="54" t="s">
        <v>285</v>
      </c>
      <c r="D88" s="54" t="s">
        <v>287</v>
      </c>
      <c r="E88" s="54" t="s">
        <v>288</v>
      </c>
      <c r="F88" s="54" t="s">
        <v>357</v>
      </c>
      <c r="G88" s="67" t="s">
        <v>358</v>
      </c>
      <c r="H88" s="54" t="s">
        <v>359</v>
      </c>
      <c r="I88" s="54" t="s">
        <v>155</v>
      </c>
      <c r="J88" s="54">
        <v>0</v>
      </c>
      <c r="K88" s="54" t="s">
        <v>360</v>
      </c>
      <c r="L88" s="68">
        <v>0.5</v>
      </c>
      <c r="M88" s="54" t="s">
        <v>171</v>
      </c>
      <c r="N88" s="54"/>
      <c r="O88" s="54">
        <v>1</v>
      </c>
      <c r="P88" s="83" t="s">
        <v>772</v>
      </c>
      <c r="Q88" s="74" t="s">
        <v>381</v>
      </c>
      <c r="R88" s="65" t="s">
        <v>381</v>
      </c>
      <c r="S88" s="65" t="s">
        <v>381</v>
      </c>
      <c r="T88" s="65" t="s">
        <v>381</v>
      </c>
      <c r="U88" s="65" t="s">
        <v>381</v>
      </c>
      <c r="V88" s="201" t="s">
        <v>381</v>
      </c>
      <c r="W88" s="226" t="s">
        <v>381</v>
      </c>
      <c r="X88" s="225" t="s">
        <v>381</v>
      </c>
      <c r="Y88" s="225" t="s">
        <v>381</v>
      </c>
      <c r="Z88" s="225" t="s">
        <v>381</v>
      </c>
      <c r="AA88" s="71">
        <v>0.25</v>
      </c>
      <c r="AB88" s="71">
        <v>0.25</v>
      </c>
      <c r="AC88" s="71">
        <v>0.25</v>
      </c>
    </row>
    <row r="89" spans="1:29" ht="409.5">
      <c r="A89" s="54" t="s">
        <v>286</v>
      </c>
      <c r="B89" s="84" t="s">
        <v>284</v>
      </c>
      <c r="C89" s="54" t="s">
        <v>285</v>
      </c>
      <c r="D89" s="54" t="s">
        <v>287</v>
      </c>
      <c r="E89" s="54" t="s">
        <v>288</v>
      </c>
      <c r="F89" s="54" t="s">
        <v>357</v>
      </c>
      <c r="G89" s="67" t="s">
        <v>358</v>
      </c>
      <c r="H89" s="54" t="s">
        <v>361</v>
      </c>
      <c r="I89" s="54" t="s">
        <v>155</v>
      </c>
      <c r="J89" s="54" t="s">
        <v>207</v>
      </c>
      <c r="K89" s="54" t="s">
        <v>362</v>
      </c>
      <c r="L89" s="68">
        <v>0.5</v>
      </c>
      <c r="M89" s="54" t="s">
        <v>171</v>
      </c>
      <c r="N89" s="54"/>
      <c r="O89" s="54">
        <v>1</v>
      </c>
      <c r="P89" s="83" t="s">
        <v>772</v>
      </c>
      <c r="Q89" s="74" t="s">
        <v>381</v>
      </c>
      <c r="R89" s="65" t="s">
        <v>381</v>
      </c>
      <c r="S89" s="65" t="s">
        <v>381</v>
      </c>
      <c r="T89" s="65" t="s">
        <v>381</v>
      </c>
      <c r="U89" s="65" t="s">
        <v>381</v>
      </c>
      <c r="V89" s="201" t="s">
        <v>381</v>
      </c>
      <c r="W89" s="226" t="s">
        <v>381</v>
      </c>
      <c r="X89" s="225" t="s">
        <v>381</v>
      </c>
      <c r="Y89" s="225" t="s">
        <v>381</v>
      </c>
      <c r="Z89" s="225" t="s">
        <v>381</v>
      </c>
      <c r="AA89" s="71">
        <v>0.25</v>
      </c>
      <c r="AB89" s="71">
        <v>0.25</v>
      </c>
      <c r="AC89" s="71">
        <v>0.25</v>
      </c>
    </row>
    <row r="90" spans="1:29" ht="51" customHeight="1">
      <c r="A90" s="66"/>
      <c r="B90" s="66"/>
      <c r="C90" s="66"/>
      <c r="D90" s="66"/>
      <c r="E90" s="66"/>
      <c r="F90" s="301" t="s">
        <v>357</v>
      </c>
      <c r="G90" s="301"/>
      <c r="H90" s="301"/>
      <c r="I90" s="301"/>
      <c r="J90" s="301"/>
      <c r="K90" s="301"/>
      <c r="L90" s="301"/>
      <c r="M90" s="301"/>
      <c r="N90" s="301"/>
      <c r="O90" s="301"/>
      <c r="P90" s="301"/>
      <c r="Q90" s="301"/>
      <c r="R90" s="301"/>
      <c r="S90" s="301"/>
      <c r="T90" s="301"/>
      <c r="U90" s="301"/>
      <c r="V90" s="301"/>
      <c r="W90" s="250" t="s">
        <v>381</v>
      </c>
      <c r="X90" s="251" t="s">
        <v>381</v>
      </c>
      <c r="Y90" s="251" t="s">
        <v>381</v>
      </c>
      <c r="Z90" s="251" t="s">
        <v>381</v>
      </c>
      <c r="AA90" s="52"/>
      <c r="AB90" s="52"/>
      <c r="AC90" s="52"/>
    </row>
    <row r="91" spans="1:29" ht="409.5">
      <c r="A91" s="54" t="s">
        <v>820</v>
      </c>
      <c r="B91" s="84" t="s">
        <v>821</v>
      </c>
      <c r="C91" s="54" t="s">
        <v>822</v>
      </c>
      <c r="D91" s="54" t="s">
        <v>812</v>
      </c>
      <c r="E91" s="54" t="s">
        <v>823</v>
      </c>
      <c r="F91" s="54" t="s">
        <v>813</v>
      </c>
      <c r="G91" s="67" t="s">
        <v>824</v>
      </c>
      <c r="H91" s="54" t="s">
        <v>814</v>
      </c>
      <c r="I91" s="54" t="s">
        <v>155</v>
      </c>
      <c r="J91" s="54">
        <v>0</v>
      </c>
      <c r="K91" s="54" t="s">
        <v>815</v>
      </c>
      <c r="L91" s="68">
        <v>0.5</v>
      </c>
      <c r="M91" s="54" t="s">
        <v>171</v>
      </c>
      <c r="N91" s="54"/>
      <c r="O91" s="54">
        <v>5</v>
      </c>
      <c r="P91" s="83">
        <v>2</v>
      </c>
      <c r="Q91" s="74">
        <v>0</v>
      </c>
      <c r="R91" s="74">
        <v>0</v>
      </c>
      <c r="S91" s="74">
        <v>0</v>
      </c>
      <c r="T91" s="74">
        <v>2</v>
      </c>
      <c r="U91" s="74">
        <f>+T91</f>
        <v>2</v>
      </c>
      <c r="V91" s="74">
        <f>+U91</f>
        <v>2</v>
      </c>
      <c r="W91" s="74">
        <f>+(U91/P91)*L89</f>
        <v>0.5</v>
      </c>
      <c r="X91" s="74">
        <f>+(V91/O91)*L91</f>
        <v>0.2</v>
      </c>
      <c r="Y91" s="227">
        <f>+U91/P91</f>
        <v>1</v>
      </c>
      <c r="Z91" s="227">
        <f>+V91/O91</f>
        <v>0.4</v>
      </c>
      <c r="AA91" s="71">
        <v>1</v>
      </c>
      <c r="AB91" s="71">
        <v>1</v>
      </c>
      <c r="AC91" s="71">
        <v>1</v>
      </c>
    </row>
    <row r="92" spans="1:29" ht="409.5">
      <c r="A92" s="54" t="s">
        <v>820</v>
      </c>
      <c r="B92" s="84" t="s">
        <v>821</v>
      </c>
      <c r="C92" s="54" t="s">
        <v>822</v>
      </c>
      <c r="D92" s="54" t="s">
        <v>812</v>
      </c>
      <c r="E92" s="54" t="s">
        <v>823</v>
      </c>
      <c r="F92" s="54" t="s">
        <v>813</v>
      </c>
      <c r="G92" s="67" t="s">
        <v>824</v>
      </c>
      <c r="H92" s="54" t="s">
        <v>816</v>
      </c>
      <c r="I92" s="54" t="s">
        <v>155</v>
      </c>
      <c r="J92" s="54">
        <v>0</v>
      </c>
      <c r="K92" s="54" t="s">
        <v>817</v>
      </c>
      <c r="L92" s="68">
        <v>0.5</v>
      </c>
      <c r="M92" s="54" t="s">
        <v>158</v>
      </c>
      <c r="N92" s="54"/>
      <c r="O92" s="54">
        <v>4</v>
      </c>
      <c r="P92" s="83" t="s">
        <v>772</v>
      </c>
      <c r="Q92" s="74" t="s">
        <v>381</v>
      </c>
      <c r="R92" s="74" t="s">
        <v>381</v>
      </c>
      <c r="S92" s="74" t="s">
        <v>381</v>
      </c>
      <c r="T92" s="74" t="s">
        <v>381</v>
      </c>
      <c r="U92" s="74" t="s">
        <v>381</v>
      </c>
      <c r="V92" s="74" t="s">
        <v>381</v>
      </c>
      <c r="W92" s="74" t="s">
        <v>381</v>
      </c>
      <c r="X92" s="74" t="s">
        <v>381</v>
      </c>
      <c r="Y92" s="74" t="s">
        <v>381</v>
      </c>
      <c r="Z92" s="74" t="s">
        <v>381</v>
      </c>
      <c r="AA92" s="71">
        <v>2</v>
      </c>
      <c r="AB92" s="71">
        <v>1</v>
      </c>
      <c r="AC92" s="71">
        <v>1</v>
      </c>
    </row>
    <row r="93" spans="1:29" ht="93" customHeight="1">
      <c r="A93" s="66"/>
      <c r="B93" s="66"/>
      <c r="C93" s="66"/>
      <c r="D93" s="66"/>
      <c r="E93" s="66"/>
      <c r="F93" s="301" t="s">
        <v>813</v>
      </c>
      <c r="G93" s="301"/>
      <c r="H93" s="301"/>
      <c r="I93" s="301"/>
      <c r="J93" s="301"/>
      <c r="K93" s="301"/>
      <c r="L93" s="301"/>
      <c r="M93" s="301"/>
      <c r="N93" s="301"/>
      <c r="O93" s="301"/>
      <c r="P93" s="301"/>
      <c r="Q93" s="301"/>
      <c r="R93" s="301"/>
      <c r="S93" s="301"/>
      <c r="T93" s="301"/>
      <c r="U93" s="301"/>
      <c r="V93" s="301"/>
      <c r="W93" s="233">
        <f>SUM(W91:W92)</f>
        <v>0.5</v>
      </c>
      <c r="X93" s="233">
        <f>SUM(X91:X92)</f>
        <v>0.2</v>
      </c>
      <c r="Y93" s="233">
        <f>AVERAGE(Y91:Y92)</f>
        <v>1</v>
      </c>
      <c r="Z93" s="233">
        <f>AVERAGE(Z91:Z92)</f>
        <v>0.4</v>
      </c>
      <c r="AA93" s="52"/>
      <c r="AB93" s="52"/>
      <c r="AC93" s="52"/>
    </row>
    <row r="94" spans="1:29" ht="51" customHeight="1">
      <c r="A94" s="66"/>
      <c r="B94" s="66"/>
      <c r="C94" s="66"/>
      <c r="D94" s="66"/>
      <c r="E94" s="66"/>
      <c r="F94" s="59"/>
      <c r="G94" s="59"/>
      <c r="H94" s="59"/>
      <c r="I94" s="59"/>
      <c r="J94" s="59"/>
      <c r="K94" s="59"/>
      <c r="L94" s="59"/>
      <c r="M94" s="59"/>
      <c r="N94" s="59"/>
      <c r="O94" s="59"/>
      <c r="P94" s="59"/>
      <c r="Q94" s="66"/>
      <c r="R94" s="66"/>
      <c r="S94" s="66"/>
      <c r="T94" s="66"/>
      <c r="U94" s="66"/>
      <c r="V94" s="66"/>
      <c r="W94" s="228"/>
      <c r="X94" s="228"/>
      <c r="Y94" s="228"/>
      <c r="Z94" s="228"/>
      <c r="AA94" s="59"/>
      <c r="AB94" s="59"/>
      <c r="AC94" s="59"/>
    </row>
    <row r="95" spans="1:29" ht="51" customHeight="1">
      <c r="A95" s="66"/>
      <c r="B95" s="66"/>
      <c r="C95" s="66"/>
      <c r="D95" s="66"/>
      <c r="E95" s="66"/>
      <c r="F95" s="59"/>
      <c r="G95" s="59"/>
      <c r="H95" s="59"/>
      <c r="I95" s="59"/>
      <c r="J95" s="59"/>
      <c r="K95" s="59"/>
      <c r="L95" s="59"/>
      <c r="M95" s="59"/>
      <c r="N95" s="59"/>
      <c r="O95" s="59"/>
      <c r="P95" s="59"/>
      <c r="Q95" s="66"/>
      <c r="R95" s="66"/>
      <c r="S95" s="66"/>
      <c r="T95" s="66"/>
      <c r="U95" s="66"/>
      <c r="V95" s="66"/>
      <c r="W95" s="228"/>
      <c r="X95" s="228"/>
      <c r="Y95" s="228"/>
      <c r="Z95" s="228"/>
      <c r="AA95" s="59"/>
      <c r="AB95" s="59"/>
      <c r="AC95" s="59"/>
    </row>
    <row r="96" spans="1:29" ht="51" customHeight="1">
      <c r="A96" s="66"/>
      <c r="B96" s="66"/>
      <c r="C96" s="66"/>
      <c r="D96" s="66"/>
      <c r="E96" s="66"/>
      <c r="F96" s="59"/>
      <c r="G96" s="59"/>
      <c r="H96" s="59"/>
      <c r="I96" s="59"/>
      <c r="J96" s="59"/>
      <c r="K96" s="59"/>
      <c r="L96" s="59"/>
      <c r="M96" s="59"/>
      <c r="N96" s="59"/>
      <c r="O96" s="59"/>
      <c r="P96" s="59"/>
      <c r="Q96" s="66"/>
      <c r="R96" s="66"/>
      <c r="S96" s="66"/>
      <c r="T96" s="66"/>
      <c r="U96" s="66"/>
      <c r="V96" s="66"/>
      <c r="W96" s="228"/>
      <c r="X96" s="228"/>
      <c r="Y96" s="228"/>
      <c r="Z96" s="228"/>
      <c r="AA96" s="59"/>
      <c r="AB96" s="59"/>
      <c r="AC96" s="59"/>
    </row>
    <row r="97" spans="1:29" ht="24" thickBot="1">
      <c r="A97" s="44"/>
      <c r="B97" s="44"/>
      <c r="C97" s="44"/>
      <c r="D97" s="44"/>
      <c r="E97" s="44"/>
      <c r="F97" s="44"/>
      <c r="G97" s="93"/>
      <c r="H97" s="44"/>
      <c r="I97" s="44"/>
      <c r="J97" s="44"/>
      <c r="K97" s="44"/>
      <c r="L97" s="44"/>
      <c r="M97" s="44"/>
      <c r="N97" s="44"/>
      <c r="O97" s="66"/>
      <c r="P97" s="66"/>
      <c r="Q97" s="44"/>
      <c r="R97" s="44"/>
      <c r="S97" s="66"/>
      <c r="T97" s="66"/>
      <c r="U97" s="66"/>
      <c r="V97" s="66"/>
      <c r="W97" s="66"/>
      <c r="X97" s="66"/>
      <c r="Y97" s="66"/>
      <c r="Z97" s="66"/>
      <c r="AA97" s="94"/>
      <c r="AB97" s="94"/>
      <c r="AC97" s="94"/>
    </row>
    <row r="98" spans="1:29" ht="97.9" customHeight="1" thickBot="1">
      <c r="A98" s="44"/>
      <c r="B98" s="44"/>
      <c r="C98" s="44"/>
      <c r="F98" s="302" t="s">
        <v>1000</v>
      </c>
      <c r="G98" s="303"/>
      <c r="H98" s="303"/>
      <c r="I98" s="303"/>
      <c r="J98" s="303"/>
      <c r="K98" s="303"/>
      <c r="L98" s="303"/>
      <c r="M98" s="303"/>
      <c r="N98" s="303"/>
      <c r="O98" s="303"/>
      <c r="P98" s="303"/>
      <c r="Q98" s="303"/>
      <c r="R98" s="303"/>
      <c r="S98" s="303"/>
      <c r="T98" s="303"/>
      <c r="U98" s="303"/>
      <c r="V98" s="304"/>
      <c r="W98" s="252">
        <f>+(W29+W38+W44+W49+W64+W71+W79+W82+W87+W93)/10</f>
        <v>0.67564984400656802</v>
      </c>
      <c r="X98" s="252">
        <f t="shared" ref="X98:Z98" si="22">+(X29+X38+X44+X49+X64+X71+X79+X82+X87+X93)/10</f>
        <v>0.2241548285714286</v>
      </c>
      <c r="Y98" s="252">
        <f t="shared" si="22"/>
        <v>0.92733275862068965</v>
      </c>
      <c r="Z98" s="252">
        <f t="shared" si="22"/>
        <v>0.2475863492063492</v>
      </c>
      <c r="AA98" s="59"/>
      <c r="AB98" s="59"/>
      <c r="AC98" s="59"/>
    </row>
  </sheetData>
  <mergeCells count="26">
    <mergeCell ref="A1:B4"/>
    <mergeCell ref="C1:AB1"/>
    <mergeCell ref="C2:AB2"/>
    <mergeCell ref="C3:AB3"/>
    <mergeCell ref="C4:AB4"/>
    <mergeCell ref="F29:V29"/>
    <mergeCell ref="F34:V34"/>
    <mergeCell ref="F38:V38"/>
    <mergeCell ref="A5:B5"/>
    <mergeCell ref="A6:AC6"/>
    <mergeCell ref="F9:V9"/>
    <mergeCell ref="F12:V12"/>
    <mergeCell ref="F42:V42"/>
    <mergeCell ref="F40:V40"/>
    <mergeCell ref="F44:V44"/>
    <mergeCell ref="F98:V98"/>
    <mergeCell ref="F79:V79"/>
    <mergeCell ref="F82:V82"/>
    <mergeCell ref="F87:V87"/>
    <mergeCell ref="F90:V90"/>
    <mergeCell ref="F58:V58"/>
    <mergeCell ref="F64:V64"/>
    <mergeCell ref="F71:V71"/>
    <mergeCell ref="F93:V93"/>
    <mergeCell ref="F49:V49"/>
    <mergeCell ref="F55:V55"/>
  </mergeCells>
  <dataValidations count="1">
    <dataValidation type="list" allowBlank="1" showErrorMessage="1" sqref="M10:M11 M80:M97 M99:M305 M35:M37 M30:M33 M13:M28 M39:M78">
      <formula1>#REF!</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40" zoomScaleNormal="40" workbookViewId="0">
      <selection activeCell="I13" sqref="I13"/>
    </sheetView>
  </sheetViews>
  <sheetFormatPr baseColWidth="10" defaultColWidth="12.625" defaultRowHeight="15" customHeight="1"/>
  <cols>
    <col min="1" max="1" width="20.875" style="23" customWidth="1"/>
    <col min="2" max="2" width="30.75" style="23" customWidth="1"/>
    <col min="3" max="3" width="33.75" style="23" customWidth="1"/>
    <col min="4" max="4" width="32" style="23" customWidth="1"/>
    <col min="5" max="6" width="28.625" style="23" customWidth="1"/>
    <col min="7" max="8" width="33.125" style="23" customWidth="1"/>
    <col min="9" max="9" width="34" style="23" customWidth="1"/>
    <col min="10" max="10" width="30.125" style="23" customWidth="1"/>
    <col min="11" max="11" width="23.75" style="23" customWidth="1"/>
    <col min="12" max="12" width="27.125" style="23" customWidth="1"/>
    <col min="13" max="13" width="39.125" style="23" customWidth="1"/>
    <col min="14" max="14" width="54.75" style="23" customWidth="1"/>
    <col min="15" max="16" width="10.625" style="23" customWidth="1"/>
    <col min="17" max="17" width="10.625" style="23" hidden="1" customWidth="1"/>
    <col min="18" max="26" width="10.625" style="23" customWidth="1"/>
    <col min="27" max="16384" width="12.625" style="23"/>
  </cols>
  <sheetData>
    <row r="1" spans="1:17" ht="22.5" customHeight="1">
      <c r="A1" s="321"/>
      <c r="B1" s="319"/>
      <c r="C1" s="322" t="s">
        <v>125</v>
      </c>
      <c r="D1" s="319"/>
      <c r="E1" s="319"/>
      <c r="F1" s="319"/>
      <c r="G1" s="319"/>
      <c r="H1" s="319"/>
      <c r="I1" s="319"/>
      <c r="J1" s="319"/>
      <c r="K1" s="319"/>
      <c r="L1" s="319"/>
      <c r="M1" s="319"/>
      <c r="N1" s="21" t="s">
        <v>126</v>
      </c>
      <c r="O1" s="22"/>
      <c r="P1" s="22"/>
      <c r="Q1" s="22"/>
    </row>
    <row r="2" spans="1:17" ht="22.5" customHeight="1">
      <c r="A2" s="319"/>
      <c r="B2" s="319"/>
      <c r="C2" s="322" t="s">
        <v>127</v>
      </c>
      <c r="D2" s="319"/>
      <c r="E2" s="319"/>
      <c r="F2" s="319"/>
      <c r="G2" s="319"/>
      <c r="H2" s="319"/>
      <c r="I2" s="319"/>
      <c r="J2" s="319"/>
      <c r="K2" s="319"/>
      <c r="L2" s="319"/>
      <c r="M2" s="319"/>
      <c r="N2" s="21" t="s">
        <v>128</v>
      </c>
      <c r="O2" s="22"/>
      <c r="P2" s="22"/>
      <c r="Q2" s="22"/>
    </row>
    <row r="3" spans="1:17" ht="22.5" customHeight="1">
      <c r="A3" s="319"/>
      <c r="B3" s="319"/>
      <c r="C3" s="322" t="s">
        <v>129</v>
      </c>
      <c r="D3" s="319"/>
      <c r="E3" s="319"/>
      <c r="F3" s="319"/>
      <c r="G3" s="319"/>
      <c r="H3" s="319"/>
      <c r="I3" s="319"/>
      <c r="J3" s="319"/>
      <c r="K3" s="319"/>
      <c r="L3" s="319"/>
      <c r="M3" s="319"/>
      <c r="N3" s="21" t="s">
        <v>130</v>
      </c>
      <c r="O3" s="22"/>
      <c r="P3" s="22"/>
      <c r="Q3" s="22"/>
    </row>
    <row r="4" spans="1:17" ht="22.5" customHeight="1">
      <c r="A4" s="319"/>
      <c r="B4" s="319"/>
      <c r="C4" s="322" t="s">
        <v>131</v>
      </c>
      <c r="D4" s="319"/>
      <c r="E4" s="319"/>
      <c r="F4" s="319"/>
      <c r="G4" s="319"/>
      <c r="H4" s="319"/>
      <c r="I4" s="319"/>
      <c r="J4" s="319"/>
      <c r="K4" s="319"/>
      <c r="L4" s="319"/>
      <c r="M4" s="319"/>
      <c r="N4" s="21" t="s">
        <v>363</v>
      </c>
      <c r="O4" s="22"/>
      <c r="P4" s="22"/>
      <c r="Q4" s="22"/>
    </row>
    <row r="5" spans="1:17" ht="26.25" customHeight="1">
      <c r="A5" s="323" t="s">
        <v>364</v>
      </c>
      <c r="B5" s="319"/>
      <c r="C5" s="323"/>
      <c r="D5" s="319"/>
      <c r="E5" s="319"/>
      <c r="F5" s="319"/>
      <c r="G5" s="319"/>
      <c r="H5" s="319"/>
      <c r="I5" s="319"/>
      <c r="J5" s="319"/>
      <c r="K5" s="319"/>
      <c r="L5" s="319"/>
      <c r="M5" s="319"/>
      <c r="N5" s="319"/>
      <c r="O5" s="22"/>
      <c r="P5" s="22"/>
      <c r="Q5" s="22"/>
    </row>
    <row r="6" spans="1:17" ht="15" customHeight="1">
      <c r="A6" s="318" t="s">
        <v>365</v>
      </c>
      <c r="B6" s="319"/>
      <c r="C6" s="319"/>
      <c r="D6" s="319"/>
      <c r="E6" s="319"/>
      <c r="F6" s="319"/>
      <c r="G6" s="319"/>
      <c r="H6" s="319"/>
      <c r="I6" s="319"/>
      <c r="J6" s="319"/>
      <c r="K6" s="319"/>
      <c r="L6" s="319"/>
      <c r="M6" s="320" t="s">
        <v>366</v>
      </c>
      <c r="N6" s="319"/>
      <c r="O6" s="22"/>
      <c r="P6" s="22"/>
      <c r="Q6" s="22"/>
    </row>
    <row r="7" spans="1:17" ht="14.25" customHeight="1">
      <c r="A7" s="319"/>
      <c r="B7" s="319"/>
      <c r="C7" s="319"/>
      <c r="D7" s="319"/>
      <c r="E7" s="319"/>
      <c r="F7" s="319"/>
      <c r="G7" s="319"/>
      <c r="H7" s="319"/>
      <c r="I7" s="319"/>
      <c r="J7" s="319"/>
      <c r="K7" s="319"/>
      <c r="L7" s="319"/>
      <c r="M7" s="319"/>
      <c r="N7" s="319"/>
      <c r="O7" s="22"/>
      <c r="P7" s="22"/>
      <c r="Q7" s="22"/>
    </row>
    <row r="8" spans="1:17" ht="66.75" customHeight="1">
      <c r="A8" s="24" t="s">
        <v>10</v>
      </c>
      <c r="B8" s="24" t="s">
        <v>367</v>
      </c>
      <c r="C8" s="24" t="s">
        <v>368</v>
      </c>
      <c r="D8" s="24" t="s">
        <v>369</v>
      </c>
      <c r="E8" s="24" t="s">
        <v>42</v>
      </c>
      <c r="F8" s="24" t="s">
        <v>44</v>
      </c>
      <c r="G8" s="24" t="s">
        <v>46</v>
      </c>
      <c r="H8" s="24" t="s">
        <v>48</v>
      </c>
      <c r="I8" s="24" t="s">
        <v>50</v>
      </c>
      <c r="J8" s="24" t="s">
        <v>52</v>
      </c>
      <c r="K8" s="24" t="s">
        <v>370</v>
      </c>
      <c r="L8" s="24" t="s">
        <v>56</v>
      </c>
      <c r="M8" s="24" t="s">
        <v>60</v>
      </c>
      <c r="N8" s="24" t="s">
        <v>62</v>
      </c>
      <c r="O8" s="25"/>
      <c r="P8" s="25"/>
      <c r="Q8" s="25"/>
    </row>
    <row r="9" spans="1:17" ht="120" customHeight="1">
      <c r="A9" s="26" t="s">
        <v>371</v>
      </c>
      <c r="B9" s="26" t="s">
        <v>372</v>
      </c>
      <c r="C9" s="26" t="s">
        <v>373</v>
      </c>
      <c r="D9" s="27" t="s">
        <v>374</v>
      </c>
      <c r="E9" s="27" t="s">
        <v>375</v>
      </c>
      <c r="F9" s="27" t="s">
        <v>376</v>
      </c>
      <c r="G9" s="28" t="s">
        <v>377</v>
      </c>
      <c r="H9" s="28" t="s">
        <v>378</v>
      </c>
      <c r="I9" s="29" t="s">
        <v>379</v>
      </c>
      <c r="J9" s="30" t="s">
        <v>380</v>
      </c>
      <c r="K9" s="31"/>
      <c r="L9" s="32" t="s">
        <v>381</v>
      </c>
    </row>
    <row r="10" spans="1:17" ht="80.25" customHeight="1">
      <c r="A10" s="33"/>
      <c r="B10" s="26" t="s">
        <v>372</v>
      </c>
      <c r="C10" s="26" t="s">
        <v>373</v>
      </c>
      <c r="D10" s="26" t="s">
        <v>374</v>
      </c>
      <c r="E10" s="26" t="s">
        <v>382</v>
      </c>
      <c r="F10" s="27" t="s">
        <v>383</v>
      </c>
      <c r="G10" s="28" t="s">
        <v>384</v>
      </c>
      <c r="H10" s="28" t="s">
        <v>385</v>
      </c>
      <c r="I10" s="29" t="s">
        <v>386</v>
      </c>
      <c r="J10" s="30" t="s">
        <v>387</v>
      </c>
      <c r="K10" s="31"/>
      <c r="L10" s="32" t="s">
        <v>381</v>
      </c>
      <c r="Q10" s="31" t="s">
        <v>388</v>
      </c>
    </row>
    <row r="11" spans="1:17" ht="63.75" customHeight="1">
      <c r="A11" s="34" t="s">
        <v>288</v>
      </c>
      <c r="B11" s="26" t="s">
        <v>372</v>
      </c>
      <c r="C11" s="26" t="s">
        <v>373</v>
      </c>
      <c r="D11" s="26" t="s">
        <v>374</v>
      </c>
      <c r="E11" s="26" t="s">
        <v>382</v>
      </c>
      <c r="F11" s="27" t="s">
        <v>383</v>
      </c>
      <c r="G11" s="28" t="s">
        <v>389</v>
      </c>
      <c r="H11" s="28" t="s">
        <v>390</v>
      </c>
      <c r="I11" s="29" t="s">
        <v>386</v>
      </c>
      <c r="J11" s="30" t="s">
        <v>387</v>
      </c>
      <c r="K11" s="31"/>
      <c r="L11" s="32" t="s">
        <v>381</v>
      </c>
      <c r="Q11" s="31" t="s">
        <v>391</v>
      </c>
    </row>
    <row r="12" spans="1:17" ht="64.5" customHeight="1">
      <c r="A12" s="34" t="s">
        <v>288</v>
      </c>
      <c r="B12" s="26" t="s">
        <v>372</v>
      </c>
      <c r="C12" s="26" t="s">
        <v>373</v>
      </c>
      <c r="D12" s="26" t="s">
        <v>374</v>
      </c>
      <c r="E12" s="26" t="s">
        <v>382</v>
      </c>
      <c r="F12" s="27" t="s">
        <v>383</v>
      </c>
      <c r="G12" s="28" t="s">
        <v>392</v>
      </c>
      <c r="H12" s="28" t="s">
        <v>393</v>
      </c>
      <c r="I12" s="29" t="s">
        <v>386</v>
      </c>
      <c r="J12" s="30" t="s">
        <v>387</v>
      </c>
      <c r="K12" s="31"/>
      <c r="L12" s="32" t="s">
        <v>381</v>
      </c>
      <c r="Q12" s="31" t="s">
        <v>394</v>
      </c>
    </row>
    <row r="13" spans="1:17" ht="66.75" customHeight="1">
      <c r="A13" s="26" t="s">
        <v>395</v>
      </c>
      <c r="B13" s="26" t="s">
        <v>372</v>
      </c>
      <c r="C13" s="26" t="s">
        <v>373</v>
      </c>
      <c r="D13" s="26" t="s">
        <v>374</v>
      </c>
      <c r="E13" s="26" t="s">
        <v>382</v>
      </c>
      <c r="F13" s="27" t="s">
        <v>383</v>
      </c>
      <c r="G13" s="28" t="s">
        <v>396</v>
      </c>
      <c r="H13" s="28" t="s">
        <v>397</v>
      </c>
      <c r="I13" s="29" t="s">
        <v>398</v>
      </c>
      <c r="J13" s="30" t="s">
        <v>387</v>
      </c>
      <c r="K13" s="31"/>
      <c r="L13" s="32" t="s">
        <v>381</v>
      </c>
      <c r="Q13" s="31" t="s">
        <v>399</v>
      </c>
    </row>
    <row r="14" spans="1:17" ht="92.25" customHeight="1">
      <c r="A14" s="33"/>
      <c r="B14" s="33"/>
      <c r="C14" s="33"/>
      <c r="D14" s="26" t="s">
        <v>374</v>
      </c>
      <c r="E14" s="26" t="s">
        <v>400</v>
      </c>
      <c r="F14" s="27" t="s">
        <v>401</v>
      </c>
      <c r="G14" s="28" t="s">
        <v>402</v>
      </c>
      <c r="H14" s="28" t="s">
        <v>403</v>
      </c>
      <c r="I14" s="29" t="s">
        <v>386</v>
      </c>
      <c r="J14" s="30" t="s">
        <v>387</v>
      </c>
      <c r="K14" s="31"/>
      <c r="L14" s="32" t="s">
        <v>381</v>
      </c>
    </row>
    <row r="15" spans="1:17" ht="76.5" customHeight="1">
      <c r="A15" s="26" t="s">
        <v>404</v>
      </c>
      <c r="B15" s="26" t="s">
        <v>372</v>
      </c>
      <c r="C15" s="26" t="s">
        <v>373</v>
      </c>
      <c r="D15" s="26" t="s">
        <v>374</v>
      </c>
      <c r="E15" s="26" t="s">
        <v>405</v>
      </c>
      <c r="F15" s="27" t="s">
        <v>406</v>
      </c>
      <c r="G15" s="28" t="s">
        <v>407</v>
      </c>
      <c r="H15" s="28" t="s">
        <v>408</v>
      </c>
      <c r="I15" s="29" t="s">
        <v>409</v>
      </c>
      <c r="J15" s="30" t="s">
        <v>387</v>
      </c>
      <c r="K15" s="31"/>
      <c r="L15" s="32" t="s">
        <v>381</v>
      </c>
    </row>
    <row r="16" spans="1:17" ht="108.75" customHeight="1">
      <c r="A16" s="26" t="s">
        <v>395</v>
      </c>
      <c r="B16" s="26" t="s">
        <v>410</v>
      </c>
      <c r="C16" s="26" t="s">
        <v>411</v>
      </c>
      <c r="D16" s="26" t="s">
        <v>412</v>
      </c>
      <c r="E16" s="26" t="s">
        <v>413</v>
      </c>
      <c r="F16" s="27" t="s">
        <v>414</v>
      </c>
      <c r="G16" s="28" t="s">
        <v>415</v>
      </c>
      <c r="H16" s="28" t="s">
        <v>416</v>
      </c>
      <c r="I16" s="35" t="s">
        <v>386</v>
      </c>
      <c r="J16" s="30" t="s">
        <v>387</v>
      </c>
      <c r="K16" s="31"/>
      <c r="L16" s="32" t="s">
        <v>381</v>
      </c>
    </row>
    <row r="17" spans="1:12" ht="85.5" customHeight="1">
      <c r="A17" s="26" t="s">
        <v>395</v>
      </c>
      <c r="B17" s="26" t="s">
        <v>372</v>
      </c>
      <c r="C17" s="26" t="s">
        <v>373</v>
      </c>
      <c r="D17" s="26" t="s">
        <v>417</v>
      </c>
      <c r="E17" s="26" t="s">
        <v>418</v>
      </c>
      <c r="F17" s="27" t="s">
        <v>419</v>
      </c>
      <c r="G17" s="28" t="s">
        <v>420</v>
      </c>
      <c r="H17" s="28" t="s">
        <v>421</v>
      </c>
      <c r="I17" s="29" t="s">
        <v>379</v>
      </c>
      <c r="J17" s="30" t="s">
        <v>387</v>
      </c>
      <c r="K17" s="31"/>
      <c r="L17" s="32" t="s">
        <v>381</v>
      </c>
    </row>
    <row r="18" spans="1:12" ht="84" customHeight="1">
      <c r="A18" s="26" t="s">
        <v>395</v>
      </c>
      <c r="B18" s="26" t="s">
        <v>372</v>
      </c>
      <c r="C18" s="26" t="s">
        <v>373</v>
      </c>
      <c r="D18" s="26" t="s">
        <v>417</v>
      </c>
      <c r="E18" s="26" t="s">
        <v>422</v>
      </c>
      <c r="F18" s="27" t="s">
        <v>423</v>
      </c>
      <c r="G18" s="28" t="s">
        <v>424</v>
      </c>
      <c r="H18" s="28" t="s">
        <v>425</v>
      </c>
      <c r="I18" s="29" t="s">
        <v>426</v>
      </c>
      <c r="J18" s="30" t="s">
        <v>387</v>
      </c>
      <c r="K18" s="31"/>
      <c r="L18" s="32" t="s">
        <v>381</v>
      </c>
    </row>
    <row r="19" spans="1:12" ht="87" customHeight="1">
      <c r="A19" s="26" t="s">
        <v>395</v>
      </c>
      <c r="B19" s="26" t="s">
        <v>372</v>
      </c>
      <c r="C19" s="26" t="s">
        <v>373</v>
      </c>
      <c r="D19" s="26" t="s">
        <v>417</v>
      </c>
      <c r="E19" s="26" t="s">
        <v>422</v>
      </c>
      <c r="F19" s="27" t="s">
        <v>423</v>
      </c>
      <c r="G19" s="36" t="s">
        <v>427</v>
      </c>
      <c r="H19" s="28" t="s">
        <v>428</v>
      </c>
      <c r="I19" s="29" t="s">
        <v>426</v>
      </c>
      <c r="J19" s="37" t="s">
        <v>387</v>
      </c>
      <c r="K19" s="31"/>
      <c r="L19" s="32" t="s">
        <v>381</v>
      </c>
    </row>
    <row r="20" spans="1:12" ht="117.75" customHeight="1">
      <c r="A20" s="26" t="s">
        <v>395</v>
      </c>
      <c r="B20" s="26" t="s">
        <v>372</v>
      </c>
      <c r="C20" s="26" t="s">
        <v>373</v>
      </c>
      <c r="D20" s="26" t="s">
        <v>417</v>
      </c>
      <c r="E20" s="26" t="s">
        <v>422</v>
      </c>
      <c r="F20" s="27" t="s">
        <v>423</v>
      </c>
      <c r="G20" s="36" t="s">
        <v>429</v>
      </c>
      <c r="H20" s="28" t="s">
        <v>430</v>
      </c>
      <c r="I20" s="29" t="s">
        <v>426</v>
      </c>
      <c r="J20" s="37" t="s">
        <v>387</v>
      </c>
      <c r="K20" s="31"/>
      <c r="L20" s="32" t="s">
        <v>381</v>
      </c>
    </row>
    <row r="21" spans="1:12" ht="114.75" customHeight="1">
      <c r="A21" s="26" t="s">
        <v>395</v>
      </c>
      <c r="B21" s="26" t="s">
        <v>372</v>
      </c>
      <c r="C21" s="26" t="s">
        <v>373</v>
      </c>
      <c r="D21" s="26" t="s">
        <v>417</v>
      </c>
      <c r="E21" s="26" t="s">
        <v>422</v>
      </c>
      <c r="F21" s="27" t="s">
        <v>423</v>
      </c>
      <c r="G21" s="36" t="s">
        <v>431</v>
      </c>
      <c r="H21" s="28" t="s">
        <v>432</v>
      </c>
      <c r="I21" s="29" t="s">
        <v>426</v>
      </c>
      <c r="J21" s="37" t="s">
        <v>387</v>
      </c>
      <c r="K21" s="31"/>
    </row>
    <row r="22" spans="1:12" ht="100.5" customHeight="1">
      <c r="A22" s="26" t="s">
        <v>395</v>
      </c>
      <c r="B22" s="26" t="s">
        <v>372</v>
      </c>
      <c r="C22" s="26" t="s">
        <v>373</v>
      </c>
      <c r="D22" s="26" t="s">
        <v>417</v>
      </c>
      <c r="E22" s="26" t="s">
        <v>433</v>
      </c>
      <c r="F22" s="27" t="s">
        <v>434</v>
      </c>
      <c r="G22" s="36" t="s">
        <v>435</v>
      </c>
      <c r="H22" s="28" t="s">
        <v>436</v>
      </c>
      <c r="I22" s="29" t="s">
        <v>379</v>
      </c>
      <c r="J22" s="37" t="s">
        <v>380</v>
      </c>
      <c r="K22" s="31"/>
    </row>
    <row r="23" spans="1:12" ht="79.5" customHeight="1">
      <c r="A23" s="26" t="s">
        <v>395</v>
      </c>
      <c r="B23" s="26" t="s">
        <v>372</v>
      </c>
      <c r="C23" s="26" t="s">
        <v>373</v>
      </c>
      <c r="D23" s="26" t="s">
        <v>417</v>
      </c>
      <c r="E23" s="26" t="s">
        <v>437</v>
      </c>
      <c r="F23" s="27" t="s">
        <v>438</v>
      </c>
      <c r="G23" s="36" t="s">
        <v>439</v>
      </c>
      <c r="H23" s="28" t="s">
        <v>440</v>
      </c>
      <c r="I23" s="29" t="s">
        <v>426</v>
      </c>
      <c r="J23" s="37" t="s">
        <v>387</v>
      </c>
      <c r="K23" s="31"/>
    </row>
    <row r="24" spans="1:12" ht="80.25" customHeight="1">
      <c r="A24" s="26" t="s">
        <v>395</v>
      </c>
      <c r="B24" s="26" t="s">
        <v>372</v>
      </c>
      <c r="C24" s="26" t="s">
        <v>373</v>
      </c>
      <c r="D24" s="26" t="s">
        <v>417</v>
      </c>
      <c r="E24" s="26" t="s">
        <v>437</v>
      </c>
      <c r="F24" s="27" t="s">
        <v>438</v>
      </c>
      <c r="G24" s="36" t="s">
        <v>441</v>
      </c>
      <c r="H24" s="28" t="s">
        <v>442</v>
      </c>
      <c r="I24" s="29" t="s">
        <v>426</v>
      </c>
      <c r="J24" s="37" t="s">
        <v>387</v>
      </c>
      <c r="K24" s="31"/>
    </row>
    <row r="25" spans="1:12" ht="98.25" customHeight="1">
      <c r="A25" s="27" t="s">
        <v>288</v>
      </c>
      <c r="B25" s="38" t="s">
        <v>443</v>
      </c>
      <c r="C25" s="26" t="s">
        <v>444</v>
      </c>
      <c r="D25" s="26" t="s">
        <v>445</v>
      </c>
      <c r="E25" s="26" t="s">
        <v>446</v>
      </c>
      <c r="F25" s="27" t="s">
        <v>447</v>
      </c>
      <c r="G25" s="28" t="s">
        <v>448</v>
      </c>
      <c r="H25" s="28" t="s">
        <v>449</v>
      </c>
      <c r="I25" s="29" t="s">
        <v>426</v>
      </c>
      <c r="J25" s="30" t="s">
        <v>387</v>
      </c>
      <c r="K25" s="31"/>
    </row>
    <row r="26" spans="1:12" ht="111" customHeight="1">
      <c r="A26" s="27" t="s">
        <v>288</v>
      </c>
      <c r="B26" s="38" t="s">
        <v>443</v>
      </c>
      <c r="C26" s="26" t="s">
        <v>444</v>
      </c>
      <c r="D26" s="26" t="s">
        <v>445</v>
      </c>
      <c r="E26" s="26" t="s">
        <v>446</v>
      </c>
      <c r="F26" s="27" t="s">
        <v>447</v>
      </c>
      <c r="G26" s="28" t="s">
        <v>450</v>
      </c>
      <c r="H26" s="28" t="s">
        <v>451</v>
      </c>
      <c r="I26" s="29" t="s">
        <v>386</v>
      </c>
      <c r="J26" s="30" t="s">
        <v>387</v>
      </c>
      <c r="K26" s="31"/>
    </row>
    <row r="27" spans="1:12" ht="86.25" customHeight="1">
      <c r="A27" s="27" t="s">
        <v>288</v>
      </c>
      <c r="B27" s="38" t="s">
        <v>443</v>
      </c>
      <c r="C27" s="26" t="s">
        <v>444</v>
      </c>
      <c r="D27" s="26" t="s">
        <v>445</v>
      </c>
      <c r="E27" s="26" t="s">
        <v>446</v>
      </c>
      <c r="F27" s="27" t="s">
        <v>447</v>
      </c>
      <c r="G27" s="28" t="s">
        <v>452</v>
      </c>
      <c r="H27" s="28" t="s">
        <v>453</v>
      </c>
      <c r="I27" s="29" t="s">
        <v>386</v>
      </c>
      <c r="J27" s="30" t="s">
        <v>387</v>
      </c>
      <c r="K27" s="31"/>
    </row>
    <row r="28" spans="1:12" ht="80.25" customHeight="1">
      <c r="A28" s="27" t="s">
        <v>288</v>
      </c>
      <c r="B28" s="38" t="s">
        <v>443</v>
      </c>
      <c r="C28" s="26" t="s">
        <v>444</v>
      </c>
      <c r="D28" s="26" t="s">
        <v>445</v>
      </c>
      <c r="E28" s="26" t="s">
        <v>446</v>
      </c>
      <c r="F28" s="27" t="s">
        <v>447</v>
      </c>
      <c r="G28" s="28" t="s">
        <v>454</v>
      </c>
      <c r="H28" s="28" t="s">
        <v>455</v>
      </c>
      <c r="I28" s="29" t="s">
        <v>386</v>
      </c>
      <c r="J28" s="30" t="s">
        <v>387</v>
      </c>
      <c r="K28" s="31"/>
    </row>
    <row r="29" spans="1:12" ht="113.25" customHeight="1">
      <c r="A29" s="27" t="s">
        <v>288</v>
      </c>
      <c r="B29" s="38" t="s">
        <v>443</v>
      </c>
      <c r="C29" s="26" t="s">
        <v>444</v>
      </c>
      <c r="D29" s="26" t="s">
        <v>445</v>
      </c>
      <c r="E29" s="26" t="s">
        <v>446</v>
      </c>
      <c r="F29" s="27" t="s">
        <v>447</v>
      </c>
      <c r="G29" s="28" t="s">
        <v>456</v>
      </c>
      <c r="H29" s="28" t="s">
        <v>457</v>
      </c>
      <c r="I29" s="29" t="s">
        <v>386</v>
      </c>
      <c r="J29" s="30" t="s">
        <v>380</v>
      </c>
      <c r="K29" s="31"/>
    </row>
    <row r="30" spans="1:12" ht="109.5" customHeight="1">
      <c r="A30" s="27" t="s">
        <v>288</v>
      </c>
      <c r="B30" s="38" t="s">
        <v>443</v>
      </c>
      <c r="C30" s="26" t="s">
        <v>444</v>
      </c>
      <c r="D30" s="26" t="s">
        <v>445</v>
      </c>
      <c r="E30" s="26" t="s">
        <v>446</v>
      </c>
      <c r="F30" s="27" t="s">
        <v>447</v>
      </c>
      <c r="G30" s="28" t="s">
        <v>458</v>
      </c>
      <c r="H30" s="28" t="s">
        <v>459</v>
      </c>
      <c r="I30" s="29" t="s">
        <v>386</v>
      </c>
      <c r="J30" s="30" t="s">
        <v>387</v>
      </c>
      <c r="K30" s="31"/>
    </row>
    <row r="31" spans="1:12" ht="89.25" customHeight="1">
      <c r="A31" s="27" t="s">
        <v>288</v>
      </c>
      <c r="B31" s="38" t="s">
        <v>443</v>
      </c>
      <c r="C31" s="26" t="s">
        <v>444</v>
      </c>
      <c r="D31" s="26" t="s">
        <v>445</v>
      </c>
      <c r="E31" s="26" t="s">
        <v>446</v>
      </c>
      <c r="F31" s="27" t="s">
        <v>447</v>
      </c>
      <c r="G31" s="28" t="s">
        <v>460</v>
      </c>
      <c r="H31" s="28" t="s">
        <v>461</v>
      </c>
      <c r="I31" s="29" t="s">
        <v>386</v>
      </c>
      <c r="J31" s="30" t="s">
        <v>462</v>
      </c>
      <c r="K31" s="31"/>
    </row>
    <row r="32" spans="1:12" ht="90.75" customHeight="1">
      <c r="A32" s="27" t="s">
        <v>288</v>
      </c>
      <c r="B32" s="38" t="s">
        <v>443</v>
      </c>
      <c r="C32" s="26" t="s">
        <v>444</v>
      </c>
      <c r="D32" s="26" t="s">
        <v>445</v>
      </c>
      <c r="E32" s="26" t="s">
        <v>446</v>
      </c>
      <c r="F32" s="27" t="s">
        <v>447</v>
      </c>
      <c r="G32" s="28" t="s">
        <v>463</v>
      </c>
      <c r="H32" s="28" t="s">
        <v>464</v>
      </c>
      <c r="I32" s="29" t="s">
        <v>386</v>
      </c>
      <c r="J32" s="30" t="s">
        <v>462</v>
      </c>
      <c r="K32" s="31"/>
    </row>
    <row r="33" spans="1:11" ht="131.25" customHeight="1">
      <c r="A33" s="27" t="s">
        <v>288</v>
      </c>
      <c r="B33" s="38" t="s">
        <v>443</v>
      </c>
      <c r="C33" s="26" t="s">
        <v>444</v>
      </c>
      <c r="D33" s="26" t="s">
        <v>445</v>
      </c>
      <c r="E33" s="26" t="s">
        <v>465</v>
      </c>
      <c r="F33" s="27" t="s">
        <v>466</v>
      </c>
      <c r="G33" s="28" t="s">
        <v>467</v>
      </c>
      <c r="H33" s="28" t="s">
        <v>468</v>
      </c>
      <c r="I33" s="29" t="s">
        <v>386</v>
      </c>
      <c r="J33" s="30" t="s">
        <v>462</v>
      </c>
      <c r="K33" s="31"/>
    </row>
    <row r="34" spans="1:11" ht="113.25" customHeight="1">
      <c r="A34" s="27" t="s">
        <v>288</v>
      </c>
      <c r="B34" s="38" t="s">
        <v>443</v>
      </c>
      <c r="C34" s="26" t="s">
        <v>444</v>
      </c>
      <c r="D34" s="26" t="s">
        <v>445</v>
      </c>
      <c r="E34" s="26" t="s">
        <v>465</v>
      </c>
      <c r="F34" s="27" t="s">
        <v>466</v>
      </c>
      <c r="G34" s="28" t="s">
        <v>469</v>
      </c>
      <c r="H34" s="28" t="s">
        <v>470</v>
      </c>
      <c r="I34" s="29" t="s">
        <v>386</v>
      </c>
      <c r="J34" s="30" t="s">
        <v>462</v>
      </c>
      <c r="K34" s="31"/>
    </row>
    <row r="35" spans="1:11" ht="110.25" customHeight="1">
      <c r="A35" s="27" t="s">
        <v>288</v>
      </c>
      <c r="B35" s="38" t="s">
        <v>443</v>
      </c>
      <c r="C35" s="26" t="s">
        <v>444</v>
      </c>
      <c r="D35" s="26" t="s">
        <v>445</v>
      </c>
      <c r="E35" s="26" t="s">
        <v>465</v>
      </c>
      <c r="F35" s="27" t="s">
        <v>466</v>
      </c>
      <c r="G35" s="28" t="s">
        <v>471</v>
      </c>
      <c r="H35" s="28" t="s">
        <v>472</v>
      </c>
      <c r="I35" s="29" t="s">
        <v>386</v>
      </c>
      <c r="J35" s="30" t="s">
        <v>462</v>
      </c>
      <c r="K35" s="31"/>
    </row>
    <row r="36" spans="1:11" ht="100.5" customHeight="1">
      <c r="A36" s="27" t="s">
        <v>288</v>
      </c>
      <c r="B36" s="38" t="s">
        <v>443</v>
      </c>
      <c r="C36" s="26" t="s">
        <v>444</v>
      </c>
      <c r="D36" s="26" t="s">
        <v>445</v>
      </c>
      <c r="E36" s="26" t="s">
        <v>465</v>
      </c>
      <c r="F36" s="27" t="s">
        <v>466</v>
      </c>
      <c r="G36" s="28" t="s">
        <v>473</v>
      </c>
      <c r="H36" s="28" t="s">
        <v>474</v>
      </c>
      <c r="I36" s="29" t="s">
        <v>386</v>
      </c>
      <c r="J36" s="30" t="s">
        <v>462</v>
      </c>
      <c r="K36" s="31"/>
    </row>
    <row r="37" spans="1:11" ht="99.75" customHeight="1">
      <c r="A37" s="27" t="s">
        <v>288</v>
      </c>
      <c r="B37" s="38" t="s">
        <v>443</v>
      </c>
      <c r="C37" s="26" t="s">
        <v>444</v>
      </c>
      <c r="D37" s="26" t="s">
        <v>445</v>
      </c>
      <c r="E37" s="26" t="s">
        <v>465</v>
      </c>
      <c r="F37" s="27" t="s">
        <v>466</v>
      </c>
      <c r="G37" s="28" t="s">
        <v>475</v>
      </c>
      <c r="H37" s="28" t="s">
        <v>476</v>
      </c>
      <c r="I37" s="29" t="s">
        <v>386</v>
      </c>
      <c r="J37" s="30" t="s">
        <v>462</v>
      </c>
      <c r="K37" s="31"/>
    </row>
    <row r="38" spans="1:11" ht="115.5" customHeight="1">
      <c r="A38" s="27" t="s">
        <v>288</v>
      </c>
      <c r="B38" s="38" t="s">
        <v>443</v>
      </c>
      <c r="C38" s="26" t="s">
        <v>444</v>
      </c>
      <c r="D38" s="26" t="s">
        <v>445</v>
      </c>
      <c r="E38" s="26" t="s">
        <v>465</v>
      </c>
      <c r="F38" s="27" t="s">
        <v>466</v>
      </c>
      <c r="G38" s="28" t="s">
        <v>477</v>
      </c>
      <c r="H38" s="28" t="s">
        <v>478</v>
      </c>
      <c r="I38" s="29" t="s">
        <v>386</v>
      </c>
      <c r="J38" s="30" t="s">
        <v>387</v>
      </c>
      <c r="K38" s="31"/>
    </row>
    <row r="39" spans="1:11" ht="108" customHeight="1">
      <c r="A39" s="27" t="s">
        <v>288</v>
      </c>
      <c r="B39" s="38" t="s">
        <v>443</v>
      </c>
      <c r="C39" s="26" t="s">
        <v>444</v>
      </c>
      <c r="D39" s="26" t="s">
        <v>445</v>
      </c>
      <c r="E39" s="26" t="s">
        <v>465</v>
      </c>
      <c r="F39" s="27" t="s">
        <v>466</v>
      </c>
      <c r="G39" s="28" t="s">
        <v>479</v>
      </c>
      <c r="H39" s="28" t="s">
        <v>480</v>
      </c>
      <c r="I39" s="29" t="s">
        <v>386</v>
      </c>
      <c r="J39" s="30" t="s">
        <v>462</v>
      </c>
      <c r="K39" s="31"/>
    </row>
    <row r="40" spans="1:11" ht="75.75" customHeight="1">
      <c r="A40" s="27" t="s">
        <v>288</v>
      </c>
      <c r="B40" s="38" t="s">
        <v>443</v>
      </c>
      <c r="C40" s="26" t="s">
        <v>444</v>
      </c>
      <c r="D40" s="26" t="s">
        <v>445</v>
      </c>
      <c r="E40" s="26" t="s">
        <v>481</v>
      </c>
      <c r="F40" s="27" t="s">
        <v>482</v>
      </c>
      <c r="G40" s="28" t="s">
        <v>483</v>
      </c>
      <c r="H40" s="28" t="s">
        <v>484</v>
      </c>
      <c r="I40" s="29" t="s">
        <v>485</v>
      </c>
      <c r="J40" s="30" t="s">
        <v>462</v>
      </c>
      <c r="K40" s="31"/>
    </row>
    <row r="41" spans="1:11" ht="78" customHeight="1">
      <c r="A41" s="27" t="s">
        <v>288</v>
      </c>
      <c r="B41" s="38" t="s">
        <v>443</v>
      </c>
      <c r="C41" s="26" t="s">
        <v>444</v>
      </c>
      <c r="D41" s="26" t="s">
        <v>445</v>
      </c>
      <c r="E41" s="26" t="s">
        <v>481</v>
      </c>
      <c r="F41" s="27" t="s">
        <v>482</v>
      </c>
      <c r="G41" s="28" t="s">
        <v>486</v>
      </c>
      <c r="H41" s="28" t="s">
        <v>487</v>
      </c>
      <c r="I41" s="29" t="s">
        <v>485</v>
      </c>
      <c r="J41" s="30" t="s">
        <v>462</v>
      </c>
      <c r="K41" s="31"/>
    </row>
    <row r="42" spans="1:11" ht="79.5" customHeight="1">
      <c r="A42" s="27" t="s">
        <v>288</v>
      </c>
      <c r="B42" s="38" t="s">
        <v>443</v>
      </c>
      <c r="C42" s="26" t="s">
        <v>444</v>
      </c>
      <c r="D42" s="26" t="s">
        <v>445</v>
      </c>
      <c r="E42" s="26" t="s">
        <v>481</v>
      </c>
      <c r="F42" s="27" t="s">
        <v>482</v>
      </c>
      <c r="G42" s="28" t="s">
        <v>488</v>
      </c>
      <c r="H42" s="28" t="s">
        <v>489</v>
      </c>
      <c r="I42" s="29" t="s">
        <v>485</v>
      </c>
      <c r="J42" s="30" t="s">
        <v>380</v>
      </c>
      <c r="K42" s="31"/>
    </row>
    <row r="43" spans="1:11" ht="96" customHeight="1">
      <c r="A43" s="27" t="s">
        <v>288</v>
      </c>
      <c r="B43" s="38" t="s">
        <v>443</v>
      </c>
      <c r="C43" s="26" t="s">
        <v>444</v>
      </c>
      <c r="D43" s="26" t="s">
        <v>445</v>
      </c>
      <c r="E43" s="26" t="s">
        <v>481</v>
      </c>
      <c r="F43" s="27" t="s">
        <v>482</v>
      </c>
      <c r="G43" s="28" t="s">
        <v>490</v>
      </c>
      <c r="H43" s="28" t="s">
        <v>491</v>
      </c>
      <c r="I43" s="29" t="s">
        <v>485</v>
      </c>
      <c r="J43" s="30" t="s">
        <v>380</v>
      </c>
      <c r="K43" s="31"/>
    </row>
    <row r="44" spans="1:11" ht="87.75" customHeight="1">
      <c r="A44" s="27" t="s">
        <v>288</v>
      </c>
      <c r="B44" s="38" t="s">
        <v>443</v>
      </c>
      <c r="C44" s="26" t="s">
        <v>444</v>
      </c>
      <c r="D44" s="26" t="s">
        <v>445</v>
      </c>
      <c r="E44" s="26" t="s">
        <v>481</v>
      </c>
      <c r="F44" s="27" t="s">
        <v>482</v>
      </c>
      <c r="G44" s="28" t="s">
        <v>492</v>
      </c>
      <c r="H44" s="28" t="s">
        <v>493</v>
      </c>
      <c r="I44" s="29" t="s">
        <v>485</v>
      </c>
      <c r="J44" s="30" t="s">
        <v>387</v>
      </c>
      <c r="K44" s="31"/>
    </row>
    <row r="45" spans="1:11" ht="89.25" customHeight="1">
      <c r="A45" s="27" t="s">
        <v>288</v>
      </c>
      <c r="B45" s="26" t="s">
        <v>372</v>
      </c>
      <c r="D45" s="26" t="s">
        <v>494</v>
      </c>
      <c r="E45" s="26" t="s">
        <v>495</v>
      </c>
      <c r="F45" s="27" t="s">
        <v>496</v>
      </c>
      <c r="G45" s="28" t="s">
        <v>497</v>
      </c>
      <c r="H45" s="28" t="s">
        <v>498</v>
      </c>
      <c r="I45" s="29" t="s">
        <v>379</v>
      </c>
      <c r="J45" s="30" t="s">
        <v>387</v>
      </c>
      <c r="K45" s="31"/>
    </row>
    <row r="46" spans="1:11" ht="99" customHeight="1">
      <c r="A46" s="27" t="s">
        <v>288</v>
      </c>
      <c r="B46" s="26" t="s">
        <v>372</v>
      </c>
      <c r="D46" s="26" t="s">
        <v>494</v>
      </c>
      <c r="E46" s="26" t="s">
        <v>499</v>
      </c>
      <c r="F46" s="27" t="s">
        <v>500</v>
      </c>
      <c r="G46" s="28" t="s">
        <v>501</v>
      </c>
      <c r="H46" s="28" t="s">
        <v>502</v>
      </c>
      <c r="I46" s="29" t="s">
        <v>398</v>
      </c>
      <c r="J46" s="30" t="s">
        <v>462</v>
      </c>
      <c r="K46" s="31"/>
    </row>
    <row r="47" spans="1:11" ht="92.25" customHeight="1">
      <c r="A47" s="27" t="s">
        <v>288</v>
      </c>
      <c r="B47" s="26" t="s">
        <v>372</v>
      </c>
      <c r="D47" s="26" t="s">
        <v>494</v>
      </c>
      <c r="E47" s="26" t="s">
        <v>503</v>
      </c>
      <c r="F47" s="27" t="s">
        <v>504</v>
      </c>
      <c r="G47" s="28" t="s">
        <v>505</v>
      </c>
      <c r="H47" s="28" t="s">
        <v>506</v>
      </c>
      <c r="I47" s="39" t="s">
        <v>409</v>
      </c>
      <c r="J47" s="30" t="s">
        <v>462</v>
      </c>
      <c r="K47" s="31"/>
    </row>
    <row r="48" spans="1:11" ht="96.75" customHeight="1">
      <c r="A48" s="27" t="s">
        <v>288</v>
      </c>
      <c r="B48" s="26" t="s">
        <v>372</v>
      </c>
      <c r="D48" s="26" t="s">
        <v>507</v>
      </c>
      <c r="E48" s="26" t="s">
        <v>508</v>
      </c>
      <c r="F48" s="27" t="s">
        <v>509</v>
      </c>
      <c r="G48" s="28" t="s">
        <v>510</v>
      </c>
      <c r="H48" s="28" t="s">
        <v>511</v>
      </c>
      <c r="I48" s="29" t="s">
        <v>386</v>
      </c>
      <c r="J48" s="30" t="s">
        <v>387</v>
      </c>
      <c r="K48" s="31"/>
    </row>
    <row r="49" spans="1:11" ht="90" customHeight="1">
      <c r="A49" s="27" t="s">
        <v>288</v>
      </c>
      <c r="B49" s="26" t="s">
        <v>372</v>
      </c>
      <c r="D49" s="26" t="s">
        <v>507</v>
      </c>
      <c r="E49" s="26" t="s">
        <v>508</v>
      </c>
      <c r="F49" s="27" t="s">
        <v>509</v>
      </c>
      <c r="G49" s="28" t="s">
        <v>512</v>
      </c>
      <c r="H49" s="28" t="s">
        <v>513</v>
      </c>
      <c r="I49" s="29" t="s">
        <v>386</v>
      </c>
      <c r="J49" s="30" t="s">
        <v>387</v>
      </c>
      <c r="K49" s="31"/>
    </row>
    <row r="50" spans="1:11" ht="93" customHeight="1">
      <c r="A50" s="27" t="s">
        <v>288</v>
      </c>
      <c r="B50" s="26" t="s">
        <v>372</v>
      </c>
      <c r="D50" s="26" t="s">
        <v>507</v>
      </c>
      <c r="E50" s="26" t="s">
        <v>514</v>
      </c>
      <c r="F50" s="27" t="s">
        <v>515</v>
      </c>
      <c r="G50" s="28" t="s">
        <v>516</v>
      </c>
      <c r="H50" s="28" t="s">
        <v>517</v>
      </c>
      <c r="I50" s="29" t="s">
        <v>386</v>
      </c>
      <c r="J50" s="30" t="s">
        <v>387</v>
      </c>
      <c r="K50" s="31"/>
    </row>
    <row r="51" spans="1:11" ht="107.25" customHeight="1">
      <c r="A51" s="27" t="s">
        <v>288</v>
      </c>
      <c r="B51" s="26" t="s">
        <v>372</v>
      </c>
      <c r="D51" s="26" t="s">
        <v>507</v>
      </c>
      <c r="E51" s="26" t="s">
        <v>518</v>
      </c>
      <c r="F51" s="27" t="s">
        <v>519</v>
      </c>
      <c r="G51" s="28" t="s">
        <v>520</v>
      </c>
      <c r="H51" s="28" t="s">
        <v>521</v>
      </c>
      <c r="I51" s="29" t="s">
        <v>386</v>
      </c>
      <c r="J51" s="30" t="s">
        <v>387</v>
      </c>
      <c r="K51" s="31"/>
    </row>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13">
      <formula1>$Q$10:$Q$13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56"/>
  <sheetViews>
    <sheetView tabSelected="1" topLeftCell="G8" zoomScale="41" zoomScaleNormal="50" workbookViewId="0">
      <pane xSplit="6" ySplit="2" topLeftCell="N10" activePane="bottomRight" state="frozen"/>
      <selection activeCell="G8" sqref="G8"/>
      <selection pane="topRight" activeCell="M8" sqref="M8"/>
      <selection pane="bottomLeft" activeCell="G10" sqref="G10"/>
      <selection pane="bottomRight" activeCell="P99" sqref="P99:R104"/>
    </sheetView>
  </sheetViews>
  <sheetFormatPr baseColWidth="10" defaultColWidth="12.625" defaultRowHeight="23.25"/>
  <cols>
    <col min="1" max="1" width="46.75" style="132" customWidth="1"/>
    <col min="2" max="2" width="32.25" style="132" customWidth="1"/>
    <col min="3" max="3" width="19.875" style="132" customWidth="1"/>
    <col min="4" max="4" width="33.875" style="132" customWidth="1"/>
    <col min="5" max="5" width="29.25" style="132" customWidth="1"/>
    <col min="6" max="6" width="28.625" style="132" customWidth="1"/>
    <col min="7" max="7" width="31" style="132" customWidth="1"/>
    <col min="8" max="8" width="28.75" style="132" customWidth="1"/>
    <col min="9" max="9" width="24.625" style="132" customWidth="1"/>
    <col min="10" max="10" width="84" style="132" customWidth="1"/>
    <col min="11" max="11" width="19.875" style="132" hidden="1" customWidth="1"/>
    <col min="12" max="12" width="37.375" style="132" hidden="1" customWidth="1"/>
    <col min="13" max="13" width="26.625" style="132" customWidth="1"/>
    <col min="14" max="14" width="29.375" style="132" customWidth="1"/>
    <col min="15" max="15" width="47.375" style="132" customWidth="1"/>
    <col min="16" max="16" width="29" style="132" customWidth="1"/>
    <col min="17" max="17" width="25.75" style="132" customWidth="1"/>
    <col min="18" max="18" width="24" style="132" customWidth="1"/>
    <col min="19" max="19" width="33.125" style="132" customWidth="1"/>
    <col min="20" max="20" width="25.125" style="132" customWidth="1"/>
    <col min="21" max="21" width="31.375" style="132" customWidth="1"/>
    <col min="22" max="22" width="46.75" style="132" customWidth="1"/>
    <col min="23" max="23" width="61.875" style="132" customWidth="1"/>
    <col min="24" max="24" width="31.125" style="132" hidden="1" customWidth="1"/>
    <col min="25" max="25" width="37.75" style="132" hidden="1" customWidth="1"/>
    <col min="26" max="26" width="41.875" style="132" hidden="1" customWidth="1"/>
    <col min="27" max="27" width="29" style="132" hidden="1" customWidth="1"/>
    <col min="28" max="28" width="24.75" style="132" hidden="1" customWidth="1"/>
    <col min="29" max="29" width="22" style="132" hidden="1" customWidth="1"/>
    <col min="30" max="30" width="27.25" style="132" hidden="1" customWidth="1"/>
    <col min="31" max="31" width="31.75" style="132" customWidth="1"/>
    <col min="32" max="32" width="30.875" style="132" customWidth="1"/>
    <col min="33" max="33" width="41.875" style="132" customWidth="1"/>
    <col min="34" max="34" width="43.125" style="132" customWidth="1"/>
    <col min="35" max="35" width="41" style="132" customWidth="1"/>
    <col min="36" max="36" width="42.875" style="132" customWidth="1"/>
    <col min="37" max="37" width="35.625" style="132" hidden="1" customWidth="1"/>
    <col min="38" max="38" width="33" style="132" hidden="1" customWidth="1"/>
    <col min="39" max="39" width="26" style="132" hidden="1" customWidth="1"/>
    <col min="40" max="40" width="60" style="185" customWidth="1"/>
    <col min="41" max="41" width="55.75" style="185" customWidth="1"/>
    <col min="42" max="42" width="43.875" style="185" customWidth="1"/>
    <col min="43" max="44" width="35.75" style="185" customWidth="1"/>
    <col min="45" max="46" width="45.125" style="132" customWidth="1"/>
    <col min="47" max="16384" width="12.625" style="132"/>
  </cols>
  <sheetData>
    <row r="1" spans="1:45" hidden="1">
      <c r="A1" s="440" t="s">
        <v>522</v>
      </c>
      <c r="B1" s="441"/>
      <c r="C1" s="444" t="s">
        <v>125</v>
      </c>
      <c r="D1" s="445"/>
      <c r="E1" s="445"/>
      <c r="F1" s="445"/>
      <c r="G1" s="445"/>
      <c r="H1" s="445"/>
      <c r="I1" s="445"/>
      <c r="J1" s="446"/>
      <c r="K1" s="446"/>
      <c r="L1" s="446"/>
      <c r="M1" s="446"/>
      <c r="N1" s="446"/>
      <c r="O1" s="446"/>
      <c r="P1" s="445"/>
      <c r="Q1" s="445"/>
      <c r="R1" s="445"/>
      <c r="S1" s="445"/>
      <c r="T1" s="445"/>
      <c r="U1" s="445"/>
      <c r="V1" s="445"/>
      <c r="W1" s="445"/>
      <c r="X1" s="445"/>
      <c r="Y1" s="445"/>
      <c r="Z1" s="445"/>
      <c r="AA1" s="445"/>
      <c r="AB1" s="445"/>
      <c r="AC1" s="445"/>
      <c r="AD1" s="446"/>
      <c r="AE1" s="445"/>
      <c r="AF1" s="445"/>
      <c r="AG1" s="445"/>
      <c r="AH1" s="445"/>
      <c r="AI1" s="447"/>
      <c r="AJ1" s="129" t="s">
        <v>126</v>
      </c>
      <c r="AK1" s="130"/>
      <c r="AL1" s="130"/>
      <c r="AM1" s="130"/>
      <c r="AN1" s="131"/>
      <c r="AO1" s="131"/>
      <c r="AP1" s="131"/>
      <c r="AQ1" s="131"/>
      <c r="AR1" s="131"/>
      <c r="AS1" s="130"/>
    </row>
    <row r="2" spans="1:45" hidden="1">
      <c r="A2" s="332"/>
      <c r="B2" s="442"/>
      <c r="C2" s="444" t="s">
        <v>127</v>
      </c>
      <c r="D2" s="445"/>
      <c r="E2" s="445"/>
      <c r="F2" s="445"/>
      <c r="G2" s="445"/>
      <c r="H2" s="445"/>
      <c r="I2" s="445"/>
      <c r="J2" s="446"/>
      <c r="K2" s="446"/>
      <c r="L2" s="446"/>
      <c r="M2" s="446"/>
      <c r="N2" s="446"/>
      <c r="O2" s="446"/>
      <c r="P2" s="445"/>
      <c r="Q2" s="445"/>
      <c r="R2" s="445"/>
      <c r="S2" s="445"/>
      <c r="T2" s="445"/>
      <c r="U2" s="445"/>
      <c r="V2" s="445"/>
      <c r="W2" s="445"/>
      <c r="X2" s="445"/>
      <c r="Y2" s="445"/>
      <c r="Z2" s="445"/>
      <c r="AA2" s="445"/>
      <c r="AB2" s="445"/>
      <c r="AC2" s="445"/>
      <c r="AD2" s="446"/>
      <c r="AE2" s="445"/>
      <c r="AF2" s="445"/>
      <c r="AG2" s="445"/>
      <c r="AH2" s="445"/>
      <c r="AI2" s="447"/>
      <c r="AJ2" s="129" t="s">
        <v>128</v>
      </c>
      <c r="AK2" s="130"/>
      <c r="AL2" s="130"/>
      <c r="AM2" s="130"/>
      <c r="AN2" s="131"/>
      <c r="AO2" s="131"/>
      <c r="AP2" s="131"/>
      <c r="AQ2" s="131"/>
      <c r="AR2" s="131"/>
      <c r="AS2" s="130"/>
    </row>
    <row r="3" spans="1:45" hidden="1">
      <c r="A3" s="332"/>
      <c r="B3" s="442"/>
      <c r="C3" s="444" t="s">
        <v>129</v>
      </c>
      <c r="D3" s="445"/>
      <c r="E3" s="445"/>
      <c r="F3" s="445"/>
      <c r="G3" s="445"/>
      <c r="H3" s="445"/>
      <c r="I3" s="445"/>
      <c r="J3" s="446"/>
      <c r="K3" s="446"/>
      <c r="L3" s="446"/>
      <c r="M3" s="446"/>
      <c r="N3" s="446"/>
      <c r="O3" s="446"/>
      <c r="P3" s="445"/>
      <c r="Q3" s="445"/>
      <c r="R3" s="445"/>
      <c r="S3" s="445"/>
      <c r="T3" s="445"/>
      <c r="U3" s="445"/>
      <c r="V3" s="445"/>
      <c r="W3" s="445"/>
      <c r="X3" s="445"/>
      <c r="Y3" s="445"/>
      <c r="Z3" s="445"/>
      <c r="AA3" s="445"/>
      <c r="AB3" s="445"/>
      <c r="AC3" s="445"/>
      <c r="AD3" s="446"/>
      <c r="AE3" s="445"/>
      <c r="AF3" s="445"/>
      <c r="AG3" s="445"/>
      <c r="AH3" s="445"/>
      <c r="AI3" s="447"/>
      <c r="AJ3" s="129" t="s">
        <v>130</v>
      </c>
      <c r="AK3" s="130"/>
      <c r="AL3" s="130"/>
      <c r="AM3" s="130"/>
      <c r="AN3" s="131"/>
      <c r="AO3" s="131"/>
      <c r="AP3" s="131"/>
      <c r="AQ3" s="131"/>
      <c r="AR3" s="131"/>
      <c r="AS3" s="130"/>
    </row>
    <row r="4" spans="1:45" hidden="1">
      <c r="A4" s="333"/>
      <c r="B4" s="443"/>
      <c r="C4" s="444" t="s">
        <v>131</v>
      </c>
      <c r="D4" s="445"/>
      <c r="E4" s="445"/>
      <c r="F4" s="445"/>
      <c r="G4" s="445"/>
      <c r="H4" s="445"/>
      <c r="I4" s="445"/>
      <c r="J4" s="446"/>
      <c r="K4" s="446"/>
      <c r="L4" s="446"/>
      <c r="M4" s="446"/>
      <c r="N4" s="446"/>
      <c r="O4" s="446"/>
      <c r="P4" s="445"/>
      <c r="Q4" s="445"/>
      <c r="R4" s="445"/>
      <c r="S4" s="445"/>
      <c r="T4" s="445"/>
      <c r="U4" s="445"/>
      <c r="V4" s="445"/>
      <c r="W4" s="445"/>
      <c r="X4" s="445"/>
      <c r="Y4" s="445"/>
      <c r="Z4" s="445"/>
      <c r="AA4" s="445"/>
      <c r="AB4" s="445"/>
      <c r="AC4" s="445"/>
      <c r="AD4" s="446"/>
      <c r="AE4" s="445"/>
      <c r="AF4" s="445"/>
      <c r="AG4" s="445"/>
      <c r="AH4" s="445"/>
      <c r="AI4" s="447"/>
      <c r="AJ4" s="129" t="s">
        <v>523</v>
      </c>
      <c r="AK4" s="130"/>
      <c r="AL4" s="130"/>
      <c r="AM4" s="130"/>
      <c r="AN4" s="131"/>
      <c r="AO4" s="131"/>
      <c r="AP4" s="131"/>
      <c r="AQ4" s="131"/>
      <c r="AR4" s="131"/>
      <c r="AS4" s="130"/>
    </row>
    <row r="5" spans="1:45" ht="37.9" hidden="1" customHeight="1">
      <c r="A5" s="448" t="s">
        <v>364</v>
      </c>
      <c r="B5" s="447"/>
      <c r="C5" s="444" t="s">
        <v>524</v>
      </c>
      <c r="D5" s="445"/>
      <c r="E5" s="445"/>
      <c r="F5" s="445"/>
      <c r="G5" s="445"/>
      <c r="H5" s="445"/>
      <c r="I5" s="445"/>
      <c r="J5" s="446"/>
      <c r="K5" s="446"/>
      <c r="L5" s="446"/>
      <c r="M5" s="446"/>
      <c r="N5" s="446"/>
      <c r="O5" s="446"/>
      <c r="P5" s="445"/>
      <c r="Q5" s="445"/>
      <c r="R5" s="445"/>
      <c r="S5" s="445"/>
      <c r="T5" s="445"/>
      <c r="U5" s="445"/>
      <c r="V5" s="445"/>
      <c r="W5" s="445"/>
      <c r="X5" s="445"/>
      <c r="Y5" s="445"/>
      <c r="Z5" s="445"/>
      <c r="AA5" s="445"/>
      <c r="AB5" s="445"/>
      <c r="AC5" s="445"/>
      <c r="AD5" s="446"/>
      <c r="AE5" s="445"/>
      <c r="AF5" s="445"/>
      <c r="AG5" s="445"/>
      <c r="AH5" s="445"/>
      <c r="AI5" s="445"/>
      <c r="AJ5" s="446"/>
      <c r="AK5" s="418" t="s">
        <v>757</v>
      </c>
      <c r="AL5" s="419"/>
      <c r="AM5" s="419"/>
      <c r="AN5" s="422" t="s">
        <v>758</v>
      </c>
      <c r="AO5" s="423"/>
      <c r="AP5" s="423"/>
      <c r="AQ5" s="423"/>
      <c r="AR5" s="424"/>
      <c r="AS5" s="130"/>
    </row>
    <row r="6" spans="1:45" hidden="1">
      <c r="A6" s="449">
        <v>50</v>
      </c>
      <c r="B6" s="450"/>
      <c r="C6" s="450"/>
      <c r="D6" s="450"/>
      <c r="E6" s="450"/>
      <c r="F6" s="450"/>
      <c r="G6" s="450"/>
      <c r="H6" s="450"/>
      <c r="I6" s="450"/>
      <c r="J6" s="451"/>
      <c r="K6" s="451"/>
      <c r="L6" s="451"/>
      <c r="M6" s="451"/>
      <c r="N6" s="451"/>
      <c r="O6" s="451"/>
      <c r="P6" s="450"/>
      <c r="Q6" s="450"/>
      <c r="R6" s="450"/>
      <c r="S6" s="450"/>
      <c r="T6" s="450"/>
      <c r="U6" s="450"/>
      <c r="V6" s="450"/>
      <c r="W6" s="441"/>
      <c r="X6" s="440" t="s">
        <v>525</v>
      </c>
      <c r="Y6" s="450"/>
      <c r="Z6" s="450"/>
      <c r="AA6" s="450"/>
      <c r="AB6" s="450"/>
      <c r="AC6" s="451"/>
      <c r="AD6" s="99"/>
      <c r="AE6" s="440" t="s">
        <v>526</v>
      </c>
      <c r="AF6" s="450"/>
      <c r="AG6" s="450"/>
      <c r="AH6" s="450"/>
      <c r="AI6" s="450"/>
      <c r="AJ6" s="451"/>
      <c r="AK6" s="420"/>
      <c r="AL6" s="421"/>
      <c r="AM6" s="421"/>
      <c r="AN6" s="425"/>
      <c r="AO6" s="426"/>
      <c r="AP6" s="426"/>
      <c r="AQ6" s="426"/>
      <c r="AR6" s="427"/>
      <c r="AS6" s="133"/>
    </row>
    <row r="7" spans="1:45" ht="40.15" hidden="1" customHeight="1">
      <c r="A7" s="452"/>
      <c r="B7" s="452"/>
      <c r="C7" s="452"/>
      <c r="D7" s="452"/>
      <c r="E7" s="452"/>
      <c r="F7" s="452"/>
      <c r="G7" s="452"/>
      <c r="H7" s="452"/>
      <c r="I7" s="452"/>
      <c r="J7" s="453"/>
      <c r="K7" s="453"/>
      <c r="L7" s="453"/>
      <c r="M7" s="453"/>
      <c r="N7" s="453"/>
      <c r="O7" s="453"/>
      <c r="P7" s="452"/>
      <c r="Q7" s="452"/>
      <c r="R7" s="452"/>
      <c r="S7" s="452"/>
      <c r="T7" s="452"/>
      <c r="U7" s="452"/>
      <c r="V7" s="452"/>
      <c r="W7" s="442"/>
      <c r="X7" s="332"/>
      <c r="Y7" s="454"/>
      <c r="Z7" s="454"/>
      <c r="AA7" s="454"/>
      <c r="AB7" s="454"/>
      <c r="AC7" s="454"/>
      <c r="AD7" s="100"/>
      <c r="AE7" s="332"/>
      <c r="AF7" s="454"/>
      <c r="AG7" s="454"/>
      <c r="AH7" s="454"/>
      <c r="AI7" s="454"/>
      <c r="AJ7" s="454"/>
      <c r="AK7" s="420"/>
      <c r="AL7" s="421"/>
      <c r="AM7" s="421"/>
      <c r="AN7" s="425"/>
      <c r="AO7" s="426"/>
      <c r="AP7" s="426"/>
      <c r="AQ7" s="426"/>
      <c r="AR7" s="427"/>
      <c r="AS7" s="133"/>
    </row>
    <row r="8" spans="1:45" ht="162.75">
      <c r="A8" s="129" t="s">
        <v>10</v>
      </c>
      <c r="B8" s="129" t="s">
        <v>138</v>
      </c>
      <c r="C8" s="129" t="s">
        <v>14</v>
      </c>
      <c r="D8" s="128" t="s">
        <v>527</v>
      </c>
      <c r="E8" s="134" t="s">
        <v>65</v>
      </c>
      <c r="F8" s="134" t="s">
        <v>67</v>
      </c>
      <c r="G8" s="134" t="s">
        <v>69</v>
      </c>
      <c r="H8" s="134" t="s">
        <v>528</v>
      </c>
      <c r="I8" s="134" t="s">
        <v>73</v>
      </c>
      <c r="J8" s="134" t="s">
        <v>529</v>
      </c>
      <c r="K8" s="134" t="s">
        <v>79</v>
      </c>
      <c r="L8" s="134" t="s">
        <v>81</v>
      </c>
      <c r="M8" s="134" t="s">
        <v>530</v>
      </c>
      <c r="N8" s="101" t="s">
        <v>977</v>
      </c>
      <c r="O8" s="101" t="s">
        <v>986</v>
      </c>
      <c r="P8" s="129" t="s">
        <v>531</v>
      </c>
      <c r="Q8" s="129" t="s">
        <v>532</v>
      </c>
      <c r="R8" s="129" t="s">
        <v>89</v>
      </c>
      <c r="S8" s="129" t="s">
        <v>91</v>
      </c>
      <c r="T8" s="129" t="s">
        <v>93</v>
      </c>
      <c r="U8" s="134" t="s">
        <v>95</v>
      </c>
      <c r="V8" s="128" t="s">
        <v>97</v>
      </c>
      <c r="W8" s="101" t="s">
        <v>99</v>
      </c>
      <c r="X8" s="101" t="s">
        <v>102</v>
      </c>
      <c r="Y8" s="101" t="s">
        <v>533</v>
      </c>
      <c r="Z8" s="101" t="s">
        <v>106</v>
      </c>
      <c r="AA8" s="101" t="s">
        <v>108</v>
      </c>
      <c r="AB8" s="101" t="s">
        <v>110</v>
      </c>
      <c r="AC8" s="101" t="s">
        <v>112</v>
      </c>
      <c r="AD8" s="101" t="s">
        <v>749</v>
      </c>
      <c r="AE8" s="101" t="s">
        <v>115</v>
      </c>
      <c r="AF8" s="101" t="s">
        <v>534</v>
      </c>
      <c r="AG8" s="101" t="s">
        <v>988</v>
      </c>
      <c r="AH8" s="101" t="s">
        <v>989</v>
      </c>
      <c r="AI8" s="101" t="s">
        <v>119</v>
      </c>
      <c r="AJ8" s="101" t="s">
        <v>121</v>
      </c>
      <c r="AK8" s="127" t="s">
        <v>752</v>
      </c>
      <c r="AL8" s="127" t="s">
        <v>753</v>
      </c>
      <c r="AM8" s="127" t="s">
        <v>849</v>
      </c>
      <c r="AN8" s="127" t="s">
        <v>752</v>
      </c>
      <c r="AO8" s="127" t="s">
        <v>991</v>
      </c>
      <c r="AP8" s="127" t="s">
        <v>992</v>
      </c>
      <c r="AQ8" s="127" t="s">
        <v>994</v>
      </c>
      <c r="AR8" s="127" t="s">
        <v>993</v>
      </c>
      <c r="AS8" s="101" t="s">
        <v>978</v>
      </c>
    </row>
    <row r="9" spans="1:45" ht="129" customHeight="1">
      <c r="A9" s="326" t="s">
        <v>151</v>
      </c>
      <c r="B9" s="428" t="s">
        <v>152</v>
      </c>
      <c r="C9" s="457" t="s">
        <v>153</v>
      </c>
      <c r="D9" s="112" t="s">
        <v>157</v>
      </c>
      <c r="E9" s="341" t="s">
        <v>535</v>
      </c>
      <c r="F9" s="344">
        <v>2024130010263</v>
      </c>
      <c r="G9" s="341" t="s">
        <v>536</v>
      </c>
      <c r="H9" s="341" t="s">
        <v>537</v>
      </c>
      <c r="I9" s="341" t="s">
        <v>538</v>
      </c>
      <c r="J9" s="112" t="s">
        <v>827</v>
      </c>
      <c r="K9" s="135" t="s">
        <v>545</v>
      </c>
      <c r="L9" s="112" t="s">
        <v>539</v>
      </c>
      <c r="M9" s="112" t="s">
        <v>772</v>
      </c>
      <c r="N9" s="111" t="s">
        <v>381</v>
      </c>
      <c r="O9" s="111" t="s">
        <v>381</v>
      </c>
      <c r="P9" s="111" t="s">
        <v>381</v>
      </c>
      <c r="Q9" s="111" t="s">
        <v>381</v>
      </c>
      <c r="R9" s="111" t="s">
        <v>381</v>
      </c>
      <c r="S9" s="111" t="s">
        <v>381</v>
      </c>
      <c r="T9" s="111" t="s">
        <v>381</v>
      </c>
      <c r="U9" s="111" t="s">
        <v>381</v>
      </c>
      <c r="V9" s="456" t="s">
        <v>542</v>
      </c>
      <c r="W9" s="341" t="s">
        <v>543</v>
      </c>
      <c r="X9" s="112" t="s">
        <v>544</v>
      </c>
      <c r="Y9" s="112" t="s">
        <v>544</v>
      </c>
      <c r="Z9" s="112" t="s">
        <v>544</v>
      </c>
      <c r="AA9" s="112" t="s">
        <v>544</v>
      </c>
      <c r="AB9" s="112" t="s">
        <v>544</v>
      </c>
      <c r="AC9" s="112" t="s">
        <v>544</v>
      </c>
      <c r="AD9" s="112" t="s">
        <v>544</v>
      </c>
      <c r="AE9" s="139">
        <v>300000000</v>
      </c>
      <c r="AF9" s="139">
        <v>300000000</v>
      </c>
      <c r="AG9" s="140">
        <v>0</v>
      </c>
      <c r="AH9" s="140">
        <v>0</v>
      </c>
      <c r="AI9" s="113" t="s">
        <v>829</v>
      </c>
      <c r="AJ9" s="345" t="s">
        <v>997</v>
      </c>
      <c r="AK9" s="461">
        <v>504010687.19999999</v>
      </c>
      <c r="AL9" s="461">
        <v>0</v>
      </c>
      <c r="AM9" s="462">
        <v>0</v>
      </c>
      <c r="AN9" s="402">
        <v>300000000.19999999</v>
      </c>
      <c r="AO9" s="402">
        <v>0</v>
      </c>
      <c r="AP9" s="402">
        <v>0</v>
      </c>
      <c r="AQ9" s="463">
        <f>+AO9/AN9</f>
        <v>0</v>
      </c>
      <c r="AR9" s="463">
        <f>+AP9/AN9</f>
        <v>0</v>
      </c>
      <c r="AS9" s="113"/>
    </row>
    <row r="10" spans="1:45" ht="91.5" customHeight="1">
      <c r="A10" s="327"/>
      <c r="B10" s="429"/>
      <c r="C10" s="458"/>
      <c r="D10" s="112" t="s">
        <v>160</v>
      </c>
      <c r="E10" s="348"/>
      <c r="F10" s="455"/>
      <c r="G10" s="398"/>
      <c r="H10" s="398"/>
      <c r="I10" s="398"/>
      <c r="J10" s="119" t="s">
        <v>828</v>
      </c>
      <c r="K10" s="141" t="s">
        <v>545</v>
      </c>
      <c r="L10" s="119" t="s">
        <v>539</v>
      </c>
      <c r="M10" s="119" t="s">
        <v>772</v>
      </c>
      <c r="N10" s="110" t="s">
        <v>381</v>
      </c>
      <c r="O10" s="111" t="s">
        <v>381</v>
      </c>
      <c r="P10" s="111" t="s">
        <v>381</v>
      </c>
      <c r="Q10" s="111" t="s">
        <v>381</v>
      </c>
      <c r="R10" s="111" t="s">
        <v>381</v>
      </c>
      <c r="S10" s="111" t="s">
        <v>381</v>
      </c>
      <c r="T10" s="111" t="s">
        <v>381</v>
      </c>
      <c r="U10" s="111" t="s">
        <v>381</v>
      </c>
      <c r="V10" s="456"/>
      <c r="W10" s="341"/>
      <c r="X10" s="112" t="s">
        <v>544</v>
      </c>
      <c r="Y10" s="112" t="s">
        <v>544</v>
      </c>
      <c r="Z10" s="112" t="s">
        <v>544</v>
      </c>
      <c r="AA10" s="112" t="s">
        <v>544</v>
      </c>
      <c r="AB10" s="112" t="s">
        <v>544</v>
      </c>
      <c r="AC10" s="112" t="s">
        <v>544</v>
      </c>
      <c r="AD10" s="112" t="s">
        <v>544</v>
      </c>
      <c r="AE10" s="139">
        <v>204010687</v>
      </c>
      <c r="AF10" s="139">
        <v>204010687</v>
      </c>
      <c r="AG10" s="140">
        <v>0</v>
      </c>
      <c r="AH10" s="140">
        <v>0</v>
      </c>
      <c r="AI10" s="113" t="s">
        <v>829</v>
      </c>
      <c r="AJ10" s="347"/>
      <c r="AK10" s="461"/>
      <c r="AL10" s="461"/>
      <c r="AM10" s="462"/>
      <c r="AN10" s="402"/>
      <c r="AO10" s="402"/>
      <c r="AP10" s="402"/>
      <c r="AQ10" s="463"/>
      <c r="AR10" s="463"/>
      <c r="AS10" s="113"/>
    </row>
    <row r="11" spans="1:45" ht="58.5" customHeight="1">
      <c r="A11" s="102"/>
      <c r="B11" s="430"/>
      <c r="C11" s="459"/>
      <c r="D11" s="103"/>
      <c r="E11" s="143"/>
      <c r="F11" s="469" t="s">
        <v>830</v>
      </c>
      <c r="G11" s="469"/>
      <c r="H11" s="469"/>
      <c r="I11" s="469"/>
      <c r="J11" s="469"/>
      <c r="K11" s="469"/>
      <c r="L11" s="469"/>
      <c r="M11" s="469"/>
      <c r="N11" s="469"/>
      <c r="O11" s="144" t="s">
        <v>381</v>
      </c>
      <c r="P11" s="104"/>
      <c r="Q11" s="104"/>
      <c r="R11" s="104"/>
      <c r="S11" s="104"/>
      <c r="T11" s="104"/>
      <c r="U11" s="104"/>
      <c r="V11" s="105"/>
      <c r="W11" s="104"/>
      <c r="X11" s="104"/>
      <c r="Y11" s="104"/>
      <c r="AA11" s="123"/>
      <c r="AB11" s="123"/>
      <c r="AC11" s="123"/>
      <c r="AD11" s="123"/>
      <c r="AE11" s="362" t="s">
        <v>831</v>
      </c>
      <c r="AF11" s="363"/>
      <c r="AG11" s="363"/>
      <c r="AH11" s="363"/>
      <c r="AI11" s="363"/>
      <c r="AJ11" s="363"/>
      <c r="AK11" s="363"/>
      <c r="AL11" s="363"/>
      <c r="AM11" s="364"/>
      <c r="AN11" s="106">
        <f>+AN9</f>
        <v>300000000.19999999</v>
      </c>
      <c r="AO11" s="106">
        <v>0</v>
      </c>
      <c r="AP11" s="106">
        <v>0</v>
      </c>
      <c r="AQ11" s="107">
        <v>0</v>
      </c>
      <c r="AR11" s="107">
        <v>0</v>
      </c>
      <c r="AS11" s="113"/>
    </row>
    <row r="12" spans="1:45" ht="79.5" customHeight="1">
      <c r="A12" s="326" t="s">
        <v>165</v>
      </c>
      <c r="B12" s="428" t="s">
        <v>810</v>
      </c>
      <c r="C12" s="437" t="s">
        <v>167</v>
      </c>
      <c r="D12" s="341" t="s">
        <v>170</v>
      </c>
      <c r="E12" s="341" t="s">
        <v>778</v>
      </c>
      <c r="F12" s="415">
        <v>2024130010205</v>
      </c>
      <c r="G12" s="340" t="s">
        <v>847</v>
      </c>
      <c r="H12" s="340" t="s">
        <v>848</v>
      </c>
      <c r="I12" s="340" t="s">
        <v>546</v>
      </c>
      <c r="J12" s="145" t="s">
        <v>832</v>
      </c>
      <c r="K12" s="142" t="s">
        <v>545</v>
      </c>
      <c r="L12" s="145" t="s">
        <v>560</v>
      </c>
      <c r="M12" s="145">
        <v>1</v>
      </c>
      <c r="N12" s="109">
        <v>0.5</v>
      </c>
      <c r="O12" s="146">
        <f>+N12/M12</f>
        <v>0.5</v>
      </c>
      <c r="P12" s="109" t="s">
        <v>1021</v>
      </c>
      <c r="Q12" s="109" t="s">
        <v>1022</v>
      </c>
      <c r="R12" s="147">
        <v>330</v>
      </c>
      <c r="S12" s="109" t="s">
        <v>540</v>
      </c>
      <c r="T12" s="109" t="s">
        <v>547</v>
      </c>
      <c r="U12" s="109" t="s">
        <v>548</v>
      </c>
      <c r="V12" s="331" t="s">
        <v>549</v>
      </c>
      <c r="W12" s="341" t="s">
        <v>550</v>
      </c>
      <c r="X12" s="341" t="s">
        <v>551</v>
      </c>
      <c r="Y12" s="338" t="s">
        <v>552</v>
      </c>
      <c r="Z12" s="338" t="s">
        <v>553</v>
      </c>
      <c r="AA12" s="338" t="s">
        <v>554</v>
      </c>
      <c r="AB12" s="338" t="s">
        <v>555</v>
      </c>
      <c r="AC12" s="338"/>
      <c r="AD12" s="341"/>
      <c r="AE12" s="148">
        <v>248000000</v>
      </c>
      <c r="AF12" s="148">
        <v>248000000</v>
      </c>
      <c r="AG12" s="112"/>
      <c r="AH12" s="112"/>
      <c r="AI12" s="112" t="s">
        <v>556</v>
      </c>
      <c r="AJ12" s="345" t="s">
        <v>995</v>
      </c>
      <c r="AK12" s="359">
        <v>5640979857.3299999</v>
      </c>
      <c r="AL12" s="359">
        <v>11000000</v>
      </c>
      <c r="AM12" s="356">
        <f>+AL12/AK12</f>
        <v>1.9500158267196051E-3</v>
      </c>
      <c r="AN12" s="359">
        <v>630780000</v>
      </c>
      <c r="AO12" s="359">
        <v>630780000</v>
      </c>
      <c r="AP12" s="359">
        <v>547580000</v>
      </c>
      <c r="AQ12" s="356">
        <f>+AO12/AN12</f>
        <v>1</v>
      </c>
      <c r="AR12" s="356">
        <f>+AP12/AN12</f>
        <v>0.86809981293002314</v>
      </c>
      <c r="AS12" s="113"/>
    </row>
    <row r="13" spans="1:45" ht="106.5" customHeight="1">
      <c r="A13" s="327"/>
      <c r="B13" s="429"/>
      <c r="C13" s="332"/>
      <c r="D13" s="348"/>
      <c r="E13" s="348"/>
      <c r="F13" s="365"/>
      <c r="G13" s="348"/>
      <c r="H13" s="348"/>
      <c r="I13" s="348"/>
      <c r="J13" s="112" t="s">
        <v>558</v>
      </c>
      <c r="K13" s="113" t="s">
        <v>545</v>
      </c>
      <c r="L13" s="112" t="s">
        <v>559</v>
      </c>
      <c r="M13" s="112">
        <v>1</v>
      </c>
      <c r="N13" s="109">
        <v>1</v>
      </c>
      <c r="O13" s="146">
        <f t="shared" ref="O13:O17" si="0">+N13/M13</f>
        <v>1</v>
      </c>
      <c r="P13" s="109" t="s">
        <v>1021</v>
      </c>
      <c r="Q13" s="109" t="s">
        <v>1022</v>
      </c>
      <c r="R13" s="147">
        <v>330</v>
      </c>
      <c r="S13" s="111" t="s">
        <v>540</v>
      </c>
      <c r="T13" s="111" t="s">
        <v>547</v>
      </c>
      <c r="U13" s="111" t="s">
        <v>548</v>
      </c>
      <c r="V13" s="333"/>
      <c r="W13" s="348"/>
      <c r="X13" s="348"/>
      <c r="Y13" s="339"/>
      <c r="Z13" s="339"/>
      <c r="AA13" s="339"/>
      <c r="AB13" s="339"/>
      <c r="AC13" s="339"/>
      <c r="AD13" s="348"/>
      <c r="AE13" s="108">
        <v>73200000</v>
      </c>
      <c r="AF13" s="108">
        <v>73200000</v>
      </c>
      <c r="AG13" s="112"/>
      <c r="AH13" s="112"/>
      <c r="AI13" s="112" t="s">
        <v>556</v>
      </c>
      <c r="AJ13" s="346"/>
      <c r="AK13" s="360"/>
      <c r="AL13" s="360"/>
      <c r="AM13" s="357"/>
      <c r="AN13" s="360"/>
      <c r="AO13" s="360"/>
      <c r="AP13" s="360"/>
      <c r="AQ13" s="357"/>
      <c r="AR13" s="357"/>
      <c r="AS13" s="113"/>
    </row>
    <row r="14" spans="1:45" ht="116.25" customHeight="1">
      <c r="A14" s="327"/>
      <c r="B14" s="429"/>
      <c r="C14" s="332"/>
      <c r="D14" s="348"/>
      <c r="E14" s="348"/>
      <c r="F14" s="365"/>
      <c r="G14" s="348"/>
      <c r="H14" s="348"/>
      <c r="I14" s="348"/>
      <c r="J14" s="112" t="s">
        <v>845</v>
      </c>
      <c r="K14" s="113" t="s">
        <v>545</v>
      </c>
      <c r="L14" s="112" t="s">
        <v>567</v>
      </c>
      <c r="M14" s="112" t="s">
        <v>772</v>
      </c>
      <c r="N14" s="109" t="s">
        <v>381</v>
      </c>
      <c r="O14" s="146" t="s">
        <v>381</v>
      </c>
      <c r="P14" s="109" t="s">
        <v>381</v>
      </c>
      <c r="Q14" s="109" t="s">
        <v>381</v>
      </c>
      <c r="R14" s="109" t="s">
        <v>381</v>
      </c>
      <c r="S14" s="111" t="s">
        <v>540</v>
      </c>
      <c r="T14" s="111" t="s">
        <v>547</v>
      </c>
      <c r="U14" s="111" t="s">
        <v>548</v>
      </c>
      <c r="V14" s="149" t="s">
        <v>561</v>
      </c>
      <c r="W14" s="112" t="s">
        <v>562</v>
      </c>
      <c r="X14" s="112" t="s">
        <v>551</v>
      </c>
      <c r="Y14" s="339"/>
      <c r="Z14" s="339"/>
      <c r="AA14" s="339"/>
      <c r="AB14" s="339"/>
      <c r="AC14" s="339"/>
      <c r="AD14" s="112"/>
      <c r="AE14" s="108">
        <v>208000000</v>
      </c>
      <c r="AF14" s="108">
        <v>208000000</v>
      </c>
      <c r="AG14" s="112"/>
      <c r="AH14" s="112"/>
      <c r="AI14" s="112" t="s">
        <v>556</v>
      </c>
      <c r="AJ14" s="347"/>
      <c r="AK14" s="360"/>
      <c r="AL14" s="360"/>
      <c r="AM14" s="357"/>
      <c r="AN14" s="361"/>
      <c r="AO14" s="361"/>
      <c r="AP14" s="361"/>
      <c r="AQ14" s="358"/>
      <c r="AR14" s="358"/>
      <c r="AS14" s="113"/>
    </row>
    <row r="15" spans="1:45" ht="409.5">
      <c r="A15" s="327"/>
      <c r="B15" s="429"/>
      <c r="C15" s="332"/>
      <c r="D15" s="348"/>
      <c r="E15" s="348"/>
      <c r="F15" s="365"/>
      <c r="G15" s="348"/>
      <c r="H15" s="348"/>
      <c r="I15" s="348"/>
      <c r="J15" s="112" t="s">
        <v>563</v>
      </c>
      <c r="K15" s="113" t="s">
        <v>545</v>
      </c>
      <c r="L15" s="112" t="s">
        <v>564</v>
      </c>
      <c r="M15" s="112" t="s">
        <v>772</v>
      </c>
      <c r="N15" s="109" t="s">
        <v>381</v>
      </c>
      <c r="O15" s="146" t="s">
        <v>381</v>
      </c>
      <c r="P15" s="111" t="s">
        <v>381</v>
      </c>
      <c r="Q15" s="111" t="s">
        <v>381</v>
      </c>
      <c r="R15" s="111" t="s">
        <v>381</v>
      </c>
      <c r="S15" s="111" t="s">
        <v>540</v>
      </c>
      <c r="T15" s="111" t="s">
        <v>547</v>
      </c>
      <c r="U15" s="111" t="s">
        <v>548</v>
      </c>
      <c r="V15" s="149" t="s">
        <v>565</v>
      </c>
      <c r="W15" s="112" t="s">
        <v>566</v>
      </c>
      <c r="X15" s="112" t="s">
        <v>551</v>
      </c>
      <c r="Y15" s="339"/>
      <c r="Z15" s="339"/>
      <c r="AA15" s="339"/>
      <c r="AB15" s="339"/>
      <c r="AC15" s="339"/>
      <c r="AD15" s="112"/>
      <c r="AE15" s="108">
        <v>4958785201</v>
      </c>
      <c r="AF15" s="108">
        <v>4958785201</v>
      </c>
      <c r="AG15" s="112"/>
      <c r="AH15" s="112"/>
      <c r="AI15" s="112" t="s">
        <v>556</v>
      </c>
      <c r="AJ15" s="345" t="s">
        <v>996</v>
      </c>
      <c r="AK15" s="360"/>
      <c r="AL15" s="360"/>
      <c r="AM15" s="357"/>
      <c r="AN15" s="359">
        <v>5640979857.3299999</v>
      </c>
      <c r="AO15" s="359">
        <v>618708019.79999995</v>
      </c>
      <c r="AP15" s="359">
        <v>599938020.79999995</v>
      </c>
      <c r="AQ15" s="356">
        <f>+AO15/AN15</f>
        <v>0.10968094824803153</v>
      </c>
      <c r="AR15" s="356">
        <f>+AP15/AN15</f>
        <v>0.10635351232825778</v>
      </c>
      <c r="AS15" s="113"/>
    </row>
    <row r="16" spans="1:45" ht="143.25" customHeight="1">
      <c r="A16" s="327"/>
      <c r="B16" s="429"/>
      <c r="C16" s="332"/>
      <c r="D16" s="348"/>
      <c r="E16" s="348"/>
      <c r="F16" s="365"/>
      <c r="G16" s="348"/>
      <c r="H16" s="348"/>
      <c r="I16" s="348"/>
      <c r="J16" s="112" t="s">
        <v>846</v>
      </c>
      <c r="K16" s="113" t="s">
        <v>545</v>
      </c>
      <c r="L16" s="112" t="s">
        <v>577</v>
      </c>
      <c r="M16" s="112">
        <v>1</v>
      </c>
      <c r="N16" s="109">
        <v>0</v>
      </c>
      <c r="O16" s="146">
        <f t="shared" si="0"/>
        <v>0</v>
      </c>
      <c r="P16" s="109" t="s">
        <v>1021</v>
      </c>
      <c r="Q16" s="111" t="s">
        <v>1022</v>
      </c>
      <c r="R16" s="136">
        <v>0</v>
      </c>
      <c r="S16" s="111" t="s">
        <v>540</v>
      </c>
      <c r="T16" s="111" t="s">
        <v>547</v>
      </c>
      <c r="U16" s="111" t="s">
        <v>548</v>
      </c>
      <c r="V16" s="149" t="s">
        <v>565</v>
      </c>
      <c r="W16" s="112" t="s">
        <v>568</v>
      </c>
      <c r="X16" s="112" t="s">
        <v>551</v>
      </c>
      <c r="Y16" s="339"/>
      <c r="Z16" s="339"/>
      <c r="AA16" s="339"/>
      <c r="AB16" s="339"/>
      <c r="AC16" s="339"/>
      <c r="AD16" s="112"/>
      <c r="AE16" s="108">
        <v>23997328</v>
      </c>
      <c r="AF16" s="108">
        <v>23997328</v>
      </c>
      <c r="AG16" s="112"/>
      <c r="AH16" s="112"/>
      <c r="AI16" s="112" t="s">
        <v>556</v>
      </c>
      <c r="AJ16" s="346"/>
      <c r="AK16" s="360"/>
      <c r="AL16" s="360"/>
      <c r="AM16" s="357"/>
      <c r="AN16" s="360"/>
      <c r="AO16" s="360"/>
      <c r="AP16" s="360"/>
      <c r="AQ16" s="357"/>
      <c r="AR16" s="357"/>
      <c r="AS16" s="113"/>
    </row>
    <row r="17" spans="1:45" ht="325.5">
      <c r="A17" s="327"/>
      <c r="B17" s="429"/>
      <c r="C17" s="332"/>
      <c r="D17" s="348"/>
      <c r="E17" s="348"/>
      <c r="F17" s="365"/>
      <c r="G17" s="348"/>
      <c r="H17" s="348"/>
      <c r="I17" s="348"/>
      <c r="J17" s="112" t="s">
        <v>569</v>
      </c>
      <c r="K17" s="113" t="s">
        <v>545</v>
      </c>
      <c r="L17" s="112" t="s">
        <v>570</v>
      </c>
      <c r="M17" s="112">
        <v>1</v>
      </c>
      <c r="N17" s="109">
        <v>1</v>
      </c>
      <c r="O17" s="146">
        <f t="shared" si="0"/>
        <v>1</v>
      </c>
      <c r="P17" s="109" t="s">
        <v>1021</v>
      </c>
      <c r="Q17" s="109" t="s">
        <v>1022</v>
      </c>
      <c r="R17" s="136">
        <v>330</v>
      </c>
      <c r="S17" s="111" t="s">
        <v>540</v>
      </c>
      <c r="T17" s="111" t="s">
        <v>547</v>
      </c>
      <c r="U17" s="111" t="s">
        <v>548</v>
      </c>
      <c r="V17" s="149" t="s">
        <v>571</v>
      </c>
      <c r="W17" s="112" t="s">
        <v>572</v>
      </c>
      <c r="X17" s="112" t="s">
        <v>551</v>
      </c>
      <c r="Y17" s="339"/>
      <c r="Z17" s="339"/>
      <c r="AA17" s="339"/>
      <c r="AB17" s="339"/>
      <c r="AC17" s="339"/>
      <c r="AD17" s="112"/>
      <c r="AE17" s="108">
        <v>105000000</v>
      </c>
      <c r="AF17" s="108">
        <v>105000000</v>
      </c>
      <c r="AG17" s="112"/>
      <c r="AH17" s="112"/>
      <c r="AI17" s="112" t="s">
        <v>556</v>
      </c>
      <c r="AJ17" s="346"/>
      <c r="AK17" s="360"/>
      <c r="AL17" s="360"/>
      <c r="AM17" s="357"/>
      <c r="AN17" s="360"/>
      <c r="AO17" s="360"/>
      <c r="AP17" s="360"/>
      <c r="AQ17" s="357"/>
      <c r="AR17" s="357"/>
      <c r="AS17" s="113"/>
    </row>
    <row r="18" spans="1:45" ht="126.75" customHeight="1">
      <c r="A18" s="327"/>
      <c r="B18" s="429"/>
      <c r="C18" s="332"/>
      <c r="D18" s="348"/>
      <c r="E18" s="348"/>
      <c r="F18" s="365"/>
      <c r="G18" s="348"/>
      <c r="H18" s="348"/>
      <c r="I18" s="348"/>
      <c r="J18" s="112" t="s">
        <v>573</v>
      </c>
      <c r="K18" s="113" t="s">
        <v>545</v>
      </c>
      <c r="L18" s="112" t="s">
        <v>574</v>
      </c>
      <c r="M18" s="112">
        <v>1</v>
      </c>
      <c r="N18" s="109">
        <v>1</v>
      </c>
      <c r="O18" s="146">
        <f>+N18/M18</f>
        <v>1</v>
      </c>
      <c r="P18" s="109" t="s">
        <v>1021</v>
      </c>
      <c r="Q18" s="109" t="s">
        <v>1022</v>
      </c>
      <c r="R18" s="136">
        <v>330</v>
      </c>
      <c r="S18" s="111" t="s">
        <v>540</v>
      </c>
      <c r="T18" s="111" t="s">
        <v>547</v>
      </c>
      <c r="U18" s="111" t="s">
        <v>548</v>
      </c>
      <c r="V18" s="149" t="s">
        <v>575</v>
      </c>
      <c r="W18" s="112" t="s">
        <v>576</v>
      </c>
      <c r="X18" s="112" t="s">
        <v>551</v>
      </c>
      <c r="Y18" s="340"/>
      <c r="Z18" s="340"/>
      <c r="AA18" s="340"/>
      <c r="AB18" s="340"/>
      <c r="AC18" s="340"/>
      <c r="AD18" s="112"/>
      <c r="AE18" s="108">
        <v>23997328</v>
      </c>
      <c r="AF18" s="108">
        <v>23997328</v>
      </c>
      <c r="AG18" s="112"/>
      <c r="AH18" s="112"/>
      <c r="AI18" s="112" t="s">
        <v>556</v>
      </c>
      <c r="AJ18" s="346"/>
      <c r="AK18" s="360"/>
      <c r="AL18" s="360"/>
      <c r="AM18" s="357"/>
      <c r="AN18" s="360"/>
      <c r="AO18" s="360"/>
      <c r="AP18" s="360"/>
      <c r="AQ18" s="357"/>
      <c r="AR18" s="357"/>
      <c r="AS18" s="113"/>
    </row>
    <row r="19" spans="1:45" ht="85.9" customHeight="1">
      <c r="A19" s="327"/>
      <c r="B19" s="429"/>
      <c r="C19" s="332"/>
      <c r="D19" s="398"/>
      <c r="E19" s="398"/>
      <c r="F19" s="455"/>
      <c r="G19" s="398"/>
      <c r="H19" s="398"/>
      <c r="I19" s="398"/>
      <c r="J19" s="119" t="s">
        <v>578</v>
      </c>
      <c r="K19" s="141" t="s">
        <v>545</v>
      </c>
      <c r="L19" s="119" t="s">
        <v>579</v>
      </c>
      <c r="M19" s="119" t="s">
        <v>772</v>
      </c>
      <c r="N19" s="150" t="s">
        <v>381</v>
      </c>
      <c r="O19" s="146" t="s">
        <v>381</v>
      </c>
      <c r="P19" s="110" t="s">
        <v>381</v>
      </c>
      <c r="Q19" s="110" t="s">
        <v>381</v>
      </c>
      <c r="R19" s="110" t="s">
        <v>381</v>
      </c>
      <c r="S19" s="110" t="s">
        <v>540</v>
      </c>
      <c r="T19" s="110" t="s">
        <v>547</v>
      </c>
      <c r="U19" s="110" t="s">
        <v>548</v>
      </c>
      <c r="V19" s="152" t="s">
        <v>565</v>
      </c>
      <c r="W19" s="112" t="s">
        <v>580</v>
      </c>
      <c r="X19" s="112"/>
      <c r="Y19" s="103"/>
      <c r="Z19" s="103"/>
      <c r="AA19" s="103"/>
      <c r="AB19" s="103"/>
      <c r="AC19" s="113"/>
      <c r="AD19" s="112"/>
      <c r="AE19" s="103"/>
      <c r="AF19" s="103"/>
      <c r="AG19" s="112"/>
      <c r="AH19" s="112"/>
      <c r="AI19" s="112" t="s">
        <v>556</v>
      </c>
      <c r="AJ19" s="347"/>
      <c r="AK19" s="361"/>
      <c r="AL19" s="361"/>
      <c r="AM19" s="358"/>
      <c r="AN19" s="361"/>
      <c r="AO19" s="361"/>
      <c r="AP19" s="361"/>
      <c r="AQ19" s="358"/>
      <c r="AR19" s="358"/>
      <c r="AS19" s="113"/>
    </row>
    <row r="20" spans="1:45" ht="86.45" customHeight="1">
      <c r="A20" s="327"/>
      <c r="B20" s="429"/>
      <c r="C20" s="332"/>
      <c r="D20" s="350" t="s">
        <v>850</v>
      </c>
      <c r="E20" s="350"/>
      <c r="F20" s="350"/>
      <c r="G20" s="350"/>
      <c r="H20" s="350"/>
      <c r="I20" s="350"/>
      <c r="J20" s="350"/>
      <c r="K20" s="350"/>
      <c r="L20" s="350"/>
      <c r="M20" s="350"/>
      <c r="N20" s="350"/>
      <c r="O20" s="275">
        <f>AVERAGE(O12:O19)</f>
        <v>0.7</v>
      </c>
      <c r="P20" s="380"/>
      <c r="Q20" s="381"/>
      <c r="R20" s="381"/>
      <c r="S20" s="381"/>
      <c r="T20" s="381"/>
      <c r="U20" s="381"/>
      <c r="V20" s="381"/>
      <c r="W20" s="381"/>
      <c r="X20" s="381"/>
      <c r="Y20" s="381"/>
      <c r="Z20" s="381"/>
      <c r="AA20" s="381"/>
      <c r="AB20" s="381"/>
      <c r="AC20" s="381"/>
      <c r="AD20" s="382"/>
      <c r="AE20" s="362" t="s">
        <v>778</v>
      </c>
      <c r="AF20" s="363"/>
      <c r="AG20" s="363"/>
      <c r="AH20" s="363"/>
      <c r="AI20" s="363"/>
      <c r="AJ20" s="363"/>
      <c r="AK20" s="363"/>
      <c r="AL20" s="363"/>
      <c r="AM20" s="364"/>
      <c r="AN20" s="120">
        <f>SUM(AN12:AN19)</f>
        <v>6271759857.3299999</v>
      </c>
      <c r="AO20" s="120">
        <f>SUM(AO12:AO19)</f>
        <v>1249488019.8</v>
      </c>
      <c r="AP20" s="120">
        <f>SUM(AP12:AP19)</f>
        <v>1147518020.8</v>
      </c>
      <c r="AQ20" s="107">
        <f>+AO20/AN20</f>
        <v>0.1992244678086143</v>
      </c>
      <c r="AR20" s="107">
        <f>+AP20/AN20</f>
        <v>0.18296587351935359</v>
      </c>
      <c r="AS20" s="113"/>
    </row>
    <row r="21" spans="1:45" ht="100.5" customHeight="1">
      <c r="A21" s="327"/>
      <c r="B21" s="429"/>
      <c r="C21" s="327"/>
      <c r="D21" s="324" t="s">
        <v>174</v>
      </c>
      <c r="E21" s="324" t="s">
        <v>581</v>
      </c>
      <c r="F21" s="335">
        <v>2024130010199</v>
      </c>
      <c r="G21" s="324" t="s">
        <v>851</v>
      </c>
      <c r="H21" s="324" t="s">
        <v>852</v>
      </c>
      <c r="I21" s="324" t="s">
        <v>546</v>
      </c>
      <c r="J21" s="109" t="s">
        <v>582</v>
      </c>
      <c r="K21" s="153" t="s">
        <v>545</v>
      </c>
      <c r="L21" s="109" t="s">
        <v>583</v>
      </c>
      <c r="M21" s="109">
        <v>0.1</v>
      </c>
      <c r="N21" s="112">
        <v>0.1</v>
      </c>
      <c r="O21" s="154">
        <f>+N21/M21</f>
        <v>1</v>
      </c>
      <c r="P21" s="109" t="s">
        <v>1021</v>
      </c>
      <c r="Q21" s="109" t="s">
        <v>1022</v>
      </c>
      <c r="R21" s="147">
        <v>330</v>
      </c>
      <c r="S21" s="109" t="s">
        <v>540</v>
      </c>
      <c r="T21" s="109" t="s">
        <v>547</v>
      </c>
      <c r="U21" s="109" t="s">
        <v>548</v>
      </c>
      <c r="V21" s="155" t="s">
        <v>584</v>
      </c>
      <c r="W21" s="112" t="s">
        <v>585</v>
      </c>
      <c r="X21" s="341" t="s">
        <v>551</v>
      </c>
      <c r="Y21" s="341" t="s">
        <v>552</v>
      </c>
      <c r="Z21" s="341" t="s">
        <v>553</v>
      </c>
      <c r="AA21" s="341" t="s">
        <v>554</v>
      </c>
      <c r="AB21" s="341" t="s">
        <v>555</v>
      </c>
      <c r="AC21" s="113"/>
      <c r="AD21" s="113"/>
      <c r="AE21" s="148">
        <v>97200000</v>
      </c>
      <c r="AF21" s="148">
        <v>97200000</v>
      </c>
      <c r="AG21" s="112"/>
      <c r="AH21" s="112"/>
      <c r="AI21" s="112" t="s">
        <v>556</v>
      </c>
      <c r="AJ21" s="345" t="s">
        <v>998</v>
      </c>
      <c r="AK21" s="120">
        <v>402430000</v>
      </c>
      <c r="AL21" s="120">
        <v>0</v>
      </c>
      <c r="AM21" s="107">
        <f>+AL21/AK21</f>
        <v>0</v>
      </c>
      <c r="AN21" s="359">
        <v>402430000</v>
      </c>
      <c r="AO21" s="359">
        <v>179353334</v>
      </c>
      <c r="AP21" s="359">
        <v>149436667</v>
      </c>
      <c r="AQ21" s="356">
        <f>+AO21/AN21</f>
        <v>0.44567585418582112</v>
      </c>
      <c r="AR21" s="356">
        <f>+AP21/AN21</f>
        <v>0.37133580249981363</v>
      </c>
      <c r="AS21" s="113"/>
    </row>
    <row r="22" spans="1:45" ht="232.5">
      <c r="A22" s="327"/>
      <c r="B22" s="429"/>
      <c r="C22" s="327"/>
      <c r="D22" s="327"/>
      <c r="E22" s="327"/>
      <c r="F22" s="370"/>
      <c r="G22" s="327"/>
      <c r="H22" s="327"/>
      <c r="I22" s="327"/>
      <c r="J22" s="110" t="s">
        <v>853</v>
      </c>
      <c r="K22" s="156" t="s">
        <v>545</v>
      </c>
      <c r="L22" s="111" t="s">
        <v>590</v>
      </c>
      <c r="M22" s="111">
        <v>0.05</v>
      </c>
      <c r="N22" s="157">
        <v>0.05</v>
      </c>
      <c r="O22" s="154">
        <f t="shared" ref="O22:O27" si="1">+N22/M22</f>
        <v>1</v>
      </c>
      <c r="P22" s="111" t="s">
        <v>1021</v>
      </c>
      <c r="Q22" s="111" t="s">
        <v>1022</v>
      </c>
      <c r="R22" s="136">
        <v>330</v>
      </c>
      <c r="S22" s="111" t="s">
        <v>540</v>
      </c>
      <c r="T22" s="111" t="s">
        <v>547</v>
      </c>
      <c r="U22" s="111" t="s">
        <v>548</v>
      </c>
      <c r="V22" s="149" t="s">
        <v>587</v>
      </c>
      <c r="W22" s="112" t="s">
        <v>572</v>
      </c>
      <c r="X22" s="348"/>
      <c r="Y22" s="348"/>
      <c r="Z22" s="348"/>
      <c r="AA22" s="348"/>
      <c r="AB22" s="348"/>
      <c r="AC22" s="113"/>
      <c r="AD22" s="113"/>
      <c r="AE22" s="108">
        <v>48000000</v>
      </c>
      <c r="AF22" s="108">
        <v>48000000</v>
      </c>
      <c r="AG22" s="112"/>
      <c r="AH22" s="112"/>
      <c r="AI22" s="112" t="s">
        <v>556</v>
      </c>
      <c r="AJ22" s="346"/>
      <c r="AK22" s="113"/>
      <c r="AL22" s="113"/>
      <c r="AM22" s="113"/>
      <c r="AN22" s="360"/>
      <c r="AO22" s="360"/>
      <c r="AP22" s="360"/>
      <c r="AQ22" s="357"/>
      <c r="AR22" s="357"/>
      <c r="AS22" s="113"/>
    </row>
    <row r="23" spans="1:45" ht="162.75">
      <c r="A23" s="327"/>
      <c r="B23" s="429"/>
      <c r="C23" s="327"/>
      <c r="D23" s="327"/>
      <c r="E23" s="327"/>
      <c r="F23" s="370"/>
      <c r="G23" s="327"/>
      <c r="H23" s="327"/>
      <c r="I23" s="327"/>
      <c r="J23" s="111" t="s">
        <v>854</v>
      </c>
      <c r="K23" s="158" t="s">
        <v>545</v>
      </c>
      <c r="L23" s="111" t="s">
        <v>591</v>
      </c>
      <c r="M23" s="111">
        <v>0.02</v>
      </c>
      <c r="N23" s="112">
        <v>0.02</v>
      </c>
      <c r="O23" s="154">
        <f t="shared" si="1"/>
        <v>1</v>
      </c>
      <c r="P23" s="111" t="s">
        <v>1021</v>
      </c>
      <c r="Q23" s="111" t="s">
        <v>1022</v>
      </c>
      <c r="R23" s="136">
        <v>330</v>
      </c>
      <c r="S23" s="111" t="s">
        <v>540</v>
      </c>
      <c r="T23" s="111" t="s">
        <v>547</v>
      </c>
      <c r="U23" s="111" t="s">
        <v>548</v>
      </c>
      <c r="V23" s="149" t="s">
        <v>588</v>
      </c>
      <c r="W23" s="112" t="s">
        <v>562</v>
      </c>
      <c r="X23" s="348"/>
      <c r="Y23" s="348"/>
      <c r="Z23" s="348"/>
      <c r="AA23" s="348"/>
      <c r="AB23" s="348"/>
      <c r="AC23" s="113"/>
      <c r="AD23" s="113"/>
      <c r="AE23" s="108">
        <v>40000000</v>
      </c>
      <c r="AF23" s="108">
        <v>40000000</v>
      </c>
      <c r="AG23" s="112"/>
      <c r="AH23" s="112"/>
      <c r="AI23" s="112" t="s">
        <v>556</v>
      </c>
      <c r="AJ23" s="346"/>
      <c r="AK23" s="113"/>
      <c r="AL23" s="113"/>
      <c r="AM23" s="113"/>
      <c r="AN23" s="360"/>
      <c r="AO23" s="360"/>
      <c r="AP23" s="360"/>
      <c r="AQ23" s="357"/>
      <c r="AR23" s="357"/>
      <c r="AS23" s="113"/>
    </row>
    <row r="24" spans="1:45" ht="232.5">
      <c r="A24" s="327"/>
      <c r="B24" s="429"/>
      <c r="C24" s="327"/>
      <c r="D24" s="327"/>
      <c r="E24" s="327"/>
      <c r="F24" s="370"/>
      <c r="G24" s="327"/>
      <c r="H24" s="327"/>
      <c r="I24" s="327"/>
      <c r="J24" s="111" t="s">
        <v>855</v>
      </c>
      <c r="K24" s="156" t="s">
        <v>545</v>
      </c>
      <c r="L24" s="111" t="s">
        <v>589</v>
      </c>
      <c r="M24" s="111">
        <v>0.04</v>
      </c>
      <c r="N24" s="112">
        <v>0.04</v>
      </c>
      <c r="O24" s="154">
        <f t="shared" si="1"/>
        <v>1</v>
      </c>
      <c r="P24" s="111" t="s">
        <v>1021</v>
      </c>
      <c r="Q24" s="111" t="s">
        <v>1022</v>
      </c>
      <c r="R24" s="136">
        <v>330</v>
      </c>
      <c r="S24" s="111" t="s">
        <v>540</v>
      </c>
      <c r="T24" s="111" t="s">
        <v>547</v>
      </c>
      <c r="U24" s="111" t="s">
        <v>548</v>
      </c>
      <c r="V24" s="149" t="s">
        <v>587</v>
      </c>
      <c r="W24" s="112" t="s">
        <v>572</v>
      </c>
      <c r="X24" s="348"/>
      <c r="Y24" s="348"/>
      <c r="Z24" s="348"/>
      <c r="AA24" s="348"/>
      <c r="AB24" s="348"/>
      <c r="AC24" s="113"/>
      <c r="AD24" s="113"/>
      <c r="AE24" s="108">
        <v>72000000</v>
      </c>
      <c r="AF24" s="108">
        <v>72000000</v>
      </c>
      <c r="AG24" s="112"/>
      <c r="AH24" s="112"/>
      <c r="AI24" s="112" t="s">
        <v>556</v>
      </c>
      <c r="AJ24" s="346"/>
      <c r="AK24" s="113"/>
      <c r="AL24" s="113"/>
      <c r="AM24" s="113"/>
      <c r="AN24" s="360"/>
      <c r="AO24" s="360"/>
      <c r="AP24" s="360"/>
      <c r="AQ24" s="357"/>
      <c r="AR24" s="357"/>
      <c r="AS24" s="113"/>
    </row>
    <row r="25" spans="1:45" ht="232.5">
      <c r="A25" s="327"/>
      <c r="B25" s="429"/>
      <c r="C25" s="327"/>
      <c r="D25" s="327"/>
      <c r="E25" s="327"/>
      <c r="F25" s="370"/>
      <c r="G25" s="327"/>
      <c r="H25" s="327"/>
      <c r="I25" s="327"/>
      <c r="J25" s="111" t="s">
        <v>856</v>
      </c>
      <c r="K25" s="156" t="s">
        <v>545</v>
      </c>
      <c r="L25" s="111" t="s">
        <v>586</v>
      </c>
      <c r="M25" s="111">
        <v>0.1</v>
      </c>
      <c r="N25" s="112">
        <v>0.1</v>
      </c>
      <c r="O25" s="154">
        <f t="shared" si="1"/>
        <v>1</v>
      </c>
      <c r="P25" s="111" t="s">
        <v>1021</v>
      </c>
      <c r="Q25" s="111" t="s">
        <v>1022</v>
      </c>
      <c r="R25" s="136">
        <v>330</v>
      </c>
      <c r="S25" s="111" t="s">
        <v>540</v>
      </c>
      <c r="T25" s="111" t="s">
        <v>547</v>
      </c>
      <c r="U25" s="111" t="s">
        <v>548</v>
      </c>
      <c r="V25" s="149" t="s">
        <v>587</v>
      </c>
      <c r="W25" s="112" t="s">
        <v>572</v>
      </c>
      <c r="X25" s="348"/>
      <c r="Y25" s="348"/>
      <c r="Z25" s="348"/>
      <c r="AA25" s="348"/>
      <c r="AB25" s="348"/>
      <c r="AC25" s="113"/>
      <c r="AD25" s="113"/>
      <c r="AE25" s="108">
        <v>97235344</v>
      </c>
      <c r="AF25" s="108">
        <v>97235344</v>
      </c>
      <c r="AG25" s="112"/>
      <c r="AH25" s="112"/>
      <c r="AI25" s="112" t="s">
        <v>556</v>
      </c>
      <c r="AJ25" s="346"/>
      <c r="AK25" s="113"/>
      <c r="AL25" s="113"/>
      <c r="AM25" s="113"/>
      <c r="AN25" s="360"/>
      <c r="AO25" s="360"/>
      <c r="AP25" s="360"/>
      <c r="AQ25" s="357"/>
      <c r="AR25" s="357"/>
      <c r="AS25" s="113"/>
    </row>
    <row r="26" spans="1:45" ht="232.5">
      <c r="A26" s="327"/>
      <c r="B26" s="429"/>
      <c r="C26" s="327"/>
      <c r="D26" s="327"/>
      <c r="E26" s="327"/>
      <c r="F26" s="370"/>
      <c r="G26" s="327"/>
      <c r="H26" s="327"/>
      <c r="I26" s="327"/>
      <c r="J26" s="111" t="s">
        <v>857</v>
      </c>
      <c r="K26" s="156" t="s">
        <v>545</v>
      </c>
      <c r="L26" s="111" t="s">
        <v>586</v>
      </c>
      <c r="M26" s="111">
        <v>0.2</v>
      </c>
      <c r="N26" s="112">
        <v>0.2</v>
      </c>
      <c r="O26" s="154">
        <f t="shared" si="1"/>
        <v>1</v>
      </c>
      <c r="P26" s="111" t="s">
        <v>1021</v>
      </c>
      <c r="Q26" s="111" t="s">
        <v>1022</v>
      </c>
      <c r="R26" s="136">
        <v>330</v>
      </c>
      <c r="S26" s="111" t="s">
        <v>540</v>
      </c>
      <c r="T26" s="111" t="s">
        <v>547</v>
      </c>
      <c r="U26" s="111" t="s">
        <v>548</v>
      </c>
      <c r="V26" s="149" t="s">
        <v>587</v>
      </c>
      <c r="W26" s="112" t="s">
        <v>572</v>
      </c>
      <c r="X26" s="348"/>
      <c r="Y26" s="348"/>
      <c r="Z26" s="348"/>
      <c r="AA26" s="348"/>
      <c r="AB26" s="348"/>
      <c r="AC26" s="113"/>
      <c r="AD26" s="113"/>
      <c r="AE26" s="108">
        <v>23997328</v>
      </c>
      <c r="AF26" s="108">
        <v>23997328</v>
      </c>
      <c r="AG26" s="112"/>
      <c r="AH26" s="112"/>
      <c r="AI26" s="112" t="s">
        <v>556</v>
      </c>
      <c r="AJ26" s="346"/>
      <c r="AK26" s="113"/>
      <c r="AL26" s="113"/>
      <c r="AM26" s="113"/>
      <c r="AN26" s="360"/>
      <c r="AO26" s="360"/>
      <c r="AP26" s="360"/>
      <c r="AQ26" s="357"/>
      <c r="AR26" s="357"/>
      <c r="AS26" s="113"/>
    </row>
    <row r="27" spans="1:45" ht="232.5">
      <c r="A27" s="327"/>
      <c r="B27" s="429"/>
      <c r="C27" s="327"/>
      <c r="D27" s="327"/>
      <c r="E27" s="327"/>
      <c r="F27" s="370"/>
      <c r="G27" s="327"/>
      <c r="H27" s="327"/>
      <c r="I27" s="327"/>
      <c r="J27" s="111" t="s">
        <v>858</v>
      </c>
      <c r="K27" s="156" t="s">
        <v>545</v>
      </c>
      <c r="L27" s="111" t="s">
        <v>589</v>
      </c>
      <c r="M27" s="111">
        <v>0.1</v>
      </c>
      <c r="N27" s="112">
        <v>0.1</v>
      </c>
      <c r="O27" s="154">
        <f t="shared" si="1"/>
        <v>1</v>
      </c>
      <c r="P27" s="111" t="s">
        <v>1021</v>
      </c>
      <c r="Q27" s="111" t="s">
        <v>1022</v>
      </c>
      <c r="R27" s="136">
        <v>330</v>
      </c>
      <c r="S27" s="111" t="s">
        <v>540</v>
      </c>
      <c r="T27" s="111" t="s">
        <v>547</v>
      </c>
      <c r="U27" s="111" t="s">
        <v>548</v>
      </c>
      <c r="V27" s="149" t="s">
        <v>587</v>
      </c>
      <c r="W27" s="112" t="s">
        <v>572</v>
      </c>
      <c r="X27" s="348"/>
      <c r="Y27" s="348"/>
      <c r="Z27" s="348"/>
      <c r="AA27" s="348"/>
      <c r="AB27" s="348"/>
      <c r="AC27" s="113"/>
      <c r="AD27" s="113"/>
      <c r="AE27" s="108">
        <v>23997328</v>
      </c>
      <c r="AF27" s="108">
        <v>23997328</v>
      </c>
      <c r="AG27" s="112"/>
      <c r="AH27" s="112"/>
      <c r="AI27" s="112" t="s">
        <v>556</v>
      </c>
      <c r="AJ27" s="346"/>
      <c r="AK27" s="113"/>
      <c r="AL27" s="113"/>
      <c r="AM27" s="113"/>
      <c r="AN27" s="360"/>
      <c r="AO27" s="360"/>
      <c r="AP27" s="360"/>
      <c r="AQ27" s="357"/>
      <c r="AR27" s="357"/>
      <c r="AS27" s="113"/>
    </row>
    <row r="28" spans="1:45" ht="186">
      <c r="A28" s="327"/>
      <c r="B28" s="429"/>
      <c r="C28" s="327"/>
      <c r="D28" s="327"/>
      <c r="E28" s="327"/>
      <c r="F28" s="370"/>
      <c r="G28" s="327"/>
      <c r="H28" s="327"/>
      <c r="I28" s="327"/>
      <c r="J28" s="110" t="s">
        <v>592</v>
      </c>
      <c r="K28" s="159" t="s">
        <v>545</v>
      </c>
      <c r="L28" s="110" t="s">
        <v>593</v>
      </c>
      <c r="M28" s="110" t="s">
        <v>990</v>
      </c>
      <c r="N28" s="112" t="s">
        <v>990</v>
      </c>
      <c r="O28" s="154" t="s">
        <v>381</v>
      </c>
      <c r="P28" s="110" t="s">
        <v>381</v>
      </c>
      <c r="Q28" s="110" t="s">
        <v>381</v>
      </c>
      <c r="R28" s="110" t="s">
        <v>381</v>
      </c>
      <c r="S28" s="110" t="s">
        <v>540</v>
      </c>
      <c r="T28" s="110" t="s">
        <v>547</v>
      </c>
      <c r="U28" s="110" t="s">
        <v>548</v>
      </c>
      <c r="V28" s="152" t="s">
        <v>594</v>
      </c>
      <c r="W28" s="112" t="s">
        <v>595</v>
      </c>
      <c r="X28" s="348"/>
      <c r="Y28" s="348"/>
      <c r="Z28" s="348"/>
      <c r="AA28" s="348"/>
      <c r="AB28" s="348"/>
      <c r="AC28" s="113"/>
      <c r="AD28" s="113"/>
      <c r="AE28" s="103"/>
      <c r="AF28" s="103"/>
      <c r="AG28" s="112"/>
      <c r="AH28" s="112"/>
      <c r="AI28" s="112" t="s">
        <v>556</v>
      </c>
      <c r="AJ28" s="347"/>
      <c r="AK28" s="113"/>
      <c r="AL28" s="113"/>
      <c r="AM28" s="113"/>
      <c r="AN28" s="361"/>
      <c r="AO28" s="361"/>
      <c r="AP28" s="361"/>
      <c r="AQ28" s="358"/>
      <c r="AR28" s="358"/>
      <c r="AS28" s="113"/>
    </row>
    <row r="29" spans="1:45" ht="112.15" customHeight="1">
      <c r="A29" s="327"/>
      <c r="B29" s="429"/>
      <c r="C29" s="332"/>
      <c r="D29" s="350" t="s">
        <v>776</v>
      </c>
      <c r="E29" s="350"/>
      <c r="F29" s="350"/>
      <c r="G29" s="350"/>
      <c r="H29" s="350"/>
      <c r="I29" s="350"/>
      <c r="J29" s="350"/>
      <c r="K29" s="350"/>
      <c r="L29" s="350"/>
      <c r="M29" s="350"/>
      <c r="N29" s="350"/>
      <c r="O29" s="276">
        <f>AVERAGE(O21:O28)</f>
        <v>1</v>
      </c>
      <c r="P29" s="380"/>
      <c r="Q29" s="381"/>
      <c r="R29" s="381"/>
      <c r="S29" s="381"/>
      <c r="T29" s="381"/>
      <c r="U29" s="381"/>
      <c r="V29" s="381"/>
      <c r="W29" s="381"/>
      <c r="X29" s="381"/>
      <c r="Y29" s="381"/>
      <c r="Z29" s="381"/>
      <c r="AA29" s="381"/>
      <c r="AB29" s="381"/>
      <c r="AC29" s="381"/>
      <c r="AD29" s="382"/>
      <c r="AE29" s="362" t="s">
        <v>776</v>
      </c>
      <c r="AF29" s="363"/>
      <c r="AG29" s="363"/>
      <c r="AH29" s="363"/>
      <c r="AI29" s="363"/>
      <c r="AJ29" s="363"/>
      <c r="AK29" s="363"/>
      <c r="AL29" s="363"/>
      <c r="AM29" s="364"/>
      <c r="AN29" s="120">
        <f>+AN21</f>
        <v>402430000</v>
      </c>
      <c r="AO29" s="120">
        <f>+AO21</f>
        <v>179353334</v>
      </c>
      <c r="AP29" s="120">
        <f>+AP21</f>
        <v>149436667</v>
      </c>
      <c r="AQ29" s="107">
        <f>+AQ21</f>
        <v>0.44567585418582112</v>
      </c>
      <c r="AR29" s="107">
        <f>+AR21</f>
        <v>0.37133580249981363</v>
      </c>
      <c r="AS29" s="113"/>
    </row>
    <row r="30" spans="1:45" ht="108" customHeight="1">
      <c r="A30" s="327"/>
      <c r="B30" s="429"/>
      <c r="C30" s="332"/>
      <c r="D30" s="112" t="s">
        <v>177</v>
      </c>
      <c r="E30" s="341" t="s">
        <v>862</v>
      </c>
      <c r="F30" s="341">
        <v>2024130010214</v>
      </c>
      <c r="G30" s="341" t="s">
        <v>859</v>
      </c>
      <c r="H30" s="341" t="s">
        <v>596</v>
      </c>
      <c r="I30" s="341" t="s">
        <v>546</v>
      </c>
      <c r="J30" s="341" t="s">
        <v>982</v>
      </c>
      <c r="K30" s="329" t="s">
        <v>557</v>
      </c>
      <c r="L30" s="341" t="s">
        <v>600</v>
      </c>
      <c r="M30" s="341">
        <v>0.1</v>
      </c>
      <c r="N30" s="341">
        <v>0.09</v>
      </c>
      <c r="O30" s="412">
        <f>+N30/M30</f>
        <v>0.89999999999999991</v>
      </c>
      <c r="P30" s="328" t="s">
        <v>1023</v>
      </c>
      <c r="Q30" s="328" t="s">
        <v>1022</v>
      </c>
      <c r="R30" s="477">
        <v>183</v>
      </c>
      <c r="S30" s="109" t="s">
        <v>540</v>
      </c>
      <c r="T30" s="153"/>
      <c r="U30" s="109" t="s">
        <v>548</v>
      </c>
      <c r="V30" s="390" t="s">
        <v>549</v>
      </c>
      <c r="W30" s="390" t="s">
        <v>550</v>
      </c>
      <c r="X30" s="390" t="s">
        <v>551</v>
      </c>
      <c r="Y30" s="338" t="s">
        <v>598</v>
      </c>
      <c r="Z30" s="338" t="s">
        <v>599</v>
      </c>
      <c r="AA30" s="338" t="s">
        <v>554</v>
      </c>
      <c r="AB30" s="338" t="s">
        <v>555</v>
      </c>
      <c r="AC30" s="113"/>
      <c r="AD30" s="113"/>
      <c r="AE30" s="386">
        <v>318010000</v>
      </c>
      <c r="AF30" s="386">
        <v>318010000</v>
      </c>
      <c r="AG30" s="113"/>
      <c r="AH30" s="113"/>
      <c r="AI30" s="113"/>
      <c r="AJ30" s="345" t="s">
        <v>864</v>
      </c>
      <c r="AK30" s="113"/>
      <c r="AL30" s="113"/>
      <c r="AM30" s="113"/>
      <c r="AN30" s="359">
        <v>7013613404.3299999</v>
      </c>
      <c r="AO30" s="359">
        <v>6998744973.0300007</v>
      </c>
      <c r="AP30" s="359">
        <v>875608326</v>
      </c>
      <c r="AQ30" s="356">
        <f>+AO30/AN30</f>
        <v>0.99788006118346639</v>
      </c>
      <c r="AR30" s="356">
        <f>+AP30/AN30</f>
        <v>0.12484411037817184</v>
      </c>
      <c r="AS30" s="113"/>
    </row>
    <row r="31" spans="1:45" ht="125.25" customHeight="1">
      <c r="A31" s="327"/>
      <c r="B31" s="429"/>
      <c r="C31" s="332"/>
      <c r="D31" s="112" t="s">
        <v>179</v>
      </c>
      <c r="E31" s="341"/>
      <c r="F31" s="341"/>
      <c r="G31" s="341"/>
      <c r="H31" s="341"/>
      <c r="I31" s="341"/>
      <c r="J31" s="341"/>
      <c r="K31" s="329"/>
      <c r="L31" s="341"/>
      <c r="M31" s="341"/>
      <c r="N31" s="341"/>
      <c r="O31" s="413"/>
      <c r="P31" s="325"/>
      <c r="Q31" s="325"/>
      <c r="R31" s="478"/>
      <c r="S31" s="111" t="s">
        <v>540</v>
      </c>
      <c r="T31" s="156"/>
      <c r="U31" s="111" t="s">
        <v>548</v>
      </c>
      <c r="V31" s="391"/>
      <c r="W31" s="391"/>
      <c r="X31" s="391"/>
      <c r="Y31" s="339"/>
      <c r="Z31" s="339"/>
      <c r="AA31" s="339"/>
      <c r="AB31" s="339"/>
      <c r="AC31" s="113"/>
      <c r="AD31" s="113"/>
      <c r="AE31" s="387"/>
      <c r="AF31" s="387"/>
      <c r="AG31" s="113"/>
      <c r="AH31" s="113"/>
      <c r="AI31" s="113"/>
      <c r="AJ31" s="346"/>
      <c r="AK31" s="113"/>
      <c r="AL31" s="113"/>
      <c r="AM31" s="113"/>
      <c r="AN31" s="360"/>
      <c r="AO31" s="360"/>
      <c r="AP31" s="360"/>
      <c r="AQ31" s="357"/>
      <c r="AR31" s="357"/>
      <c r="AS31" s="113"/>
    </row>
    <row r="32" spans="1:45" ht="106.5" customHeight="1">
      <c r="A32" s="327"/>
      <c r="B32" s="429"/>
      <c r="C32" s="332"/>
      <c r="D32" s="112" t="s">
        <v>181</v>
      </c>
      <c r="E32" s="341"/>
      <c r="F32" s="341"/>
      <c r="G32" s="341"/>
      <c r="H32" s="341"/>
      <c r="I32" s="341"/>
      <c r="J32" s="341" t="s">
        <v>983</v>
      </c>
      <c r="K32" s="341" t="s">
        <v>557</v>
      </c>
      <c r="L32" s="341" t="s">
        <v>597</v>
      </c>
      <c r="M32" s="341" t="s">
        <v>772</v>
      </c>
      <c r="N32" s="341" t="s">
        <v>381</v>
      </c>
      <c r="O32" s="409" t="s">
        <v>381</v>
      </c>
      <c r="P32" s="409" t="s">
        <v>381</v>
      </c>
      <c r="Q32" s="409" t="s">
        <v>381</v>
      </c>
      <c r="R32" s="409" t="s">
        <v>381</v>
      </c>
      <c r="S32" s="111" t="s">
        <v>540</v>
      </c>
      <c r="T32" s="156"/>
      <c r="U32" s="111" t="s">
        <v>548</v>
      </c>
      <c r="V32" s="435" t="s">
        <v>561</v>
      </c>
      <c r="W32" s="435" t="s">
        <v>562</v>
      </c>
      <c r="X32" s="435" t="s">
        <v>551</v>
      </c>
      <c r="Y32" s="339"/>
      <c r="Z32" s="339"/>
      <c r="AA32" s="339"/>
      <c r="AB32" s="339"/>
      <c r="AC32" s="113"/>
      <c r="AD32" s="113"/>
      <c r="AE32" s="386">
        <v>322200000</v>
      </c>
      <c r="AF32" s="386">
        <v>322200000</v>
      </c>
      <c r="AG32" s="113"/>
      <c r="AH32" s="113"/>
      <c r="AI32" s="113"/>
      <c r="AJ32" s="346"/>
      <c r="AK32" s="113"/>
      <c r="AL32" s="113"/>
      <c r="AM32" s="113"/>
      <c r="AN32" s="360"/>
      <c r="AO32" s="360"/>
      <c r="AP32" s="360"/>
      <c r="AQ32" s="357"/>
      <c r="AR32" s="357"/>
      <c r="AS32" s="113"/>
    </row>
    <row r="33" spans="1:45" ht="89.25" customHeight="1">
      <c r="A33" s="327"/>
      <c r="B33" s="429"/>
      <c r="C33" s="332"/>
      <c r="D33" s="112" t="s">
        <v>183</v>
      </c>
      <c r="E33" s="341"/>
      <c r="F33" s="341"/>
      <c r="G33" s="341"/>
      <c r="H33" s="341"/>
      <c r="I33" s="341"/>
      <c r="J33" s="341"/>
      <c r="K33" s="341"/>
      <c r="L33" s="341"/>
      <c r="M33" s="341"/>
      <c r="N33" s="341"/>
      <c r="O33" s="397"/>
      <c r="P33" s="397"/>
      <c r="Q33" s="397"/>
      <c r="R33" s="397"/>
      <c r="S33" s="111" t="s">
        <v>540</v>
      </c>
      <c r="T33" s="156"/>
      <c r="U33" s="111" t="s">
        <v>548</v>
      </c>
      <c r="V33" s="436"/>
      <c r="W33" s="436"/>
      <c r="X33" s="436"/>
      <c r="Y33" s="339"/>
      <c r="Z33" s="339"/>
      <c r="AA33" s="339"/>
      <c r="AB33" s="339"/>
      <c r="AC33" s="113"/>
      <c r="AD33" s="113"/>
      <c r="AE33" s="387"/>
      <c r="AF33" s="387"/>
      <c r="AG33" s="113"/>
      <c r="AH33" s="113"/>
      <c r="AI33" s="113"/>
      <c r="AJ33" s="346"/>
      <c r="AK33" s="113"/>
      <c r="AL33" s="113"/>
      <c r="AM33" s="113"/>
      <c r="AN33" s="360"/>
      <c r="AO33" s="360"/>
      <c r="AP33" s="360"/>
      <c r="AQ33" s="357"/>
      <c r="AR33" s="357"/>
      <c r="AS33" s="113"/>
    </row>
    <row r="34" spans="1:45" ht="92.25" customHeight="1">
      <c r="A34" s="327"/>
      <c r="B34" s="429"/>
      <c r="C34" s="332"/>
      <c r="D34" s="112" t="s">
        <v>185</v>
      </c>
      <c r="E34" s="341"/>
      <c r="F34" s="341"/>
      <c r="G34" s="341"/>
      <c r="H34" s="341"/>
      <c r="I34" s="341"/>
      <c r="J34" s="341" t="s">
        <v>984</v>
      </c>
      <c r="K34" s="341" t="s">
        <v>557</v>
      </c>
      <c r="L34" s="341" t="s">
        <v>601</v>
      </c>
      <c r="M34" s="341">
        <v>0.08</v>
      </c>
      <c r="N34" s="341">
        <v>7.0000000000000007E-2</v>
      </c>
      <c r="O34" s="409">
        <f>+N34/M34</f>
        <v>0.87500000000000011</v>
      </c>
      <c r="P34" s="328" t="s">
        <v>1023</v>
      </c>
      <c r="Q34" s="328" t="s">
        <v>1022</v>
      </c>
      <c r="R34" s="477">
        <v>183</v>
      </c>
      <c r="S34" s="111" t="s">
        <v>540</v>
      </c>
      <c r="T34" s="156"/>
      <c r="U34" s="111" t="s">
        <v>548</v>
      </c>
      <c r="V34" s="391"/>
      <c r="W34" s="391"/>
      <c r="X34" s="391"/>
      <c r="Y34" s="339"/>
      <c r="Z34" s="339"/>
      <c r="AA34" s="339"/>
      <c r="AB34" s="339"/>
      <c r="AC34" s="113"/>
      <c r="AD34" s="113"/>
      <c r="AE34" s="388">
        <v>69000000</v>
      </c>
      <c r="AF34" s="388">
        <v>69000000</v>
      </c>
      <c r="AG34" s="113"/>
      <c r="AH34" s="113"/>
      <c r="AI34" s="113"/>
      <c r="AJ34" s="347"/>
      <c r="AK34" s="113"/>
      <c r="AL34" s="113"/>
      <c r="AM34" s="113"/>
      <c r="AN34" s="361"/>
      <c r="AO34" s="361"/>
      <c r="AP34" s="361"/>
      <c r="AQ34" s="358"/>
      <c r="AR34" s="358"/>
      <c r="AS34" s="113"/>
    </row>
    <row r="35" spans="1:45" ht="81" customHeight="1">
      <c r="A35" s="327"/>
      <c r="B35" s="429"/>
      <c r="C35" s="332"/>
      <c r="D35" s="112" t="s">
        <v>188</v>
      </c>
      <c r="E35" s="341"/>
      <c r="F35" s="341"/>
      <c r="G35" s="341"/>
      <c r="H35" s="341"/>
      <c r="I35" s="341"/>
      <c r="J35" s="341"/>
      <c r="K35" s="341"/>
      <c r="L35" s="341"/>
      <c r="M35" s="341"/>
      <c r="N35" s="341"/>
      <c r="O35" s="396"/>
      <c r="P35" s="325"/>
      <c r="Q35" s="325"/>
      <c r="R35" s="478"/>
      <c r="S35" s="111" t="s">
        <v>540</v>
      </c>
      <c r="T35" s="111">
        <v>9</v>
      </c>
      <c r="U35" s="111" t="s">
        <v>548</v>
      </c>
      <c r="V35" s="435" t="s">
        <v>565</v>
      </c>
      <c r="W35" s="435" t="s">
        <v>566</v>
      </c>
      <c r="X35" s="435" t="s">
        <v>551</v>
      </c>
      <c r="Y35" s="339"/>
      <c r="Z35" s="339"/>
      <c r="AA35" s="339"/>
      <c r="AB35" s="339"/>
      <c r="AC35" s="113"/>
      <c r="AD35" s="113"/>
      <c r="AE35" s="389"/>
      <c r="AF35" s="389"/>
      <c r="AG35" s="112"/>
      <c r="AH35" s="112"/>
      <c r="AI35" s="112" t="s">
        <v>556</v>
      </c>
      <c r="AJ35" s="345" t="s">
        <v>865</v>
      </c>
      <c r="AK35" s="113"/>
      <c r="AL35" s="113"/>
      <c r="AM35" s="113"/>
      <c r="AN35" s="359">
        <v>115800000</v>
      </c>
      <c r="AO35" s="359">
        <v>115800000</v>
      </c>
      <c r="AP35" s="359">
        <v>115800000</v>
      </c>
      <c r="AQ35" s="356">
        <f>+AO35/AN35</f>
        <v>1</v>
      </c>
      <c r="AR35" s="356">
        <f>+AP35/AN35</f>
        <v>1</v>
      </c>
      <c r="AS35" s="113"/>
    </row>
    <row r="36" spans="1:45" ht="129" customHeight="1">
      <c r="A36" s="327"/>
      <c r="B36" s="429"/>
      <c r="C36" s="332"/>
      <c r="D36" s="112" t="s">
        <v>191</v>
      </c>
      <c r="E36" s="341"/>
      <c r="F36" s="341"/>
      <c r="G36" s="341"/>
      <c r="H36" s="341"/>
      <c r="I36" s="341"/>
      <c r="J36" s="341" t="s">
        <v>985</v>
      </c>
      <c r="K36" s="341" t="s">
        <v>557</v>
      </c>
      <c r="L36" s="341" t="s">
        <v>773</v>
      </c>
      <c r="M36" s="341" t="s">
        <v>772</v>
      </c>
      <c r="N36" s="341" t="s">
        <v>381</v>
      </c>
      <c r="O36" s="394" t="s">
        <v>381</v>
      </c>
      <c r="P36" s="394" t="s">
        <v>381</v>
      </c>
      <c r="Q36" s="394" t="s">
        <v>381</v>
      </c>
      <c r="R36" s="394" t="s">
        <v>381</v>
      </c>
      <c r="S36" s="111" t="s">
        <v>540</v>
      </c>
      <c r="T36" s="111" t="s">
        <v>602</v>
      </c>
      <c r="U36" s="111" t="s">
        <v>548</v>
      </c>
      <c r="V36" s="436"/>
      <c r="W36" s="436"/>
      <c r="X36" s="436"/>
      <c r="Y36" s="339"/>
      <c r="Z36" s="339"/>
      <c r="AA36" s="339"/>
      <c r="AB36" s="339"/>
      <c r="AC36" s="113"/>
      <c r="AD36" s="113"/>
      <c r="AE36" s="388">
        <v>222500000</v>
      </c>
      <c r="AF36" s="388">
        <v>222500000</v>
      </c>
      <c r="AG36" s="112"/>
      <c r="AH36" s="112"/>
      <c r="AI36" s="112" t="s">
        <v>556</v>
      </c>
      <c r="AJ36" s="346"/>
      <c r="AK36" s="113"/>
      <c r="AL36" s="113"/>
      <c r="AM36" s="113"/>
      <c r="AN36" s="360"/>
      <c r="AO36" s="360"/>
      <c r="AP36" s="360"/>
      <c r="AQ36" s="357"/>
      <c r="AR36" s="357"/>
      <c r="AS36" s="143"/>
    </row>
    <row r="37" spans="1:45" ht="87.75" customHeight="1">
      <c r="A37" s="327"/>
      <c r="B37" s="429"/>
      <c r="C37" s="332"/>
      <c r="D37" s="112" t="s">
        <v>194</v>
      </c>
      <c r="E37" s="341"/>
      <c r="F37" s="341"/>
      <c r="G37" s="341"/>
      <c r="H37" s="341"/>
      <c r="I37" s="341"/>
      <c r="J37" s="341"/>
      <c r="K37" s="341"/>
      <c r="L37" s="341"/>
      <c r="M37" s="341"/>
      <c r="N37" s="341"/>
      <c r="O37" s="395"/>
      <c r="P37" s="395"/>
      <c r="Q37" s="395"/>
      <c r="R37" s="395"/>
      <c r="S37" s="111" t="s">
        <v>540</v>
      </c>
      <c r="T37" s="111">
        <v>11</v>
      </c>
      <c r="U37" s="111" t="s">
        <v>548</v>
      </c>
      <c r="V37" s="391"/>
      <c r="W37" s="391"/>
      <c r="X37" s="391"/>
      <c r="Y37" s="339"/>
      <c r="Z37" s="339"/>
      <c r="AA37" s="339"/>
      <c r="AB37" s="339"/>
      <c r="AC37" s="113"/>
      <c r="AD37" s="113"/>
      <c r="AE37" s="473"/>
      <c r="AF37" s="473"/>
      <c r="AG37" s="112"/>
      <c r="AH37" s="112"/>
      <c r="AI37" s="112" t="s">
        <v>556</v>
      </c>
      <c r="AJ37" s="347"/>
      <c r="AK37" s="113"/>
      <c r="AL37" s="113"/>
      <c r="AM37" s="113"/>
      <c r="AN37" s="361"/>
      <c r="AO37" s="361"/>
      <c r="AP37" s="361"/>
      <c r="AQ37" s="358"/>
      <c r="AR37" s="358"/>
      <c r="AS37" s="143"/>
    </row>
    <row r="38" spans="1:45" ht="87.75" customHeight="1">
      <c r="A38" s="327"/>
      <c r="B38" s="429"/>
      <c r="C38" s="332"/>
      <c r="D38" s="112" t="s">
        <v>196</v>
      </c>
      <c r="E38" s="341"/>
      <c r="F38" s="341"/>
      <c r="G38" s="341"/>
      <c r="H38" s="341"/>
      <c r="I38" s="341"/>
      <c r="J38" s="341"/>
      <c r="K38" s="341"/>
      <c r="L38" s="341"/>
      <c r="M38" s="341"/>
      <c r="N38" s="341"/>
      <c r="O38" s="396"/>
      <c r="P38" s="396"/>
      <c r="Q38" s="396"/>
      <c r="R38" s="396"/>
      <c r="S38" s="111" t="s">
        <v>540</v>
      </c>
      <c r="T38" s="111" t="s">
        <v>603</v>
      </c>
      <c r="U38" s="111" t="s">
        <v>548</v>
      </c>
      <c r="V38" s="435" t="s">
        <v>571</v>
      </c>
      <c r="W38" s="435" t="s">
        <v>572</v>
      </c>
      <c r="X38" s="435" t="s">
        <v>551</v>
      </c>
      <c r="Y38" s="339"/>
      <c r="Z38" s="339"/>
      <c r="AA38" s="339"/>
      <c r="AB38" s="339"/>
      <c r="AC38" s="113"/>
      <c r="AD38" s="113"/>
      <c r="AE38" s="389"/>
      <c r="AF38" s="389"/>
      <c r="AG38" s="112"/>
      <c r="AH38" s="112"/>
      <c r="AI38" s="112" t="s">
        <v>556</v>
      </c>
      <c r="AJ38" s="345" t="s">
        <v>866</v>
      </c>
      <c r="AK38" s="113"/>
      <c r="AL38" s="113"/>
      <c r="AM38" s="113"/>
      <c r="AN38" s="359">
        <v>1226110000</v>
      </c>
      <c r="AO38" s="359">
        <v>1210660000</v>
      </c>
      <c r="AP38" s="359">
        <v>1180660000</v>
      </c>
      <c r="AQ38" s="356">
        <f>+AO38/AN38</f>
        <v>0.98739917299426638</v>
      </c>
      <c r="AR38" s="356">
        <f>+AP38/AN38</f>
        <v>0.96293154774041478</v>
      </c>
      <c r="AS38" s="143"/>
    </row>
    <row r="39" spans="1:45" ht="75" customHeight="1">
      <c r="A39" s="327"/>
      <c r="B39" s="429"/>
      <c r="C39" s="332"/>
      <c r="D39" s="112" t="s">
        <v>199</v>
      </c>
      <c r="E39" s="341"/>
      <c r="F39" s="341"/>
      <c r="G39" s="341"/>
      <c r="H39" s="341"/>
      <c r="I39" s="341"/>
      <c r="J39" s="341" t="s">
        <v>987</v>
      </c>
      <c r="K39" s="341" t="s">
        <v>557</v>
      </c>
      <c r="L39" s="341" t="s">
        <v>600</v>
      </c>
      <c r="M39" s="341">
        <v>0.02</v>
      </c>
      <c r="N39" s="341">
        <v>1.6E-2</v>
      </c>
      <c r="O39" s="394">
        <f t="shared" ref="O39" si="2">+N39/M39</f>
        <v>0.8</v>
      </c>
      <c r="P39" s="326" t="s">
        <v>1023</v>
      </c>
      <c r="Q39" s="326" t="s">
        <v>1022</v>
      </c>
      <c r="R39" s="485">
        <v>181</v>
      </c>
      <c r="S39" s="111" t="s">
        <v>540</v>
      </c>
      <c r="T39" s="111" t="s">
        <v>547</v>
      </c>
      <c r="U39" s="111" t="s">
        <v>548</v>
      </c>
      <c r="V39" s="436"/>
      <c r="W39" s="436"/>
      <c r="X39" s="436"/>
      <c r="Y39" s="339"/>
      <c r="Z39" s="339"/>
      <c r="AA39" s="339"/>
      <c r="AB39" s="339"/>
      <c r="AC39" s="113"/>
      <c r="AD39" s="113"/>
      <c r="AE39" s="388">
        <v>3789903404</v>
      </c>
      <c r="AF39" s="388">
        <v>3789903404</v>
      </c>
      <c r="AG39" s="112"/>
      <c r="AH39" s="112"/>
      <c r="AI39" s="112" t="s">
        <v>556</v>
      </c>
      <c r="AJ39" s="346"/>
      <c r="AK39" s="113"/>
      <c r="AL39" s="113"/>
      <c r="AM39" s="113"/>
      <c r="AN39" s="360"/>
      <c r="AO39" s="360"/>
      <c r="AP39" s="360"/>
      <c r="AQ39" s="357"/>
      <c r="AR39" s="357"/>
      <c r="AS39" s="143"/>
    </row>
    <row r="40" spans="1:45" ht="87.75" customHeight="1">
      <c r="A40" s="327"/>
      <c r="B40" s="429"/>
      <c r="C40" s="332"/>
      <c r="D40" s="112" t="s">
        <v>201</v>
      </c>
      <c r="E40" s="341"/>
      <c r="F40" s="341"/>
      <c r="G40" s="341"/>
      <c r="H40" s="341"/>
      <c r="I40" s="341"/>
      <c r="J40" s="341"/>
      <c r="K40" s="341"/>
      <c r="L40" s="341"/>
      <c r="M40" s="341"/>
      <c r="N40" s="341"/>
      <c r="O40" s="395"/>
      <c r="P40" s="324"/>
      <c r="Q40" s="324"/>
      <c r="R40" s="486"/>
      <c r="S40" s="326" t="s">
        <v>540</v>
      </c>
      <c r="T40" s="326" t="s">
        <v>602</v>
      </c>
      <c r="U40" s="326" t="s">
        <v>548</v>
      </c>
      <c r="V40" s="436"/>
      <c r="W40" s="436"/>
      <c r="X40" s="436"/>
      <c r="Y40" s="339"/>
      <c r="Z40" s="339"/>
      <c r="AA40" s="339"/>
      <c r="AB40" s="339"/>
      <c r="AC40" s="113"/>
      <c r="AD40" s="113"/>
      <c r="AE40" s="473"/>
      <c r="AF40" s="473"/>
      <c r="AG40" s="112"/>
      <c r="AH40" s="112"/>
      <c r="AI40" s="112" t="s">
        <v>556</v>
      </c>
      <c r="AJ40" s="346"/>
      <c r="AK40" s="113"/>
      <c r="AL40" s="113"/>
      <c r="AM40" s="113"/>
      <c r="AN40" s="360"/>
      <c r="AO40" s="360"/>
      <c r="AP40" s="360"/>
      <c r="AQ40" s="357"/>
      <c r="AR40" s="357"/>
      <c r="AS40" s="143"/>
    </row>
    <row r="41" spans="1:45" ht="110.25" customHeight="1">
      <c r="A41" s="327"/>
      <c r="B41" s="429"/>
      <c r="C41" s="332"/>
      <c r="D41" s="112" t="s">
        <v>203</v>
      </c>
      <c r="E41" s="341"/>
      <c r="F41" s="341"/>
      <c r="G41" s="341"/>
      <c r="H41" s="341"/>
      <c r="I41" s="341"/>
      <c r="J41" s="341"/>
      <c r="K41" s="341"/>
      <c r="L41" s="341"/>
      <c r="M41" s="341"/>
      <c r="N41" s="341"/>
      <c r="O41" s="397"/>
      <c r="P41" s="375"/>
      <c r="Q41" s="375"/>
      <c r="R41" s="487"/>
      <c r="S41" s="375"/>
      <c r="T41" s="375"/>
      <c r="U41" s="375"/>
      <c r="V41" s="391"/>
      <c r="W41" s="391"/>
      <c r="X41" s="391"/>
      <c r="Y41" s="340"/>
      <c r="Z41" s="340"/>
      <c r="AA41" s="340"/>
      <c r="AB41" s="340"/>
      <c r="AC41" s="113"/>
      <c r="AD41" s="113"/>
      <c r="AE41" s="389"/>
      <c r="AF41" s="389"/>
      <c r="AG41" s="113"/>
      <c r="AH41" s="113"/>
      <c r="AI41" s="113"/>
      <c r="AJ41" s="347"/>
      <c r="AK41" s="113"/>
      <c r="AL41" s="113"/>
      <c r="AM41" s="113"/>
      <c r="AN41" s="361"/>
      <c r="AO41" s="361"/>
      <c r="AP41" s="361"/>
      <c r="AQ41" s="358"/>
      <c r="AR41" s="358"/>
      <c r="AS41" s="143"/>
    </row>
    <row r="42" spans="1:45" ht="73.5" customHeight="1">
      <c r="A42" s="327"/>
      <c r="B42" s="429"/>
      <c r="C42" s="332"/>
      <c r="D42" s="468" t="s">
        <v>862</v>
      </c>
      <c r="E42" s="468"/>
      <c r="F42" s="468"/>
      <c r="G42" s="468"/>
      <c r="H42" s="468"/>
      <c r="I42" s="468"/>
      <c r="J42" s="468"/>
      <c r="K42" s="468"/>
      <c r="L42" s="468"/>
      <c r="M42" s="468"/>
      <c r="N42" s="468"/>
      <c r="O42" s="277">
        <f>AVERAGE(O30:O41)</f>
        <v>0.85833333333333339</v>
      </c>
      <c r="P42" s="380"/>
      <c r="Q42" s="381"/>
      <c r="R42" s="381"/>
      <c r="S42" s="381"/>
      <c r="T42" s="381"/>
      <c r="U42" s="381"/>
      <c r="V42" s="381"/>
      <c r="W42" s="381"/>
      <c r="X42" s="381"/>
      <c r="Y42" s="381"/>
      <c r="Z42" s="381"/>
      <c r="AA42" s="381"/>
      <c r="AB42" s="381"/>
      <c r="AC42" s="381"/>
      <c r="AD42" s="382"/>
      <c r="AE42" s="362" t="s">
        <v>862</v>
      </c>
      <c r="AF42" s="363"/>
      <c r="AG42" s="363"/>
      <c r="AH42" s="363"/>
      <c r="AI42" s="363"/>
      <c r="AJ42" s="363"/>
      <c r="AK42" s="363"/>
      <c r="AL42" s="363"/>
      <c r="AM42" s="364"/>
      <c r="AN42" s="106">
        <f>SUM(AN30:AN41)</f>
        <v>8355523404.3299999</v>
      </c>
      <c r="AO42" s="106">
        <f>SUM(AO30:AO41)</f>
        <v>8325204973.0300007</v>
      </c>
      <c r="AP42" s="106">
        <f>SUM(AP30:AP41)</f>
        <v>2172068326</v>
      </c>
      <c r="AQ42" s="107">
        <f>+AO42/AN42</f>
        <v>0.99637145037685038</v>
      </c>
      <c r="AR42" s="107">
        <f>+AP42/AN42</f>
        <v>0.25995598610547732</v>
      </c>
      <c r="AS42" s="143"/>
    </row>
    <row r="43" spans="1:45" s="258" customFormat="1" ht="77.25" customHeight="1">
      <c r="A43" s="253"/>
      <c r="B43" s="430"/>
      <c r="C43" s="254"/>
      <c r="D43" s="468" t="s">
        <v>1018</v>
      </c>
      <c r="E43" s="468"/>
      <c r="F43" s="468"/>
      <c r="G43" s="468"/>
      <c r="H43" s="468"/>
      <c r="I43" s="468"/>
      <c r="J43" s="468"/>
      <c r="K43" s="468"/>
      <c r="L43" s="468"/>
      <c r="M43" s="468"/>
      <c r="N43" s="468"/>
      <c r="O43" s="277">
        <f>+(O20+O29+O42)/3</f>
        <v>0.85277777777777786</v>
      </c>
      <c r="P43" s="104"/>
      <c r="Q43" s="104"/>
      <c r="R43" s="256"/>
      <c r="S43" s="256"/>
      <c r="T43" s="256"/>
      <c r="U43" s="256"/>
      <c r="V43" s="257"/>
      <c r="W43" s="256"/>
      <c r="X43" s="256"/>
      <c r="Y43" s="256"/>
      <c r="AA43" s="256"/>
      <c r="AB43" s="256"/>
      <c r="AC43" s="256"/>
      <c r="AD43" s="256"/>
      <c r="AE43" s="470" t="s">
        <v>999</v>
      </c>
      <c r="AF43" s="471"/>
      <c r="AG43" s="471"/>
      <c r="AH43" s="471"/>
      <c r="AI43" s="471"/>
      <c r="AJ43" s="472"/>
      <c r="AK43" s="259">
        <v>4721613404.3299999</v>
      </c>
      <c r="AL43" s="259">
        <v>17700000</v>
      </c>
      <c r="AM43" s="260">
        <f>+AL43/AK43</f>
        <v>3.7487186019439984E-3</v>
      </c>
      <c r="AN43" s="261">
        <f>+AN20+AN29+AN42</f>
        <v>15029713261.66</v>
      </c>
      <c r="AO43" s="261">
        <f>+AO20+AO29+AO42</f>
        <v>9754046326.8299999</v>
      </c>
      <c r="AP43" s="261">
        <f>+AP20+AP29+AP42</f>
        <v>3469023013.8000002</v>
      </c>
      <c r="AQ43" s="260">
        <f>+AO43/AN43</f>
        <v>0.64898419264671225</v>
      </c>
      <c r="AR43" s="260">
        <f>+AP43/AN43</f>
        <v>0.23081099109517236</v>
      </c>
      <c r="AS43" s="255"/>
    </row>
    <row r="44" spans="1:45" ht="160.5" customHeight="1">
      <c r="A44" s="326" t="s">
        <v>225</v>
      </c>
      <c r="B44" s="408" t="s">
        <v>226</v>
      </c>
      <c r="C44" s="437" t="s">
        <v>227</v>
      </c>
      <c r="D44" s="341" t="s">
        <v>229</v>
      </c>
      <c r="E44" s="341" t="s">
        <v>860</v>
      </c>
      <c r="F44" s="344">
        <v>20241300010160</v>
      </c>
      <c r="G44" s="341" t="s">
        <v>863</v>
      </c>
      <c r="H44" s="341" t="s">
        <v>605</v>
      </c>
      <c r="I44" s="341" t="s">
        <v>606</v>
      </c>
      <c r="J44" s="112" t="s">
        <v>1006</v>
      </c>
      <c r="K44" s="113"/>
      <c r="L44" s="113" t="s">
        <v>759</v>
      </c>
      <c r="M44" s="112">
        <v>2</v>
      </c>
      <c r="N44" s="112">
        <v>2</v>
      </c>
      <c r="O44" s="164">
        <f>+N44/M44</f>
        <v>1</v>
      </c>
      <c r="P44" s="111" t="s">
        <v>1021</v>
      </c>
      <c r="Q44" s="111" t="s">
        <v>1022</v>
      </c>
      <c r="R44" s="147">
        <v>330</v>
      </c>
      <c r="S44" s="109" t="s">
        <v>540</v>
      </c>
      <c r="T44" s="109" t="s">
        <v>547</v>
      </c>
      <c r="U44" s="155" t="s">
        <v>604</v>
      </c>
      <c r="V44" s="165" t="s">
        <v>607</v>
      </c>
      <c r="W44" s="165" t="s">
        <v>608</v>
      </c>
      <c r="X44" s="165" t="s">
        <v>551</v>
      </c>
      <c r="Y44" s="165" t="s">
        <v>609</v>
      </c>
      <c r="Z44" s="165" t="s">
        <v>610</v>
      </c>
      <c r="AA44" s="165" t="s">
        <v>554</v>
      </c>
      <c r="AB44" s="165" t="s">
        <v>555</v>
      </c>
      <c r="AC44" s="113"/>
      <c r="AD44" s="113"/>
      <c r="AE44" s="148">
        <v>95989313</v>
      </c>
      <c r="AF44" s="148">
        <v>95989313</v>
      </c>
      <c r="AG44" s="112"/>
      <c r="AH44" s="112"/>
      <c r="AI44" s="165" t="s">
        <v>556</v>
      </c>
      <c r="AJ44" s="345" t="s">
        <v>869</v>
      </c>
      <c r="AK44" s="113"/>
      <c r="AL44" s="113"/>
      <c r="AM44" s="113"/>
      <c r="AN44" s="359">
        <v>991500000</v>
      </c>
      <c r="AO44" s="359">
        <v>991500000</v>
      </c>
      <c r="AP44" s="359">
        <v>952000000</v>
      </c>
      <c r="AQ44" s="356">
        <f>+AO44/AN44</f>
        <v>1</v>
      </c>
      <c r="AR44" s="356">
        <f>+AP44/AN44</f>
        <v>0.96016137165910243</v>
      </c>
      <c r="AS44" s="143"/>
    </row>
    <row r="45" spans="1:45" ht="120" customHeight="1">
      <c r="A45" s="327"/>
      <c r="B45" s="439"/>
      <c r="C45" s="438"/>
      <c r="D45" s="341"/>
      <c r="E45" s="341"/>
      <c r="F45" s="344"/>
      <c r="G45" s="341"/>
      <c r="H45" s="341"/>
      <c r="I45" s="341"/>
      <c r="J45" s="112" t="s">
        <v>867</v>
      </c>
      <c r="K45" s="113"/>
      <c r="L45" s="113" t="s">
        <v>760</v>
      </c>
      <c r="M45" s="112">
        <v>2</v>
      </c>
      <c r="N45" s="112">
        <v>2</v>
      </c>
      <c r="O45" s="164">
        <f t="shared" ref="O45:O56" si="3">+N45/M45</f>
        <v>1</v>
      </c>
      <c r="P45" s="111" t="s">
        <v>1021</v>
      </c>
      <c r="Q45" s="111" t="s">
        <v>1022</v>
      </c>
      <c r="R45" s="147">
        <v>330</v>
      </c>
      <c r="S45" s="111" t="s">
        <v>540</v>
      </c>
      <c r="T45" s="111" t="s">
        <v>547</v>
      </c>
      <c r="U45" s="149" t="s">
        <v>604</v>
      </c>
      <c r="V45" s="103"/>
      <c r="W45" s="103"/>
      <c r="X45" s="103"/>
      <c r="Y45" s="103"/>
      <c r="Z45" s="103"/>
      <c r="AA45" s="103"/>
      <c r="AB45" s="103"/>
      <c r="AC45" s="113"/>
      <c r="AD45" s="113"/>
      <c r="AE45" s="148">
        <v>190299995</v>
      </c>
      <c r="AF45" s="148">
        <v>190299995</v>
      </c>
      <c r="AG45" s="112"/>
      <c r="AH45" s="112"/>
      <c r="AI45" s="165"/>
      <c r="AJ45" s="346"/>
      <c r="AK45" s="113"/>
      <c r="AL45" s="113"/>
      <c r="AM45" s="113"/>
      <c r="AN45" s="360"/>
      <c r="AO45" s="360"/>
      <c r="AP45" s="360"/>
      <c r="AQ45" s="357"/>
      <c r="AR45" s="357"/>
      <c r="AS45" s="143"/>
    </row>
    <row r="46" spans="1:45" ht="171" customHeight="1">
      <c r="A46" s="327"/>
      <c r="B46" s="439"/>
      <c r="C46" s="438"/>
      <c r="D46" s="341"/>
      <c r="E46" s="341"/>
      <c r="F46" s="344"/>
      <c r="G46" s="341"/>
      <c r="H46" s="341"/>
      <c r="I46" s="341"/>
      <c r="J46" s="112" t="s">
        <v>1007</v>
      </c>
      <c r="K46" s="113"/>
      <c r="L46" s="113" t="s">
        <v>761</v>
      </c>
      <c r="M46" s="112">
        <v>1</v>
      </c>
      <c r="N46" s="112">
        <v>1</v>
      </c>
      <c r="O46" s="164">
        <f t="shared" si="3"/>
        <v>1</v>
      </c>
      <c r="P46" s="111" t="s">
        <v>1021</v>
      </c>
      <c r="Q46" s="111" t="s">
        <v>1022</v>
      </c>
      <c r="R46" s="147">
        <v>330</v>
      </c>
      <c r="S46" s="111" t="s">
        <v>540</v>
      </c>
      <c r="T46" s="111" t="s">
        <v>547</v>
      </c>
      <c r="U46" s="149" t="s">
        <v>604</v>
      </c>
      <c r="V46" s="103"/>
      <c r="W46" s="103"/>
      <c r="X46" s="103"/>
      <c r="Y46" s="103"/>
      <c r="Z46" s="103"/>
      <c r="AA46" s="103"/>
      <c r="AB46" s="103"/>
      <c r="AC46" s="113"/>
      <c r="AD46" s="113"/>
      <c r="AE46" s="148">
        <v>25000000</v>
      </c>
      <c r="AF46" s="148">
        <v>25000000</v>
      </c>
      <c r="AG46" s="112"/>
      <c r="AH46" s="112"/>
      <c r="AI46" s="165"/>
      <c r="AJ46" s="346"/>
      <c r="AK46" s="113"/>
      <c r="AL46" s="113"/>
      <c r="AM46" s="113"/>
      <c r="AN46" s="360"/>
      <c r="AO46" s="360"/>
      <c r="AP46" s="360"/>
      <c r="AQ46" s="357"/>
      <c r="AR46" s="357"/>
      <c r="AS46" s="143"/>
    </row>
    <row r="47" spans="1:45" ht="209.25">
      <c r="A47" s="327"/>
      <c r="B47" s="439"/>
      <c r="C47" s="438"/>
      <c r="D47" s="341"/>
      <c r="E47" s="341"/>
      <c r="F47" s="344"/>
      <c r="G47" s="341"/>
      <c r="H47" s="341"/>
      <c r="I47" s="117" t="s">
        <v>868</v>
      </c>
      <c r="J47" s="112" t="s">
        <v>1008</v>
      </c>
      <c r="K47" s="113"/>
      <c r="L47" s="113" t="s">
        <v>762</v>
      </c>
      <c r="M47" s="112" t="s">
        <v>772</v>
      </c>
      <c r="N47" s="112" t="s">
        <v>381</v>
      </c>
      <c r="O47" s="164" t="s">
        <v>381</v>
      </c>
      <c r="P47" s="111" t="s">
        <v>1021</v>
      </c>
      <c r="Q47" s="111" t="s">
        <v>1022</v>
      </c>
      <c r="R47" s="147">
        <v>330</v>
      </c>
      <c r="S47" s="111" t="s">
        <v>540</v>
      </c>
      <c r="T47" s="111" t="s">
        <v>547</v>
      </c>
      <c r="U47" s="149" t="s">
        <v>604</v>
      </c>
      <c r="V47" s="103"/>
      <c r="W47" s="103"/>
      <c r="X47" s="103"/>
      <c r="Y47" s="103"/>
      <c r="Z47" s="103"/>
      <c r="AA47" s="103"/>
      <c r="AB47" s="103"/>
      <c r="AC47" s="113"/>
      <c r="AD47" s="113"/>
      <c r="AE47" s="148">
        <v>1</v>
      </c>
      <c r="AF47" s="148">
        <v>1</v>
      </c>
      <c r="AG47" s="112"/>
      <c r="AH47" s="112"/>
      <c r="AI47" s="165"/>
      <c r="AJ47" s="347"/>
      <c r="AK47" s="113"/>
      <c r="AL47" s="113"/>
      <c r="AM47" s="113"/>
      <c r="AN47" s="361"/>
      <c r="AO47" s="361"/>
      <c r="AP47" s="361"/>
      <c r="AQ47" s="358"/>
      <c r="AR47" s="358"/>
      <c r="AS47" s="143"/>
    </row>
    <row r="48" spans="1:45" ht="139.5">
      <c r="A48" s="327"/>
      <c r="B48" s="439"/>
      <c r="C48" s="438"/>
      <c r="D48" s="341" t="s">
        <v>232</v>
      </c>
      <c r="E48" s="341"/>
      <c r="F48" s="344"/>
      <c r="G48" s="341"/>
      <c r="H48" s="341" t="s">
        <v>981</v>
      </c>
      <c r="I48" s="341" t="s">
        <v>615</v>
      </c>
      <c r="J48" s="112" t="s">
        <v>1009</v>
      </c>
      <c r="K48" s="113"/>
      <c r="L48" s="113" t="s">
        <v>768</v>
      </c>
      <c r="M48" s="112">
        <v>4</v>
      </c>
      <c r="N48" s="112">
        <v>4</v>
      </c>
      <c r="O48" s="164">
        <f t="shared" si="3"/>
        <v>1</v>
      </c>
      <c r="P48" s="111" t="s">
        <v>1021</v>
      </c>
      <c r="Q48" s="111" t="s">
        <v>1022</v>
      </c>
      <c r="R48" s="147">
        <v>330</v>
      </c>
      <c r="S48" s="111" t="s">
        <v>540</v>
      </c>
      <c r="T48" s="111" t="s">
        <v>547</v>
      </c>
      <c r="U48" s="111" t="s">
        <v>604</v>
      </c>
      <c r="V48" s="342" t="s">
        <v>607</v>
      </c>
      <c r="W48" s="341" t="s">
        <v>608</v>
      </c>
      <c r="X48" s="165" t="s">
        <v>551</v>
      </c>
      <c r="Y48" s="103"/>
      <c r="Z48" s="103"/>
      <c r="AA48" s="103"/>
      <c r="AB48" s="103"/>
      <c r="AC48" s="113"/>
      <c r="AD48" s="113"/>
      <c r="AE48" s="148">
        <v>175000005</v>
      </c>
      <c r="AF48" s="148">
        <v>175000005</v>
      </c>
      <c r="AG48" s="112"/>
      <c r="AH48" s="112"/>
      <c r="AI48" s="118" t="s">
        <v>556</v>
      </c>
      <c r="AJ48" s="345" t="s">
        <v>870</v>
      </c>
      <c r="AK48" s="113"/>
      <c r="AL48" s="113"/>
      <c r="AM48" s="113"/>
      <c r="AN48" s="383">
        <v>1287970830.8399999</v>
      </c>
      <c r="AO48" s="383">
        <v>878593678.79999995</v>
      </c>
      <c r="AP48" s="383">
        <v>727100969.33000004</v>
      </c>
      <c r="AQ48" s="356">
        <f>+AO48/AN48</f>
        <v>0.68215339801367325</v>
      </c>
      <c r="AR48" s="356">
        <f>+AP48/AN48</f>
        <v>0.56453217100871222</v>
      </c>
      <c r="AS48" s="143"/>
    </row>
    <row r="49" spans="1:45" ht="147.75" customHeight="1">
      <c r="A49" s="327"/>
      <c r="B49" s="439"/>
      <c r="C49" s="438"/>
      <c r="D49" s="341"/>
      <c r="E49" s="341"/>
      <c r="F49" s="344"/>
      <c r="G49" s="341"/>
      <c r="H49" s="341"/>
      <c r="I49" s="341"/>
      <c r="J49" s="112" t="s">
        <v>1010</v>
      </c>
      <c r="K49" s="113"/>
      <c r="L49" s="113" t="s">
        <v>769</v>
      </c>
      <c r="M49" s="112">
        <v>308</v>
      </c>
      <c r="N49" s="112">
        <v>308</v>
      </c>
      <c r="O49" s="164">
        <f t="shared" si="3"/>
        <v>1</v>
      </c>
      <c r="P49" s="111" t="s">
        <v>1021</v>
      </c>
      <c r="Q49" s="111" t="s">
        <v>1022</v>
      </c>
      <c r="R49" s="147">
        <v>330</v>
      </c>
      <c r="S49" s="111" t="s">
        <v>540</v>
      </c>
      <c r="T49" s="111" t="s">
        <v>547</v>
      </c>
      <c r="U49" s="111" t="s">
        <v>604</v>
      </c>
      <c r="V49" s="332"/>
      <c r="W49" s="348"/>
      <c r="X49" s="103"/>
      <c r="Y49" s="103"/>
      <c r="Z49" s="103"/>
      <c r="AA49" s="103"/>
      <c r="AB49" s="103"/>
      <c r="AC49" s="113"/>
      <c r="AD49" s="113"/>
      <c r="AE49" s="148">
        <v>85000000</v>
      </c>
      <c r="AF49" s="148">
        <v>85000000</v>
      </c>
      <c r="AG49" s="112"/>
      <c r="AH49" s="112"/>
      <c r="AI49" s="118"/>
      <c r="AJ49" s="346"/>
      <c r="AK49" s="113"/>
      <c r="AL49" s="113"/>
      <c r="AM49" s="113"/>
      <c r="AN49" s="384"/>
      <c r="AO49" s="384"/>
      <c r="AP49" s="384"/>
      <c r="AQ49" s="357"/>
      <c r="AR49" s="357"/>
      <c r="AS49" s="143"/>
    </row>
    <row r="50" spans="1:45" ht="203.25" customHeight="1">
      <c r="A50" s="327"/>
      <c r="B50" s="439"/>
      <c r="C50" s="438"/>
      <c r="D50" s="341"/>
      <c r="E50" s="341"/>
      <c r="F50" s="344"/>
      <c r="G50" s="341"/>
      <c r="H50" s="341"/>
      <c r="I50" s="341"/>
      <c r="J50" s="112" t="s">
        <v>1011</v>
      </c>
      <c r="K50" s="113"/>
      <c r="L50" s="113" t="s">
        <v>770</v>
      </c>
      <c r="M50" s="112">
        <v>151</v>
      </c>
      <c r="N50" s="112">
        <v>151</v>
      </c>
      <c r="O50" s="164">
        <f t="shared" si="3"/>
        <v>1</v>
      </c>
      <c r="P50" s="111" t="s">
        <v>1021</v>
      </c>
      <c r="Q50" s="111" t="s">
        <v>1022</v>
      </c>
      <c r="R50" s="147">
        <v>330</v>
      </c>
      <c r="S50" s="111" t="s">
        <v>540</v>
      </c>
      <c r="T50" s="111" t="s">
        <v>547</v>
      </c>
      <c r="U50" s="111" t="s">
        <v>604</v>
      </c>
      <c r="V50" s="332"/>
      <c r="W50" s="348"/>
      <c r="X50" s="103"/>
      <c r="Y50" s="103"/>
      <c r="Z50" s="103"/>
      <c r="AA50" s="103"/>
      <c r="AB50" s="103"/>
      <c r="AC50" s="113"/>
      <c r="AD50" s="113"/>
      <c r="AE50" s="148">
        <v>135000000</v>
      </c>
      <c r="AF50" s="148">
        <v>135000000</v>
      </c>
      <c r="AG50" s="112"/>
      <c r="AH50" s="112"/>
      <c r="AI50" s="118"/>
      <c r="AJ50" s="346"/>
      <c r="AK50" s="113"/>
      <c r="AL50" s="113"/>
      <c r="AM50" s="113"/>
      <c r="AN50" s="384"/>
      <c r="AO50" s="384"/>
      <c r="AP50" s="384"/>
      <c r="AQ50" s="357"/>
      <c r="AR50" s="357"/>
      <c r="AS50" s="143"/>
    </row>
    <row r="51" spans="1:45" ht="196.5" customHeight="1">
      <c r="A51" s="327"/>
      <c r="B51" s="439"/>
      <c r="C51" s="438"/>
      <c r="D51" s="341"/>
      <c r="E51" s="341"/>
      <c r="F51" s="344"/>
      <c r="G51" s="341"/>
      <c r="H51" s="341"/>
      <c r="I51" s="341"/>
      <c r="J51" s="112" t="s">
        <v>1012</v>
      </c>
      <c r="K51" s="113"/>
      <c r="L51" s="113" t="s">
        <v>771</v>
      </c>
      <c r="M51" s="112" t="s">
        <v>772</v>
      </c>
      <c r="N51" s="112" t="s">
        <v>381</v>
      </c>
      <c r="O51" s="164" t="s">
        <v>381</v>
      </c>
      <c r="P51" s="111" t="s">
        <v>381</v>
      </c>
      <c r="Q51" s="111" t="s">
        <v>381</v>
      </c>
      <c r="R51" s="111" t="s">
        <v>381</v>
      </c>
      <c r="S51" s="111" t="s">
        <v>540</v>
      </c>
      <c r="T51" s="111" t="s">
        <v>547</v>
      </c>
      <c r="U51" s="111" t="s">
        <v>604</v>
      </c>
      <c r="V51" s="332"/>
      <c r="W51" s="348"/>
      <c r="X51" s="103"/>
      <c r="Y51" s="103"/>
      <c r="Z51" s="103"/>
      <c r="AA51" s="103"/>
      <c r="AB51" s="103"/>
      <c r="AC51" s="113"/>
      <c r="AD51" s="113"/>
      <c r="AE51" s="148">
        <v>85000000</v>
      </c>
      <c r="AF51" s="148">
        <v>85000000</v>
      </c>
      <c r="AG51" s="112"/>
      <c r="AH51" s="112"/>
      <c r="AI51" s="118"/>
      <c r="AJ51" s="346"/>
      <c r="AK51" s="113"/>
      <c r="AL51" s="113"/>
      <c r="AM51" s="113"/>
      <c r="AN51" s="384"/>
      <c r="AO51" s="384"/>
      <c r="AP51" s="384"/>
      <c r="AQ51" s="357"/>
      <c r="AR51" s="357"/>
      <c r="AS51" s="143"/>
    </row>
    <row r="52" spans="1:45" ht="167.25" customHeight="1">
      <c r="A52" s="327"/>
      <c r="B52" s="439"/>
      <c r="C52" s="438"/>
      <c r="D52" s="341"/>
      <c r="E52" s="341"/>
      <c r="F52" s="344"/>
      <c r="G52" s="341"/>
      <c r="H52" s="341"/>
      <c r="I52" s="341"/>
      <c r="J52" s="112" t="s">
        <v>1013</v>
      </c>
      <c r="K52" s="113"/>
      <c r="L52" s="113" t="s">
        <v>763</v>
      </c>
      <c r="M52" s="112">
        <v>9</v>
      </c>
      <c r="N52" s="112">
        <v>9</v>
      </c>
      <c r="O52" s="164">
        <f t="shared" si="3"/>
        <v>1</v>
      </c>
      <c r="P52" s="111" t="s">
        <v>1021</v>
      </c>
      <c r="Q52" s="111" t="s">
        <v>1022</v>
      </c>
      <c r="R52" s="136">
        <v>330</v>
      </c>
      <c r="S52" s="111" t="s">
        <v>540</v>
      </c>
      <c r="T52" s="111" t="s">
        <v>547</v>
      </c>
      <c r="U52" s="111" t="s">
        <v>604</v>
      </c>
      <c r="V52" s="333"/>
      <c r="W52" s="348"/>
      <c r="X52" s="103"/>
      <c r="Y52" s="103"/>
      <c r="Z52" s="103"/>
      <c r="AA52" s="103"/>
      <c r="AB52" s="103"/>
      <c r="AC52" s="113"/>
      <c r="AD52" s="113"/>
      <c r="AE52" s="148">
        <v>64999999</v>
      </c>
      <c r="AF52" s="148">
        <v>64999999</v>
      </c>
      <c r="AG52" s="112"/>
      <c r="AH52" s="112"/>
      <c r="AI52" s="118"/>
      <c r="AJ52" s="346"/>
      <c r="AK52" s="113"/>
      <c r="AL52" s="113"/>
      <c r="AM52" s="113"/>
      <c r="AN52" s="384"/>
      <c r="AO52" s="384"/>
      <c r="AP52" s="384"/>
      <c r="AQ52" s="357"/>
      <c r="AR52" s="357"/>
      <c r="AS52" s="143"/>
    </row>
    <row r="53" spans="1:45" ht="186.75" customHeight="1">
      <c r="A53" s="327"/>
      <c r="B53" s="439"/>
      <c r="C53" s="438"/>
      <c r="D53" s="341"/>
      <c r="E53" s="341"/>
      <c r="F53" s="344"/>
      <c r="G53" s="341"/>
      <c r="H53" s="341"/>
      <c r="I53" s="341"/>
      <c r="J53" s="112" t="s">
        <v>1014</v>
      </c>
      <c r="K53" s="113"/>
      <c r="L53" s="113" t="s">
        <v>764</v>
      </c>
      <c r="M53" s="112">
        <v>224</v>
      </c>
      <c r="N53" s="112">
        <v>224</v>
      </c>
      <c r="O53" s="164">
        <f t="shared" si="3"/>
        <v>1</v>
      </c>
      <c r="P53" s="111" t="s">
        <v>1021</v>
      </c>
      <c r="Q53" s="111" t="s">
        <v>1022</v>
      </c>
      <c r="R53" s="136">
        <v>330</v>
      </c>
      <c r="S53" s="111" t="s">
        <v>540</v>
      </c>
      <c r="T53" s="111" t="s">
        <v>547</v>
      </c>
      <c r="U53" s="111" t="s">
        <v>604</v>
      </c>
      <c r="V53" s="149" t="s">
        <v>611</v>
      </c>
      <c r="W53" s="112" t="s">
        <v>612</v>
      </c>
      <c r="X53" s="103"/>
      <c r="Y53" s="103"/>
      <c r="Z53" s="103"/>
      <c r="AA53" s="103"/>
      <c r="AB53" s="103"/>
      <c r="AC53" s="113"/>
      <c r="AD53" s="113"/>
      <c r="AE53" s="148">
        <v>135000000</v>
      </c>
      <c r="AF53" s="148">
        <v>135000000</v>
      </c>
      <c r="AG53" s="112"/>
      <c r="AH53" s="112"/>
      <c r="AI53" s="118"/>
      <c r="AJ53" s="346"/>
      <c r="AK53" s="113"/>
      <c r="AL53" s="113"/>
      <c r="AM53" s="113"/>
      <c r="AN53" s="384"/>
      <c r="AO53" s="384"/>
      <c r="AP53" s="384"/>
      <c r="AQ53" s="357"/>
      <c r="AR53" s="357"/>
      <c r="AS53" s="143"/>
    </row>
    <row r="54" spans="1:45" ht="172.5" customHeight="1">
      <c r="A54" s="327"/>
      <c r="B54" s="439"/>
      <c r="C54" s="438"/>
      <c r="D54" s="341"/>
      <c r="E54" s="341"/>
      <c r="F54" s="344"/>
      <c r="G54" s="341"/>
      <c r="H54" s="341"/>
      <c r="I54" s="341"/>
      <c r="J54" s="112" t="s">
        <v>1015</v>
      </c>
      <c r="K54" s="113"/>
      <c r="L54" s="113" t="s">
        <v>765</v>
      </c>
      <c r="M54" s="112" t="s">
        <v>772</v>
      </c>
      <c r="N54" s="112" t="s">
        <v>381</v>
      </c>
      <c r="O54" s="164" t="s">
        <v>381</v>
      </c>
      <c r="P54" s="111" t="s">
        <v>381</v>
      </c>
      <c r="Q54" s="111" t="s">
        <v>381</v>
      </c>
      <c r="R54" s="111" t="s">
        <v>381</v>
      </c>
      <c r="S54" s="111" t="s">
        <v>540</v>
      </c>
      <c r="T54" s="111" t="s">
        <v>547</v>
      </c>
      <c r="U54" s="111" t="s">
        <v>604</v>
      </c>
      <c r="V54" s="149" t="s">
        <v>607</v>
      </c>
      <c r="W54" s="112" t="s">
        <v>608</v>
      </c>
      <c r="X54" s="103"/>
      <c r="Y54" s="103"/>
      <c r="Z54" s="103"/>
      <c r="AA54" s="103"/>
      <c r="AB54" s="103"/>
      <c r="AC54" s="113"/>
      <c r="AD54" s="113"/>
      <c r="AE54" s="148">
        <v>187000000</v>
      </c>
      <c r="AF54" s="148">
        <v>187000000</v>
      </c>
      <c r="AG54" s="112"/>
      <c r="AH54" s="112"/>
      <c r="AI54" s="118"/>
      <c r="AJ54" s="346"/>
      <c r="AK54" s="113"/>
      <c r="AL54" s="113"/>
      <c r="AM54" s="113"/>
      <c r="AN54" s="384"/>
      <c r="AO54" s="384"/>
      <c r="AP54" s="384"/>
      <c r="AQ54" s="357"/>
      <c r="AR54" s="357"/>
      <c r="AS54" s="143"/>
    </row>
    <row r="55" spans="1:45" ht="159" customHeight="1">
      <c r="A55" s="327"/>
      <c r="B55" s="439"/>
      <c r="C55" s="438"/>
      <c r="D55" s="341"/>
      <c r="E55" s="341"/>
      <c r="F55" s="344"/>
      <c r="G55" s="341"/>
      <c r="H55" s="341"/>
      <c r="I55" s="341"/>
      <c r="J55" s="112" t="s">
        <v>1016</v>
      </c>
      <c r="K55" s="113"/>
      <c r="L55" s="113" t="s">
        <v>766</v>
      </c>
      <c r="M55" s="112" t="s">
        <v>772</v>
      </c>
      <c r="N55" s="112" t="s">
        <v>381</v>
      </c>
      <c r="O55" s="164" t="s">
        <v>381</v>
      </c>
      <c r="P55" s="111" t="s">
        <v>381</v>
      </c>
      <c r="Q55" s="111" t="s">
        <v>381</v>
      </c>
      <c r="R55" s="111" t="s">
        <v>381</v>
      </c>
      <c r="S55" s="111" t="s">
        <v>540</v>
      </c>
      <c r="T55" s="111" t="s">
        <v>547</v>
      </c>
      <c r="U55" s="111" t="s">
        <v>604</v>
      </c>
      <c r="V55" s="149" t="s">
        <v>613</v>
      </c>
      <c r="W55" s="112" t="s">
        <v>614</v>
      </c>
      <c r="X55" s="103"/>
      <c r="Y55" s="103"/>
      <c r="Z55" s="103"/>
      <c r="AA55" s="103"/>
      <c r="AB55" s="103"/>
      <c r="AC55" s="113"/>
      <c r="AD55" s="113"/>
      <c r="AE55" s="148">
        <v>12500000</v>
      </c>
      <c r="AF55" s="148">
        <v>12500000</v>
      </c>
      <c r="AG55" s="112"/>
      <c r="AH55" s="112"/>
      <c r="AI55" s="118"/>
      <c r="AJ55" s="346"/>
      <c r="AK55" s="113"/>
      <c r="AL55" s="113"/>
      <c r="AM55" s="113"/>
      <c r="AN55" s="384"/>
      <c r="AO55" s="384"/>
      <c r="AP55" s="384"/>
      <c r="AQ55" s="357"/>
      <c r="AR55" s="357"/>
      <c r="AS55" s="143"/>
    </row>
    <row r="56" spans="1:45" ht="155.25" customHeight="1">
      <c r="A56" s="327"/>
      <c r="B56" s="439"/>
      <c r="C56" s="438"/>
      <c r="D56" s="338"/>
      <c r="E56" s="338"/>
      <c r="F56" s="414"/>
      <c r="G56" s="338"/>
      <c r="H56" s="338"/>
      <c r="I56" s="338"/>
      <c r="J56" s="119" t="s">
        <v>1017</v>
      </c>
      <c r="K56" s="141"/>
      <c r="L56" s="141" t="s">
        <v>767</v>
      </c>
      <c r="M56" s="119">
        <v>4</v>
      </c>
      <c r="N56" s="119">
        <v>4</v>
      </c>
      <c r="O56" s="164">
        <f t="shared" si="3"/>
        <v>1</v>
      </c>
      <c r="P56" s="111" t="s">
        <v>1021</v>
      </c>
      <c r="Q56" s="111" t="s">
        <v>1022</v>
      </c>
      <c r="R56" s="136">
        <v>330</v>
      </c>
      <c r="S56" s="111" t="s">
        <v>540</v>
      </c>
      <c r="T56" s="111" t="s">
        <v>547</v>
      </c>
      <c r="U56" s="111" t="s">
        <v>604</v>
      </c>
      <c r="V56" s="152" t="s">
        <v>607</v>
      </c>
      <c r="W56" s="112" t="s">
        <v>608</v>
      </c>
      <c r="X56" s="103"/>
      <c r="Y56" s="103"/>
      <c r="Z56" s="103"/>
      <c r="AA56" s="103"/>
      <c r="AB56" s="103"/>
      <c r="AC56" s="113"/>
      <c r="AD56" s="113"/>
      <c r="AE56" s="148">
        <v>74681518</v>
      </c>
      <c r="AF56" s="148">
        <v>74681518</v>
      </c>
      <c r="AG56" s="112"/>
      <c r="AH56" s="112"/>
      <c r="AI56" s="118"/>
      <c r="AJ56" s="347"/>
      <c r="AK56" s="113"/>
      <c r="AL56" s="113"/>
      <c r="AM56" s="113"/>
      <c r="AN56" s="385"/>
      <c r="AO56" s="385"/>
      <c r="AP56" s="385"/>
      <c r="AQ56" s="358"/>
      <c r="AR56" s="358"/>
      <c r="AS56" s="143"/>
    </row>
    <row r="57" spans="1:45" ht="94.15" customHeight="1">
      <c r="A57" s="114"/>
      <c r="B57" s="114"/>
      <c r="C57" s="98"/>
      <c r="D57" s="350" t="s">
        <v>871</v>
      </c>
      <c r="E57" s="350"/>
      <c r="F57" s="350"/>
      <c r="G57" s="350"/>
      <c r="H57" s="350"/>
      <c r="I57" s="350"/>
      <c r="J57" s="350"/>
      <c r="K57" s="350"/>
      <c r="L57" s="350"/>
      <c r="M57" s="350"/>
      <c r="N57" s="350"/>
      <c r="O57" s="275">
        <f>AVERAGE(O44:O56)</f>
        <v>1</v>
      </c>
      <c r="P57" s="161"/>
      <c r="Q57" s="111"/>
      <c r="R57" s="136"/>
      <c r="S57" s="111"/>
      <c r="T57" s="111"/>
      <c r="U57" s="111"/>
      <c r="V57" s="149"/>
      <c r="W57" s="112"/>
      <c r="X57" s="103"/>
      <c r="Y57" s="103"/>
      <c r="Z57" s="103"/>
      <c r="AA57" s="103"/>
      <c r="AB57" s="103"/>
      <c r="AC57" s="113"/>
      <c r="AD57" s="113"/>
      <c r="AE57" s="362" t="s">
        <v>872</v>
      </c>
      <c r="AF57" s="363"/>
      <c r="AG57" s="363"/>
      <c r="AH57" s="363"/>
      <c r="AI57" s="363"/>
      <c r="AJ57" s="363"/>
      <c r="AK57" s="363"/>
      <c r="AL57" s="363"/>
      <c r="AM57" s="364"/>
      <c r="AN57" s="120">
        <f>+AN44+AN48</f>
        <v>2279470830.8400002</v>
      </c>
      <c r="AO57" s="120">
        <f>+AO44+AO48</f>
        <v>1870093678.8</v>
      </c>
      <c r="AP57" s="120">
        <f>+AP44+AP48</f>
        <v>1679100969.3299999</v>
      </c>
      <c r="AQ57" s="107">
        <f>+AO57/AN57</f>
        <v>0.82040693546004184</v>
      </c>
      <c r="AR57" s="107">
        <f>+AP57/AN57</f>
        <v>0.73661875669242061</v>
      </c>
      <c r="AS57" s="143"/>
    </row>
    <row r="58" spans="1:45" ht="214.5" customHeight="1">
      <c r="A58" s="341" t="s">
        <v>247</v>
      </c>
      <c r="B58" s="341" t="s">
        <v>248</v>
      </c>
      <c r="C58" s="343" t="s">
        <v>249</v>
      </c>
      <c r="D58" s="341" t="s">
        <v>251</v>
      </c>
      <c r="E58" s="341" t="s">
        <v>774</v>
      </c>
      <c r="F58" s="344">
        <v>2024130010224</v>
      </c>
      <c r="G58" s="329" t="s">
        <v>775</v>
      </c>
      <c r="H58" s="329" t="s">
        <v>775</v>
      </c>
      <c r="I58" s="329" t="s">
        <v>619</v>
      </c>
      <c r="J58" s="329" t="s">
        <v>582</v>
      </c>
      <c r="K58" s="329"/>
      <c r="L58" s="329" t="s">
        <v>621</v>
      </c>
      <c r="M58" s="341">
        <v>0.1</v>
      </c>
      <c r="N58" s="341">
        <v>0.1</v>
      </c>
      <c r="O58" s="393">
        <f>+M58/N58</f>
        <v>1</v>
      </c>
      <c r="P58" s="488" t="s">
        <v>1023</v>
      </c>
      <c r="Q58" s="488" t="s">
        <v>1022</v>
      </c>
      <c r="R58" s="489">
        <v>180</v>
      </c>
      <c r="S58" s="112" t="s">
        <v>540</v>
      </c>
      <c r="T58" s="112">
        <v>1</v>
      </c>
      <c r="U58" s="112" t="s">
        <v>548</v>
      </c>
      <c r="V58" s="171"/>
      <c r="W58" s="113"/>
      <c r="X58" s="113"/>
      <c r="Y58" s="113"/>
      <c r="Z58" s="113"/>
      <c r="AA58" s="113"/>
      <c r="AB58" s="113"/>
      <c r="AC58" s="113"/>
      <c r="AD58" s="113"/>
      <c r="AE58" s="490">
        <v>4500000000</v>
      </c>
      <c r="AF58" s="490">
        <v>2262000000</v>
      </c>
      <c r="AG58" s="492"/>
      <c r="AH58" s="492"/>
      <c r="AI58" s="492"/>
      <c r="AJ58" s="113" t="s">
        <v>874</v>
      </c>
      <c r="AK58" s="172"/>
      <c r="AN58" s="120">
        <v>16000000</v>
      </c>
      <c r="AO58" s="120">
        <v>16000000</v>
      </c>
      <c r="AP58" s="120">
        <v>16000000</v>
      </c>
      <c r="AQ58" s="120">
        <v>16000000</v>
      </c>
      <c r="AR58" s="107">
        <f>+AP58/AN58</f>
        <v>1</v>
      </c>
      <c r="AS58" s="143"/>
    </row>
    <row r="59" spans="1:45" ht="248.25" customHeight="1">
      <c r="A59" s="341"/>
      <c r="B59" s="341"/>
      <c r="C59" s="343"/>
      <c r="D59" s="341"/>
      <c r="E59" s="341"/>
      <c r="F59" s="344"/>
      <c r="G59" s="329"/>
      <c r="H59" s="329"/>
      <c r="I59" s="329"/>
      <c r="J59" s="329"/>
      <c r="K59" s="329"/>
      <c r="L59" s="329"/>
      <c r="M59" s="341"/>
      <c r="N59" s="341"/>
      <c r="O59" s="393"/>
      <c r="P59" s="347"/>
      <c r="Q59" s="347"/>
      <c r="R59" s="411"/>
      <c r="S59" s="104"/>
      <c r="T59" s="104"/>
      <c r="U59" s="104"/>
      <c r="V59" s="105"/>
      <c r="W59" s="104"/>
      <c r="X59" s="104"/>
      <c r="Y59" s="143"/>
      <c r="Z59" s="104"/>
      <c r="AA59" s="104"/>
      <c r="AB59" s="104"/>
      <c r="AC59" s="104"/>
      <c r="AD59" s="104"/>
      <c r="AE59" s="491"/>
      <c r="AF59" s="491"/>
      <c r="AG59" s="493"/>
      <c r="AH59" s="493"/>
      <c r="AI59" s="493"/>
      <c r="AJ59" s="113" t="s">
        <v>875</v>
      </c>
      <c r="AK59" s="173"/>
      <c r="AL59" s="113"/>
      <c r="AM59" s="113"/>
      <c r="AN59" s="120">
        <v>99358000</v>
      </c>
      <c r="AO59" s="120">
        <v>0</v>
      </c>
      <c r="AP59" s="120">
        <v>0</v>
      </c>
      <c r="AQ59" s="107">
        <f>+AO59/AN59</f>
        <v>0</v>
      </c>
      <c r="AR59" s="107">
        <f>+AP59/AN59</f>
        <v>0</v>
      </c>
      <c r="AS59" s="143"/>
    </row>
    <row r="60" spans="1:45" ht="84.75" customHeight="1">
      <c r="A60" s="341"/>
      <c r="B60" s="112"/>
      <c r="C60" s="168"/>
      <c r="D60" s="350" t="s">
        <v>873</v>
      </c>
      <c r="E60" s="350"/>
      <c r="F60" s="350"/>
      <c r="G60" s="350"/>
      <c r="H60" s="350"/>
      <c r="I60" s="350"/>
      <c r="J60" s="350"/>
      <c r="K60" s="350"/>
      <c r="L60" s="350"/>
      <c r="M60" s="350"/>
      <c r="N60" s="350"/>
      <c r="O60" s="275">
        <f>+O58</f>
        <v>1</v>
      </c>
      <c r="P60" s="380"/>
      <c r="Q60" s="381"/>
      <c r="R60" s="381"/>
      <c r="S60" s="381"/>
      <c r="T60" s="381"/>
      <c r="U60" s="381"/>
      <c r="V60" s="381"/>
      <c r="W60" s="381"/>
      <c r="X60" s="381"/>
      <c r="Y60" s="381"/>
      <c r="Z60" s="381"/>
      <c r="AA60" s="381"/>
      <c r="AB60" s="381"/>
      <c r="AC60" s="381"/>
      <c r="AD60" s="382"/>
      <c r="AE60" s="362" t="s">
        <v>876</v>
      </c>
      <c r="AF60" s="363"/>
      <c r="AG60" s="363"/>
      <c r="AH60" s="363"/>
      <c r="AI60" s="363"/>
      <c r="AJ60" s="363"/>
      <c r="AK60" s="363"/>
      <c r="AL60" s="363"/>
      <c r="AM60" s="364"/>
      <c r="AN60" s="271">
        <f>+AN58+AN59</f>
        <v>115358000</v>
      </c>
      <c r="AO60" s="271">
        <f>+AO58+AO59</f>
        <v>16000000</v>
      </c>
      <c r="AP60" s="271">
        <f>+AP58+AP59</f>
        <v>16000000</v>
      </c>
      <c r="AQ60" s="107">
        <f>+AO60/AN60</f>
        <v>0.13869865982419946</v>
      </c>
      <c r="AR60" s="107">
        <f>+AP60/AN60</f>
        <v>0.13869865982419946</v>
      </c>
      <c r="AS60" s="143"/>
    </row>
    <row r="61" spans="1:45" ht="114.75" customHeight="1">
      <c r="A61" s="390" t="s">
        <v>261</v>
      </c>
      <c r="B61" s="341" t="s">
        <v>252</v>
      </c>
      <c r="C61" s="460" t="s">
        <v>253</v>
      </c>
      <c r="D61" s="338" t="s">
        <v>255</v>
      </c>
      <c r="E61" s="340" t="s">
        <v>616</v>
      </c>
      <c r="F61" s="415">
        <v>2024130010221</v>
      </c>
      <c r="G61" s="338" t="s">
        <v>617</v>
      </c>
      <c r="H61" s="338" t="s">
        <v>618</v>
      </c>
      <c r="I61" s="338" t="s">
        <v>619</v>
      </c>
      <c r="J61" s="160" t="s">
        <v>620</v>
      </c>
      <c r="K61" s="174"/>
      <c r="L61" s="109" t="s">
        <v>621</v>
      </c>
      <c r="M61" s="155">
        <v>0.06</v>
      </c>
      <c r="N61" s="112">
        <v>0.06</v>
      </c>
      <c r="O61" s="175">
        <f>+N61/M61</f>
        <v>1</v>
      </c>
      <c r="P61" s="112" t="s">
        <v>1023</v>
      </c>
      <c r="Q61" s="112" t="s">
        <v>1022</v>
      </c>
      <c r="R61" s="170">
        <v>183</v>
      </c>
      <c r="S61" s="112" t="s">
        <v>540</v>
      </c>
      <c r="T61" s="168" t="s">
        <v>622</v>
      </c>
      <c r="U61" s="138" t="s">
        <v>548</v>
      </c>
      <c r="V61" s="341" t="s">
        <v>623</v>
      </c>
      <c r="W61" s="341" t="s">
        <v>624</v>
      </c>
      <c r="X61" s="341" t="s">
        <v>551</v>
      </c>
      <c r="Y61" s="341" t="s">
        <v>625</v>
      </c>
      <c r="Z61" s="341" t="s">
        <v>626</v>
      </c>
      <c r="AA61" s="341" t="s">
        <v>554</v>
      </c>
      <c r="AB61" s="341" t="s">
        <v>627</v>
      </c>
      <c r="AC61" s="113"/>
      <c r="AD61" s="113"/>
      <c r="AE61" s="148">
        <v>35200000</v>
      </c>
      <c r="AF61" s="148">
        <v>35200000</v>
      </c>
      <c r="AG61" s="112"/>
      <c r="AH61" s="112"/>
      <c r="AI61" s="341" t="s">
        <v>627</v>
      </c>
      <c r="AJ61" s="345" t="s">
        <v>877</v>
      </c>
      <c r="AK61" s="113"/>
      <c r="AL61" s="113"/>
      <c r="AM61" s="113"/>
      <c r="AN61" s="359">
        <v>126000000</v>
      </c>
      <c r="AO61" s="359">
        <v>126000000</v>
      </c>
      <c r="AP61" s="359">
        <v>126000000</v>
      </c>
      <c r="AQ61" s="356">
        <f>+AO61/AN61</f>
        <v>1</v>
      </c>
      <c r="AR61" s="356">
        <f>+AP61/AN61</f>
        <v>1</v>
      </c>
      <c r="AS61" s="143"/>
    </row>
    <row r="62" spans="1:45" ht="113.25" customHeight="1">
      <c r="A62" s="436"/>
      <c r="B62" s="341"/>
      <c r="C62" s="348"/>
      <c r="D62" s="339"/>
      <c r="E62" s="341"/>
      <c r="F62" s="344"/>
      <c r="G62" s="339"/>
      <c r="H62" s="339"/>
      <c r="I62" s="339"/>
      <c r="J62" s="176" t="s">
        <v>628</v>
      </c>
      <c r="K62" s="329"/>
      <c r="L62" s="379" t="s">
        <v>629</v>
      </c>
      <c r="M62" s="155">
        <v>0.06</v>
      </c>
      <c r="N62" s="112">
        <v>0.06</v>
      </c>
      <c r="O62" s="175">
        <f t="shared" ref="O62:O66" si="4">+N62/M62</f>
        <v>1</v>
      </c>
      <c r="P62" s="112" t="s">
        <v>1023</v>
      </c>
      <c r="Q62" s="112" t="s">
        <v>1022</v>
      </c>
      <c r="R62" s="170">
        <v>183</v>
      </c>
      <c r="S62" s="112" t="s">
        <v>540</v>
      </c>
      <c r="T62" s="168" t="s">
        <v>622</v>
      </c>
      <c r="U62" s="138" t="s">
        <v>548</v>
      </c>
      <c r="V62" s="341"/>
      <c r="W62" s="341"/>
      <c r="X62" s="348"/>
      <c r="Y62" s="348"/>
      <c r="Z62" s="348"/>
      <c r="AA62" s="348"/>
      <c r="AB62" s="348"/>
      <c r="AC62" s="113"/>
      <c r="AD62" s="113"/>
      <c r="AE62" s="432">
        <v>58000000</v>
      </c>
      <c r="AF62" s="434">
        <v>58000000</v>
      </c>
      <c r="AG62" s="112"/>
      <c r="AH62" s="112"/>
      <c r="AI62" s="341"/>
      <c r="AJ62" s="347"/>
      <c r="AK62" s="113"/>
      <c r="AL62" s="113"/>
      <c r="AM62" s="113"/>
      <c r="AN62" s="361"/>
      <c r="AO62" s="361"/>
      <c r="AP62" s="361"/>
      <c r="AQ62" s="358"/>
      <c r="AR62" s="358"/>
      <c r="AS62" s="143"/>
    </row>
    <row r="63" spans="1:45" ht="113.25" customHeight="1">
      <c r="A63" s="436"/>
      <c r="B63" s="341"/>
      <c r="C63" s="348"/>
      <c r="D63" s="339"/>
      <c r="E63" s="341"/>
      <c r="F63" s="344"/>
      <c r="G63" s="339"/>
      <c r="H63" s="339"/>
      <c r="I63" s="339"/>
      <c r="J63" s="165" t="s">
        <v>630</v>
      </c>
      <c r="K63" s="329"/>
      <c r="L63" s="378"/>
      <c r="M63" s="155" t="s">
        <v>772</v>
      </c>
      <c r="N63" s="155" t="s">
        <v>381</v>
      </c>
      <c r="O63" s="175" t="s">
        <v>381</v>
      </c>
      <c r="P63" s="112" t="s">
        <v>1023</v>
      </c>
      <c r="Q63" s="112" t="s">
        <v>1022</v>
      </c>
      <c r="R63" s="170">
        <v>183</v>
      </c>
      <c r="S63" s="112" t="s">
        <v>540</v>
      </c>
      <c r="T63" s="168" t="s">
        <v>622</v>
      </c>
      <c r="U63" s="138" t="s">
        <v>548</v>
      </c>
      <c r="V63" s="341"/>
      <c r="W63" s="341"/>
      <c r="X63" s="348"/>
      <c r="Y63" s="348"/>
      <c r="Z63" s="348"/>
      <c r="AA63" s="348"/>
      <c r="AB63" s="348"/>
      <c r="AC63" s="113"/>
      <c r="AD63" s="113"/>
      <c r="AE63" s="433"/>
      <c r="AF63" s="434"/>
      <c r="AG63" s="112"/>
      <c r="AH63" s="112"/>
      <c r="AI63" s="341"/>
      <c r="AJ63" s="345" t="s">
        <v>878</v>
      </c>
      <c r="AK63" s="113"/>
      <c r="AL63" s="113"/>
      <c r="AM63" s="113"/>
      <c r="AN63" s="359">
        <v>2261042000</v>
      </c>
      <c r="AO63" s="359">
        <v>2212075333</v>
      </c>
      <c r="AP63" s="359">
        <v>49433333</v>
      </c>
      <c r="AQ63" s="356">
        <f>+AO63/AN63</f>
        <v>0.97834331825768828</v>
      </c>
      <c r="AR63" s="356">
        <f>+AP63/AN63</f>
        <v>2.1863075962321798E-2</v>
      </c>
      <c r="AS63" s="143"/>
    </row>
    <row r="64" spans="1:45" ht="136.5" customHeight="1">
      <c r="A64" s="436"/>
      <c r="B64" s="341"/>
      <c r="C64" s="348"/>
      <c r="D64" s="340"/>
      <c r="E64" s="341"/>
      <c r="F64" s="344"/>
      <c r="G64" s="339"/>
      <c r="H64" s="339"/>
      <c r="I64" s="339"/>
      <c r="J64" s="165" t="s">
        <v>632</v>
      </c>
      <c r="K64" s="329"/>
      <c r="L64" s="341" t="s">
        <v>631</v>
      </c>
      <c r="M64" s="155" t="s">
        <v>772</v>
      </c>
      <c r="N64" s="155" t="s">
        <v>381</v>
      </c>
      <c r="O64" s="175" t="s">
        <v>381</v>
      </c>
      <c r="P64" s="175" t="s">
        <v>381</v>
      </c>
      <c r="Q64" s="175" t="s">
        <v>381</v>
      </c>
      <c r="R64" s="175" t="s">
        <v>381</v>
      </c>
      <c r="S64" s="338" t="s">
        <v>540</v>
      </c>
      <c r="T64" s="338" t="s">
        <v>622</v>
      </c>
      <c r="U64" s="376" t="s">
        <v>548</v>
      </c>
      <c r="V64" s="341"/>
      <c r="W64" s="341"/>
      <c r="X64" s="348"/>
      <c r="Y64" s="348"/>
      <c r="Z64" s="348"/>
      <c r="AA64" s="348"/>
      <c r="AB64" s="348"/>
      <c r="AC64" s="113"/>
      <c r="AD64" s="113"/>
      <c r="AE64" s="386">
        <v>2017842000</v>
      </c>
      <c r="AF64" s="386">
        <v>2017842000</v>
      </c>
      <c r="AG64" s="112"/>
      <c r="AH64" s="112"/>
      <c r="AI64" s="341"/>
      <c r="AJ64" s="346"/>
      <c r="AK64" s="113"/>
      <c r="AL64" s="113"/>
      <c r="AM64" s="113"/>
      <c r="AN64" s="360"/>
      <c r="AO64" s="360"/>
      <c r="AP64" s="360"/>
      <c r="AQ64" s="357"/>
      <c r="AR64" s="357"/>
      <c r="AS64" s="143"/>
    </row>
    <row r="65" spans="1:45" ht="136.5" customHeight="1">
      <c r="A65" s="436"/>
      <c r="B65" s="341"/>
      <c r="C65" s="348"/>
      <c r="D65" s="338" t="s">
        <v>257</v>
      </c>
      <c r="E65" s="341"/>
      <c r="F65" s="344"/>
      <c r="G65" s="339"/>
      <c r="H65" s="339"/>
      <c r="I65" s="339"/>
      <c r="J65" s="160" t="s">
        <v>620</v>
      </c>
      <c r="K65" s="329"/>
      <c r="L65" s="341"/>
      <c r="M65" s="155">
        <v>0.05</v>
      </c>
      <c r="N65" s="155">
        <v>0.05</v>
      </c>
      <c r="O65" s="175">
        <f t="shared" si="4"/>
        <v>1</v>
      </c>
      <c r="P65" s="112" t="s">
        <v>1023</v>
      </c>
      <c r="Q65" s="112" t="s">
        <v>1022</v>
      </c>
      <c r="R65" s="170">
        <v>183</v>
      </c>
      <c r="S65" s="339"/>
      <c r="T65" s="339"/>
      <c r="U65" s="377"/>
      <c r="V65" s="341"/>
      <c r="W65" s="341"/>
      <c r="X65" s="103"/>
      <c r="Y65" s="103"/>
      <c r="Z65" s="103"/>
      <c r="AA65" s="103"/>
      <c r="AB65" s="103"/>
      <c r="AC65" s="113"/>
      <c r="AD65" s="113"/>
      <c r="AE65" s="431"/>
      <c r="AF65" s="431"/>
      <c r="AG65" s="112"/>
      <c r="AH65" s="112"/>
      <c r="AI65" s="341"/>
      <c r="AJ65" s="346"/>
      <c r="AK65" s="113"/>
      <c r="AL65" s="113"/>
      <c r="AM65" s="113"/>
      <c r="AN65" s="360"/>
      <c r="AO65" s="360"/>
      <c r="AP65" s="360"/>
      <c r="AQ65" s="357"/>
      <c r="AR65" s="357"/>
      <c r="AS65" s="143"/>
    </row>
    <row r="66" spans="1:45" ht="136.5" customHeight="1">
      <c r="A66" s="436"/>
      <c r="B66" s="341"/>
      <c r="C66" s="348"/>
      <c r="D66" s="339"/>
      <c r="E66" s="341"/>
      <c r="F66" s="344"/>
      <c r="G66" s="339"/>
      <c r="H66" s="339"/>
      <c r="I66" s="339"/>
      <c r="J66" s="176" t="s">
        <v>628</v>
      </c>
      <c r="K66" s="329"/>
      <c r="L66" s="341"/>
      <c r="M66" s="155">
        <v>0.05</v>
      </c>
      <c r="N66" s="155">
        <v>0.05</v>
      </c>
      <c r="O66" s="175">
        <f t="shared" si="4"/>
        <v>1</v>
      </c>
      <c r="P66" s="112" t="s">
        <v>1023</v>
      </c>
      <c r="Q66" s="112" t="s">
        <v>1022</v>
      </c>
      <c r="R66" s="170">
        <v>183</v>
      </c>
      <c r="S66" s="339"/>
      <c r="T66" s="339"/>
      <c r="U66" s="377"/>
      <c r="V66" s="341"/>
      <c r="W66" s="341"/>
      <c r="X66" s="103"/>
      <c r="Y66" s="103"/>
      <c r="Z66" s="103"/>
      <c r="AA66" s="103"/>
      <c r="AB66" s="103"/>
      <c r="AC66" s="113"/>
      <c r="AD66" s="113"/>
      <c r="AE66" s="431"/>
      <c r="AF66" s="431"/>
      <c r="AG66" s="112"/>
      <c r="AH66" s="112"/>
      <c r="AI66" s="341"/>
      <c r="AJ66" s="346"/>
      <c r="AK66" s="113"/>
      <c r="AL66" s="113"/>
      <c r="AM66" s="113"/>
      <c r="AN66" s="360"/>
      <c r="AO66" s="360"/>
      <c r="AP66" s="360"/>
      <c r="AQ66" s="357"/>
      <c r="AR66" s="357"/>
      <c r="AS66" s="143"/>
    </row>
    <row r="67" spans="1:45" ht="72.599999999999994" customHeight="1">
      <c r="A67" s="436"/>
      <c r="B67" s="341"/>
      <c r="C67" s="348"/>
      <c r="D67" s="339"/>
      <c r="E67" s="341"/>
      <c r="F67" s="344"/>
      <c r="G67" s="339"/>
      <c r="H67" s="339"/>
      <c r="I67" s="339"/>
      <c r="J67" s="165" t="s">
        <v>630</v>
      </c>
      <c r="K67" s="329"/>
      <c r="L67" s="341"/>
      <c r="M67" s="155" t="s">
        <v>772</v>
      </c>
      <c r="N67" s="155" t="s">
        <v>381</v>
      </c>
      <c r="O67" s="175" t="s">
        <v>381</v>
      </c>
      <c r="P67" s="175" t="s">
        <v>381</v>
      </c>
      <c r="Q67" s="175" t="s">
        <v>381</v>
      </c>
      <c r="R67" s="175" t="s">
        <v>381</v>
      </c>
      <c r="S67" s="340"/>
      <c r="T67" s="340"/>
      <c r="U67" s="378"/>
      <c r="V67" s="341"/>
      <c r="W67" s="341"/>
      <c r="X67" s="143"/>
      <c r="Y67" s="143"/>
      <c r="Z67" s="143"/>
      <c r="AA67" s="143"/>
      <c r="AB67" s="143"/>
      <c r="AC67" s="143"/>
      <c r="AD67" s="143"/>
      <c r="AE67" s="387"/>
      <c r="AF67" s="387"/>
      <c r="AG67" s="143"/>
      <c r="AH67" s="112"/>
      <c r="AI67" s="341"/>
      <c r="AJ67" s="346"/>
      <c r="AK67" s="143"/>
      <c r="AL67" s="143"/>
      <c r="AM67" s="143"/>
      <c r="AN67" s="360"/>
      <c r="AO67" s="360"/>
      <c r="AP67" s="360"/>
      <c r="AQ67" s="357"/>
      <c r="AR67" s="357"/>
      <c r="AS67" s="143"/>
    </row>
    <row r="68" spans="1:45" ht="149.25" customHeight="1">
      <c r="A68" s="436"/>
      <c r="B68" s="341"/>
      <c r="C68" s="348"/>
      <c r="D68" s="340"/>
      <c r="E68" s="338"/>
      <c r="F68" s="414"/>
      <c r="G68" s="339"/>
      <c r="H68" s="339"/>
      <c r="I68" s="339"/>
      <c r="J68" s="165" t="s">
        <v>632</v>
      </c>
      <c r="K68" s="174"/>
      <c r="L68" s="150" t="s">
        <v>593</v>
      </c>
      <c r="M68" s="152" t="s">
        <v>772</v>
      </c>
      <c r="N68" s="155" t="s">
        <v>381</v>
      </c>
      <c r="O68" s="175" t="s">
        <v>381</v>
      </c>
      <c r="P68" s="160" t="s">
        <v>1023</v>
      </c>
      <c r="Q68" s="109" t="s">
        <v>1022</v>
      </c>
      <c r="R68" s="147">
        <v>183</v>
      </c>
      <c r="S68" s="109" t="s">
        <v>540</v>
      </c>
      <c r="T68" s="177" t="s">
        <v>622</v>
      </c>
      <c r="U68" s="155" t="s">
        <v>548</v>
      </c>
      <c r="V68" s="341"/>
      <c r="W68" s="341"/>
      <c r="X68" s="112" t="s">
        <v>551</v>
      </c>
      <c r="Y68" s="112" t="s">
        <v>625</v>
      </c>
      <c r="Z68" s="112" t="s">
        <v>626</v>
      </c>
      <c r="AA68" s="112" t="s">
        <v>554</v>
      </c>
      <c r="AB68" s="112" t="s">
        <v>627</v>
      </c>
      <c r="AC68" s="113"/>
      <c r="AD68" s="113"/>
      <c r="AE68" s="148">
        <v>150000000</v>
      </c>
      <c r="AF68" s="148">
        <v>150000000</v>
      </c>
      <c r="AG68" s="112"/>
      <c r="AH68" s="112"/>
      <c r="AI68" s="112" t="s">
        <v>627</v>
      </c>
      <c r="AJ68" s="347"/>
      <c r="AK68" s="113"/>
      <c r="AL68" s="113"/>
      <c r="AM68" s="113"/>
      <c r="AN68" s="361"/>
      <c r="AO68" s="361"/>
      <c r="AP68" s="361"/>
      <c r="AQ68" s="358"/>
      <c r="AR68" s="358"/>
      <c r="AS68" s="143"/>
    </row>
    <row r="69" spans="1:45" ht="66" customHeight="1">
      <c r="A69" s="391"/>
      <c r="B69" s="112"/>
      <c r="C69" s="103"/>
      <c r="D69" s="350" t="s">
        <v>777</v>
      </c>
      <c r="E69" s="350"/>
      <c r="F69" s="350"/>
      <c r="G69" s="350"/>
      <c r="H69" s="350"/>
      <c r="I69" s="350"/>
      <c r="J69" s="350"/>
      <c r="K69" s="350"/>
      <c r="L69" s="350"/>
      <c r="M69" s="350"/>
      <c r="N69" s="350"/>
      <c r="O69" s="275">
        <f>AVERAGE(O61:O68)</f>
        <v>1</v>
      </c>
      <c r="P69" s="104"/>
      <c r="Q69" s="104"/>
      <c r="R69" s="104"/>
      <c r="S69" s="104"/>
      <c r="T69" s="104"/>
      <c r="U69" s="104"/>
      <c r="V69" s="121"/>
      <c r="W69" s="122"/>
      <c r="X69" s="104"/>
      <c r="Y69" s="143"/>
      <c r="Z69" s="116"/>
      <c r="AA69" s="116"/>
      <c r="AB69" s="116"/>
      <c r="AC69" s="116"/>
      <c r="AD69" s="116"/>
      <c r="AE69" s="362" t="s">
        <v>879</v>
      </c>
      <c r="AF69" s="363"/>
      <c r="AG69" s="363"/>
      <c r="AH69" s="363"/>
      <c r="AI69" s="363"/>
      <c r="AJ69" s="363"/>
      <c r="AK69" s="363"/>
      <c r="AL69" s="363"/>
      <c r="AM69" s="364"/>
      <c r="AN69" s="120">
        <f>+AN61+AN63</f>
        <v>2387042000</v>
      </c>
      <c r="AO69" s="120">
        <f>+AO61+AO63</f>
        <v>2338075333</v>
      </c>
      <c r="AP69" s="120">
        <f>+AP61+AP63</f>
        <v>175433333</v>
      </c>
      <c r="AQ69" s="107">
        <f>+AO69/AN69</f>
        <v>0.97948646609485712</v>
      </c>
      <c r="AR69" s="107">
        <f>+AP69/AN69</f>
        <v>7.3494028592710148E-2</v>
      </c>
      <c r="AS69" s="143"/>
    </row>
    <row r="70" spans="1:45" ht="145.5" customHeight="1">
      <c r="A70" s="326" t="s">
        <v>277</v>
      </c>
      <c r="B70" s="324" t="s">
        <v>278</v>
      </c>
      <c r="C70" s="408" t="s">
        <v>279</v>
      </c>
      <c r="D70" s="178" t="s">
        <v>281</v>
      </c>
      <c r="E70" s="338" t="s">
        <v>861</v>
      </c>
      <c r="F70" s="414">
        <v>2024130010204</v>
      </c>
      <c r="G70" s="338" t="s">
        <v>634</v>
      </c>
      <c r="H70" s="165" t="s">
        <v>635</v>
      </c>
      <c r="I70" s="112" t="s">
        <v>633</v>
      </c>
      <c r="J70" s="179" t="s">
        <v>636</v>
      </c>
      <c r="K70" s="113"/>
      <c r="L70" s="112" t="s">
        <v>637</v>
      </c>
      <c r="M70" s="112" t="s">
        <v>772</v>
      </c>
      <c r="N70" s="112" t="s">
        <v>381</v>
      </c>
      <c r="O70" s="112" t="s">
        <v>381</v>
      </c>
      <c r="P70" s="112" t="s">
        <v>381</v>
      </c>
      <c r="Q70" s="112" t="s">
        <v>381</v>
      </c>
      <c r="R70" s="112" t="s">
        <v>381</v>
      </c>
      <c r="S70" s="112" t="s">
        <v>381</v>
      </c>
      <c r="T70" s="112" t="s">
        <v>381</v>
      </c>
      <c r="U70" s="112" t="s">
        <v>381</v>
      </c>
      <c r="V70" s="180" t="s">
        <v>638</v>
      </c>
      <c r="W70" s="165" t="s">
        <v>585</v>
      </c>
      <c r="X70" s="165" t="s">
        <v>551</v>
      </c>
      <c r="Y70" s="165" t="s">
        <v>639</v>
      </c>
      <c r="Z70" s="341" t="s">
        <v>640</v>
      </c>
      <c r="AA70" s="341" t="s">
        <v>554</v>
      </c>
      <c r="AB70" s="341" t="s">
        <v>555</v>
      </c>
      <c r="AC70" s="113"/>
      <c r="AD70" s="113"/>
      <c r="AE70" s="148">
        <v>303226667</v>
      </c>
      <c r="AF70" s="148">
        <v>303226667</v>
      </c>
      <c r="AG70" s="112"/>
      <c r="AH70" s="112"/>
      <c r="AI70" s="341" t="s">
        <v>556</v>
      </c>
      <c r="AJ70" s="345" t="s">
        <v>882</v>
      </c>
      <c r="AK70" s="113"/>
      <c r="AL70" s="113"/>
      <c r="AM70" s="113"/>
      <c r="AN70" s="359">
        <v>153226667</v>
      </c>
      <c r="AO70" s="359">
        <v>0</v>
      </c>
      <c r="AP70" s="359">
        <v>0</v>
      </c>
      <c r="AQ70" s="356">
        <v>0</v>
      </c>
      <c r="AR70" s="356">
        <v>0</v>
      </c>
      <c r="AS70" s="143"/>
    </row>
    <row r="71" spans="1:45" ht="139.5" customHeight="1">
      <c r="A71" s="327"/>
      <c r="B71" s="324"/>
      <c r="C71" s="327"/>
      <c r="D71" s="178" t="s">
        <v>283</v>
      </c>
      <c r="E71" s="340"/>
      <c r="F71" s="415"/>
      <c r="G71" s="340"/>
      <c r="H71" s="165" t="s">
        <v>641</v>
      </c>
      <c r="I71" s="112" t="s">
        <v>880</v>
      </c>
      <c r="J71" s="179" t="s">
        <v>642</v>
      </c>
      <c r="K71" s="113"/>
      <c r="L71" s="112" t="s">
        <v>637</v>
      </c>
      <c r="M71" s="112" t="s">
        <v>772</v>
      </c>
      <c r="N71" s="112" t="s">
        <v>381</v>
      </c>
      <c r="O71" s="112" t="s">
        <v>381</v>
      </c>
      <c r="P71" s="112" t="s">
        <v>381</v>
      </c>
      <c r="Q71" s="112" t="s">
        <v>381</v>
      </c>
      <c r="R71" s="112" t="s">
        <v>381</v>
      </c>
      <c r="S71" s="112" t="s">
        <v>381</v>
      </c>
      <c r="T71" s="112" t="s">
        <v>381</v>
      </c>
      <c r="U71" s="112" t="s">
        <v>381</v>
      </c>
      <c r="V71" s="124"/>
      <c r="W71" s="103"/>
      <c r="X71" s="103"/>
      <c r="Y71" s="103"/>
      <c r="Z71" s="348"/>
      <c r="AA71" s="348"/>
      <c r="AB71" s="348"/>
      <c r="AC71" s="113"/>
      <c r="AD71" s="113"/>
      <c r="AE71" s="103"/>
      <c r="AF71" s="103"/>
      <c r="AG71" s="112"/>
      <c r="AH71" s="112"/>
      <c r="AI71" s="348"/>
      <c r="AJ71" s="347"/>
      <c r="AK71" s="113"/>
      <c r="AL71" s="113"/>
      <c r="AM71" s="113"/>
      <c r="AN71" s="361"/>
      <c r="AO71" s="361"/>
      <c r="AP71" s="361"/>
      <c r="AQ71" s="358"/>
      <c r="AR71" s="358"/>
      <c r="AS71" s="143"/>
    </row>
    <row r="72" spans="1:45" ht="66" customHeight="1">
      <c r="A72" s="114"/>
      <c r="B72" s="325"/>
      <c r="C72" s="96"/>
      <c r="D72" s="416" t="s">
        <v>883</v>
      </c>
      <c r="E72" s="417"/>
      <c r="F72" s="417"/>
      <c r="G72" s="417"/>
      <c r="H72" s="417"/>
      <c r="I72" s="417"/>
      <c r="J72" s="417"/>
      <c r="K72" s="417"/>
      <c r="L72" s="417"/>
      <c r="M72" s="417"/>
      <c r="N72" s="417"/>
      <c r="O72" s="116" t="s">
        <v>381</v>
      </c>
      <c r="P72" s="104"/>
      <c r="Q72" s="104"/>
      <c r="R72" s="104"/>
      <c r="S72" s="104"/>
      <c r="T72" s="104"/>
      <c r="U72" s="104"/>
      <c r="V72" s="123"/>
      <c r="W72" s="104"/>
      <c r="X72" s="104"/>
      <c r="Y72" s="104"/>
      <c r="Z72" s="362" t="s">
        <v>881</v>
      </c>
      <c r="AA72" s="363"/>
      <c r="AB72" s="363"/>
      <c r="AC72" s="363"/>
      <c r="AD72" s="363"/>
      <c r="AE72" s="363"/>
      <c r="AF72" s="363"/>
      <c r="AG72" s="363"/>
      <c r="AH72" s="363"/>
      <c r="AI72" s="363"/>
      <c r="AJ72" s="364"/>
      <c r="AK72" s="120">
        <v>303226667</v>
      </c>
      <c r="AL72" s="120">
        <v>0</v>
      </c>
      <c r="AM72" s="107">
        <v>0</v>
      </c>
      <c r="AN72" s="106">
        <f>+AN70</f>
        <v>153226667</v>
      </c>
      <c r="AO72" s="106">
        <f t="shared" ref="AO72" si="5">+AO70</f>
        <v>0</v>
      </c>
      <c r="AP72" s="106">
        <f t="shared" ref="AP72:AR72" si="6">+AP70</f>
        <v>0</v>
      </c>
      <c r="AQ72" s="107">
        <f t="shared" ref="AQ72" si="7">+AQ70</f>
        <v>0</v>
      </c>
      <c r="AR72" s="107">
        <f t="shared" si="6"/>
        <v>0</v>
      </c>
      <c r="AS72" s="143"/>
    </row>
    <row r="73" spans="1:45" ht="70.5" customHeight="1">
      <c r="A73" s="342" t="s">
        <v>288</v>
      </c>
      <c r="B73" s="326" t="s">
        <v>289</v>
      </c>
      <c r="C73" s="408" t="s">
        <v>290</v>
      </c>
      <c r="D73" s="326" t="s">
        <v>292</v>
      </c>
      <c r="E73" s="324" t="s">
        <v>885</v>
      </c>
      <c r="F73" s="335">
        <v>2024130010186</v>
      </c>
      <c r="G73" s="331" t="s">
        <v>886</v>
      </c>
      <c r="H73" s="341" t="s">
        <v>643</v>
      </c>
      <c r="I73" s="338" t="s">
        <v>644</v>
      </c>
      <c r="J73" s="338" t="s">
        <v>645</v>
      </c>
      <c r="K73" s="113"/>
      <c r="L73" s="341" t="s">
        <v>644</v>
      </c>
      <c r="M73" s="338">
        <v>1</v>
      </c>
      <c r="N73" s="338">
        <v>1</v>
      </c>
      <c r="O73" s="412">
        <f>+N73/M73</f>
        <v>1</v>
      </c>
      <c r="P73" s="338" t="s">
        <v>1023</v>
      </c>
      <c r="Q73" s="338" t="s">
        <v>1022</v>
      </c>
      <c r="R73" s="410">
        <v>180</v>
      </c>
      <c r="S73" s="112" t="s">
        <v>540</v>
      </c>
      <c r="T73" s="112" t="s">
        <v>547</v>
      </c>
      <c r="U73" s="112" t="s">
        <v>646</v>
      </c>
      <c r="V73" s="338" t="s">
        <v>647</v>
      </c>
      <c r="W73" s="338" t="s">
        <v>648</v>
      </c>
      <c r="X73" s="113"/>
      <c r="Y73" s="113"/>
      <c r="Z73" s="113"/>
      <c r="AA73" s="113"/>
      <c r="AB73" s="113"/>
      <c r="AC73" s="113"/>
      <c r="AD73" s="113"/>
      <c r="AE73" s="479">
        <v>200000000</v>
      </c>
      <c r="AF73" s="479">
        <v>200000000</v>
      </c>
      <c r="AG73" s="113"/>
      <c r="AH73" s="113"/>
      <c r="AI73" s="113"/>
      <c r="AJ73" s="345" t="s">
        <v>889</v>
      </c>
      <c r="AK73" s="113"/>
      <c r="AL73" s="113"/>
      <c r="AM73" s="113"/>
      <c r="AN73" s="359">
        <v>168000000</v>
      </c>
      <c r="AO73" s="359">
        <v>168000000</v>
      </c>
      <c r="AP73" s="359">
        <v>168000000</v>
      </c>
      <c r="AQ73" s="356">
        <f>+AO73/AN73</f>
        <v>1</v>
      </c>
      <c r="AR73" s="356">
        <f>+AP73/AN73</f>
        <v>1</v>
      </c>
      <c r="AS73" s="143"/>
    </row>
    <row r="74" spans="1:45" ht="72" customHeight="1">
      <c r="A74" s="331"/>
      <c r="B74" s="324"/>
      <c r="C74" s="327"/>
      <c r="D74" s="369"/>
      <c r="E74" s="327"/>
      <c r="F74" s="370"/>
      <c r="G74" s="332"/>
      <c r="H74" s="341"/>
      <c r="I74" s="339"/>
      <c r="J74" s="340"/>
      <c r="K74" s="113"/>
      <c r="L74" s="348"/>
      <c r="M74" s="340"/>
      <c r="N74" s="340"/>
      <c r="O74" s="413"/>
      <c r="P74" s="340"/>
      <c r="Q74" s="340"/>
      <c r="R74" s="411"/>
      <c r="S74" s="112" t="s">
        <v>540</v>
      </c>
      <c r="T74" s="112" t="s">
        <v>547</v>
      </c>
      <c r="U74" s="112" t="s">
        <v>646</v>
      </c>
      <c r="V74" s="339"/>
      <c r="W74" s="339"/>
      <c r="X74" s="113"/>
      <c r="Y74" s="113"/>
      <c r="Z74" s="113"/>
      <c r="AA74" s="113"/>
      <c r="AB74" s="113"/>
      <c r="AC74" s="113"/>
      <c r="AD74" s="113"/>
      <c r="AE74" s="480"/>
      <c r="AF74" s="480">
        <v>200000000</v>
      </c>
      <c r="AG74" s="113"/>
      <c r="AH74" s="113"/>
      <c r="AI74" s="113"/>
      <c r="AJ74" s="347"/>
      <c r="AK74" s="113"/>
      <c r="AL74" s="113"/>
      <c r="AM74" s="113"/>
      <c r="AN74" s="361"/>
      <c r="AO74" s="361"/>
      <c r="AP74" s="361"/>
      <c r="AQ74" s="358"/>
      <c r="AR74" s="358"/>
      <c r="AS74" s="143"/>
    </row>
    <row r="75" spans="1:45" ht="160.5" customHeight="1">
      <c r="A75" s="331"/>
      <c r="B75" s="324"/>
      <c r="C75" s="327"/>
      <c r="D75" s="110" t="s">
        <v>294</v>
      </c>
      <c r="E75" s="327"/>
      <c r="F75" s="370"/>
      <c r="G75" s="332"/>
      <c r="H75" s="341"/>
      <c r="I75" s="340"/>
      <c r="J75" s="112" t="s">
        <v>649</v>
      </c>
      <c r="K75" s="113"/>
      <c r="L75" s="348"/>
      <c r="M75" s="112">
        <v>1</v>
      </c>
      <c r="N75" s="112">
        <v>1</v>
      </c>
      <c r="O75" s="169">
        <f>+N75/M75</f>
        <v>1</v>
      </c>
      <c r="P75" s="112" t="s">
        <v>1023</v>
      </c>
      <c r="Q75" s="112" t="s">
        <v>1022</v>
      </c>
      <c r="R75" s="170">
        <v>180</v>
      </c>
      <c r="S75" s="112" t="s">
        <v>540</v>
      </c>
      <c r="T75" s="112" t="s">
        <v>547</v>
      </c>
      <c r="U75" s="112" t="s">
        <v>646</v>
      </c>
      <c r="V75" s="339"/>
      <c r="W75" s="339"/>
      <c r="X75" s="113"/>
      <c r="Y75" s="113"/>
      <c r="Z75" s="113"/>
      <c r="AA75" s="113"/>
      <c r="AB75" s="113"/>
      <c r="AC75" s="113"/>
      <c r="AD75" s="113"/>
      <c r="AE75" s="481"/>
      <c r="AF75" s="481">
        <v>200000000</v>
      </c>
      <c r="AG75" s="113"/>
      <c r="AH75" s="113"/>
      <c r="AI75" s="113"/>
      <c r="AJ75" s="345" t="s">
        <v>890</v>
      </c>
      <c r="AK75" s="113"/>
      <c r="AL75" s="113"/>
      <c r="AM75" s="113"/>
      <c r="AN75" s="372">
        <v>361196740</v>
      </c>
      <c r="AO75" s="372">
        <v>106246339</v>
      </c>
      <c r="AP75" s="372">
        <v>106079672</v>
      </c>
      <c r="AQ75" s="356">
        <f>+AO75/AN75</f>
        <v>0.29415088021004843</v>
      </c>
      <c r="AR75" s="356">
        <f>+AP75/AN75</f>
        <v>0.2936894502425465</v>
      </c>
      <c r="AS75" s="143"/>
    </row>
    <row r="76" spans="1:45" ht="142.5" customHeight="1">
      <c r="A76" s="331"/>
      <c r="B76" s="324"/>
      <c r="C76" s="327"/>
      <c r="D76" s="111" t="s">
        <v>296</v>
      </c>
      <c r="E76" s="327"/>
      <c r="F76" s="370"/>
      <c r="G76" s="332"/>
      <c r="H76" s="341"/>
      <c r="I76" s="341" t="s">
        <v>887</v>
      </c>
      <c r="J76" s="341" t="s">
        <v>645</v>
      </c>
      <c r="K76" s="113"/>
      <c r="L76" s="112" t="s">
        <v>651</v>
      </c>
      <c r="M76" s="341" t="s">
        <v>772</v>
      </c>
      <c r="N76" s="341" t="s">
        <v>381</v>
      </c>
      <c r="O76" s="409" t="s">
        <v>381</v>
      </c>
      <c r="P76" s="409" t="s">
        <v>381</v>
      </c>
      <c r="Q76" s="409" t="s">
        <v>381</v>
      </c>
      <c r="R76" s="409" t="s">
        <v>381</v>
      </c>
      <c r="S76" s="409" t="s">
        <v>381</v>
      </c>
      <c r="T76" s="409" t="s">
        <v>381</v>
      </c>
      <c r="U76" s="409" t="s">
        <v>381</v>
      </c>
      <c r="V76" s="98"/>
      <c r="W76" s="103"/>
      <c r="X76" s="113"/>
      <c r="Y76" s="113"/>
      <c r="Z76" s="113"/>
      <c r="AA76" s="113"/>
      <c r="AB76" s="113"/>
      <c r="AC76" s="113"/>
      <c r="AD76" s="113"/>
      <c r="AE76" s="139">
        <v>32000000</v>
      </c>
      <c r="AF76" s="139">
        <v>32000000</v>
      </c>
      <c r="AG76" s="113"/>
      <c r="AH76" s="113"/>
      <c r="AI76" s="113"/>
      <c r="AJ76" s="346"/>
      <c r="AK76" s="113"/>
      <c r="AL76" s="113"/>
      <c r="AM76" s="113"/>
      <c r="AN76" s="373"/>
      <c r="AO76" s="373"/>
      <c r="AP76" s="373"/>
      <c r="AQ76" s="357"/>
      <c r="AR76" s="357"/>
      <c r="AS76" s="143"/>
    </row>
    <row r="77" spans="1:45" ht="142.5" customHeight="1">
      <c r="A77" s="331"/>
      <c r="B77" s="324"/>
      <c r="C77" s="327"/>
      <c r="D77" s="111" t="s">
        <v>298</v>
      </c>
      <c r="E77" s="327"/>
      <c r="F77" s="370"/>
      <c r="G77" s="332"/>
      <c r="H77" s="341"/>
      <c r="I77" s="341"/>
      <c r="J77" s="341"/>
      <c r="K77" s="113"/>
      <c r="L77" s="112"/>
      <c r="M77" s="341"/>
      <c r="N77" s="341"/>
      <c r="O77" s="397"/>
      <c r="P77" s="397"/>
      <c r="Q77" s="397"/>
      <c r="R77" s="397"/>
      <c r="S77" s="397"/>
      <c r="T77" s="397"/>
      <c r="U77" s="397"/>
      <c r="V77" s="96"/>
      <c r="W77" s="103"/>
      <c r="X77" s="113"/>
      <c r="Y77" s="113"/>
      <c r="Z77" s="113"/>
      <c r="AA77" s="113"/>
      <c r="AB77" s="113"/>
      <c r="AC77" s="113"/>
      <c r="AD77" s="113"/>
      <c r="AE77" s="139"/>
      <c r="AF77" s="139"/>
      <c r="AG77" s="113"/>
      <c r="AH77" s="113"/>
      <c r="AI77" s="113"/>
      <c r="AJ77" s="346"/>
      <c r="AK77" s="113"/>
      <c r="AL77" s="113"/>
      <c r="AM77" s="113"/>
      <c r="AN77" s="373"/>
      <c r="AO77" s="373"/>
      <c r="AP77" s="373"/>
      <c r="AQ77" s="357"/>
      <c r="AR77" s="357"/>
      <c r="AS77" s="143"/>
    </row>
    <row r="78" spans="1:45" ht="142.5" customHeight="1">
      <c r="A78" s="331"/>
      <c r="B78" s="324"/>
      <c r="C78" s="327"/>
      <c r="D78" s="326" t="s">
        <v>300</v>
      </c>
      <c r="E78" s="327"/>
      <c r="F78" s="370"/>
      <c r="G78" s="327"/>
      <c r="H78" s="324" t="s">
        <v>650</v>
      </c>
      <c r="I78" s="109" t="s">
        <v>651</v>
      </c>
      <c r="J78" s="109" t="s">
        <v>652</v>
      </c>
      <c r="K78" s="153"/>
      <c r="L78" s="109"/>
      <c r="M78" s="109" t="s">
        <v>772</v>
      </c>
      <c r="N78" s="150" t="s">
        <v>381</v>
      </c>
      <c r="O78" s="169" t="s">
        <v>381</v>
      </c>
      <c r="P78" s="169" t="s">
        <v>381</v>
      </c>
      <c r="Q78" s="169" t="s">
        <v>381</v>
      </c>
      <c r="R78" s="169" t="s">
        <v>381</v>
      </c>
      <c r="S78" s="169" t="s">
        <v>381</v>
      </c>
      <c r="T78" s="169" t="s">
        <v>381</v>
      </c>
      <c r="U78" s="169" t="s">
        <v>381</v>
      </c>
      <c r="V78" s="96"/>
      <c r="W78" s="103"/>
      <c r="X78" s="113"/>
      <c r="Y78" s="113"/>
      <c r="Z78" s="113"/>
      <c r="AA78" s="113"/>
      <c r="AB78" s="113"/>
      <c r="AC78" s="113"/>
      <c r="AD78" s="113"/>
      <c r="AE78" s="139"/>
      <c r="AF78" s="139"/>
      <c r="AG78" s="113"/>
      <c r="AH78" s="113"/>
      <c r="AI78" s="113"/>
      <c r="AJ78" s="346"/>
      <c r="AK78" s="113"/>
      <c r="AL78" s="113"/>
      <c r="AM78" s="113"/>
      <c r="AN78" s="373"/>
      <c r="AO78" s="373"/>
      <c r="AP78" s="373"/>
      <c r="AQ78" s="357"/>
      <c r="AR78" s="357"/>
      <c r="AS78" s="143"/>
    </row>
    <row r="79" spans="1:45" ht="186">
      <c r="A79" s="331"/>
      <c r="B79" s="324"/>
      <c r="C79" s="369"/>
      <c r="D79" s="375"/>
      <c r="E79" s="369"/>
      <c r="F79" s="371"/>
      <c r="G79" s="369"/>
      <c r="H79" s="375"/>
      <c r="I79" s="111" t="s">
        <v>888</v>
      </c>
      <c r="J79" s="111" t="s">
        <v>653</v>
      </c>
      <c r="K79" s="156"/>
      <c r="L79" s="111" t="s">
        <v>654</v>
      </c>
      <c r="M79" s="111" t="s">
        <v>772</v>
      </c>
      <c r="N79" s="110" t="s">
        <v>381</v>
      </c>
      <c r="O79" s="169" t="s">
        <v>381</v>
      </c>
      <c r="P79" s="169" t="s">
        <v>381</v>
      </c>
      <c r="Q79" s="169" t="s">
        <v>381</v>
      </c>
      <c r="R79" s="169" t="s">
        <v>381</v>
      </c>
      <c r="S79" s="169" t="s">
        <v>381</v>
      </c>
      <c r="T79" s="169" t="s">
        <v>381</v>
      </c>
      <c r="U79" s="169" t="s">
        <v>381</v>
      </c>
      <c r="V79" s="152" t="s">
        <v>655</v>
      </c>
      <c r="W79" s="112" t="s">
        <v>656</v>
      </c>
      <c r="X79" s="113"/>
      <c r="Y79" s="113"/>
      <c r="Z79" s="113"/>
      <c r="AA79" s="113"/>
      <c r="AB79" s="113"/>
      <c r="AC79" s="113"/>
      <c r="AD79" s="113"/>
      <c r="AE79" s="113"/>
      <c r="AF79" s="113"/>
      <c r="AG79" s="113"/>
      <c r="AH79" s="113"/>
      <c r="AI79" s="113"/>
      <c r="AJ79" s="347"/>
      <c r="AK79" s="113"/>
      <c r="AL79" s="113"/>
      <c r="AM79" s="113"/>
      <c r="AN79" s="374"/>
      <c r="AO79" s="374"/>
      <c r="AP79" s="374"/>
      <c r="AQ79" s="358"/>
      <c r="AR79" s="358"/>
      <c r="AS79" s="143"/>
    </row>
    <row r="80" spans="1:45" ht="51.75" customHeight="1">
      <c r="A80" s="331"/>
      <c r="B80" s="324"/>
      <c r="C80" s="102"/>
      <c r="D80" s="351" t="s">
        <v>884</v>
      </c>
      <c r="E80" s="352"/>
      <c r="F80" s="352"/>
      <c r="G80" s="352"/>
      <c r="H80" s="352"/>
      <c r="I80" s="352"/>
      <c r="J80" s="352"/>
      <c r="K80" s="352"/>
      <c r="L80" s="352"/>
      <c r="M80" s="352"/>
      <c r="N80" s="352"/>
      <c r="O80" s="275">
        <f>AVERAGE(O73:O79)</f>
        <v>1</v>
      </c>
      <c r="P80" s="104"/>
      <c r="Q80" s="104"/>
      <c r="R80" s="104"/>
      <c r="S80" s="104"/>
      <c r="T80" s="104"/>
      <c r="U80" s="104"/>
      <c r="V80" s="105"/>
      <c r="W80" s="104"/>
      <c r="X80" s="104"/>
      <c r="Y80" s="104"/>
      <c r="Z80" s="362" t="s">
        <v>975</v>
      </c>
      <c r="AA80" s="363"/>
      <c r="AB80" s="363"/>
      <c r="AC80" s="363"/>
      <c r="AD80" s="363"/>
      <c r="AE80" s="363"/>
      <c r="AF80" s="363"/>
      <c r="AG80" s="363"/>
      <c r="AH80" s="363"/>
      <c r="AI80" s="363"/>
      <c r="AJ80" s="364"/>
      <c r="AK80" s="120">
        <v>632000000</v>
      </c>
      <c r="AL80" s="120">
        <v>0</v>
      </c>
      <c r="AM80" s="107">
        <v>0</v>
      </c>
      <c r="AN80" s="106">
        <f>+AN73+AN75</f>
        <v>529196740</v>
      </c>
      <c r="AO80" s="106">
        <f>+AO73+AO75</f>
        <v>274246339</v>
      </c>
      <c r="AP80" s="106">
        <f>+AP73+AP75</f>
        <v>274079672</v>
      </c>
      <c r="AQ80" s="107">
        <f>+AO80/AN80</f>
        <v>0.51823134624752221</v>
      </c>
      <c r="AR80" s="107">
        <f>+AP80/AN80</f>
        <v>0.51791640288638208</v>
      </c>
      <c r="AS80" s="143"/>
    </row>
    <row r="81" spans="1:45" ht="74.25" customHeight="1">
      <c r="A81" s="331"/>
      <c r="B81" s="341" t="s">
        <v>301</v>
      </c>
      <c r="C81" s="343" t="s">
        <v>302</v>
      </c>
      <c r="D81" s="341" t="s">
        <v>304</v>
      </c>
      <c r="E81" s="341" t="s">
        <v>657</v>
      </c>
      <c r="F81" s="344">
        <v>2024130010159</v>
      </c>
      <c r="G81" s="349" t="s">
        <v>658</v>
      </c>
      <c r="H81" s="341" t="s">
        <v>659</v>
      </c>
      <c r="I81" s="341" t="s">
        <v>660</v>
      </c>
      <c r="J81" s="112" t="s">
        <v>661</v>
      </c>
      <c r="K81" s="113"/>
      <c r="L81" s="112" t="s">
        <v>662</v>
      </c>
      <c r="M81" s="112">
        <v>0.05</v>
      </c>
      <c r="N81" s="112">
        <v>0.05</v>
      </c>
      <c r="O81" s="164">
        <f>+N81/M81</f>
        <v>1</v>
      </c>
      <c r="P81" s="109" t="s">
        <v>1021</v>
      </c>
      <c r="Q81" s="109" t="s">
        <v>1022</v>
      </c>
      <c r="R81" s="147">
        <v>330</v>
      </c>
      <c r="S81" s="109" t="s">
        <v>540</v>
      </c>
      <c r="T81" s="109" t="s">
        <v>547</v>
      </c>
      <c r="U81" s="109" t="s">
        <v>1024</v>
      </c>
      <c r="V81" s="482" t="s">
        <v>663</v>
      </c>
      <c r="W81" s="341" t="s">
        <v>664</v>
      </c>
      <c r="X81" s="113"/>
      <c r="Y81" s="113"/>
      <c r="Z81" s="113"/>
      <c r="AA81" s="113"/>
      <c r="AB81" s="113"/>
      <c r="AC81" s="113"/>
      <c r="AD81" s="113"/>
      <c r="AE81" s="139">
        <v>66878317</v>
      </c>
      <c r="AF81" s="139">
        <v>66878317</v>
      </c>
      <c r="AG81" s="113"/>
      <c r="AH81" s="113"/>
      <c r="AI81" s="113"/>
      <c r="AJ81" s="345" t="s">
        <v>892</v>
      </c>
      <c r="AK81" s="113"/>
      <c r="AL81" s="113"/>
      <c r="AM81" s="113"/>
      <c r="AN81" s="359">
        <v>183000000</v>
      </c>
      <c r="AO81" s="359">
        <v>183000000</v>
      </c>
      <c r="AP81" s="359">
        <v>183000000</v>
      </c>
      <c r="AQ81" s="356">
        <f>+AO81/AN81</f>
        <v>1</v>
      </c>
      <c r="AR81" s="356">
        <f>+AP81/AN81</f>
        <v>1</v>
      </c>
      <c r="AS81" s="143"/>
    </row>
    <row r="82" spans="1:45" ht="78.75" customHeight="1">
      <c r="A82" s="331"/>
      <c r="B82" s="341"/>
      <c r="C82" s="343"/>
      <c r="D82" s="348"/>
      <c r="E82" s="341"/>
      <c r="F82" s="344"/>
      <c r="G82" s="349"/>
      <c r="H82" s="348"/>
      <c r="I82" s="348"/>
      <c r="J82" s="112" t="s">
        <v>665</v>
      </c>
      <c r="K82" s="113"/>
      <c r="L82" s="112" t="s">
        <v>666</v>
      </c>
      <c r="M82" s="112" t="s">
        <v>772</v>
      </c>
      <c r="N82" s="112" t="s">
        <v>381</v>
      </c>
      <c r="O82" s="164" t="s">
        <v>381</v>
      </c>
      <c r="P82" s="164" t="s">
        <v>381</v>
      </c>
      <c r="Q82" s="164" t="s">
        <v>381</v>
      </c>
      <c r="R82" s="164" t="s">
        <v>381</v>
      </c>
      <c r="S82" s="164" t="s">
        <v>381</v>
      </c>
      <c r="T82" s="164" t="s">
        <v>381</v>
      </c>
      <c r="U82" s="164" t="s">
        <v>381</v>
      </c>
      <c r="V82" s="483"/>
      <c r="W82" s="348"/>
      <c r="X82" s="113"/>
      <c r="Y82" s="113"/>
      <c r="Z82" s="113"/>
      <c r="AA82" s="113"/>
      <c r="AB82" s="113"/>
      <c r="AC82" s="113"/>
      <c r="AD82" s="113"/>
      <c r="AE82" s="139">
        <v>200634950</v>
      </c>
      <c r="AF82" s="139">
        <v>200634950</v>
      </c>
      <c r="AG82" s="113"/>
      <c r="AH82" s="113"/>
      <c r="AI82" s="113"/>
      <c r="AJ82" s="346"/>
      <c r="AK82" s="113"/>
      <c r="AL82" s="113"/>
      <c r="AM82" s="113"/>
      <c r="AN82" s="360"/>
      <c r="AO82" s="360"/>
      <c r="AP82" s="360"/>
      <c r="AQ82" s="357"/>
      <c r="AR82" s="357"/>
      <c r="AS82" s="143"/>
    </row>
    <row r="83" spans="1:45" ht="82.5" customHeight="1">
      <c r="A83" s="331"/>
      <c r="B83" s="341"/>
      <c r="C83" s="343"/>
      <c r="D83" s="348"/>
      <c r="E83" s="341"/>
      <c r="F83" s="344"/>
      <c r="G83" s="349"/>
      <c r="H83" s="348"/>
      <c r="I83" s="348"/>
      <c r="J83" s="112" t="s">
        <v>667</v>
      </c>
      <c r="K83" s="113"/>
      <c r="L83" s="112" t="s">
        <v>668</v>
      </c>
      <c r="M83" s="112">
        <v>1.2E-2</v>
      </c>
      <c r="N83" s="112">
        <v>1.2E-2</v>
      </c>
      <c r="O83" s="164">
        <f t="shared" ref="O83:O89" si="8">+N83/M83</f>
        <v>1</v>
      </c>
      <c r="P83" s="111" t="s">
        <v>1021</v>
      </c>
      <c r="Q83" s="111" t="s">
        <v>1022</v>
      </c>
      <c r="R83" s="147">
        <v>330</v>
      </c>
      <c r="S83" s="111" t="s">
        <v>540</v>
      </c>
      <c r="T83" s="111" t="s">
        <v>547</v>
      </c>
      <c r="U83" s="109" t="s">
        <v>1024</v>
      </c>
      <c r="V83" s="483"/>
      <c r="W83" s="348"/>
      <c r="X83" s="113"/>
      <c r="Y83" s="113"/>
      <c r="Z83" s="113"/>
      <c r="AA83" s="113"/>
      <c r="AB83" s="113"/>
      <c r="AC83" s="113"/>
      <c r="AD83" s="113"/>
      <c r="AE83" s="139">
        <v>200634950</v>
      </c>
      <c r="AF83" s="139">
        <v>200634950</v>
      </c>
      <c r="AG83" s="113"/>
      <c r="AH83" s="113"/>
      <c r="AI83" s="113"/>
      <c r="AJ83" s="346"/>
      <c r="AK83" s="113"/>
      <c r="AL83" s="113"/>
      <c r="AM83" s="113"/>
      <c r="AN83" s="360"/>
      <c r="AO83" s="360"/>
      <c r="AP83" s="360"/>
      <c r="AQ83" s="357"/>
      <c r="AR83" s="357"/>
      <c r="AS83" s="143"/>
    </row>
    <row r="84" spans="1:45" ht="186">
      <c r="A84" s="331"/>
      <c r="B84" s="341"/>
      <c r="C84" s="343"/>
      <c r="D84" s="348"/>
      <c r="E84" s="341"/>
      <c r="F84" s="344"/>
      <c r="G84" s="349"/>
      <c r="H84" s="348"/>
      <c r="I84" s="348"/>
      <c r="J84" s="112" t="s">
        <v>669</v>
      </c>
      <c r="K84" s="113"/>
      <c r="L84" s="113" t="s">
        <v>891</v>
      </c>
      <c r="M84" s="112">
        <v>3.6999999999999998E-2</v>
      </c>
      <c r="N84" s="112">
        <v>3.6999999999999998E-2</v>
      </c>
      <c r="O84" s="164">
        <f t="shared" si="8"/>
        <v>1</v>
      </c>
      <c r="P84" s="111" t="s">
        <v>1021</v>
      </c>
      <c r="Q84" s="111" t="s">
        <v>1022</v>
      </c>
      <c r="R84" s="136">
        <v>330</v>
      </c>
      <c r="S84" s="111" t="s">
        <v>540</v>
      </c>
      <c r="T84" s="111" t="s">
        <v>547</v>
      </c>
      <c r="U84" s="109" t="s">
        <v>1024</v>
      </c>
      <c r="V84" s="483"/>
      <c r="W84" s="112" t="s">
        <v>670</v>
      </c>
      <c r="X84" s="113"/>
      <c r="Y84" s="113"/>
      <c r="Z84" s="113"/>
      <c r="AA84" s="113"/>
      <c r="AB84" s="113"/>
      <c r="AC84" s="113"/>
      <c r="AD84" s="113"/>
      <c r="AE84" s="139">
        <v>200634950</v>
      </c>
      <c r="AF84" s="139">
        <v>200634950</v>
      </c>
      <c r="AG84" s="113"/>
      <c r="AH84" s="113"/>
      <c r="AI84" s="113"/>
      <c r="AJ84" s="347"/>
      <c r="AK84" s="113"/>
      <c r="AL84" s="113"/>
      <c r="AM84" s="113"/>
      <c r="AN84" s="361"/>
      <c r="AO84" s="361"/>
      <c r="AP84" s="361"/>
      <c r="AQ84" s="358"/>
      <c r="AR84" s="358"/>
      <c r="AS84" s="143"/>
    </row>
    <row r="85" spans="1:45" ht="99" customHeight="1">
      <c r="A85" s="331"/>
      <c r="B85" s="341"/>
      <c r="C85" s="343"/>
      <c r="D85" s="341" t="s">
        <v>306</v>
      </c>
      <c r="E85" s="341"/>
      <c r="F85" s="344"/>
      <c r="G85" s="349"/>
      <c r="H85" s="341" t="s">
        <v>671</v>
      </c>
      <c r="I85" s="341" t="s">
        <v>1004</v>
      </c>
      <c r="J85" s="112" t="s">
        <v>672</v>
      </c>
      <c r="K85" s="113"/>
      <c r="L85" s="113" t="s">
        <v>891</v>
      </c>
      <c r="M85" s="112">
        <v>0.03</v>
      </c>
      <c r="N85" s="112">
        <v>2.5000000000000001E-2</v>
      </c>
      <c r="O85" s="164">
        <f t="shared" si="8"/>
        <v>0.83333333333333337</v>
      </c>
      <c r="P85" s="111" t="s">
        <v>1021</v>
      </c>
      <c r="Q85" s="111" t="s">
        <v>1022</v>
      </c>
      <c r="R85" s="136">
        <v>330</v>
      </c>
      <c r="S85" s="111" t="s">
        <v>540</v>
      </c>
      <c r="T85" s="111" t="s">
        <v>547</v>
      </c>
      <c r="U85" s="109" t="s">
        <v>1024</v>
      </c>
      <c r="V85" s="483"/>
      <c r="W85" s="341" t="s">
        <v>664</v>
      </c>
      <c r="X85" s="113"/>
      <c r="Y85" s="113"/>
      <c r="Z85" s="113"/>
      <c r="AA85" s="113"/>
      <c r="AB85" s="113"/>
      <c r="AC85" s="113"/>
      <c r="AD85" s="113"/>
      <c r="AE85" s="139">
        <v>246755241</v>
      </c>
      <c r="AF85" s="139">
        <v>246755241</v>
      </c>
      <c r="AG85" s="113"/>
      <c r="AH85" s="113"/>
      <c r="AI85" s="113"/>
      <c r="AJ85" s="345" t="s">
        <v>893</v>
      </c>
      <c r="AK85" s="113"/>
      <c r="AL85" s="113"/>
      <c r="AM85" s="113"/>
      <c r="AN85" s="359">
        <v>1099000000.6600001</v>
      </c>
      <c r="AO85" s="359">
        <v>595580701</v>
      </c>
      <c r="AP85" s="359">
        <v>340614034</v>
      </c>
      <c r="AQ85" s="356">
        <f>+AO85/AN85</f>
        <v>0.54192966391476471</v>
      </c>
      <c r="AR85" s="356">
        <f>+AP85/AN85</f>
        <v>0.30993087697492777</v>
      </c>
      <c r="AS85" s="143"/>
    </row>
    <row r="86" spans="1:45" ht="90" customHeight="1">
      <c r="A86" s="331"/>
      <c r="B86" s="341"/>
      <c r="C86" s="343"/>
      <c r="D86" s="348"/>
      <c r="E86" s="341"/>
      <c r="F86" s="344"/>
      <c r="G86" s="349"/>
      <c r="H86" s="348"/>
      <c r="I86" s="348"/>
      <c r="J86" s="112" t="s">
        <v>673</v>
      </c>
      <c r="K86" s="113"/>
      <c r="L86" s="113"/>
      <c r="M86" s="112">
        <v>0.02</v>
      </c>
      <c r="N86" s="112">
        <v>1.6E-2</v>
      </c>
      <c r="O86" s="164">
        <f t="shared" si="8"/>
        <v>0.8</v>
      </c>
      <c r="P86" s="110" t="s">
        <v>1021</v>
      </c>
      <c r="Q86" s="110" t="s">
        <v>1022</v>
      </c>
      <c r="R86" s="151">
        <v>330</v>
      </c>
      <c r="S86" s="110" t="s">
        <v>540</v>
      </c>
      <c r="T86" s="110" t="s">
        <v>547</v>
      </c>
      <c r="U86" s="150" t="s">
        <v>1024</v>
      </c>
      <c r="V86" s="483"/>
      <c r="W86" s="348"/>
      <c r="X86" s="113"/>
      <c r="Y86" s="113"/>
      <c r="Z86" s="113"/>
      <c r="AA86" s="113"/>
      <c r="AB86" s="113"/>
      <c r="AC86" s="113"/>
      <c r="AD86" s="113"/>
      <c r="AE86" s="139">
        <v>185066431</v>
      </c>
      <c r="AF86" s="139">
        <v>185066431</v>
      </c>
      <c r="AG86" s="113"/>
      <c r="AH86" s="113"/>
      <c r="AI86" s="113"/>
      <c r="AJ86" s="346"/>
      <c r="AK86" s="113"/>
      <c r="AL86" s="113"/>
      <c r="AM86" s="113"/>
      <c r="AN86" s="360"/>
      <c r="AO86" s="360"/>
      <c r="AP86" s="360"/>
      <c r="AQ86" s="357"/>
      <c r="AR86" s="357"/>
      <c r="AS86" s="143"/>
    </row>
    <row r="87" spans="1:45" ht="75" customHeight="1">
      <c r="A87" s="331"/>
      <c r="B87" s="341"/>
      <c r="C87" s="343"/>
      <c r="D87" s="348"/>
      <c r="E87" s="341"/>
      <c r="F87" s="344"/>
      <c r="G87" s="349"/>
      <c r="H87" s="348"/>
      <c r="I87" s="348"/>
      <c r="J87" s="112" t="s">
        <v>674</v>
      </c>
      <c r="K87" s="113"/>
      <c r="L87" s="113"/>
      <c r="M87" s="112">
        <v>0.04</v>
      </c>
      <c r="N87" s="112">
        <v>0</v>
      </c>
      <c r="O87" s="283">
        <f>+N87/M87</f>
        <v>0</v>
      </c>
      <c r="P87" s="110" t="s">
        <v>1021</v>
      </c>
      <c r="Q87" s="152" t="s">
        <v>1022</v>
      </c>
      <c r="R87" s="281">
        <v>330</v>
      </c>
      <c r="S87" s="112" t="s">
        <v>540</v>
      </c>
      <c r="T87" s="112" t="s">
        <v>547</v>
      </c>
      <c r="U87" s="112" t="s">
        <v>1024</v>
      </c>
      <c r="V87" s="483"/>
      <c r="W87" s="112" t="s">
        <v>670</v>
      </c>
      <c r="X87" s="113"/>
      <c r="Y87" s="113"/>
      <c r="Z87" s="113"/>
      <c r="AA87" s="113"/>
      <c r="AB87" s="113"/>
      <c r="AC87" s="113"/>
      <c r="AD87" s="113"/>
      <c r="AE87" s="139">
        <v>185066431</v>
      </c>
      <c r="AF87" s="139">
        <v>185066431</v>
      </c>
      <c r="AG87" s="113"/>
      <c r="AH87" s="113"/>
      <c r="AI87" s="113"/>
      <c r="AJ87" s="346"/>
      <c r="AK87" s="113"/>
      <c r="AL87" s="113"/>
      <c r="AM87" s="113"/>
      <c r="AN87" s="360"/>
      <c r="AO87" s="360"/>
      <c r="AP87" s="360"/>
      <c r="AQ87" s="357"/>
      <c r="AR87" s="357"/>
      <c r="AS87" s="143"/>
    </row>
    <row r="88" spans="1:45" ht="76.5" customHeight="1">
      <c r="A88" s="331"/>
      <c r="B88" s="341"/>
      <c r="C88" s="343"/>
      <c r="D88" s="341" t="s">
        <v>311</v>
      </c>
      <c r="E88" s="341"/>
      <c r="F88" s="344"/>
      <c r="G88" s="349"/>
      <c r="H88" s="341" t="s">
        <v>684</v>
      </c>
      <c r="I88" s="341" t="s">
        <v>685</v>
      </c>
      <c r="J88" s="112" t="s">
        <v>686</v>
      </c>
      <c r="K88" s="113"/>
      <c r="L88" s="113"/>
      <c r="M88" s="112">
        <v>0.04</v>
      </c>
      <c r="N88" s="112">
        <v>0.04</v>
      </c>
      <c r="O88" s="169">
        <f t="shared" si="8"/>
        <v>1</v>
      </c>
      <c r="P88" s="112" t="s">
        <v>1021</v>
      </c>
      <c r="Q88" s="112" t="s">
        <v>1022</v>
      </c>
      <c r="R88" s="170">
        <v>330</v>
      </c>
      <c r="S88" s="282" t="s">
        <v>540</v>
      </c>
      <c r="T88" s="112" t="s">
        <v>547</v>
      </c>
      <c r="U88" s="112" t="s">
        <v>1024</v>
      </c>
      <c r="V88" s="483"/>
      <c r="W88" s="113"/>
      <c r="X88" s="113"/>
      <c r="Y88" s="113"/>
      <c r="Z88" s="113"/>
      <c r="AA88" s="113"/>
      <c r="AB88" s="113"/>
      <c r="AC88" s="113"/>
      <c r="AD88" s="113"/>
      <c r="AE88" s="139">
        <v>76942158</v>
      </c>
      <c r="AF88" s="139">
        <v>76942158</v>
      </c>
      <c r="AG88" s="113"/>
      <c r="AH88" s="113"/>
      <c r="AI88" s="113"/>
      <c r="AJ88" s="346"/>
      <c r="AK88" s="113"/>
      <c r="AL88" s="113"/>
      <c r="AM88" s="113"/>
      <c r="AN88" s="360"/>
      <c r="AO88" s="360"/>
      <c r="AP88" s="360"/>
      <c r="AQ88" s="357"/>
      <c r="AR88" s="357"/>
      <c r="AS88" s="143"/>
    </row>
    <row r="89" spans="1:45" ht="88.5" customHeight="1">
      <c r="A89" s="331"/>
      <c r="B89" s="341"/>
      <c r="C89" s="343"/>
      <c r="D89" s="348"/>
      <c r="E89" s="341"/>
      <c r="F89" s="344"/>
      <c r="G89" s="349"/>
      <c r="H89" s="348"/>
      <c r="I89" s="348"/>
      <c r="J89" s="112" t="s">
        <v>687</v>
      </c>
      <c r="K89" s="113"/>
      <c r="L89" s="113"/>
      <c r="M89" s="112">
        <v>0.09</v>
      </c>
      <c r="N89" s="112">
        <v>0</v>
      </c>
      <c r="O89" s="169">
        <f t="shared" si="8"/>
        <v>0</v>
      </c>
      <c r="P89" s="112" t="s">
        <v>1021</v>
      </c>
      <c r="Q89" s="112" t="s">
        <v>1022</v>
      </c>
      <c r="R89" s="170">
        <v>330</v>
      </c>
      <c r="S89" s="160" t="s">
        <v>540</v>
      </c>
      <c r="T89" s="109" t="s">
        <v>547</v>
      </c>
      <c r="U89" s="112" t="s">
        <v>1024</v>
      </c>
      <c r="V89" s="483"/>
      <c r="W89" s="113"/>
      <c r="X89" s="113"/>
      <c r="Y89" s="113"/>
      <c r="Z89" s="113"/>
      <c r="AA89" s="113"/>
      <c r="AB89" s="113"/>
      <c r="AC89" s="113"/>
      <c r="AD89" s="113"/>
      <c r="AE89" s="139">
        <v>57706620</v>
      </c>
      <c r="AF89" s="139">
        <v>57706620</v>
      </c>
      <c r="AG89" s="113"/>
      <c r="AH89" s="113"/>
      <c r="AI89" s="113"/>
      <c r="AJ89" s="346"/>
      <c r="AK89" s="113"/>
      <c r="AL89" s="113"/>
      <c r="AM89" s="113"/>
      <c r="AN89" s="360"/>
      <c r="AO89" s="360"/>
      <c r="AP89" s="360"/>
      <c r="AQ89" s="357"/>
      <c r="AR89" s="357"/>
      <c r="AS89" s="143"/>
    </row>
    <row r="90" spans="1:45" ht="91.5" customHeight="1">
      <c r="A90" s="331"/>
      <c r="B90" s="341"/>
      <c r="C90" s="343"/>
      <c r="D90" s="348"/>
      <c r="E90" s="341"/>
      <c r="F90" s="344"/>
      <c r="G90" s="349"/>
      <c r="H90" s="348"/>
      <c r="I90" s="348"/>
      <c r="J90" s="112" t="s">
        <v>688</v>
      </c>
      <c r="K90" s="113"/>
      <c r="L90" s="113"/>
      <c r="M90" s="112">
        <v>0.01</v>
      </c>
      <c r="N90" s="112">
        <v>0</v>
      </c>
      <c r="O90" s="164">
        <f>+N90/M90</f>
        <v>0</v>
      </c>
      <c r="P90" s="112" t="s">
        <v>1021</v>
      </c>
      <c r="Q90" s="112" t="s">
        <v>1022</v>
      </c>
      <c r="R90" s="170">
        <v>330</v>
      </c>
      <c r="S90" s="110" t="s">
        <v>540</v>
      </c>
      <c r="T90" s="110" t="s">
        <v>547</v>
      </c>
      <c r="U90" s="112" t="s">
        <v>1024</v>
      </c>
      <c r="V90" s="484"/>
      <c r="W90" s="113"/>
      <c r="X90" s="113"/>
      <c r="Y90" s="113"/>
      <c r="Z90" s="113"/>
      <c r="AA90" s="113"/>
      <c r="AB90" s="113"/>
      <c r="AC90" s="113"/>
      <c r="AD90" s="113"/>
      <c r="AE90" s="139">
        <v>57706620</v>
      </c>
      <c r="AF90" s="139">
        <v>57706620</v>
      </c>
      <c r="AG90" s="113"/>
      <c r="AH90" s="113"/>
      <c r="AI90" s="113"/>
      <c r="AJ90" s="347"/>
      <c r="AK90" s="113"/>
      <c r="AL90" s="113"/>
      <c r="AM90" s="113"/>
      <c r="AN90" s="361"/>
      <c r="AO90" s="361"/>
      <c r="AP90" s="361"/>
      <c r="AQ90" s="358"/>
      <c r="AR90" s="358"/>
      <c r="AS90" s="143"/>
    </row>
    <row r="91" spans="1:45" ht="72" customHeight="1">
      <c r="A91" s="331"/>
      <c r="B91" s="341"/>
      <c r="C91" s="343"/>
      <c r="D91" s="350" t="s">
        <v>898</v>
      </c>
      <c r="E91" s="350"/>
      <c r="F91" s="350"/>
      <c r="G91" s="350"/>
      <c r="H91" s="350"/>
      <c r="I91" s="350"/>
      <c r="J91" s="350"/>
      <c r="K91" s="350"/>
      <c r="L91" s="350"/>
      <c r="M91" s="350"/>
      <c r="N91" s="350"/>
      <c r="O91" s="278">
        <f>AVERAGE(O81:O90)</f>
        <v>0.625925925925926</v>
      </c>
      <c r="P91" s="104"/>
      <c r="Q91" s="104"/>
      <c r="R91" s="104"/>
      <c r="S91" s="104"/>
      <c r="T91" s="104"/>
      <c r="U91" s="104"/>
      <c r="V91" s="105"/>
      <c r="W91" s="104"/>
      <c r="X91" s="104"/>
      <c r="Y91" s="104"/>
      <c r="Z91" s="362" t="s">
        <v>896</v>
      </c>
      <c r="AA91" s="363"/>
      <c r="AB91" s="363"/>
      <c r="AC91" s="363"/>
      <c r="AD91" s="363"/>
      <c r="AE91" s="363"/>
      <c r="AF91" s="363"/>
      <c r="AG91" s="363"/>
      <c r="AH91" s="363"/>
      <c r="AI91" s="363"/>
      <c r="AJ91" s="364"/>
      <c r="AK91" s="120"/>
      <c r="AL91" s="120"/>
      <c r="AM91" s="107"/>
      <c r="AN91" s="106">
        <f>+AN81+AN85</f>
        <v>1282000000.6600001</v>
      </c>
      <c r="AO91" s="106">
        <f>+AO81+AO85</f>
        <v>778580701</v>
      </c>
      <c r="AP91" s="106">
        <f>+AP81+AP85</f>
        <v>523614034</v>
      </c>
      <c r="AQ91" s="107">
        <f>+AO91/AN91</f>
        <v>0.60731723915691938</v>
      </c>
      <c r="AR91" s="107">
        <f>+AP91/AN91</f>
        <v>0.40843528372108634</v>
      </c>
      <c r="AS91" s="143"/>
    </row>
    <row r="92" spans="1:45" ht="91.5" customHeight="1">
      <c r="A92" s="331"/>
      <c r="B92" s="341"/>
      <c r="C92" s="343"/>
      <c r="D92" s="341" t="s">
        <v>309</v>
      </c>
      <c r="E92" s="341" t="s">
        <v>675</v>
      </c>
      <c r="F92" s="344">
        <v>2024130010203</v>
      </c>
      <c r="G92" s="341" t="s">
        <v>676</v>
      </c>
      <c r="H92" s="341" t="s">
        <v>677</v>
      </c>
      <c r="I92" s="341" t="s">
        <v>678</v>
      </c>
      <c r="J92" s="125" t="s">
        <v>679</v>
      </c>
      <c r="K92" s="113"/>
      <c r="L92" s="113"/>
      <c r="M92" s="112">
        <v>1</v>
      </c>
      <c r="N92" s="112">
        <v>1</v>
      </c>
      <c r="O92" s="164">
        <f>+N92/M92</f>
        <v>1</v>
      </c>
      <c r="P92" s="109" t="s">
        <v>1021</v>
      </c>
      <c r="Q92" s="109" t="s">
        <v>1022</v>
      </c>
      <c r="R92" s="147">
        <v>330</v>
      </c>
      <c r="S92" s="109" t="s">
        <v>540</v>
      </c>
      <c r="T92" s="109" t="s">
        <v>547</v>
      </c>
      <c r="U92" s="153" t="s">
        <v>1025</v>
      </c>
      <c r="V92" s="163"/>
      <c r="W92" s="113"/>
      <c r="X92" s="113"/>
      <c r="Y92" s="113"/>
      <c r="Z92" s="113"/>
      <c r="AA92" s="113"/>
      <c r="AB92" s="113"/>
      <c r="AC92" s="113"/>
      <c r="AD92" s="113"/>
      <c r="AE92" s="139">
        <v>108870001</v>
      </c>
      <c r="AF92" s="139">
        <v>108870001</v>
      </c>
      <c r="AG92" s="113"/>
      <c r="AH92" s="113"/>
      <c r="AI92" s="113"/>
      <c r="AJ92" s="345" t="s">
        <v>894</v>
      </c>
      <c r="AK92" s="113"/>
      <c r="AL92" s="113"/>
      <c r="AM92" s="113"/>
      <c r="AN92" s="359">
        <v>159659517</v>
      </c>
      <c r="AO92" s="359">
        <v>159659517</v>
      </c>
      <c r="AP92" s="359">
        <v>159659517</v>
      </c>
      <c r="AQ92" s="356">
        <f>+AO92/AN92</f>
        <v>1</v>
      </c>
      <c r="AR92" s="356">
        <f>+AP92/AN92</f>
        <v>1</v>
      </c>
      <c r="AS92" s="143"/>
    </row>
    <row r="93" spans="1:45" ht="93" customHeight="1">
      <c r="A93" s="331"/>
      <c r="B93" s="341"/>
      <c r="C93" s="343"/>
      <c r="D93" s="348"/>
      <c r="E93" s="348"/>
      <c r="F93" s="365"/>
      <c r="G93" s="348"/>
      <c r="H93" s="348"/>
      <c r="I93" s="348"/>
      <c r="J93" s="125" t="s">
        <v>680</v>
      </c>
      <c r="K93" s="113"/>
      <c r="L93" s="113"/>
      <c r="M93" s="112">
        <v>1</v>
      </c>
      <c r="N93" s="112">
        <v>1</v>
      </c>
      <c r="O93" s="164">
        <f t="shared" ref="O93:O96" si="9">+N93/M93</f>
        <v>1</v>
      </c>
      <c r="P93" s="111" t="s">
        <v>1021</v>
      </c>
      <c r="Q93" s="111" t="s">
        <v>1022</v>
      </c>
      <c r="R93" s="147">
        <v>330</v>
      </c>
      <c r="S93" s="111" t="s">
        <v>540</v>
      </c>
      <c r="T93" s="111" t="s">
        <v>547</v>
      </c>
      <c r="U93" s="153" t="s">
        <v>1025</v>
      </c>
      <c r="V93" s="137"/>
      <c r="W93" s="113"/>
      <c r="X93" s="113"/>
      <c r="Y93" s="113"/>
      <c r="Z93" s="113"/>
      <c r="AA93" s="113"/>
      <c r="AB93" s="113"/>
      <c r="AC93" s="113"/>
      <c r="AD93" s="113"/>
      <c r="AE93" s="139">
        <v>108870000</v>
      </c>
      <c r="AF93" s="139">
        <v>108870000</v>
      </c>
      <c r="AG93" s="113"/>
      <c r="AH93" s="113"/>
      <c r="AI93" s="113"/>
      <c r="AJ93" s="347"/>
      <c r="AK93" s="113"/>
      <c r="AL93" s="113"/>
      <c r="AM93" s="113"/>
      <c r="AN93" s="361"/>
      <c r="AO93" s="361"/>
      <c r="AP93" s="361"/>
      <c r="AQ93" s="358"/>
      <c r="AR93" s="358"/>
      <c r="AS93" s="143"/>
    </row>
    <row r="94" spans="1:45" ht="63" customHeight="1">
      <c r="A94" s="331"/>
      <c r="B94" s="341"/>
      <c r="C94" s="343"/>
      <c r="D94" s="348"/>
      <c r="E94" s="348"/>
      <c r="F94" s="365"/>
      <c r="G94" s="348"/>
      <c r="H94" s="348"/>
      <c r="I94" s="348"/>
      <c r="J94" s="125" t="s">
        <v>681</v>
      </c>
      <c r="K94" s="113"/>
      <c r="L94" s="113"/>
      <c r="M94" s="112">
        <v>1</v>
      </c>
      <c r="N94" s="112">
        <v>1</v>
      </c>
      <c r="O94" s="164">
        <f t="shared" si="9"/>
        <v>1</v>
      </c>
      <c r="P94" s="111" t="s">
        <v>1021</v>
      </c>
      <c r="Q94" s="111" t="s">
        <v>1022</v>
      </c>
      <c r="R94" s="147">
        <v>330</v>
      </c>
      <c r="S94" s="111" t="s">
        <v>540</v>
      </c>
      <c r="T94" s="111" t="s">
        <v>547</v>
      </c>
      <c r="U94" s="153" t="s">
        <v>1025</v>
      </c>
      <c r="V94" s="137"/>
      <c r="W94" s="113"/>
      <c r="X94" s="113"/>
      <c r="Y94" s="113"/>
      <c r="Z94" s="113"/>
      <c r="AA94" s="113"/>
      <c r="AB94" s="113"/>
      <c r="AC94" s="113"/>
      <c r="AD94" s="113"/>
      <c r="AE94" s="139">
        <v>189486483</v>
      </c>
      <c r="AF94" s="139">
        <v>189486483</v>
      </c>
      <c r="AG94" s="113"/>
      <c r="AH94" s="113"/>
      <c r="AI94" s="113"/>
      <c r="AJ94" s="345" t="s">
        <v>895</v>
      </c>
      <c r="AK94" s="113"/>
      <c r="AL94" s="113"/>
      <c r="AM94" s="113"/>
      <c r="AN94" s="366">
        <v>1368135650.6800001</v>
      </c>
      <c r="AO94" s="366">
        <v>257489763.54000002</v>
      </c>
      <c r="AP94" s="366">
        <v>257489763.54000002</v>
      </c>
      <c r="AQ94" s="356">
        <f>+AO94/AN94</f>
        <v>0.18820484899433818</v>
      </c>
      <c r="AR94" s="356">
        <f>+AP94/AN94</f>
        <v>0.18820484899433818</v>
      </c>
      <c r="AS94" s="143"/>
    </row>
    <row r="95" spans="1:45" ht="117" customHeight="1">
      <c r="A95" s="331"/>
      <c r="B95" s="341"/>
      <c r="C95" s="343"/>
      <c r="D95" s="348"/>
      <c r="E95" s="348"/>
      <c r="F95" s="365"/>
      <c r="G95" s="348"/>
      <c r="H95" s="348"/>
      <c r="I95" s="348"/>
      <c r="J95" s="125" t="s">
        <v>682</v>
      </c>
      <c r="K95" s="113"/>
      <c r="L95" s="113"/>
      <c r="M95" s="112">
        <v>1</v>
      </c>
      <c r="N95" s="112">
        <v>0.25</v>
      </c>
      <c r="O95" s="164">
        <f t="shared" si="9"/>
        <v>0.25</v>
      </c>
      <c r="P95" s="111" t="s">
        <v>1021</v>
      </c>
      <c r="Q95" s="111" t="s">
        <v>1022</v>
      </c>
      <c r="R95" s="147">
        <v>330</v>
      </c>
      <c r="S95" s="111" t="s">
        <v>540</v>
      </c>
      <c r="T95" s="111" t="s">
        <v>547</v>
      </c>
      <c r="U95" s="153" t="s">
        <v>1025</v>
      </c>
      <c r="V95" s="137"/>
      <c r="W95" s="113"/>
      <c r="X95" s="113"/>
      <c r="Y95" s="113"/>
      <c r="Z95" s="113"/>
      <c r="AA95" s="113"/>
      <c r="AB95" s="113"/>
      <c r="AC95" s="113"/>
      <c r="AD95" s="113"/>
      <c r="AE95" s="139">
        <v>171070000</v>
      </c>
      <c r="AF95" s="139">
        <v>171070000</v>
      </c>
      <c r="AG95" s="113"/>
      <c r="AH95" s="113"/>
      <c r="AI95" s="113"/>
      <c r="AJ95" s="346"/>
      <c r="AK95" s="113"/>
      <c r="AL95" s="113"/>
      <c r="AM95" s="113"/>
      <c r="AN95" s="367"/>
      <c r="AO95" s="367"/>
      <c r="AP95" s="367"/>
      <c r="AQ95" s="357"/>
      <c r="AR95" s="357"/>
      <c r="AS95" s="143"/>
    </row>
    <row r="96" spans="1:45" ht="94.5" customHeight="1">
      <c r="A96" s="331"/>
      <c r="B96" s="341"/>
      <c r="C96" s="343"/>
      <c r="D96" s="348"/>
      <c r="E96" s="348"/>
      <c r="F96" s="365"/>
      <c r="G96" s="348"/>
      <c r="H96" s="348"/>
      <c r="I96" s="348"/>
      <c r="J96" s="125" t="s">
        <v>683</v>
      </c>
      <c r="K96" s="113"/>
      <c r="L96" s="113"/>
      <c r="M96" s="112">
        <v>1</v>
      </c>
      <c r="N96" s="112">
        <v>0</v>
      </c>
      <c r="O96" s="164">
        <f t="shared" si="9"/>
        <v>0</v>
      </c>
      <c r="P96" s="110" t="s">
        <v>1021</v>
      </c>
      <c r="Q96" s="110" t="s">
        <v>1022</v>
      </c>
      <c r="R96" s="151">
        <v>330</v>
      </c>
      <c r="S96" s="110" t="s">
        <v>540</v>
      </c>
      <c r="T96" s="110" t="s">
        <v>547</v>
      </c>
      <c r="U96" s="153" t="s">
        <v>1025</v>
      </c>
      <c r="V96" s="162"/>
      <c r="W96" s="113"/>
      <c r="X96" s="113"/>
      <c r="Y96" s="113"/>
      <c r="Z96" s="113"/>
      <c r="AA96" s="113"/>
      <c r="AB96" s="113"/>
      <c r="AC96" s="113"/>
      <c r="AD96" s="113"/>
      <c r="AE96" s="139">
        <v>789839167</v>
      </c>
      <c r="AF96" s="139">
        <v>789839167</v>
      </c>
      <c r="AG96" s="113"/>
      <c r="AH96" s="113"/>
      <c r="AI96" s="113"/>
      <c r="AJ96" s="347"/>
      <c r="AK96" s="113"/>
      <c r="AL96" s="113"/>
      <c r="AM96" s="113"/>
      <c r="AN96" s="368"/>
      <c r="AO96" s="368"/>
      <c r="AP96" s="368"/>
      <c r="AQ96" s="358"/>
      <c r="AR96" s="358"/>
      <c r="AS96" s="143"/>
    </row>
    <row r="97" spans="1:45" ht="75.599999999999994" customHeight="1">
      <c r="A97" s="331"/>
      <c r="B97" s="341"/>
      <c r="C97" s="343"/>
      <c r="D97" s="350" t="s">
        <v>899</v>
      </c>
      <c r="E97" s="350"/>
      <c r="F97" s="350"/>
      <c r="G97" s="350"/>
      <c r="H97" s="350"/>
      <c r="I97" s="350"/>
      <c r="J97" s="350"/>
      <c r="K97" s="350"/>
      <c r="L97" s="350"/>
      <c r="M97" s="350"/>
      <c r="N97" s="350"/>
      <c r="O97" s="277">
        <f>AVERAGE(O92:O96)</f>
        <v>0.65</v>
      </c>
      <c r="P97" s="104"/>
      <c r="Q97" s="104"/>
      <c r="R97" s="104"/>
      <c r="S97" s="104"/>
      <c r="T97" s="104"/>
      <c r="U97" s="104"/>
      <c r="V97" s="105"/>
      <c r="W97" s="104"/>
      <c r="X97" s="104"/>
      <c r="Y97" s="104"/>
      <c r="Z97" s="362" t="s">
        <v>897</v>
      </c>
      <c r="AA97" s="363"/>
      <c r="AB97" s="363"/>
      <c r="AC97" s="363"/>
      <c r="AD97" s="363"/>
      <c r="AE97" s="363"/>
      <c r="AF97" s="363"/>
      <c r="AG97" s="363"/>
      <c r="AH97" s="363"/>
      <c r="AI97" s="363"/>
      <c r="AJ97" s="364"/>
      <c r="AK97" s="120">
        <v>1368135650.6800001</v>
      </c>
      <c r="AL97" s="120">
        <v>0</v>
      </c>
      <c r="AM97" s="107">
        <v>0</v>
      </c>
      <c r="AN97" s="106">
        <f>+AN92+AN94</f>
        <v>1527795167.6800001</v>
      </c>
      <c r="AO97" s="106">
        <f>+AO92+AO94</f>
        <v>417149280.54000002</v>
      </c>
      <c r="AP97" s="106">
        <f>+AP92+AP94</f>
        <v>417149280.54000002</v>
      </c>
      <c r="AQ97" s="107">
        <f>+AO97/AN97</f>
        <v>0.27304005757097199</v>
      </c>
      <c r="AR97" s="107">
        <f>+AP97/AN97</f>
        <v>0.27304005757097199</v>
      </c>
      <c r="AS97" s="143"/>
    </row>
    <row r="98" spans="1:45" ht="205.5" customHeight="1">
      <c r="A98" s="331"/>
      <c r="B98" s="341"/>
      <c r="C98" s="343"/>
      <c r="D98" s="341" t="s">
        <v>314</v>
      </c>
      <c r="E98" s="341" t="s">
        <v>689</v>
      </c>
      <c r="F98" s="344">
        <v>2024130010200</v>
      </c>
      <c r="G98" s="341" t="s">
        <v>900</v>
      </c>
      <c r="H98" s="341" t="s">
        <v>690</v>
      </c>
      <c r="I98" s="341" t="s">
        <v>691</v>
      </c>
      <c r="J98" s="125" t="s">
        <v>692</v>
      </c>
      <c r="K98" s="113"/>
      <c r="L98" s="113"/>
      <c r="M98" s="112">
        <v>25000</v>
      </c>
      <c r="N98" s="112">
        <v>21204</v>
      </c>
      <c r="O98" s="164">
        <f>+N98/M98</f>
        <v>0.84816000000000003</v>
      </c>
      <c r="P98" s="109" t="s">
        <v>1021</v>
      </c>
      <c r="Q98" s="109" t="s">
        <v>1022</v>
      </c>
      <c r="R98" s="147">
        <v>330</v>
      </c>
      <c r="S98" s="109" t="s">
        <v>540</v>
      </c>
      <c r="T98" s="109" t="s">
        <v>547</v>
      </c>
      <c r="U98" s="109" t="s">
        <v>693</v>
      </c>
      <c r="V98" s="331" t="s">
        <v>694</v>
      </c>
      <c r="W98" s="341" t="s">
        <v>695</v>
      </c>
      <c r="X98" s="113"/>
      <c r="Y98" s="113"/>
      <c r="Z98" s="113"/>
      <c r="AA98" s="113"/>
      <c r="AB98" s="113"/>
      <c r="AC98" s="113"/>
      <c r="AD98" s="113"/>
      <c r="AE98" s="139">
        <v>600000000</v>
      </c>
      <c r="AF98" s="139">
        <v>600000000</v>
      </c>
      <c r="AG98" s="113"/>
      <c r="AH98" s="113"/>
      <c r="AI98" s="113"/>
      <c r="AJ98" s="345" t="s">
        <v>904</v>
      </c>
      <c r="AK98" s="113"/>
      <c r="AL98" s="113"/>
      <c r="AM98" s="113"/>
      <c r="AN98" s="359">
        <v>1404900000</v>
      </c>
      <c r="AO98" s="359">
        <v>1404900000</v>
      </c>
      <c r="AP98" s="359">
        <v>1368900000</v>
      </c>
      <c r="AQ98" s="356">
        <f>+AO98/AN98</f>
        <v>1</v>
      </c>
      <c r="AR98" s="356">
        <f>+AP98/AN98</f>
        <v>0.97437540038436898</v>
      </c>
      <c r="AS98" s="143"/>
    </row>
    <row r="99" spans="1:45" ht="121.5" customHeight="1">
      <c r="A99" s="331"/>
      <c r="B99" s="341"/>
      <c r="C99" s="343"/>
      <c r="D99" s="348"/>
      <c r="E99" s="341"/>
      <c r="F99" s="344"/>
      <c r="G99" s="341"/>
      <c r="H99" s="348"/>
      <c r="I99" s="348"/>
      <c r="J99" s="125" t="s">
        <v>696</v>
      </c>
      <c r="K99" s="113"/>
      <c r="L99" s="113"/>
      <c r="M99" s="112">
        <v>3388</v>
      </c>
      <c r="N99" s="112">
        <v>11212</v>
      </c>
      <c r="O99" s="164">
        <v>1</v>
      </c>
      <c r="P99" s="109" t="s">
        <v>1021</v>
      </c>
      <c r="Q99" s="109" t="s">
        <v>1022</v>
      </c>
      <c r="R99" s="147">
        <v>330</v>
      </c>
      <c r="S99" s="111" t="s">
        <v>540</v>
      </c>
      <c r="T99" s="111" t="s">
        <v>547</v>
      </c>
      <c r="U99" s="111" t="s">
        <v>693</v>
      </c>
      <c r="V99" s="332"/>
      <c r="W99" s="348"/>
      <c r="X99" s="113"/>
      <c r="Y99" s="113"/>
      <c r="Z99" s="113"/>
      <c r="AA99" s="113"/>
      <c r="AB99" s="113"/>
      <c r="AC99" s="113"/>
      <c r="AD99" s="113"/>
      <c r="AE99" s="139">
        <v>100000000</v>
      </c>
      <c r="AF99" s="139">
        <v>100000000</v>
      </c>
      <c r="AG99" s="113"/>
      <c r="AH99" s="113"/>
      <c r="AI99" s="113"/>
      <c r="AJ99" s="346"/>
      <c r="AK99" s="113"/>
      <c r="AL99" s="113"/>
      <c r="AM99" s="113"/>
      <c r="AN99" s="360"/>
      <c r="AO99" s="360"/>
      <c r="AP99" s="360"/>
      <c r="AQ99" s="357"/>
      <c r="AR99" s="357"/>
      <c r="AS99" s="143"/>
    </row>
    <row r="100" spans="1:45" ht="121.5" customHeight="1">
      <c r="A100" s="331"/>
      <c r="B100" s="341"/>
      <c r="C100" s="343"/>
      <c r="D100" s="348"/>
      <c r="E100" s="341"/>
      <c r="F100" s="344"/>
      <c r="G100" s="341"/>
      <c r="H100" s="348"/>
      <c r="I100" s="348"/>
      <c r="J100" s="125" t="s">
        <v>1005</v>
      </c>
      <c r="K100" s="113"/>
      <c r="L100" s="113"/>
      <c r="M100" s="112">
        <v>150</v>
      </c>
      <c r="N100" s="112">
        <v>150</v>
      </c>
      <c r="O100" s="164">
        <f t="shared" ref="O100:O104" si="10">+N100/M100</f>
        <v>1</v>
      </c>
      <c r="P100" s="109" t="s">
        <v>1021</v>
      </c>
      <c r="Q100" s="109" t="s">
        <v>1022</v>
      </c>
      <c r="R100" s="147">
        <v>330</v>
      </c>
      <c r="S100" s="111" t="s">
        <v>540</v>
      </c>
      <c r="T100" s="111" t="s">
        <v>547</v>
      </c>
      <c r="U100" s="111" t="s">
        <v>693</v>
      </c>
      <c r="V100" s="332"/>
      <c r="W100" s="348"/>
      <c r="X100" s="113"/>
      <c r="Y100" s="113"/>
      <c r="Z100" s="113"/>
      <c r="AA100" s="113"/>
      <c r="AB100" s="113"/>
      <c r="AC100" s="113"/>
      <c r="AD100" s="113"/>
      <c r="AE100" s="139">
        <v>50000000</v>
      </c>
      <c r="AF100" s="139">
        <v>50000000</v>
      </c>
      <c r="AG100" s="113"/>
      <c r="AH100" s="113"/>
      <c r="AI100" s="113"/>
      <c r="AJ100" s="347"/>
      <c r="AK100" s="113"/>
      <c r="AL100" s="113"/>
      <c r="AM100" s="113"/>
      <c r="AN100" s="361"/>
      <c r="AO100" s="361"/>
      <c r="AP100" s="361"/>
      <c r="AQ100" s="358"/>
      <c r="AR100" s="358"/>
      <c r="AS100" s="143"/>
    </row>
    <row r="101" spans="1:45" ht="121.5" customHeight="1">
      <c r="A101" s="331"/>
      <c r="B101" s="341"/>
      <c r="C101" s="343"/>
      <c r="D101" s="348"/>
      <c r="E101" s="341"/>
      <c r="F101" s="344"/>
      <c r="G101" s="341"/>
      <c r="H101" s="348"/>
      <c r="I101" s="348"/>
      <c r="J101" s="125" t="s">
        <v>697</v>
      </c>
      <c r="K101" s="113"/>
      <c r="L101" s="113"/>
      <c r="M101" s="112">
        <v>240</v>
      </c>
      <c r="N101" s="112">
        <v>240</v>
      </c>
      <c r="O101" s="164">
        <f t="shared" si="10"/>
        <v>1</v>
      </c>
      <c r="P101" s="109" t="s">
        <v>1021</v>
      </c>
      <c r="Q101" s="109" t="s">
        <v>1022</v>
      </c>
      <c r="R101" s="147">
        <v>330</v>
      </c>
      <c r="S101" s="111" t="s">
        <v>540</v>
      </c>
      <c r="T101" s="111" t="s">
        <v>547</v>
      </c>
      <c r="U101" s="111" t="s">
        <v>693</v>
      </c>
      <c r="V101" s="332"/>
      <c r="W101" s="348"/>
      <c r="X101" s="113"/>
      <c r="Y101" s="113"/>
      <c r="Z101" s="113"/>
      <c r="AA101" s="113"/>
      <c r="AB101" s="113"/>
      <c r="AC101" s="113"/>
      <c r="AD101" s="113"/>
      <c r="AE101" s="139">
        <v>100000000</v>
      </c>
      <c r="AF101" s="139">
        <v>100000000</v>
      </c>
      <c r="AG101" s="113"/>
      <c r="AH101" s="113"/>
      <c r="AI101" s="113"/>
      <c r="AJ101" s="345" t="s">
        <v>905</v>
      </c>
      <c r="AK101" s="113"/>
      <c r="AL101" s="113"/>
      <c r="AM101" s="113"/>
      <c r="AN101" s="359">
        <v>1074595783</v>
      </c>
      <c r="AO101" s="359">
        <v>672903365.92000008</v>
      </c>
      <c r="AP101" s="359">
        <v>657470033.92000008</v>
      </c>
      <c r="AQ101" s="356">
        <f>+AO101/AN101</f>
        <v>0.62619207758420925</v>
      </c>
      <c r="AR101" s="356">
        <f>+AP101/AN101</f>
        <v>0.6118300893425338</v>
      </c>
      <c r="AS101" s="143"/>
    </row>
    <row r="102" spans="1:45" ht="121.5" customHeight="1">
      <c r="A102" s="331"/>
      <c r="B102" s="341"/>
      <c r="C102" s="343"/>
      <c r="D102" s="348"/>
      <c r="E102" s="341"/>
      <c r="F102" s="344"/>
      <c r="G102" s="341"/>
      <c r="H102" s="348"/>
      <c r="I102" s="348"/>
      <c r="J102" s="125" t="s">
        <v>698</v>
      </c>
      <c r="K102" s="113"/>
      <c r="L102" s="113"/>
      <c r="M102" s="112">
        <v>110</v>
      </c>
      <c r="N102" s="112">
        <v>110</v>
      </c>
      <c r="O102" s="164">
        <f t="shared" si="10"/>
        <v>1</v>
      </c>
      <c r="P102" s="109" t="s">
        <v>1021</v>
      </c>
      <c r="Q102" s="109" t="s">
        <v>1022</v>
      </c>
      <c r="R102" s="147">
        <v>330</v>
      </c>
      <c r="S102" s="111" t="s">
        <v>540</v>
      </c>
      <c r="T102" s="111" t="s">
        <v>547</v>
      </c>
      <c r="U102" s="111" t="s">
        <v>693</v>
      </c>
      <c r="V102" s="332"/>
      <c r="W102" s="348"/>
      <c r="X102" s="113"/>
      <c r="Y102" s="113"/>
      <c r="Z102" s="113"/>
      <c r="AA102" s="113"/>
      <c r="AB102" s="113"/>
      <c r="AC102" s="113"/>
      <c r="AD102" s="113"/>
      <c r="AE102" s="139">
        <v>33100000</v>
      </c>
      <c r="AF102" s="139">
        <v>33100000</v>
      </c>
      <c r="AG102" s="113"/>
      <c r="AH102" s="113"/>
      <c r="AI102" s="113"/>
      <c r="AJ102" s="346"/>
      <c r="AK102" s="113"/>
      <c r="AL102" s="113"/>
      <c r="AM102" s="113"/>
      <c r="AN102" s="360"/>
      <c r="AO102" s="360"/>
      <c r="AP102" s="360"/>
      <c r="AQ102" s="357"/>
      <c r="AR102" s="357"/>
      <c r="AS102" s="143"/>
    </row>
    <row r="103" spans="1:45" ht="121.5" customHeight="1">
      <c r="A103" s="331"/>
      <c r="B103" s="341"/>
      <c r="C103" s="343"/>
      <c r="D103" s="341" t="s">
        <v>317</v>
      </c>
      <c r="E103" s="341"/>
      <c r="F103" s="344"/>
      <c r="G103" s="341"/>
      <c r="H103" s="341" t="s">
        <v>699</v>
      </c>
      <c r="I103" s="341" t="s">
        <v>901</v>
      </c>
      <c r="J103" s="125" t="s">
        <v>902</v>
      </c>
      <c r="K103" s="113"/>
      <c r="L103" s="113"/>
      <c r="M103" s="112">
        <v>11</v>
      </c>
      <c r="N103" s="112">
        <v>12</v>
      </c>
      <c r="O103" s="164">
        <v>1</v>
      </c>
      <c r="P103" s="109" t="s">
        <v>1021</v>
      </c>
      <c r="Q103" s="109" t="s">
        <v>1022</v>
      </c>
      <c r="R103" s="147">
        <v>330</v>
      </c>
      <c r="S103" s="110" t="s">
        <v>540</v>
      </c>
      <c r="T103" s="110" t="s">
        <v>547</v>
      </c>
      <c r="U103" s="110" t="s">
        <v>693</v>
      </c>
      <c r="V103" s="332"/>
      <c r="W103" s="398"/>
      <c r="X103" s="141"/>
      <c r="Y103" s="141"/>
      <c r="Z103" s="141"/>
      <c r="AA103" s="141"/>
      <c r="AB103" s="141"/>
      <c r="AC103" s="141"/>
      <c r="AD103" s="141"/>
      <c r="AE103" s="182">
        <v>139495783</v>
      </c>
      <c r="AF103" s="182">
        <v>139495783</v>
      </c>
      <c r="AG103" s="141"/>
      <c r="AH103" s="141"/>
      <c r="AI103" s="141"/>
      <c r="AJ103" s="346"/>
      <c r="AK103" s="113"/>
      <c r="AL103" s="113"/>
      <c r="AM103" s="113"/>
      <c r="AN103" s="360"/>
      <c r="AO103" s="360"/>
      <c r="AP103" s="360"/>
      <c r="AQ103" s="357"/>
      <c r="AR103" s="357"/>
      <c r="AS103" s="143"/>
    </row>
    <row r="104" spans="1:45" ht="121.5" customHeight="1">
      <c r="A104" s="331"/>
      <c r="B104" s="341"/>
      <c r="C104" s="343"/>
      <c r="D104" s="341"/>
      <c r="E104" s="341"/>
      <c r="F104" s="344"/>
      <c r="G104" s="341"/>
      <c r="H104" s="341"/>
      <c r="I104" s="341"/>
      <c r="J104" s="125" t="s">
        <v>903</v>
      </c>
      <c r="K104" s="113"/>
      <c r="L104" s="113"/>
      <c r="M104" s="112">
        <v>1</v>
      </c>
      <c r="N104" s="112">
        <v>1</v>
      </c>
      <c r="O104" s="164">
        <f t="shared" si="10"/>
        <v>1</v>
      </c>
      <c r="P104" s="109" t="s">
        <v>1021</v>
      </c>
      <c r="Q104" s="109" t="s">
        <v>1022</v>
      </c>
      <c r="R104" s="147">
        <v>330</v>
      </c>
      <c r="S104" s="110" t="s">
        <v>540</v>
      </c>
      <c r="T104" s="110" t="s">
        <v>547</v>
      </c>
      <c r="U104" s="110" t="s">
        <v>693</v>
      </c>
      <c r="V104" s="103"/>
      <c r="W104" s="103"/>
      <c r="X104" s="113"/>
      <c r="Y104" s="113"/>
      <c r="Z104" s="113"/>
      <c r="AA104" s="113"/>
      <c r="AB104" s="113"/>
      <c r="AC104" s="113"/>
      <c r="AD104" s="113"/>
      <c r="AE104" s="139">
        <v>40000000</v>
      </c>
      <c r="AF104" s="139">
        <v>40000000</v>
      </c>
      <c r="AG104" s="113"/>
      <c r="AH104" s="113"/>
      <c r="AI104" s="113"/>
      <c r="AJ104" s="347"/>
      <c r="AK104" s="113"/>
      <c r="AL104" s="113"/>
      <c r="AM104" s="113"/>
      <c r="AN104" s="361"/>
      <c r="AO104" s="361"/>
      <c r="AP104" s="361"/>
      <c r="AQ104" s="358"/>
      <c r="AR104" s="358"/>
      <c r="AS104" s="143"/>
    </row>
    <row r="105" spans="1:45" ht="89.25" customHeight="1" thickBot="1">
      <c r="A105" s="96"/>
      <c r="B105" s="341"/>
      <c r="C105" s="100"/>
      <c r="D105" s="467" t="s">
        <v>906</v>
      </c>
      <c r="E105" s="467"/>
      <c r="F105" s="467"/>
      <c r="G105" s="467"/>
      <c r="H105" s="467"/>
      <c r="I105" s="467"/>
      <c r="J105" s="467"/>
      <c r="K105" s="467"/>
      <c r="L105" s="467"/>
      <c r="M105" s="467"/>
      <c r="N105" s="467"/>
      <c r="O105" s="279">
        <f>AVERAGE(O98:O103)</f>
        <v>0.9746933333333333</v>
      </c>
      <c r="P105" s="122"/>
      <c r="Q105" s="122"/>
      <c r="R105" s="122"/>
      <c r="S105" s="122"/>
      <c r="T105" s="122"/>
      <c r="U105" s="122"/>
      <c r="V105" s="126"/>
      <c r="W105" s="122"/>
      <c r="X105" s="122"/>
      <c r="Y105" s="122"/>
      <c r="Z105" s="122" t="s">
        <v>689</v>
      </c>
      <c r="AA105" s="122"/>
      <c r="AB105" s="122"/>
      <c r="AC105" s="122"/>
      <c r="AD105" s="400" t="s">
        <v>908</v>
      </c>
      <c r="AE105" s="401"/>
      <c r="AF105" s="401"/>
      <c r="AG105" s="401"/>
      <c r="AH105" s="401"/>
      <c r="AI105" s="401"/>
      <c r="AJ105" s="401"/>
      <c r="AK105" s="123">
        <v>1062595783</v>
      </c>
      <c r="AL105" s="123">
        <v>0</v>
      </c>
      <c r="AM105" s="123">
        <v>0</v>
      </c>
      <c r="AN105" s="273">
        <f>+AN98+AN101</f>
        <v>2479495783</v>
      </c>
      <c r="AO105" s="273">
        <f>+AO98+AO101</f>
        <v>2077803365.9200001</v>
      </c>
      <c r="AP105" s="273">
        <f>+AP98+AP101</f>
        <v>2026370033.9200001</v>
      </c>
      <c r="AQ105" s="107">
        <f>+AO105/AN105</f>
        <v>0.83799431326558549</v>
      </c>
      <c r="AR105" s="107">
        <f>+AP105/AN105</f>
        <v>0.81725084906909884</v>
      </c>
      <c r="AS105" s="143"/>
    </row>
    <row r="106" spans="1:45" ht="99" customHeight="1" thickBot="1">
      <c r="A106" s="96"/>
      <c r="B106" s="341"/>
      <c r="C106" s="97"/>
      <c r="D106" s="330" t="s">
        <v>921</v>
      </c>
      <c r="E106" s="330"/>
      <c r="F106" s="330"/>
      <c r="G106" s="330"/>
      <c r="H106" s="330"/>
      <c r="I106" s="330"/>
      <c r="J106" s="330"/>
      <c r="K106" s="330"/>
      <c r="L106" s="330"/>
      <c r="M106" s="330"/>
      <c r="N106" s="330"/>
      <c r="O106" s="272">
        <f>+(O105+O97+O91)/3</f>
        <v>0.75020641975308644</v>
      </c>
      <c r="P106" s="104"/>
      <c r="Q106" s="104"/>
      <c r="R106" s="104"/>
      <c r="S106" s="104"/>
      <c r="T106" s="104"/>
      <c r="U106" s="104"/>
      <c r="V106" s="105"/>
      <c r="W106" s="104"/>
      <c r="X106" s="104"/>
      <c r="Y106" s="104"/>
      <c r="Z106" s="104"/>
      <c r="AA106" s="104"/>
      <c r="AB106" s="104"/>
      <c r="AC106" s="105"/>
      <c r="AD106" s="353" t="s">
        <v>907</v>
      </c>
      <c r="AE106" s="354"/>
      <c r="AF106" s="354"/>
      <c r="AG106" s="354"/>
      <c r="AH106" s="354"/>
      <c r="AI106" s="354"/>
      <c r="AJ106" s="355"/>
      <c r="AK106" s="274">
        <v>1478026666.6600001</v>
      </c>
      <c r="AL106" s="120">
        <v>0</v>
      </c>
      <c r="AM106" s="107">
        <v>0</v>
      </c>
      <c r="AN106" s="106">
        <f>+AN91+AN97+AN105</f>
        <v>5289290951.3400002</v>
      </c>
      <c r="AO106" s="106">
        <f>+AO91+AO97+AO105</f>
        <v>3273533347.46</v>
      </c>
      <c r="AP106" s="106">
        <f>+AP91+AP97+AP105</f>
        <v>2967133348.46</v>
      </c>
      <c r="AQ106" s="107">
        <f>+AO106/AN106</f>
        <v>0.61889833204026645</v>
      </c>
      <c r="AR106" s="107">
        <f>+AP106/AN106</f>
        <v>0.56096996284696732</v>
      </c>
      <c r="AS106" s="143"/>
    </row>
    <row r="107" spans="1:45" ht="69" customHeight="1">
      <c r="A107" s="327"/>
      <c r="B107" s="324"/>
      <c r="C107" s="327"/>
      <c r="D107" s="328" t="s">
        <v>325</v>
      </c>
      <c r="E107" s="465" t="s">
        <v>922</v>
      </c>
      <c r="F107" s="334">
        <v>2024130010011</v>
      </c>
      <c r="G107" s="328" t="s">
        <v>923</v>
      </c>
      <c r="H107" s="328" t="s">
        <v>701</v>
      </c>
      <c r="I107" s="328" t="s">
        <v>936</v>
      </c>
      <c r="J107" s="111" t="s">
        <v>924</v>
      </c>
      <c r="K107" s="156"/>
      <c r="L107" s="156"/>
      <c r="M107" s="111">
        <v>23</v>
      </c>
      <c r="N107" s="111">
        <v>23</v>
      </c>
      <c r="O107" s="183">
        <f>+N107/M107</f>
        <v>1</v>
      </c>
      <c r="P107" s="109" t="s">
        <v>1021</v>
      </c>
      <c r="Q107" s="109" t="s">
        <v>1022</v>
      </c>
      <c r="R107" s="147">
        <v>330</v>
      </c>
      <c r="S107" s="111" t="s">
        <v>540</v>
      </c>
      <c r="T107" s="111" t="s">
        <v>547</v>
      </c>
      <c r="U107" s="149" t="s">
        <v>1026</v>
      </c>
      <c r="V107" s="103"/>
      <c r="W107" s="103"/>
      <c r="X107" s="113"/>
      <c r="Y107" s="113"/>
      <c r="Z107" s="113"/>
      <c r="AA107" s="113"/>
      <c r="AB107" s="113"/>
      <c r="AC107" s="113"/>
      <c r="AD107" s="113"/>
      <c r="AE107" s="139">
        <v>153433333</v>
      </c>
      <c r="AF107" s="113"/>
      <c r="AG107" s="113"/>
      <c r="AH107" s="113"/>
      <c r="AI107" s="113"/>
      <c r="AJ107" s="475" t="s">
        <v>963</v>
      </c>
      <c r="AK107" s="113"/>
      <c r="AL107" s="113"/>
      <c r="AM107" s="113"/>
      <c r="AN107" s="359">
        <v>356100000</v>
      </c>
      <c r="AO107" s="359">
        <v>356100000</v>
      </c>
      <c r="AP107" s="359">
        <v>351100000</v>
      </c>
      <c r="AQ107" s="356">
        <f>+AO107/AN107</f>
        <v>1</v>
      </c>
      <c r="AR107" s="356">
        <f>+AP107/AN107</f>
        <v>0.98595900028081995</v>
      </c>
      <c r="AS107" s="143"/>
    </row>
    <row r="108" spans="1:45" ht="69" customHeight="1">
      <c r="A108" s="327"/>
      <c r="B108" s="324"/>
      <c r="C108" s="327"/>
      <c r="D108" s="327"/>
      <c r="E108" s="466"/>
      <c r="F108" s="335"/>
      <c r="G108" s="324"/>
      <c r="H108" s="327"/>
      <c r="I108" s="327"/>
      <c r="J108" s="111" t="s">
        <v>925</v>
      </c>
      <c r="K108" s="156"/>
      <c r="L108" s="156"/>
      <c r="M108" s="111">
        <v>1</v>
      </c>
      <c r="N108" s="111">
        <v>1</v>
      </c>
      <c r="O108" s="183">
        <f t="shared" ref="O108:O121" si="11">+N108/M108</f>
        <v>1</v>
      </c>
      <c r="P108" s="109" t="s">
        <v>1021</v>
      </c>
      <c r="Q108" s="109" t="s">
        <v>1022</v>
      </c>
      <c r="R108" s="147">
        <v>330</v>
      </c>
      <c r="S108" s="111" t="s">
        <v>540</v>
      </c>
      <c r="T108" s="111" t="s">
        <v>547</v>
      </c>
      <c r="U108" s="149" t="s">
        <v>1026</v>
      </c>
      <c r="V108" s="103"/>
      <c r="W108" s="103"/>
      <c r="X108" s="113"/>
      <c r="Y108" s="113"/>
      <c r="Z108" s="113"/>
      <c r="AA108" s="113"/>
      <c r="AB108" s="113"/>
      <c r="AC108" s="113"/>
      <c r="AD108" s="113"/>
      <c r="AE108" s="139">
        <v>27500000</v>
      </c>
      <c r="AF108" s="113"/>
      <c r="AG108" s="113"/>
      <c r="AH108" s="113"/>
      <c r="AI108" s="113"/>
      <c r="AJ108" s="346"/>
      <c r="AK108" s="113"/>
      <c r="AL108" s="113"/>
      <c r="AM108" s="113"/>
      <c r="AN108" s="360"/>
      <c r="AO108" s="360"/>
      <c r="AP108" s="360"/>
      <c r="AQ108" s="357"/>
      <c r="AR108" s="357"/>
      <c r="AS108" s="143"/>
    </row>
    <row r="109" spans="1:45" ht="69" customHeight="1">
      <c r="A109" s="327"/>
      <c r="B109" s="324"/>
      <c r="C109" s="327"/>
      <c r="D109" s="327"/>
      <c r="E109" s="466"/>
      <c r="F109" s="335"/>
      <c r="G109" s="324"/>
      <c r="H109" s="327"/>
      <c r="I109" s="327"/>
      <c r="J109" s="111" t="s">
        <v>926</v>
      </c>
      <c r="K109" s="156"/>
      <c r="L109" s="156"/>
      <c r="M109" s="111">
        <v>1</v>
      </c>
      <c r="N109" s="111">
        <v>1</v>
      </c>
      <c r="O109" s="183">
        <f t="shared" si="11"/>
        <v>1</v>
      </c>
      <c r="P109" s="109" t="s">
        <v>1021</v>
      </c>
      <c r="Q109" s="109" t="s">
        <v>1022</v>
      </c>
      <c r="R109" s="147">
        <v>330</v>
      </c>
      <c r="S109" s="111" t="s">
        <v>540</v>
      </c>
      <c r="T109" s="111" t="s">
        <v>547</v>
      </c>
      <c r="U109" s="149" t="s">
        <v>1026</v>
      </c>
      <c r="V109" s="103"/>
      <c r="W109" s="103"/>
      <c r="X109" s="113"/>
      <c r="Y109" s="113"/>
      <c r="Z109" s="113"/>
      <c r="AA109" s="113"/>
      <c r="AB109" s="113"/>
      <c r="AC109" s="113"/>
      <c r="AD109" s="113"/>
      <c r="AE109" s="139">
        <v>27500000</v>
      </c>
      <c r="AF109" s="113"/>
      <c r="AG109" s="113"/>
      <c r="AH109" s="113"/>
      <c r="AI109" s="113"/>
      <c r="AJ109" s="346"/>
      <c r="AK109" s="113"/>
      <c r="AL109" s="113"/>
      <c r="AM109" s="113"/>
      <c r="AN109" s="360"/>
      <c r="AO109" s="360"/>
      <c r="AP109" s="360"/>
      <c r="AQ109" s="357"/>
      <c r="AR109" s="357"/>
      <c r="AS109" s="143"/>
    </row>
    <row r="110" spans="1:45" ht="69" customHeight="1">
      <c r="A110" s="327"/>
      <c r="B110" s="324"/>
      <c r="C110" s="327"/>
      <c r="D110" s="327"/>
      <c r="E110" s="466"/>
      <c r="F110" s="335"/>
      <c r="G110" s="324"/>
      <c r="H110" s="327"/>
      <c r="I110" s="327"/>
      <c r="J110" s="111" t="s">
        <v>927</v>
      </c>
      <c r="K110" s="156"/>
      <c r="L110" s="156"/>
      <c r="M110" s="111">
        <v>1</v>
      </c>
      <c r="N110" s="111">
        <v>1</v>
      </c>
      <c r="O110" s="183">
        <f t="shared" si="11"/>
        <v>1</v>
      </c>
      <c r="P110" s="109" t="s">
        <v>1021</v>
      </c>
      <c r="Q110" s="109" t="s">
        <v>1022</v>
      </c>
      <c r="R110" s="147">
        <v>330</v>
      </c>
      <c r="S110" s="111" t="s">
        <v>540</v>
      </c>
      <c r="T110" s="111" t="s">
        <v>547</v>
      </c>
      <c r="U110" s="149" t="s">
        <v>1026</v>
      </c>
      <c r="V110" s="103"/>
      <c r="W110" s="103"/>
      <c r="X110" s="113"/>
      <c r="Y110" s="113"/>
      <c r="Z110" s="113"/>
      <c r="AA110" s="113"/>
      <c r="AB110" s="113"/>
      <c r="AC110" s="113"/>
      <c r="AD110" s="113"/>
      <c r="AE110" s="139">
        <v>27500000</v>
      </c>
      <c r="AF110" s="113"/>
      <c r="AG110" s="113"/>
      <c r="AH110" s="113"/>
      <c r="AI110" s="113"/>
      <c r="AJ110" s="347"/>
      <c r="AK110" s="113"/>
      <c r="AL110" s="113"/>
      <c r="AM110" s="113"/>
      <c r="AN110" s="361"/>
      <c r="AO110" s="361"/>
      <c r="AP110" s="361"/>
      <c r="AQ110" s="358"/>
      <c r="AR110" s="358"/>
      <c r="AS110" s="143"/>
    </row>
    <row r="111" spans="1:45" ht="69" customHeight="1">
      <c r="A111" s="327"/>
      <c r="B111" s="324"/>
      <c r="C111" s="327"/>
      <c r="D111" s="327"/>
      <c r="E111" s="466"/>
      <c r="F111" s="335"/>
      <c r="G111" s="324"/>
      <c r="H111" s="327"/>
      <c r="I111" s="327"/>
      <c r="J111" s="111" t="s">
        <v>928</v>
      </c>
      <c r="K111" s="156"/>
      <c r="L111" s="156"/>
      <c r="M111" s="111">
        <v>1</v>
      </c>
      <c r="N111" s="111">
        <v>1</v>
      </c>
      <c r="O111" s="183">
        <f t="shared" si="11"/>
        <v>1</v>
      </c>
      <c r="P111" s="109" t="s">
        <v>1021</v>
      </c>
      <c r="Q111" s="109" t="s">
        <v>1022</v>
      </c>
      <c r="R111" s="147">
        <v>330</v>
      </c>
      <c r="S111" s="111" t="s">
        <v>540</v>
      </c>
      <c r="T111" s="111" t="s">
        <v>547</v>
      </c>
      <c r="U111" s="149" t="s">
        <v>1026</v>
      </c>
      <c r="V111" s="103"/>
      <c r="W111" s="103"/>
      <c r="X111" s="113"/>
      <c r="Y111" s="113"/>
      <c r="Z111" s="113"/>
      <c r="AA111" s="113"/>
      <c r="AB111" s="113"/>
      <c r="AC111" s="113"/>
      <c r="AD111" s="113"/>
      <c r="AE111" s="139">
        <v>16500000</v>
      </c>
      <c r="AF111" s="113"/>
      <c r="AG111" s="113"/>
      <c r="AH111" s="113"/>
      <c r="AI111" s="113"/>
      <c r="AJ111" s="345" t="s">
        <v>964</v>
      </c>
      <c r="AK111" s="113"/>
      <c r="AL111" s="113"/>
      <c r="AM111" s="113"/>
      <c r="AN111" s="359">
        <v>503900000</v>
      </c>
      <c r="AO111" s="359">
        <v>254056852</v>
      </c>
      <c r="AP111" s="359">
        <v>253780185</v>
      </c>
      <c r="AQ111" s="356">
        <f>+AO111/AN111</f>
        <v>0.504181091486406</v>
      </c>
      <c r="AR111" s="356">
        <f>+AP111/AN111</f>
        <v>0.50363204008731888</v>
      </c>
      <c r="AS111" s="143"/>
    </row>
    <row r="112" spans="1:45" ht="69" customHeight="1">
      <c r="A112" s="327"/>
      <c r="B112" s="324"/>
      <c r="C112" s="327"/>
      <c r="D112" s="327"/>
      <c r="E112" s="466"/>
      <c r="F112" s="335"/>
      <c r="G112" s="324"/>
      <c r="H112" s="327"/>
      <c r="I112" s="327"/>
      <c r="J112" s="111" t="s">
        <v>929</v>
      </c>
      <c r="K112" s="156"/>
      <c r="L112" s="156"/>
      <c r="M112" s="111">
        <v>1</v>
      </c>
      <c r="N112" s="111">
        <v>1</v>
      </c>
      <c r="O112" s="183">
        <f t="shared" si="11"/>
        <v>1</v>
      </c>
      <c r="P112" s="109" t="s">
        <v>1021</v>
      </c>
      <c r="Q112" s="109" t="s">
        <v>1022</v>
      </c>
      <c r="R112" s="147">
        <v>330</v>
      </c>
      <c r="S112" s="111" t="s">
        <v>540</v>
      </c>
      <c r="T112" s="111" t="s">
        <v>547</v>
      </c>
      <c r="U112" s="149" t="s">
        <v>1026</v>
      </c>
      <c r="V112" s="103"/>
      <c r="W112" s="103"/>
      <c r="X112" s="113"/>
      <c r="Y112" s="113"/>
      <c r="Z112" s="113"/>
      <c r="AA112" s="113"/>
      <c r="AB112" s="113"/>
      <c r="AC112" s="113"/>
      <c r="AD112" s="113"/>
      <c r="AE112" s="139">
        <v>27500000</v>
      </c>
      <c r="AF112" s="113"/>
      <c r="AG112" s="113"/>
      <c r="AH112" s="113"/>
      <c r="AI112" s="113"/>
      <c r="AJ112" s="346"/>
      <c r="AK112" s="113"/>
      <c r="AL112" s="113"/>
      <c r="AM112" s="113"/>
      <c r="AN112" s="360"/>
      <c r="AO112" s="360"/>
      <c r="AP112" s="360"/>
      <c r="AQ112" s="357"/>
      <c r="AR112" s="357"/>
      <c r="AS112" s="143"/>
    </row>
    <row r="113" spans="1:45" ht="69" customHeight="1">
      <c r="A113" s="327"/>
      <c r="B113" s="324"/>
      <c r="C113" s="327"/>
      <c r="D113" s="327"/>
      <c r="E113" s="466"/>
      <c r="F113" s="335"/>
      <c r="G113" s="324"/>
      <c r="H113" s="327"/>
      <c r="I113" s="327"/>
      <c r="J113" s="111" t="s">
        <v>930</v>
      </c>
      <c r="K113" s="156"/>
      <c r="L113" s="156"/>
      <c r="M113" s="111">
        <v>1</v>
      </c>
      <c r="N113" s="111">
        <v>1</v>
      </c>
      <c r="O113" s="183">
        <f t="shared" si="11"/>
        <v>1</v>
      </c>
      <c r="P113" s="109" t="s">
        <v>1021</v>
      </c>
      <c r="Q113" s="109" t="s">
        <v>1022</v>
      </c>
      <c r="R113" s="147">
        <v>330</v>
      </c>
      <c r="S113" s="111" t="s">
        <v>540</v>
      </c>
      <c r="T113" s="111" t="s">
        <v>547</v>
      </c>
      <c r="U113" s="149" t="s">
        <v>1026</v>
      </c>
      <c r="V113" s="103"/>
      <c r="W113" s="103"/>
      <c r="X113" s="113"/>
      <c r="Y113" s="113"/>
      <c r="Z113" s="113"/>
      <c r="AA113" s="113"/>
      <c r="AB113" s="113"/>
      <c r="AC113" s="113"/>
      <c r="AD113" s="113"/>
      <c r="AE113" s="139">
        <v>1</v>
      </c>
      <c r="AF113" s="113"/>
      <c r="AG113" s="113"/>
      <c r="AH113" s="113"/>
      <c r="AI113" s="113"/>
      <c r="AJ113" s="346"/>
      <c r="AK113" s="113"/>
      <c r="AL113" s="113"/>
      <c r="AM113" s="113"/>
      <c r="AN113" s="360"/>
      <c r="AO113" s="360"/>
      <c r="AP113" s="360"/>
      <c r="AQ113" s="357"/>
      <c r="AR113" s="357"/>
      <c r="AS113" s="143"/>
    </row>
    <row r="114" spans="1:45" ht="69" customHeight="1">
      <c r="A114" s="327"/>
      <c r="B114" s="324"/>
      <c r="C114" s="327"/>
      <c r="D114" s="327"/>
      <c r="E114" s="466"/>
      <c r="F114" s="335"/>
      <c r="G114" s="324"/>
      <c r="H114" s="327"/>
      <c r="I114" s="327"/>
      <c r="J114" s="111" t="s">
        <v>931</v>
      </c>
      <c r="K114" s="156"/>
      <c r="L114" s="156"/>
      <c r="M114" s="111">
        <v>1</v>
      </c>
      <c r="N114" s="111">
        <v>1</v>
      </c>
      <c r="O114" s="183">
        <f t="shared" si="11"/>
        <v>1</v>
      </c>
      <c r="P114" s="109" t="s">
        <v>1021</v>
      </c>
      <c r="Q114" s="109" t="s">
        <v>1022</v>
      </c>
      <c r="R114" s="147">
        <v>330</v>
      </c>
      <c r="S114" s="111" t="s">
        <v>540</v>
      </c>
      <c r="T114" s="111" t="s">
        <v>547</v>
      </c>
      <c r="U114" s="149" t="s">
        <v>1026</v>
      </c>
      <c r="V114" s="103"/>
      <c r="W114" s="103"/>
      <c r="X114" s="113"/>
      <c r="Y114" s="113"/>
      <c r="Z114" s="113"/>
      <c r="AA114" s="113"/>
      <c r="AB114" s="113"/>
      <c r="AC114" s="113"/>
      <c r="AD114" s="113"/>
      <c r="AE114" s="139">
        <v>27500000</v>
      </c>
      <c r="AF114" s="113"/>
      <c r="AG114" s="113"/>
      <c r="AH114" s="113"/>
      <c r="AI114" s="113"/>
      <c r="AJ114" s="346"/>
      <c r="AK114" s="113"/>
      <c r="AL114" s="113"/>
      <c r="AM114" s="113"/>
      <c r="AN114" s="360"/>
      <c r="AO114" s="360"/>
      <c r="AP114" s="360"/>
      <c r="AQ114" s="357"/>
      <c r="AR114" s="357"/>
      <c r="AS114" s="143"/>
    </row>
    <row r="115" spans="1:45" ht="69" customHeight="1">
      <c r="A115" s="327"/>
      <c r="B115" s="324"/>
      <c r="C115" s="327"/>
      <c r="D115" s="327"/>
      <c r="E115" s="466"/>
      <c r="F115" s="335"/>
      <c r="G115" s="324"/>
      <c r="H115" s="327"/>
      <c r="I115" s="327"/>
      <c r="J115" s="111" t="s">
        <v>932</v>
      </c>
      <c r="K115" s="156"/>
      <c r="L115" s="156"/>
      <c r="M115" s="111">
        <v>1</v>
      </c>
      <c r="N115" s="111">
        <v>1</v>
      </c>
      <c r="O115" s="183">
        <f t="shared" si="11"/>
        <v>1</v>
      </c>
      <c r="P115" s="109" t="s">
        <v>1021</v>
      </c>
      <c r="Q115" s="109" t="s">
        <v>1022</v>
      </c>
      <c r="R115" s="147">
        <v>330</v>
      </c>
      <c r="S115" s="111" t="s">
        <v>540</v>
      </c>
      <c r="T115" s="111" t="s">
        <v>547</v>
      </c>
      <c r="U115" s="149" t="s">
        <v>1026</v>
      </c>
      <c r="V115" s="103"/>
      <c r="W115" s="103"/>
      <c r="X115" s="113"/>
      <c r="Y115" s="113"/>
      <c r="Z115" s="113"/>
      <c r="AA115" s="113"/>
      <c r="AB115" s="113"/>
      <c r="AC115" s="113"/>
      <c r="AD115" s="113"/>
      <c r="AE115" s="139">
        <v>17500000</v>
      </c>
      <c r="AF115" s="113"/>
      <c r="AG115" s="113"/>
      <c r="AH115" s="113"/>
      <c r="AI115" s="113"/>
      <c r="AJ115" s="346"/>
      <c r="AK115" s="113"/>
      <c r="AL115" s="113"/>
      <c r="AM115" s="113"/>
      <c r="AN115" s="360"/>
      <c r="AO115" s="360"/>
      <c r="AP115" s="360"/>
      <c r="AQ115" s="357"/>
      <c r="AR115" s="357"/>
      <c r="AS115" s="143"/>
    </row>
    <row r="116" spans="1:45" ht="69" customHeight="1">
      <c r="A116" s="327"/>
      <c r="B116" s="324"/>
      <c r="C116" s="327"/>
      <c r="D116" s="327"/>
      <c r="E116" s="466"/>
      <c r="F116" s="335"/>
      <c r="G116" s="324"/>
      <c r="H116" s="327"/>
      <c r="I116" s="327"/>
      <c r="J116" s="111" t="s">
        <v>933</v>
      </c>
      <c r="K116" s="156"/>
      <c r="L116" s="156"/>
      <c r="M116" s="111">
        <v>1</v>
      </c>
      <c r="N116" s="111">
        <v>1</v>
      </c>
      <c r="O116" s="183">
        <f t="shared" si="11"/>
        <v>1</v>
      </c>
      <c r="P116" s="109" t="s">
        <v>1021</v>
      </c>
      <c r="Q116" s="109" t="s">
        <v>1022</v>
      </c>
      <c r="R116" s="147">
        <v>330</v>
      </c>
      <c r="S116" s="111" t="s">
        <v>540</v>
      </c>
      <c r="T116" s="111" t="s">
        <v>547</v>
      </c>
      <c r="U116" s="149" t="s">
        <v>1026</v>
      </c>
      <c r="V116" s="103"/>
      <c r="W116" s="103"/>
      <c r="X116" s="113"/>
      <c r="Y116" s="113"/>
      <c r="Z116" s="113"/>
      <c r="AA116" s="113"/>
      <c r="AB116" s="113"/>
      <c r="AC116" s="113"/>
      <c r="AD116" s="113"/>
      <c r="AE116" s="139">
        <v>11000000</v>
      </c>
      <c r="AF116" s="113"/>
      <c r="AG116" s="113"/>
      <c r="AH116" s="113"/>
      <c r="AI116" s="113"/>
      <c r="AJ116" s="346"/>
      <c r="AK116" s="113"/>
      <c r="AL116" s="113"/>
      <c r="AM116" s="113"/>
      <c r="AN116" s="360"/>
      <c r="AO116" s="360"/>
      <c r="AP116" s="360"/>
      <c r="AQ116" s="357"/>
      <c r="AR116" s="357"/>
      <c r="AS116" s="143"/>
    </row>
    <row r="117" spans="1:45" ht="102" customHeight="1">
      <c r="A117" s="327"/>
      <c r="B117" s="324"/>
      <c r="C117" s="327"/>
      <c r="D117" s="327"/>
      <c r="E117" s="466"/>
      <c r="F117" s="335"/>
      <c r="G117" s="324"/>
      <c r="H117" s="327"/>
      <c r="I117" s="327"/>
      <c r="J117" s="111" t="s">
        <v>934</v>
      </c>
      <c r="K117" s="156"/>
      <c r="L117" s="156"/>
      <c r="M117" s="111">
        <v>1</v>
      </c>
      <c r="N117" s="111">
        <v>1</v>
      </c>
      <c r="O117" s="183">
        <f t="shared" si="11"/>
        <v>1</v>
      </c>
      <c r="P117" s="109" t="s">
        <v>1021</v>
      </c>
      <c r="Q117" s="109" t="s">
        <v>1022</v>
      </c>
      <c r="R117" s="147">
        <v>330</v>
      </c>
      <c r="S117" s="111" t="s">
        <v>540</v>
      </c>
      <c r="T117" s="111" t="s">
        <v>547</v>
      </c>
      <c r="U117" s="149" t="s">
        <v>1026</v>
      </c>
      <c r="V117" s="103"/>
      <c r="W117" s="103"/>
      <c r="X117" s="113"/>
      <c r="Y117" s="113"/>
      <c r="Z117" s="113"/>
      <c r="AA117" s="113"/>
      <c r="AB117" s="113"/>
      <c r="AC117" s="113"/>
      <c r="AD117" s="113"/>
      <c r="AE117" s="139">
        <v>27500000</v>
      </c>
      <c r="AF117" s="113"/>
      <c r="AG117" s="113"/>
      <c r="AH117" s="113"/>
      <c r="AI117" s="113"/>
      <c r="AJ117" s="346"/>
      <c r="AK117" s="113"/>
      <c r="AL117" s="113"/>
      <c r="AM117" s="113"/>
      <c r="AN117" s="360"/>
      <c r="AO117" s="360"/>
      <c r="AP117" s="360"/>
      <c r="AQ117" s="357"/>
      <c r="AR117" s="357"/>
      <c r="AS117" s="143"/>
    </row>
    <row r="118" spans="1:45" ht="69" customHeight="1">
      <c r="A118" s="327"/>
      <c r="B118" s="324"/>
      <c r="C118" s="327"/>
      <c r="D118" s="327"/>
      <c r="E118" s="466"/>
      <c r="F118" s="335"/>
      <c r="G118" s="324"/>
      <c r="H118" s="327"/>
      <c r="I118" s="327"/>
      <c r="J118" s="111" t="s">
        <v>935</v>
      </c>
      <c r="K118" s="156"/>
      <c r="L118" s="156"/>
      <c r="M118" s="111">
        <v>1</v>
      </c>
      <c r="N118" s="111">
        <f>9/12</f>
        <v>0.75</v>
      </c>
      <c r="O118" s="183">
        <f t="shared" si="11"/>
        <v>0.75</v>
      </c>
      <c r="P118" s="109" t="s">
        <v>1021</v>
      </c>
      <c r="Q118" s="109" t="s">
        <v>1022</v>
      </c>
      <c r="R118" s="147">
        <v>330</v>
      </c>
      <c r="S118" s="111" t="s">
        <v>540</v>
      </c>
      <c r="T118" s="111" t="s">
        <v>547</v>
      </c>
      <c r="U118" s="149" t="s">
        <v>1026</v>
      </c>
      <c r="V118" s="103"/>
      <c r="W118" s="103"/>
      <c r="X118" s="113"/>
      <c r="Y118" s="113"/>
      <c r="Z118" s="113"/>
      <c r="AA118" s="113"/>
      <c r="AB118" s="113"/>
      <c r="AC118" s="113"/>
      <c r="AD118" s="113"/>
      <c r="AE118" s="139">
        <v>27500000</v>
      </c>
      <c r="AF118" s="113"/>
      <c r="AG118" s="113"/>
      <c r="AH118" s="113"/>
      <c r="AI118" s="113"/>
      <c r="AJ118" s="346"/>
      <c r="AK118" s="113"/>
      <c r="AL118" s="113"/>
      <c r="AM118" s="113"/>
      <c r="AN118" s="360"/>
      <c r="AO118" s="360"/>
      <c r="AP118" s="360"/>
      <c r="AQ118" s="357"/>
      <c r="AR118" s="357"/>
      <c r="AS118" s="143"/>
    </row>
    <row r="119" spans="1:45" ht="69" customHeight="1">
      <c r="A119" s="327"/>
      <c r="B119" s="324"/>
      <c r="C119" s="327"/>
      <c r="D119" s="326" t="s">
        <v>328</v>
      </c>
      <c r="E119" s="466"/>
      <c r="F119" s="335"/>
      <c r="G119" s="324"/>
      <c r="H119" s="326" t="s">
        <v>937</v>
      </c>
      <c r="I119" s="326" t="s">
        <v>793</v>
      </c>
      <c r="J119" s="111" t="s">
        <v>938</v>
      </c>
      <c r="K119" s="156"/>
      <c r="L119" s="156"/>
      <c r="M119" s="111">
        <v>200</v>
      </c>
      <c r="N119" s="111">
        <v>200</v>
      </c>
      <c r="O119" s="183">
        <f t="shared" si="11"/>
        <v>1</v>
      </c>
      <c r="P119" s="109" t="s">
        <v>1021</v>
      </c>
      <c r="Q119" s="109" t="s">
        <v>1022</v>
      </c>
      <c r="R119" s="147">
        <v>330</v>
      </c>
      <c r="S119" s="111" t="s">
        <v>540</v>
      </c>
      <c r="T119" s="111" t="s">
        <v>547</v>
      </c>
      <c r="U119" s="149" t="s">
        <v>1026</v>
      </c>
      <c r="V119" s="103"/>
      <c r="W119" s="103"/>
      <c r="X119" s="113"/>
      <c r="Y119" s="113"/>
      <c r="Z119" s="113"/>
      <c r="AA119" s="113"/>
      <c r="AB119" s="113"/>
      <c r="AC119" s="113"/>
      <c r="AD119" s="113"/>
      <c r="AE119" s="139">
        <v>27500000</v>
      </c>
      <c r="AF119" s="113"/>
      <c r="AG119" s="113"/>
      <c r="AH119" s="113"/>
      <c r="AI119" s="113"/>
      <c r="AJ119" s="346"/>
      <c r="AK119" s="113"/>
      <c r="AL119" s="113"/>
      <c r="AM119" s="113"/>
      <c r="AN119" s="360"/>
      <c r="AO119" s="360"/>
      <c r="AP119" s="360"/>
      <c r="AQ119" s="357"/>
      <c r="AR119" s="357"/>
      <c r="AS119" s="143"/>
    </row>
    <row r="120" spans="1:45" ht="69" customHeight="1">
      <c r="A120" s="327"/>
      <c r="B120" s="324"/>
      <c r="C120" s="327"/>
      <c r="D120" s="327"/>
      <c r="E120" s="466"/>
      <c r="F120" s="335"/>
      <c r="G120" s="324"/>
      <c r="H120" s="327"/>
      <c r="I120" s="327"/>
      <c r="J120" s="111" t="s">
        <v>939</v>
      </c>
      <c r="K120" s="156"/>
      <c r="L120" s="156"/>
      <c r="M120" s="111">
        <v>200</v>
      </c>
      <c r="N120" s="111">
        <v>200</v>
      </c>
      <c r="O120" s="183">
        <f t="shared" si="11"/>
        <v>1</v>
      </c>
      <c r="P120" s="109" t="s">
        <v>1021</v>
      </c>
      <c r="Q120" s="109" t="s">
        <v>1022</v>
      </c>
      <c r="R120" s="147">
        <v>330</v>
      </c>
      <c r="S120" s="111" t="s">
        <v>540</v>
      </c>
      <c r="T120" s="111" t="s">
        <v>547</v>
      </c>
      <c r="U120" s="149" t="s">
        <v>1026</v>
      </c>
      <c r="V120" s="103"/>
      <c r="W120" s="103"/>
      <c r="X120" s="113"/>
      <c r="Y120" s="113"/>
      <c r="Z120" s="113"/>
      <c r="AA120" s="113"/>
      <c r="AB120" s="113"/>
      <c r="AC120" s="113"/>
      <c r="AD120" s="113"/>
      <c r="AE120" s="139">
        <v>142500000</v>
      </c>
      <c r="AF120" s="113"/>
      <c r="AG120" s="113"/>
      <c r="AH120" s="113"/>
      <c r="AI120" s="113"/>
      <c r="AJ120" s="346"/>
      <c r="AK120" s="113"/>
      <c r="AL120" s="113"/>
      <c r="AM120" s="113"/>
      <c r="AN120" s="360"/>
      <c r="AO120" s="360"/>
      <c r="AP120" s="360"/>
      <c r="AQ120" s="357"/>
      <c r="AR120" s="357"/>
      <c r="AS120" s="143"/>
    </row>
    <row r="121" spans="1:45" ht="69" customHeight="1">
      <c r="A121" s="327"/>
      <c r="B121" s="324"/>
      <c r="C121" s="327"/>
      <c r="D121" s="327"/>
      <c r="E121" s="466"/>
      <c r="F121" s="335"/>
      <c r="G121" s="324"/>
      <c r="H121" s="327"/>
      <c r="I121" s="327"/>
      <c r="J121" s="110" t="s">
        <v>940</v>
      </c>
      <c r="K121" s="159"/>
      <c r="L121" s="159"/>
      <c r="M121" s="110">
        <v>200</v>
      </c>
      <c r="N121" s="110">
        <v>200</v>
      </c>
      <c r="O121" s="183">
        <f t="shared" si="11"/>
        <v>1</v>
      </c>
      <c r="P121" s="109" t="s">
        <v>1021</v>
      </c>
      <c r="Q121" s="109" t="s">
        <v>1022</v>
      </c>
      <c r="R121" s="147">
        <v>330</v>
      </c>
      <c r="S121" s="111" t="s">
        <v>540</v>
      </c>
      <c r="T121" s="111" t="s">
        <v>547</v>
      </c>
      <c r="U121" s="149" t="s">
        <v>1026</v>
      </c>
      <c r="V121" s="103"/>
      <c r="W121" s="103"/>
      <c r="X121" s="113"/>
      <c r="Y121" s="113"/>
      <c r="Z121" s="113"/>
      <c r="AA121" s="113"/>
      <c r="AB121" s="113"/>
      <c r="AC121" s="113"/>
      <c r="AD121" s="113"/>
      <c r="AE121" s="139">
        <v>36000000</v>
      </c>
      <c r="AF121" s="113"/>
      <c r="AG121" s="113"/>
      <c r="AH121" s="113"/>
      <c r="AI121" s="113"/>
      <c r="AJ121" s="347"/>
      <c r="AK121" s="113"/>
      <c r="AL121" s="113"/>
      <c r="AM121" s="113"/>
      <c r="AN121" s="361"/>
      <c r="AO121" s="361"/>
      <c r="AP121" s="361"/>
      <c r="AQ121" s="358"/>
      <c r="AR121" s="358"/>
      <c r="AS121" s="143"/>
    </row>
    <row r="122" spans="1:45" ht="69" customHeight="1">
      <c r="A122" s="327"/>
      <c r="B122" s="324"/>
      <c r="C122" s="332"/>
      <c r="D122" s="392" t="s">
        <v>962</v>
      </c>
      <c r="E122" s="392"/>
      <c r="F122" s="392"/>
      <c r="G122" s="392"/>
      <c r="H122" s="392"/>
      <c r="I122" s="392"/>
      <c r="J122" s="392"/>
      <c r="K122" s="392"/>
      <c r="L122" s="392"/>
      <c r="M122" s="392"/>
      <c r="N122" s="392"/>
      <c r="O122" s="268">
        <f>AVERAGE(O107:O121)</f>
        <v>0.98333333333333328</v>
      </c>
      <c r="P122" s="161"/>
      <c r="Q122" s="111"/>
      <c r="R122" s="136"/>
      <c r="S122" s="111"/>
      <c r="T122" s="111"/>
      <c r="U122" s="149"/>
      <c r="V122" s="103"/>
      <c r="W122" s="103"/>
      <c r="X122" s="113"/>
      <c r="Y122" s="113"/>
      <c r="Z122" s="399" t="s">
        <v>754</v>
      </c>
      <c r="AA122" s="399"/>
      <c r="AB122" s="399"/>
      <c r="AC122" s="399"/>
      <c r="AD122" s="399"/>
      <c r="AE122" s="399"/>
      <c r="AF122" s="399"/>
      <c r="AG122" s="399"/>
      <c r="AH122" s="399"/>
      <c r="AI122" s="399"/>
      <c r="AJ122" s="399"/>
      <c r="AK122" s="120">
        <v>596933334</v>
      </c>
      <c r="AL122" s="120">
        <v>17950000</v>
      </c>
      <c r="AM122" s="107">
        <v>0</v>
      </c>
      <c r="AN122" s="106">
        <f>+AN107+AN111</f>
        <v>860000000</v>
      </c>
      <c r="AO122" s="106">
        <f>+AO107+AO111</f>
        <v>610156852</v>
      </c>
      <c r="AP122" s="106">
        <f>+AP107+AP111</f>
        <v>604880185</v>
      </c>
      <c r="AQ122" s="107">
        <f>+AO122/AN122</f>
        <v>0.70948471162790694</v>
      </c>
      <c r="AR122" s="107">
        <f>+AP122/AN122</f>
        <v>0.70334905232558143</v>
      </c>
      <c r="AS122" s="143"/>
    </row>
    <row r="123" spans="1:45" ht="175.5" customHeight="1">
      <c r="A123" s="327"/>
      <c r="B123" s="324"/>
      <c r="C123" s="327"/>
      <c r="D123" s="331" t="s">
        <v>323</v>
      </c>
      <c r="E123" s="347" t="s">
        <v>941</v>
      </c>
      <c r="F123" s="464">
        <v>2024130010225</v>
      </c>
      <c r="G123" s="339" t="s">
        <v>942</v>
      </c>
      <c r="H123" s="339" t="s">
        <v>943</v>
      </c>
      <c r="I123" s="339" t="s">
        <v>803</v>
      </c>
      <c r="J123" s="145" t="s">
        <v>944</v>
      </c>
      <c r="K123" s="166"/>
      <c r="L123" s="153"/>
      <c r="M123" s="109">
        <v>1</v>
      </c>
      <c r="N123" s="109">
        <v>1</v>
      </c>
      <c r="O123" s="262">
        <f>+N123/M123</f>
        <v>1</v>
      </c>
      <c r="P123" s="109" t="s">
        <v>1021</v>
      </c>
      <c r="Q123" s="109" t="s">
        <v>1022</v>
      </c>
      <c r="R123" s="147">
        <v>330</v>
      </c>
      <c r="S123" s="109" t="s">
        <v>540</v>
      </c>
      <c r="T123" s="109" t="s">
        <v>547</v>
      </c>
      <c r="U123" s="155" t="s">
        <v>700</v>
      </c>
      <c r="V123" s="103"/>
      <c r="W123" s="103"/>
      <c r="X123" s="113"/>
      <c r="Y123" s="113"/>
      <c r="Z123" s="104"/>
      <c r="AA123" s="104"/>
      <c r="AB123" s="104"/>
      <c r="AC123" s="104"/>
      <c r="AD123" s="122"/>
      <c r="AE123" s="139">
        <v>27000000</v>
      </c>
      <c r="AF123" s="122"/>
      <c r="AG123" s="122"/>
      <c r="AH123" s="122"/>
      <c r="AI123" s="122"/>
      <c r="AJ123" s="345" t="s">
        <v>965</v>
      </c>
      <c r="AK123" s="143"/>
      <c r="AL123" s="143"/>
      <c r="AM123" s="113"/>
      <c r="AN123" s="359">
        <v>1117100000</v>
      </c>
      <c r="AO123" s="359">
        <v>1117100000</v>
      </c>
      <c r="AP123" s="359">
        <v>1102100000</v>
      </c>
      <c r="AQ123" s="356">
        <f>+AO123/AN123</f>
        <v>1</v>
      </c>
      <c r="AR123" s="356">
        <f>+AP123/AN123</f>
        <v>0.98657237489929284</v>
      </c>
      <c r="AS123" s="143"/>
    </row>
    <row r="124" spans="1:45" ht="175.5" customHeight="1">
      <c r="A124" s="327"/>
      <c r="B124" s="324"/>
      <c r="C124" s="327"/>
      <c r="D124" s="332"/>
      <c r="E124" s="329"/>
      <c r="F124" s="464"/>
      <c r="G124" s="339"/>
      <c r="H124" s="339"/>
      <c r="I124" s="339"/>
      <c r="J124" s="112" t="s">
        <v>950</v>
      </c>
      <c r="K124" s="158"/>
      <c r="L124" s="156"/>
      <c r="M124" s="111">
        <v>1</v>
      </c>
      <c r="N124" s="111">
        <v>1</v>
      </c>
      <c r="O124" s="262">
        <f t="shared" ref="O124:O139" si="12">+N124/M124</f>
        <v>1</v>
      </c>
      <c r="P124" s="109" t="s">
        <v>1021</v>
      </c>
      <c r="Q124" s="109" t="s">
        <v>1022</v>
      </c>
      <c r="R124" s="147">
        <v>330</v>
      </c>
      <c r="S124" s="109" t="s">
        <v>540</v>
      </c>
      <c r="T124" s="109" t="s">
        <v>547</v>
      </c>
      <c r="U124" s="155" t="s">
        <v>700</v>
      </c>
      <c r="V124" s="103"/>
      <c r="W124" s="103"/>
      <c r="X124" s="113"/>
      <c r="Y124" s="113"/>
      <c r="Z124" s="113"/>
      <c r="AA124" s="113"/>
      <c r="AB124" s="113"/>
      <c r="AC124" s="113"/>
      <c r="AD124" s="113"/>
      <c r="AE124" s="139">
        <v>81000000</v>
      </c>
      <c r="AF124" s="113"/>
      <c r="AG124" s="113"/>
      <c r="AH124" s="113"/>
      <c r="AI124" s="113"/>
      <c r="AJ124" s="346"/>
      <c r="AK124" s="113"/>
      <c r="AL124" s="113"/>
      <c r="AM124" s="113"/>
      <c r="AN124" s="360"/>
      <c r="AO124" s="360"/>
      <c r="AP124" s="360"/>
      <c r="AQ124" s="357"/>
      <c r="AR124" s="357"/>
      <c r="AS124" s="143"/>
    </row>
    <row r="125" spans="1:45" ht="175.5" customHeight="1">
      <c r="A125" s="327"/>
      <c r="B125" s="324"/>
      <c r="C125" s="327"/>
      <c r="D125" s="332"/>
      <c r="E125" s="329"/>
      <c r="F125" s="464"/>
      <c r="G125" s="339"/>
      <c r="H125" s="339"/>
      <c r="I125" s="339"/>
      <c r="J125" s="112" t="s">
        <v>945</v>
      </c>
      <c r="K125" s="158"/>
      <c r="L125" s="156"/>
      <c r="M125" s="111">
        <v>1</v>
      </c>
      <c r="N125" s="111">
        <v>1</v>
      </c>
      <c r="O125" s="262">
        <f t="shared" si="12"/>
        <v>1</v>
      </c>
      <c r="P125" s="109" t="s">
        <v>1021</v>
      </c>
      <c r="Q125" s="109" t="s">
        <v>1022</v>
      </c>
      <c r="R125" s="147">
        <v>330</v>
      </c>
      <c r="S125" s="109" t="s">
        <v>540</v>
      </c>
      <c r="T125" s="109" t="s">
        <v>547</v>
      </c>
      <c r="U125" s="155" t="s">
        <v>700</v>
      </c>
      <c r="V125" s="103"/>
      <c r="W125" s="103"/>
      <c r="X125" s="113"/>
      <c r="Y125" s="113"/>
      <c r="Z125" s="113"/>
      <c r="AA125" s="113"/>
      <c r="AB125" s="113"/>
      <c r="AC125" s="113"/>
      <c r="AD125" s="113"/>
      <c r="AE125" s="139">
        <v>81000000</v>
      </c>
      <c r="AF125" s="113"/>
      <c r="AG125" s="113"/>
      <c r="AH125" s="113"/>
      <c r="AI125" s="113"/>
      <c r="AJ125" s="346"/>
      <c r="AK125" s="113"/>
      <c r="AL125" s="113"/>
      <c r="AM125" s="113"/>
      <c r="AN125" s="360"/>
      <c r="AO125" s="360"/>
      <c r="AP125" s="360"/>
      <c r="AQ125" s="357"/>
      <c r="AR125" s="357"/>
      <c r="AS125" s="143"/>
    </row>
    <row r="126" spans="1:45" ht="175.5" customHeight="1">
      <c r="A126" s="327"/>
      <c r="B126" s="324"/>
      <c r="C126" s="327"/>
      <c r="D126" s="332"/>
      <c r="E126" s="329"/>
      <c r="F126" s="464"/>
      <c r="G126" s="339"/>
      <c r="H126" s="340"/>
      <c r="I126" s="340"/>
      <c r="J126" s="112" t="s">
        <v>946</v>
      </c>
      <c r="K126" s="158"/>
      <c r="L126" s="156"/>
      <c r="M126" s="111">
        <v>1</v>
      </c>
      <c r="N126" s="111">
        <v>1</v>
      </c>
      <c r="O126" s="262">
        <f t="shared" si="12"/>
        <v>1</v>
      </c>
      <c r="P126" s="109" t="s">
        <v>1021</v>
      </c>
      <c r="Q126" s="109" t="s">
        <v>1022</v>
      </c>
      <c r="R126" s="147">
        <v>330</v>
      </c>
      <c r="S126" s="109" t="s">
        <v>540</v>
      </c>
      <c r="T126" s="109" t="s">
        <v>547</v>
      </c>
      <c r="U126" s="155" t="s">
        <v>700</v>
      </c>
      <c r="V126" s="103"/>
      <c r="W126" s="103"/>
      <c r="X126" s="113"/>
      <c r="Y126" s="113"/>
      <c r="Z126" s="113"/>
      <c r="AA126" s="113"/>
      <c r="AB126" s="113"/>
      <c r="AC126" s="113"/>
      <c r="AD126" s="113"/>
      <c r="AE126" s="139">
        <v>54000000</v>
      </c>
      <c r="AF126" s="113"/>
      <c r="AG126" s="113"/>
      <c r="AH126" s="113"/>
      <c r="AI126" s="113"/>
      <c r="AJ126" s="346"/>
      <c r="AK126" s="113"/>
      <c r="AL126" s="113"/>
      <c r="AM126" s="113"/>
      <c r="AN126" s="360"/>
      <c r="AO126" s="360"/>
      <c r="AP126" s="360"/>
      <c r="AQ126" s="357"/>
      <c r="AR126" s="357"/>
      <c r="AS126" s="143"/>
    </row>
    <row r="127" spans="1:45" ht="175.5" customHeight="1">
      <c r="A127" s="327"/>
      <c r="B127" s="324"/>
      <c r="C127" s="327"/>
      <c r="D127" s="332"/>
      <c r="E127" s="329"/>
      <c r="F127" s="464"/>
      <c r="G127" s="339"/>
      <c r="H127" s="341" t="s">
        <v>702</v>
      </c>
      <c r="I127" s="341" t="s">
        <v>703</v>
      </c>
      <c r="J127" s="112" t="s">
        <v>979</v>
      </c>
      <c r="K127" s="158"/>
      <c r="L127" s="156"/>
      <c r="M127" s="111">
        <v>3</v>
      </c>
      <c r="N127" s="111">
        <v>3</v>
      </c>
      <c r="O127" s="262">
        <f t="shared" si="12"/>
        <v>1</v>
      </c>
      <c r="P127" s="109" t="s">
        <v>1021</v>
      </c>
      <c r="Q127" s="109" t="s">
        <v>1022</v>
      </c>
      <c r="R127" s="147">
        <v>330</v>
      </c>
      <c r="S127" s="109" t="s">
        <v>540</v>
      </c>
      <c r="T127" s="109" t="s">
        <v>547</v>
      </c>
      <c r="U127" s="155" t="s">
        <v>700</v>
      </c>
      <c r="V127" s="103"/>
      <c r="W127" s="103"/>
      <c r="X127" s="113"/>
      <c r="Y127" s="113"/>
      <c r="Z127" s="113"/>
      <c r="AA127" s="113"/>
      <c r="AB127" s="113"/>
      <c r="AC127" s="113"/>
      <c r="AD127" s="113"/>
      <c r="AE127" s="139">
        <v>67500000</v>
      </c>
      <c r="AF127" s="113"/>
      <c r="AG127" s="113"/>
      <c r="AH127" s="113"/>
      <c r="AI127" s="113"/>
      <c r="AJ127" s="346"/>
      <c r="AK127" s="113"/>
      <c r="AL127" s="113"/>
      <c r="AM127" s="113"/>
      <c r="AN127" s="360"/>
      <c r="AO127" s="360"/>
      <c r="AP127" s="360"/>
      <c r="AQ127" s="357"/>
      <c r="AR127" s="357"/>
      <c r="AS127" s="143"/>
    </row>
    <row r="128" spans="1:45" ht="175.5" customHeight="1">
      <c r="A128" s="327"/>
      <c r="B128" s="324"/>
      <c r="C128" s="327"/>
      <c r="D128" s="333"/>
      <c r="E128" s="329"/>
      <c r="F128" s="464"/>
      <c r="G128" s="339"/>
      <c r="H128" s="341"/>
      <c r="I128" s="341"/>
      <c r="J128" s="112" t="s">
        <v>947</v>
      </c>
      <c r="K128" s="158"/>
      <c r="L128" s="156"/>
      <c r="M128" s="111" t="s">
        <v>772</v>
      </c>
      <c r="N128" s="111" t="s">
        <v>381</v>
      </c>
      <c r="O128" s="111" t="s">
        <v>381</v>
      </c>
      <c r="P128" s="111" t="s">
        <v>381</v>
      </c>
      <c r="Q128" s="111" t="s">
        <v>381</v>
      </c>
      <c r="R128" s="111" t="s">
        <v>381</v>
      </c>
      <c r="S128" s="111" t="s">
        <v>381</v>
      </c>
      <c r="T128" s="111" t="s">
        <v>381</v>
      </c>
      <c r="U128" s="111" t="s">
        <v>381</v>
      </c>
      <c r="V128" s="103"/>
      <c r="W128" s="103"/>
      <c r="X128" s="113"/>
      <c r="Y128" s="113"/>
      <c r="Z128" s="113"/>
      <c r="AA128" s="113"/>
      <c r="AB128" s="113"/>
      <c r="AC128" s="113"/>
      <c r="AD128" s="113"/>
      <c r="AE128" s="139">
        <v>37059258</v>
      </c>
      <c r="AF128" s="113"/>
      <c r="AG128" s="113"/>
      <c r="AH128" s="113"/>
      <c r="AI128" s="113"/>
      <c r="AJ128" s="347"/>
      <c r="AK128" s="113"/>
      <c r="AL128" s="113"/>
      <c r="AM128" s="113"/>
      <c r="AN128" s="361"/>
      <c r="AO128" s="361"/>
      <c r="AP128" s="361"/>
      <c r="AQ128" s="358"/>
      <c r="AR128" s="358"/>
      <c r="AS128" s="143"/>
    </row>
    <row r="129" spans="1:45" ht="101.25" customHeight="1">
      <c r="A129" s="327"/>
      <c r="B129" s="324"/>
      <c r="C129" s="327"/>
      <c r="D129" s="342" t="s">
        <v>331</v>
      </c>
      <c r="E129" s="329"/>
      <c r="F129" s="464"/>
      <c r="G129" s="339"/>
      <c r="H129" s="341"/>
      <c r="I129" s="341"/>
      <c r="J129" s="112" t="s">
        <v>948</v>
      </c>
      <c r="K129" s="158"/>
      <c r="L129" s="156"/>
      <c r="M129" s="111">
        <v>1</v>
      </c>
      <c r="N129" s="111">
        <v>1</v>
      </c>
      <c r="O129" s="262">
        <f t="shared" si="12"/>
        <v>1</v>
      </c>
      <c r="P129" s="109" t="s">
        <v>1021</v>
      </c>
      <c r="Q129" s="109" t="s">
        <v>1022</v>
      </c>
      <c r="R129" s="147">
        <v>330</v>
      </c>
      <c r="S129" s="109" t="s">
        <v>540</v>
      </c>
      <c r="T129" s="109" t="s">
        <v>547</v>
      </c>
      <c r="U129" s="155" t="s">
        <v>700</v>
      </c>
      <c r="V129" s="103"/>
      <c r="W129" s="103"/>
      <c r="X129" s="113"/>
      <c r="Y129" s="113"/>
      <c r="Z129" s="113"/>
      <c r="AA129" s="113"/>
      <c r="AB129" s="113"/>
      <c r="AC129" s="113"/>
      <c r="AD129" s="113"/>
      <c r="AE129" s="139">
        <v>81000000</v>
      </c>
      <c r="AF129" s="113"/>
      <c r="AG129" s="113"/>
      <c r="AH129" s="113"/>
      <c r="AI129" s="113"/>
      <c r="AJ129" s="345" t="s">
        <v>966</v>
      </c>
      <c r="AK129" s="143"/>
      <c r="AL129" s="143"/>
      <c r="AM129" s="113"/>
      <c r="AN129" s="359">
        <v>953059258.33000004</v>
      </c>
      <c r="AO129" s="359">
        <v>531466256</v>
      </c>
      <c r="AP129" s="359">
        <v>505036861</v>
      </c>
      <c r="AQ129" s="356">
        <f>+AO129/AN129</f>
        <v>0.55764240403189913</v>
      </c>
      <c r="AR129" s="356">
        <f>+AP129/AN129</f>
        <v>0.52991128997052273</v>
      </c>
      <c r="AS129" s="143"/>
    </row>
    <row r="130" spans="1:45" ht="101.25" customHeight="1">
      <c r="A130" s="327"/>
      <c r="B130" s="324"/>
      <c r="C130" s="327"/>
      <c r="D130" s="332"/>
      <c r="E130" s="329"/>
      <c r="F130" s="464"/>
      <c r="G130" s="339"/>
      <c r="H130" s="341"/>
      <c r="I130" s="341"/>
      <c r="J130" s="112" t="s">
        <v>949</v>
      </c>
      <c r="K130" s="158"/>
      <c r="L130" s="156"/>
      <c r="M130" s="111">
        <v>1</v>
      </c>
      <c r="N130" s="111">
        <v>1</v>
      </c>
      <c r="O130" s="262">
        <f t="shared" si="12"/>
        <v>1</v>
      </c>
      <c r="P130" s="109" t="s">
        <v>1021</v>
      </c>
      <c r="Q130" s="109" t="s">
        <v>1022</v>
      </c>
      <c r="R130" s="147">
        <v>330</v>
      </c>
      <c r="S130" s="109" t="s">
        <v>540</v>
      </c>
      <c r="T130" s="109" t="s">
        <v>547</v>
      </c>
      <c r="U130" s="155" t="s">
        <v>700</v>
      </c>
      <c r="V130" s="103"/>
      <c r="W130" s="103"/>
      <c r="X130" s="113"/>
      <c r="Y130" s="113"/>
      <c r="Z130" s="113"/>
      <c r="AA130" s="113"/>
      <c r="AB130" s="113"/>
      <c r="AC130" s="113"/>
      <c r="AD130" s="113"/>
      <c r="AE130" s="139">
        <v>75000000</v>
      </c>
      <c r="AF130" s="113"/>
      <c r="AG130" s="113"/>
      <c r="AH130" s="113"/>
      <c r="AI130" s="113"/>
      <c r="AJ130" s="346"/>
      <c r="AK130" s="113"/>
      <c r="AL130" s="113"/>
      <c r="AM130" s="113"/>
      <c r="AN130" s="360"/>
      <c r="AO130" s="360"/>
      <c r="AP130" s="360"/>
      <c r="AQ130" s="357"/>
      <c r="AR130" s="357"/>
      <c r="AS130" s="143"/>
    </row>
    <row r="131" spans="1:45" ht="101.25" customHeight="1">
      <c r="A131" s="327"/>
      <c r="B131" s="324"/>
      <c r="C131" s="327"/>
      <c r="D131" s="332"/>
      <c r="E131" s="329"/>
      <c r="F131" s="464"/>
      <c r="G131" s="339"/>
      <c r="H131" s="338" t="s">
        <v>953</v>
      </c>
      <c r="I131" s="338" t="s">
        <v>805</v>
      </c>
      <c r="J131" s="112" t="s">
        <v>951</v>
      </c>
      <c r="K131" s="158"/>
      <c r="L131" s="156"/>
      <c r="M131" s="111" t="s">
        <v>772</v>
      </c>
      <c r="N131" s="111" t="s">
        <v>381</v>
      </c>
      <c r="O131" s="262" t="s">
        <v>381</v>
      </c>
      <c r="P131" s="262" t="s">
        <v>381</v>
      </c>
      <c r="Q131" s="262" t="s">
        <v>381</v>
      </c>
      <c r="R131" s="262" t="s">
        <v>381</v>
      </c>
      <c r="S131" s="262" t="s">
        <v>381</v>
      </c>
      <c r="T131" s="262" t="s">
        <v>381</v>
      </c>
      <c r="U131" s="262" t="s">
        <v>381</v>
      </c>
      <c r="V131" s="103"/>
      <c r="W131" s="103"/>
      <c r="X131" s="113"/>
      <c r="Y131" s="113"/>
      <c r="Z131" s="113"/>
      <c r="AA131" s="113"/>
      <c r="AB131" s="113"/>
      <c r="AC131" s="113"/>
      <c r="AD131" s="113"/>
      <c r="AE131" s="139">
        <v>27000000</v>
      </c>
      <c r="AF131" s="113"/>
      <c r="AG131" s="113"/>
      <c r="AH131" s="113"/>
      <c r="AI131" s="113"/>
      <c r="AJ131" s="346"/>
      <c r="AK131" s="113"/>
      <c r="AL131" s="113"/>
      <c r="AM131" s="113"/>
      <c r="AN131" s="360"/>
      <c r="AO131" s="360"/>
      <c r="AP131" s="360"/>
      <c r="AQ131" s="357"/>
      <c r="AR131" s="357"/>
      <c r="AS131" s="143"/>
    </row>
    <row r="132" spans="1:45" ht="101.25" customHeight="1">
      <c r="A132" s="327"/>
      <c r="B132" s="324"/>
      <c r="C132" s="327"/>
      <c r="D132" s="333"/>
      <c r="E132" s="329"/>
      <c r="F132" s="464"/>
      <c r="G132" s="339"/>
      <c r="H132" s="340"/>
      <c r="I132" s="340"/>
      <c r="J132" s="112" t="s">
        <v>952</v>
      </c>
      <c r="K132" s="158"/>
      <c r="L132" s="156"/>
      <c r="M132" s="111" t="s">
        <v>772</v>
      </c>
      <c r="N132" s="111" t="s">
        <v>381</v>
      </c>
      <c r="O132" s="262" t="s">
        <v>381</v>
      </c>
      <c r="P132" s="262" t="s">
        <v>381</v>
      </c>
      <c r="Q132" s="262" t="s">
        <v>381</v>
      </c>
      <c r="R132" s="262" t="s">
        <v>381</v>
      </c>
      <c r="S132" s="262" t="s">
        <v>381</v>
      </c>
      <c r="T132" s="262" t="s">
        <v>381</v>
      </c>
      <c r="U132" s="262" t="s">
        <v>381</v>
      </c>
      <c r="V132" s="103"/>
      <c r="W132" s="103"/>
      <c r="X132" s="113"/>
      <c r="Y132" s="113"/>
      <c r="Z132" s="113"/>
      <c r="AA132" s="113"/>
      <c r="AB132" s="113"/>
      <c r="AC132" s="113"/>
      <c r="AD132" s="113"/>
      <c r="AE132" s="139">
        <v>54000000</v>
      </c>
      <c r="AF132" s="113"/>
      <c r="AG132" s="113"/>
      <c r="AH132" s="113"/>
      <c r="AI132" s="113"/>
      <c r="AJ132" s="346"/>
      <c r="AK132" s="113"/>
      <c r="AL132" s="113"/>
      <c r="AM132" s="113"/>
      <c r="AN132" s="360"/>
      <c r="AO132" s="360"/>
      <c r="AP132" s="360"/>
      <c r="AQ132" s="357"/>
      <c r="AR132" s="357"/>
      <c r="AS132" s="143"/>
    </row>
    <row r="133" spans="1:45" ht="101.25" customHeight="1">
      <c r="A133" s="327"/>
      <c r="B133" s="324"/>
      <c r="C133" s="327"/>
      <c r="D133" s="342" t="s">
        <v>334</v>
      </c>
      <c r="E133" s="329"/>
      <c r="F133" s="464"/>
      <c r="G133" s="339"/>
      <c r="H133" s="376" t="s">
        <v>954</v>
      </c>
      <c r="I133" s="376" t="s">
        <v>806</v>
      </c>
      <c r="J133" s="112" t="s">
        <v>955</v>
      </c>
      <c r="K133" s="158"/>
      <c r="L133" s="156"/>
      <c r="M133" s="111">
        <v>1600</v>
      </c>
      <c r="N133" s="111">
        <v>1581</v>
      </c>
      <c r="O133" s="262">
        <f t="shared" si="12"/>
        <v>0.98812500000000003</v>
      </c>
      <c r="P133" s="109" t="s">
        <v>1021</v>
      </c>
      <c r="Q133" s="109" t="s">
        <v>1022</v>
      </c>
      <c r="R133" s="147">
        <v>330</v>
      </c>
      <c r="S133" s="109" t="s">
        <v>540</v>
      </c>
      <c r="T133" s="109" t="s">
        <v>547</v>
      </c>
      <c r="U133" s="155" t="s">
        <v>700</v>
      </c>
      <c r="V133" s="103"/>
      <c r="W133" s="103"/>
      <c r="X133" s="113"/>
      <c r="Y133" s="113"/>
      <c r="Z133" s="113"/>
      <c r="AA133" s="113"/>
      <c r="AB133" s="113"/>
      <c r="AC133" s="113"/>
      <c r="AD133" s="113"/>
      <c r="AE133" s="139">
        <v>52000000</v>
      </c>
      <c r="AF133" s="113"/>
      <c r="AG133" s="113"/>
      <c r="AH133" s="113"/>
      <c r="AI133" s="113"/>
      <c r="AJ133" s="346"/>
      <c r="AK133" s="113"/>
      <c r="AL133" s="113"/>
      <c r="AM133" s="113"/>
      <c r="AN133" s="360"/>
      <c r="AO133" s="360"/>
      <c r="AP133" s="360"/>
      <c r="AQ133" s="357"/>
      <c r="AR133" s="357"/>
      <c r="AS133" s="143"/>
    </row>
    <row r="134" spans="1:45" ht="154.5" customHeight="1">
      <c r="A134" s="327"/>
      <c r="B134" s="324"/>
      <c r="C134" s="327"/>
      <c r="D134" s="332"/>
      <c r="E134" s="329"/>
      <c r="F134" s="464"/>
      <c r="G134" s="339"/>
      <c r="H134" s="377"/>
      <c r="I134" s="377"/>
      <c r="J134" s="112" t="s">
        <v>956</v>
      </c>
      <c r="K134" s="158"/>
      <c r="L134" s="156"/>
      <c r="M134" s="111">
        <v>1000</v>
      </c>
      <c r="N134" s="111">
        <v>996</v>
      </c>
      <c r="O134" s="262">
        <f t="shared" si="12"/>
        <v>0.996</v>
      </c>
      <c r="P134" s="109" t="s">
        <v>1021</v>
      </c>
      <c r="Q134" s="109" t="s">
        <v>1022</v>
      </c>
      <c r="R134" s="147">
        <v>330</v>
      </c>
      <c r="S134" s="109" t="s">
        <v>540</v>
      </c>
      <c r="T134" s="109" t="s">
        <v>547</v>
      </c>
      <c r="U134" s="155" t="s">
        <v>700</v>
      </c>
      <c r="V134" s="103"/>
      <c r="W134" s="103"/>
      <c r="X134" s="113"/>
      <c r="Y134" s="113"/>
      <c r="Z134" s="113"/>
      <c r="AA134" s="113"/>
      <c r="AB134" s="113"/>
      <c r="AC134" s="113"/>
      <c r="AD134" s="113"/>
      <c r="AE134" s="139">
        <v>30000000</v>
      </c>
      <c r="AF134" s="113"/>
      <c r="AG134" s="113"/>
      <c r="AH134" s="113"/>
      <c r="AI134" s="113"/>
      <c r="AJ134" s="346"/>
      <c r="AK134" s="113"/>
      <c r="AL134" s="113"/>
      <c r="AM134" s="113"/>
      <c r="AN134" s="360"/>
      <c r="AO134" s="360"/>
      <c r="AP134" s="360"/>
      <c r="AQ134" s="357"/>
      <c r="AR134" s="357"/>
      <c r="AS134" s="143"/>
    </row>
    <row r="135" spans="1:45" ht="154.5" customHeight="1">
      <c r="A135" s="327"/>
      <c r="B135" s="324"/>
      <c r="C135" s="327"/>
      <c r="D135" s="332"/>
      <c r="E135" s="329"/>
      <c r="F135" s="464"/>
      <c r="G135" s="339"/>
      <c r="H135" s="377"/>
      <c r="I135" s="377"/>
      <c r="J135" s="112" t="s">
        <v>957</v>
      </c>
      <c r="K135" s="158"/>
      <c r="L135" s="156"/>
      <c r="M135" s="111">
        <v>4</v>
      </c>
      <c r="N135" s="111">
        <v>5</v>
      </c>
      <c r="O135" s="262">
        <v>1</v>
      </c>
      <c r="P135" s="109" t="s">
        <v>1021</v>
      </c>
      <c r="Q135" s="109" t="s">
        <v>1022</v>
      </c>
      <c r="R135" s="147">
        <v>330</v>
      </c>
      <c r="S135" s="109" t="s">
        <v>540</v>
      </c>
      <c r="T135" s="109" t="s">
        <v>547</v>
      </c>
      <c r="U135" s="155" t="s">
        <v>700</v>
      </c>
      <c r="V135" s="103"/>
      <c r="W135" s="103"/>
      <c r="X135" s="113"/>
      <c r="Y135" s="113"/>
      <c r="Z135" s="113"/>
      <c r="AA135" s="113"/>
      <c r="AB135" s="113"/>
      <c r="AC135" s="113"/>
      <c r="AD135" s="113"/>
      <c r="AE135" s="139">
        <v>54000000</v>
      </c>
      <c r="AF135" s="113"/>
      <c r="AG135" s="113"/>
      <c r="AH135" s="113"/>
      <c r="AI135" s="113"/>
      <c r="AJ135" s="346"/>
      <c r="AK135" s="113"/>
      <c r="AL135" s="113"/>
      <c r="AM135" s="113"/>
      <c r="AN135" s="360"/>
      <c r="AO135" s="360"/>
      <c r="AP135" s="360"/>
      <c r="AQ135" s="357"/>
      <c r="AR135" s="357"/>
      <c r="AS135" s="143"/>
    </row>
    <row r="136" spans="1:45" ht="154.5" customHeight="1">
      <c r="A136" s="327"/>
      <c r="B136" s="324"/>
      <c r="C136" s="327"/>
      <c r="D136" s="333"/>
      <c r="E136" s="329"/>
      <c r="F136" s="464"/>
      <c r="G136" s="339"/>
      <c r="H136" s="377"/>
      <c r="I136" s="377"/>
      <c r="J136" s="112" t="s">
        <v>958</v>
      </c>
      <c r="K136" s="158"/>
      <c r="L136" s="156"/>
      <c r="M136" s="111">
        <v>1</v>
      </c>
      <c r="N136" s="111">
        <v>0</v>
      </c>
      <c r="O136" s="262">
        <f t="shared" si="12"/>
        <v>0</v>
      </c>
      <c r="P136" s="109" t="s">
        <v>1021</v>
      </c>
      <c r="Q136" s="109" t="s">
        <v>1022</v>
      </c>
      <c r="R136" s="147">
        <v>330</v>
      </c>
      <c r="S136" s="109" t="s">
        <v>540</v>
      </c>
      <c r="T136" s="109" t="s">
        <v>547</v>
      </c>
      <c r="U136" s="155" t="s">
        <v>700</v>
      </c>
      <c r="V136" s="103"/>
      <c r="W136" s="103"/>
      <c r="X136" s="113"/>
      <c r="Y136" s="113"/>
      <c r="Z136" s="113"/>
      <c r="AA136" s="113"/>
      <c r="AB136" s="113"/>
      <c r="AC136" s="113"/>
      <c r="AD136" s="113"/>
      <c r="AE136" s="139">
        <v>54000000</v>
      </c>
      <c r="AF136" s="113"/>
      <c r="AG136" s="113"/>
      <c r="AH136" s="113"/>
      <c r="AI136" s="113"/>
      <c r="AJ136" s="346"/>
      <c r="AK136" s="113"/>
      <c r="AL136" s="113"/>
      <c r="AM136" s="113"/>
      <c r="AN136" s="360"/>
      <c r="AO136" s="360"/>
      <c r="AP136" s="360"/>
      <c r="AQ136" s="357"/>
      <c r="AR136" s="357"/>
      <c r="AS136" s="143"/>
    </row>
    <row r="137" spans="1:45" ht="154.5" customHeight="1">
      <c r="A137" s="327"/>
      <c r="B137" s="324"/>
      <c r="C137" s="327"/>
      <c r="D137" s="342" t="s">
        <v>336</v>
      </c>
      <c r="E137" s="329"/>
      <c r="F137" s="464"/>
      <c r="G137" s="339"/>
      <c r="H137" s="377"/>
      <c r="I137" s="377"/>
      <c r="J137" s="112" t="s">
        <v>959</v>
      </c>
      <c r="K137" s="158"/>
      <c r="L137" s="156"/>
      <c r="M137" s="111">
        <v>1</v>
      </c>
      <c r="N137" s="111">
        <v>1</v>
      </c>
      <c r="O137" s="262">
        <f t="shared" si="12"/>
        <v>1</v>
      </c>
      <c r="P137" s="109" t="s">
        <v>1021</v>
      </c>
      <c r="Q137" s="109" t="s">
        <v>1022</v>
      </c>
      <c r="R137" s="147">
        <v>330</v>
      </c>
      <c r="S137" s="109" t="s">
        <v>540</v>
      </c>
      <c r="T137" s="109" t="s">
        <v>547</v>
      </c>
      <c r="U137" s="155" t="s">
        <v>700</v>
      </c>
      <c r="V137" s="103"/>
      <c r="W137" s="103"/>
      <c r="X137" s="113"/>
      <c r="Y137" s="113"/>
      <c r="Z137" s="113"/>
      <c r="AA137" s="113"/>
      <c r="AB137" s="113"/>
      <c r="AC137" s="113"/>
      <c r="AD137" s="113"/>
      <c r="AE137" s="139">
        <v>30000000</v>
      </c>
      <c r="AF137" s="113"/>
      <c r="AG137" s="113"/>
      <c r="AH137" s="113"/>
      <c r="AI137" s="113"/>
      <c r="AJ137" s="346"/>
      <c r="AK137" s="113"/>
      <c r="AL137" s="113"/>
      <c r="AM137" s="113"/>
      <c r="AN137" s="360"/>
      <c r="AO137" s="360"/>
      <c r="AP137" s="360"/>
      <c r="AQ137" s="357"/>
      <c r="AR137" s="357"/>
      <c r="AS137" s="143"/>
    </row>
    <row r="138" spans="1:45" ht="154.5" customHeight="1">
      <c r="A138" s="327"/>
      <c r="B138" s="324"/>
      <c r="C138" s="327"/>
      <c r="D138" s="332"/>
      <c r="E138" s="329"/>
      <c r="F138" s="464"/>
      <c r="G138" s="339"/>
      <c r="H138" s="377"/>
      <c r="I138" s="377"/>
      <c r="J138" s="112" t="s">
        <v>960</v>
      </c>
      <c r="K138" s="158"/>
      <c r="L138" s="156"/>
      <c r="M138" s="111">
        <v>21</v>
      </c>
      <c r="N138" s="111">
        <v>21</v>
      </c>
      <c r="O138" s="262">
        <v>1</v>
      </c>
      <c r="P138" s="109" t="s">
        <v>1021</v>
      </c>
      <c r="Q138" s="109" t="s">
        <v>1022</v>
      </c>
      <c r="R138" s="147">
        <v>330</v>
      </c>
      <c r="S138" s="109" t="s">
        <v>540</v>
      </c>
      <c r="T138" s="109" t="s">
        <v>547</v>
      </c>
      <c r="U138" s="155" t="s">
        <v>700</v>
      </c>
      <c r="V138" s="103"/>
      <c r="W138" s="103"/>
      <c r="X138" s="113"/>
      <c r="Y138" s="113"/>
      <c r="Z138" s="113"/>
      <c r="AA138" s="113"/>
      <c r="AB138" s="113"/>
      <c r="AC138" s="113"/>
      <c r="AD138" s="113"/>
      <c r="AE138" s="139">
        <v>81000000</v>
      </c>
      <c r="AF138" s="113"/>
      <c r="AG138" s="113"/>
      <c r="AH138" s="113"/>
      <c r="AI138" s="113"/>
      <c r="AJ138" s="346"/>
      <c r="AK138" s="113"/>
      <c r="AL138" s="113"/>
      <c r="AM138" s="113"/>
      <c r="AN138" s="360"/>
      <c r="AO138" s="360"/>
      <c r="AP138" s="360"/>
      <c r="AQ138" s="357"/>
      <c r="AR138" s="357"/>
      <c r="AS138" s="143"/>
    </row>
    <row r="139" spans="1:45" ht="154.5" customHeight="1">
      <c r="A139" s="327"/>
      <c r="B139" s="324"/>
      <c r="C139" s="327"/>
      <c r="D139" s="332"/>
      <c r="E139" s="345"/>
      <c r="F139" s="464"/>
      <c r="G139" s="339"/>
      <c r="H139" s="377"/>
      <c r="I139" s="377"/>
      <c r="J139" s="119" t="s">
        <v>961</v>
      </c>
      <c r="K139" s="184"/>
      <c r="L139" s="159"/>
      <c r="M139" s="110">
        <v>2</v>
      </c>
      <c r="N139" s="110">
        <v>2</v>
      </c>
      <c r="O139" s="262">
        <f t="shared" si="12"/>
        <v>1</v>
      </c>
      <c r="P139" s="109" t="s">
        <v>1021</v>
      </c>
      <c r="Q139" s="109" t="s">
        <v>1022</v>
      </c>
      <c r="R139" s="147">
        <v>330</v>
      </c>
      <c r="S139" s="109" t="s">
        <v>540</v>
      </c>
      <c r="T139" s="109" t="s">
        <v>547</v>
      </c>
      <c r="U139" s="155" t="s">
        <v>700</v>
      </c>
      <c r="V139" s="103"/>
      <c r="W139" s="103"/>
      <c r="X139" s="113"/>
      <c r="Y139" s="113"/>
      <c r="Z139" s="113"/>
      <c r="AA139" s="113"/>
      <c r="AB139" s="113"/>
      <c r="AC139" s="113"/>
      <c r="AD139" s="113"/>
      <c r="AE139" s="139">
        <v>67500000</v>
      </c>
      <c r="AF139" s="113"/>
      <c r="AG139" s="113"/>
      <c r="AH139" s="113"/>
      <c r="AI139" s="113"/>
      <c r="AJ139" s="347"/>
      <c r="AK139" s="113"/>
      <c r="AL139" s="113"/>
      <c r="AM139" s="113"/>
      <c r="AN139" s="361"/>
      <c r="AO139" s="361"/>
      <c r="AP139" s="361"/>
      <c r="AQ139" s="358"/>
      <c r="AR139" s="358"/>
      <c r="AS139" s="143"/>
    </row>
    <row r="140" spans="1:45" ht="84" customHeight="1">
      <c r="A140" s="327"/>
      <c r="B140" s="325"/>
      <c r="C140" s="96"/>
      <c r="D140" s="392" t="s">
        <v>941</v>
      </c>
      <c r="E140" s="392"/>
      <c r="F140" s="392"/>
      <c r="G140" s="392"/>
      <c r="H140" s="392"/>
      <c r="I140" s="392"/>
      <c r="J140" s="392"/>
      <c r="K140" s="392"/>
      <c r="L140" s="392"/>
      <c r="M140" s="392"/>
      <c r="N140" s="392"/>
      <c r="O140" s="268">
        <f>AVERAGE(O123:O139)</f>
        <v>0.92743750000000003</v>
      </c>
      <c r="P140" s="115"/>
      <c r="Q140" s="104"/>
      <c r="R140" s="104"/>
      <c r="S140" s="104"/>
      <c r="T140" s="104"/>
      <c r="U140" s="104"/>
      <c r="V140" s="105"/>
      <c r="W140" s="104"/>
      <c r="X140" s="104"/>
      <c r="Y140" s="104"/>
      <c r="Z140" s="404" t="s">
        <v>967</v>
      </c>
      <c r="AA140" s="404"/>
      <c r="AB140" s="404"/>
      <c r="AC140" s="404"/>
      <c r="AD140" s="404"/>
      <c r="AE140" s="404"/>
      <c r="AF140" s="404"/>
      <c r="AG140" s="404"/>
      <c r="AH140" s="404"/>
      <c r="AI140" s="404"/>
      <c r="AJ140" s="404"/>
      <c r="AK140" s="120">
        <v>953059258.33000004</v>
      </c>
      <c r="AL140" s="120">
        <v>4500000</v>
      </c>
      <c r="AM140" s="107">
        <f>+AL140/AK140</f>
        <v>4.7216371497037172E-3</v>
      </c>
      <c r="AN140" s="106">
        <f>+AN123+AN129</f>
        <v>2070159258.3299999</v>
      </c>
      <c r="AO140" s="106">
        <f>+AO123+AO129</f>
        <v>1648566256</v>
      </c>
      <c r="AP140" s="106">
        <f>+AP123+AP129</f>
        <v>1607136861</v>
      </c>
      <c r="AQ140" s="107">
        <f>+AO140/AN140</f>
        <v>0.79634755121685685</v>
      </c>
      <c r="AR140" s="107">
        <f>+AP140/AN140</f>
        <v>0.77633489043566595</v>
      </c>
      <c r="AS140" s="143"/>
    </row>
    <row r="141" spans="1:45" ht="84" customHeight="1">
      <c r="A141" s="327"/>
      <c r="B141" s="150"/>
      <c r="C141" s="96"/>
      <c r="D141" s="380" t="s">
        <v>1020</v>
      </c>
      <c r="E141" s="381"/>
      <c r="F141" s="381"/>
      <c r="G141" s="381"/>
      <c r="H141" s="381"/>
      <c r="I141" s="381"/>
      <c r="J141" s="381"/>
      <c r="K141" s="381"/>
      <c r="L141" s="381"/>
      <c r="M141" s="381"/>
      <c r="N141" s="382"/>
      <c r="O141" s="280">
        <f>+(O122+O140)/2</f>
        <v>0.95538541666666665</v>
      </c>
      <c r="P141" s="104"/>
      <c r="Q141" s="104"/>
      <c r="R141" s="256"/>
      <c r="S141" s="256"/>
      <c r="T141" s="256"/>
      <c r="U141" s="256"/>
      <c r="V141" s="256"/>
      <c r="W141" s="256"/>
      <c r="X141" s="256"/>
      <c r="Y141" s="256"/>
      <c r="Z141" s="263"/>
      <c r="AA141" s="263"/>
      <c r="AB141" s="263"/>
      <c r="AC141" s="263"/>
      <c r="AD141" s="263"/>
      <c r="AE141" s="405" t="s">
        <v>1001</v>
      </c>
      <c r="AF141" s="406"/>
      <c r="AG141" s="406"/>
      <c r="AH141" s="406"/>
      <c r="AI141" s="406"/>
      <c r="AJ141" s="407"/>
      <c r="AK141" s="259"/>
      <c r="AL141" s="259"/>
      <c r="AM141" s="260"/>
      <c r="AN141" s="261">
        <f>+AN122+AN140</f>
        <v>2930159258.3299999</v>
      </c>
      <c r="AO141" s="261">
        <f t="shared" ref="AO141:AP141" si="13">+AO122+AO140</f>
        <v>2258723108</v>
      </c>
      <c r="AP141" s="261">
        <f t="shared" si="13"/>
        <v>2212017046</v>
      </c>
      <c r="AQ141" s="260">
        <f>+AO141/AN141</f>
        <v>0.77085335944754252</v>
      </c>
      <c r="AR141" s="260">
        <f>+AP141/AN141</f>
        <v>0.75491359034891015</v>
      </c>
      <c r="AS141" s="143"/>
    </row>
    <row r="142" spans="1:45" ht="127.5" customHeight="1">
      <c r="A142" s="327"/>
      <c r="B142" s="326" t="s">
        <v>339</v>
      </c>
      <c r="C142" s="408" t="s">
        <v>340</v>
      </c>
      <c r="D142" s="324" t="s">
        <v>343</v>
      </c>
      <c r="E142" s="324" t="s">
        <v>704</v>
      </c>
      <c r="F142" s="335">
        <v>2024130010261</v>
      </c>
      <c r="G142" s="324" t="s">
        <v>968</v>
      </c>
      <c r="H142" s="324" t="s">
        <v>969</v>
      </c>
      <c r="I142" s="324" t="s">
        <v>705</v>
      </c>
      <c r="J142" s="109" t="s">
        <v>970</v>
      </c>
      <c r="K142" s="153"/>
      <c r="L142" s="324" t="s">
        <v>706</v>
      </c>
      <c r="M142" s="109">
        <v>1</v>
      </c>
      <c r="N142" s="109">
        <v>1</v>
      </c>
      <c r="O142" s="264">
        <f>+N142/M142</f>
        <v>1</v>
      </c>
      <c r="P142" s="112" t="s">
        <v>1023</v>
      </c>
      <c r="Q142" s="112" t="s">
        <v>1022</v>
      </c>
      <c r="R142" s="112">
        <v>180</v>
      </c>
      <c r="S142" s="112" t="s">
        <v>540</v>
      </c>
      <c r="T142" s="112" t="s">
        <v>547</v>
      </c>
      <c r="U142" s="112" t="s">
        <v>700</v>
      </c>
      <c r="V142" s="113"/>
      <c r="W142" s="113"/>
      <c r="X142" s="113"/>
      <c r="Y142" s="113"/>
      <c r="Z142" s="113"/>
      <c r="AA142" s="113"/>
      <c r="AB142" s="113"/>
      <c r="AC142" s="113"/>
      <c r="AD142" s="113"/>
      <c r="AE142" s="113"/>
      <c r="AF142" s="113"/>
      <c r="AG142" s="113"/>
      <c r="AH142" s="113"/>
      <c r="AI142" s="113"/>
      <c r="AJ142" s="113" t="s">
        <v>973</v>
      </c>
      <c r="AK142" s="113"/>
      <c r="AL142" s="113"/>
      <c r="AM142" s="113"/>
      <c r="AN142" s="120">
        <v>109500000</v>
      </c>
      <c r="AO142" s="120">
        <v>109500000</v>
      </c>
      <c r="AP142" s="120">
        <v>109500000</v>
      </c>
      <c r="AQ142" s="107">
        <f>+AO142/AN142</f>
        <v>1</v>
      </c>
      <c r="AR142" s="107">
        <f>+AP142/AN142</f>
        <v>1</v>
      </c>
      <c r="AS142" s="143"/>
    </row>
    <row r="143" spans="1:45" ht="93.75" customHeight="1">
      <c r="A143" s="327"/>
      <c r="B143" s="324"/>
      <c r="C143" s="327"/>
      <c r="D143" s="325"/>
      <c r="E143" s="327"/>
      <c r="F143" s="370"/>
      <c r="G143" s="327"/>
      <c r="H143" s="327"/>
      <c r="I143" s="327"/>
      <c r="J143" s="111" t="s">
        <v>971</v>
      </c>
      <c r="K143" s="156"/>
      <c r="L143" s="327"/>
      <c r="M143" s="111">
        <v>1</v>
      </c>
      <c r="N143" s="111">
        <v>0</v>
      </c>
      <c r="O143" s="264">
        <f t="shared" ref="O143:O144" si="14">+N143/M143</f>
        <v>0</v>
      </c>
      <c r="P143" s="109" t="s">
        <v>1023</v>
      </c>
      <c r="Q143" s="109" t="s">
        <v>1022</v>
      </c>
      <c r="R143" s="109">
        <v>180</v>
      </c>
      <c r="S143" s="109" t="s">
        <v>540</v>
      </c>
      <c r="T143" s="109" t="s">
        <v>547</v>
      </c>
      <c r="U143" s="109" t="s">
        <v>700</v>
      </c>
      <c r="V143" s="163"/>
      <c r="W143" s="142"/>
      <c r="X143" s="113"/>
      <c r="Y143" s="113"/>
      <c r="Z143" s="113"/>
      <c r="AA143" s="113"/>
      <c r="AB143" s="113"/>
      <c r="AC143" s="113"/>
      <c r="AD143" s="113"/>
      <c r="AE143" s="113"/>
      <c r="AF143" s="113"/>
      <c r="AG143" s="113"/>
      <c r="AH143" s="113"/>
      <c r="AI143" s="113"/>
      <c r="AJ143" s="345" t="s">
        <v>974</v>
      </c>
      <c r="AK143" s="113"/>
      <c r="AL143" s="113"/>
      <c r="AM143" s="113"/>
      <c r="AN143" s="359">
        <v>390500001</v>
      </c>
      <c r="AO143" s="359">
        <v>154786028</v>
      </c>
      <c r="AP143" s="359">
        <v>133552696</v>
      </c>
      <c r="AQ143" s="356">
        <f>+AO143/AN143</f>
        <v>0.39637907196829941</v>
      </c>
      <c r="AR143" s="356">
        <f>+AP143/AN143</f>
        <v>0.34200434227399656</v>
      </c>
      <c r="AS143" s="143"/>
    </row>
    <row r="144" spans="1:45" ht="150.75" customHeight="1">
      <c r="A144" s="327"/>
      <c r="B144" s="324"/>
      <c r="C144" s="327"/>
      <c r="D144" s="110" t="s">
        <v>345</v>
      </c>
      <c r="E144" s="327"/>
      <c r="F144" s="370"/>
      <c r="G144" s="327"/>
      <c r="H144" s="327"/>
      <c r="I144" s="327"/>
      <c r="J144" s="111" t="s">
        <v>972</v>
      </c>
      <c r="K144" s="156"/>
      <c r="L144" s="327"/>
      <c r="M144" s="111">
        <v>1</v>
      </c>
      <c r="N144" s="111">
        <v>1</v>
      </c>
      <c r="O144" s="264">
        <f t="shared" si="14"/>
        <v>1</v>
      </c>
      <c r="P144" s="111" t="s">
        <v>1023</v>
      </c>
      <c r="Q144" s="111" t="s">
        <v>1022</v>
      </c>
      <c r="R144" s="111">
        <v>180</v>
      </c>
      <c r="S144" s="111" t="s">
        <v>540</v>
      </c>
      <c r="T144" s="111" t="s">
        <v>547</v>
      </c>
      <c r="U144" s="111" t="s">
        <v>700</v>
      </c>
      <c r="V144" s="137"/>
      <c r="W144" s="113"/>
      <c r="X144" s="113"/>
      <c r="Y144" s="113"/>
      <c r="Z144" s="113"/>
      <c r="AA144" s="113"/>
      <c r="AB144" s="113"/>
      <c r="AC144" s="113"/>
      <c r="AD144" s="113"/>
      <c r="AE144" s="113"/>
      <c r="AF144" s="113"/>
      <c r="AG144" s="113"/>
      <c r="AH144" s="113"/>
      <c r="AI144" s="113"/>
      <c r="AJ144" s="347"/>
      <c r="AK144" s="113"/>
      <c r="AL144" s="113"/>
      <c r="AM144" s="113"/>
      <c r="AN144" s="361"/>
      <c r="AO144" s="361"/>
      <c r="AP144" s="361"/>
      <c r="AQ144" s="358"/>
      <c r="AR144" s="358"/>
      <c r="AS144" s="143"/>
    </row>
    <row r="145" spans="1:45" ht="96.6" customHeight="1">
      <c r="A145" s="327"/>
      <c r="B145" s="324"/>
      <c r="C145" s="102"/>
      <c r="D145" s="336" t="s">
        <v>704</v>
      </c>
      <c r="E145" s="337"/>
      <c r="F145" s="337"/>
      <c r="G145" s="337"/>
      <c r="H145" s="337"/>
      <c r="I145" s="337"/>
      <c r="J145" s="337"/>
      <c r="K145" s="337"/>
      <c r="L145" s="337"/>
      <c r="M145" s="337"/>
      <c r="N145" s="265"/>
      <c r="O145" s="266">
        <f>AVERAGE(O142:O144)</f>
        <v>0.66666666666666663</v>
      </c>
      <c r="P145" s="104"/>
      <c r="Q145" s="104"/>
      <c r="R145" s="104"/>
      <c r="S145" s="104"/>
      <c r="T145" s="104"/>
      <c r="U145" s="104"/>
      <c r="V145" s="105"/>
      <c r="W145" s="104"/>
      <c r="X145" s="104"/>
      <c r="Y145" s="104"/>
      <c r="Z145" s="404" t="s">
        <v>1002</v>
      </c>
      <c r="AA145" s="404"/>
      <c r="AB145" s="404"/>
      <c r="AC145" s="404"/>
      <c r="AD145" s="404"/>
      <c r="AE145" s="404"/>
      <c r="AF145" s="404"/>
      <c r="AG145" s="404"/>
      <c r="AH145" s="404"/>
      <c r="AI145" s="404"/>
      <c r="AJ145" s="404"/>
      <c r="AK145" s="120">
        <v>390500001</v>
      </c>
      <c r="AL145" s="120">
        <v>0</v>
      </c>
      <c r="AM145" s="107">
        <v>0</v>
      </c>
      <c r="AN145" s="106">
        <f>+AN142+AN143</f>
        <v>500000001</v>
      </c>
      <c r="AO145" s="106">
        <f>+AO142+AO143</f>
        <v>264286028</v>
      </c>
      <c r="AP145" s="106">
        <f>+AP142+AP143</f>
        <v>243052696</v>
      </c>
      <c r="AQ145" s="107">
        <f>+AO145/AN145</f>
        <v>0.52857205494285586</v>
      </c>
      <c r="AR145" s="107">
        <f>+AP145/AN145</f>
        <v>0.48610539102778921</v>
      </c>
      <c r="AS145" s="143"/>
    </row>
    <row r="146" spans="1:45" ht="165" customHeight="1">
      <c r="A146" s="333"/>
      <c r="B146" s="341" t="s">
        <v>346</v>
      </c>
      <c r="C146" s="341" t="s">
        <v>347</v>
      </c>
      <c r="D146" s="341" t="s">
        <v>356</v>
      </c>
      <c r="E146" s="341" t="s">
        <v>911</v>
      </c>
      <c r="F146" s="341">
        <v>2024130010260</v>
      </c>
      <c r="G146" s="341" t="s">
        <v>912</v>
      </c>
      <c r="H146" s="341" t="s">
        <v>356</v>
      </c>
      <c r="I146" s="338" t="s">
        <v>868</v>
      </c>
      <c r="J146" s="165" t="s">
        <v>913</v>
      </c>
      <c r="K146" s="113"/>
      <c r="L146" s="113"/>
      <c r="M146" s="112" t="s">
        <v>772</v>
      </c>
      <c r="N146" s="112" t="s">
        <v>381</v>
      </c>
      <c r="O146" s="267" t="s">
        <v>381</v>
      </c>
      <c r="P146" s="113" t="s">
        <v>381</v>
      </c>
      <c r="Q146" s="113" t="s">
        <v>381</v>
      </c>
      <c r="R146" s="113" t="s">
        <v>381</v>
      </c>
      <c r="S146" s="113" t="s">
        <v>381</v>
      </c>
      <c r="T146" s="113" t="s">
        <v>381</v>
      </c>
      <c r="U146" s="113"/>
      <c r="V146" s="113"/>
      <c r="W146" s="113"/>
      <c r="X146" s="113"/>
      <c r="Y146" s="113"/>
      <c r="Z146" s="113"/>
      <c r="AA146" s="113"/>
      <c r="AB146" s="113"/>
      <c r="AC146" s="113"/>
      <c r="AD146" s="113"/>
      <c r="AE146" s="139">
        <v>25000000</v>
      </c>
      <c r="AF146" s="139">
        <v>25000000</v>
      </c>
      <c r="AG146" s="113"/>
      <c r="AH146" s="113"/>
      <c r="AI146" s="113"/>
      <c r="AJ146" s="329" t="s">
        <v>910</v>
      </c>
      <c r="AK146" s="113"/>
      <c r="AL146" s="113"/>
      <c r="AM146" s="113"/>
      <c r="AN146" s="402">
        <v>20000000</v>
      </c>
      <c r="AO146" s="402">
        <v>20000000</v>
      </c>
      <c r="AP146" s="402">
        <v>0</v>
      </c>
      <c r="AQ146" s="403">
        <f>+AO146/AN146</f>
        <v>1</v>
      </c>
      <c r="AR146" s="403">
        <v>0</v>
      </c>
      <c r="AS146" s="143"/>
    </row>
    <row r="147" spans="1:45" ht="165" customHeight="1">
      <c r="A147" s="100"/>
      <c r="B147" s="341"/>
      <c r="C147" s="341"/>
      <c r="D147" s="341"/>
      <c r="E147" s="341"/>
      <c r="F147" s="341"/>
      <c r="G147" s="341"/>
      <c r="H147" s="341"/>
      <c r="I147" s="339"/>
      <c r="J147" s="165" t="s">
        <v>914</v>
      </c>
      <c r="K147" s="113"/>
      <c r="L147" s="113"/>
      <c r="M147" s="112" t="s">
        <v>772</v>
      </c>
      <c r="N147" s="112" t="s">
        <v>381</v>
      </c>
      <c r="O147" s="267" t="s">
        <v>381</v>
      </c>
      <c r="P147" s="113" t="s">
        <v>381</v>
      </c>
      <c r="Q147" s="113" t="s">
        <v>381</v>
      </c>
      <c r="R147" s="113" t="s">
        <v>381</v>
      </c>
      <c r="S147" s="113" t="s">
        <v>381</v>
      </c>
      <c r="T147" s="113" t="s">
        <v>381</v>
      </c>
      <c r="U147" s="113"/>
      <c r="V147" s="113"/>
      <c r="W147" s="113"/>
      <c r="X147" s="113"/>
      <c r="Y147" s="113"/>
      <c r="Z147" s="113"/>
      <c r="AA147" s="113"/>
      <c r="AB147" s="113"/>
      <c r="AC147" s="113"/>
      <c r="AD147" s="113"/>
      <c r="AE147" s="139">
        <v>72160000</v>
      </c>
      <c r="AF147" s="139">
        <v>72160000</v>
      </c>
      <c r="AG147" s="113"/>
      <c r="AH147" s="113"/>
      <c r="AI147" s="113"/>
      <c r="AJ147" s="329"/>
      <c r="AK147" s="143"/>
      <c r="AL147" s="143"/>
      <c r="AM147" s="143"/>
      <c r="AN147" s="402"/>
      <c r="AO147" s="402"/>
      <c r="AP147" s="402"/>
      <c r="AQ147" s="403"/>
      <c r="AR147" s="403"/>
      <c r="AS147" s="143"/>
    </row>
    <row r="148" spans="1:45" ht="165" customHeight="1">
      <c r="A148" s="100"/>
      <c r="B148" s="341"/>
      <c r="C148" s="341"/>
      <c r="D148" s="341"/>
      <c r="E148" s="341"/>
      <c r="F148" s="341"/>
      <c r="G148" s="341"/>
      <c r="H148" s="341"/>
      <c r="I148" s="339"/>
      <c r="J148" s="165" t="s">
        <v>915</v>
      </c>
      <c r="K148" s="113"/>
      <c r="L148" s="113"/>
      <c r="M148" s="112">
        <v>1</v>
      </c>
      <c r="N148" s="112">
        <v>0.2</v>
      </c>
      <c r="O148" s="267">
        <f t="shared" ref="O148:O151" si="15">+N148/M148</f>
        <v>0.2</v>
      </c>
      <c r="P148" s="113" t="s">
        <v>1023</v>
      </c>
      <c r="Q148" s="113" t="s">
        <v>1022</v>
      </c>
      <c r="R148" s="113">
        <v>180</v>
      </c>
      <c r="S148" s="112" t="s">
        <v>540</v>
      </c>
      <c r="T148" s="112" t="s">
        <v>547</v>
      </c>
      <c r="U148" s="113" t="s">
        <v>700</v>
      </c>
      <c r="V148" s="113"/>
      <c r="W148" s="113"/>
      <c r="X148" s="113"/>
      <c r="Y148" s="113"/>
      <c r="Z148" s="113"/>
      <c r="AA148" s="113"/>
      <c r="AB148" s="113"/>
      <c r="AC148" s="113"/>
      <c r="AD148" s="113"/>
      <c r="AE148" s="139">
        <v>61500000</v>
      </c>
      <c r="AF148" s="139">
        <v>61500000</v>
      </c>
      <c r="AG148" s="113"/>
      <c r="AH148" s="113"/>
      <c r="AI148" s="113"/>
      <c r="AJ148" s="329" t="s">
        <v>909</v>
      </c>
      <c r="AK148" s="113"/>
      <c r="AL148" s="113"/>
      <c r="AM148" s="113"/>
      <c r="AN148" s="402">
        <v>280000000</v>
      </c>
      <c r="AO148" s="402">
        <v>95798532</v>
      </c>
      <c r="AP148" s="402">
        <v>95798532</v>
      </c>
      <c r="AQ148" s="356">
        <f>+AO148/AN148</f>
        <v>0.34213761428571426</v>
      </c>
      <c r="AR148" s="356">
        <f>+AP148/AN148</f>
        <v>0.34213761428571426</v>
      </c>
      <c r="AS148" s="143"/>
    </row>
    <row r="149" spans="1:45" ht="165" customHeight="1">
      <c r="A149" s="100"/>
      <c r="B149" s="341"/>
      <c r="C149" s="341"/>
      <c r="D149" s="341"/>
      <c r="E149" s="341"/>
      <c r="F149" s="341"/>
      <c r="G149" s="341"/>
      <c r="H149" s="341"/>
      <c r="I149" s="339"/>
      <c r="J149" s="165" t="s">
        <v>916</v>
      </c>
      <c r="K149" s="113"/>
      <c r="L149" s="113"/>
      <c r="M149" s="112">
        <v>1</v>
      </c>
      <c r="N149" s="112">
        <v>0.5</v>
      </c>
      <c r="O149" s="267">
        <f t="shared" si="15"/>
        <v>0.5</v>
      </c>
      <c r="P149" s="113" t="s">
        <v>1023</v>
      </c>
      <c r="Q149" s="113" t="s">
        <v>1022</v>
      </c>
      <c r="R149" s="113">
        <v>180</v>
      </c>
      <c r="S149" s="112" t="s">
        <v>540</v>
      </c>
      <c r="T149" s="112" t="s">
        <v>547</v>
      </c>
      <c r="U149" s="113" t="s">
        <v>700</v>
      </c>
      <c r="V149" s="113"/>
      <c r="W149" s="113"/>
      <c r="X149" s="113"/>
      <c r="Y149" s="113"/>
      <c r="Z149" s="113"/>
      <c r="AA149" s="113"/>
      <c r="AB149" s="113"/>
      <c r="AC149" s="113"/>
      <c r="AD149" s="113"/>
      <c r="AE149" s="139">
        <v>25000000</v>
      </c>
      <c r="AF149" s="139">
        <v>25000000</v>
      </c>
      <c r="AG149" s="113"/>
      <c r="AH149" s="113"/>
      <c r="AI149" s="113"/>
      <c r="AJ149" s="329"/>
      <c r="AK149" s="113"/>
      <c r="AL149" s="113"/>
      <c r="AM149" s="113"/>
      <c r="AN149" s="402"/>
      <c r="AO149" s="402"/>
      <c r="AP149" s="402"/>
      <c r="AQ149" s="357"/>
      <c r="AR149" s="357"/>
      <c r="AS149" s="143"/>
    </row>
    <row r="150" spans="1:45" ht="165" customHeight="1">
      <c r="A150" s="100"/>
      <c r="B150" s="341"/>
      <c r="C150" s="341"/>
      <c r="D150" s="341"/>
      <c r="E150" s="341"/>
      <c r="F150" s="341"/>
      <c r="G150" s="341"/>
      <c r="H150" s="341"/>
      <c r="I150" s="339"/>
      <c r="J150" s="165" t="s">
        <v>917</v>
      </c>
      <c r="K150" s="113"/>
      <c r="L150" s="113"/>
      <c r="M150" s="112" t="s">
        <v>772</v>
      </c>
      <c r="N150" s="112" t="s">
        <v>381</v>
      </c>
      <c r="O150" s="267" t="s">
        <v>381</v>
      </c>
      <c r="P150" s="113" t="s">
        <v>381</v>
      </c>
      <c r="Q150" s="113" t="s">
        <v>381</v>
      </c>
      <c r="R150" s="113" t="s">
        <v>381</v>
      </c>
      <c r="S150" s="113" t="s">
        <v>381</v>
      </c>
      <c r="T150" s="113" t="s">
        <v>381</v>
      </c>
      <c r="U150" s="113"/>
      <c r="V150" s="113"/>
      <c r="W150" s="113"/>
      <c r="X150" s="113"/>
      <c r="Y150" s="113"/>
      <c r="Z150" s="113"/>
      <c r="AA150" s="113"/>
      <c r="AB150" s="113"/>
      <c r="AC150" s="113"/>
      <c r="AD150" s="113"/>
      <c r="AE150" s="139">
        <v>40000000</v>
      </c>
      <c r="AF150" s="139">
        <v>40000000</v>
      </c>
      <c r="AG150" s="113"/>
      <c r="AH150" s="113"/>
      <c r="AI150" s="113"/>
      <c r="AJ150" s="329"/>
      <c r="AK150" s="113"/>
      <c r="AL150" s="113"/>
      <c r="AM150" s="113"/>
      <c r="AN150" s="402"/>
      <c r="AO150" s="402"/>
      <c r="AP150" s="402"/>
      <c r="AQ150" s="357"/>
      <c r="AR150" s="357"/>
      <c r="AS150" s="143"/>
    </row>
    <row r="151" spans="1:45" ht="165" customHeight="1">
      <c r="A151" s="100"/>
      <c r="B151" s="341"/>
      <c r="C151" s="341"/>
      <c r="D151" s="341"/>
      <c r="E151" s="341"/>
      <c r="F151" s="341"/>
      <c r="G151" s="341"/>
      <c r="H151" s="341"/>
      <c r="I151" s="340"/>
      <c r="J151" s="165" t="s">
        <v>918</v>
      </c>
      <c r="K151" s="113"/>
      <c r="L151" s="113"/>
      <c r="M151" s="112">
        <v>1</v>
      </c>
      <c r="N151" s="112">
        <v>1</v>
      </c>
      <c r="O151" s="267">
        <f t="shared" si="15"/>
        <v>1</v>
      </c>
      <c r="P151" s="113" t="s">
        <v>1023</v>
      </c>
      <c r="Q151" s="113" t="s">
        <v>1022</v>
      </c>
      <c r="R151" s="113">
        <v>180</v>
      </c>
      <c r="S151" s="112" t="s">
        <v>540</v>
      </c>
      <c r="T151" s="112" t="s">
        <v>547</v>
      </c>
      <c r="U151" s="113" t="s">
        <v>700</v>
      </c>
      <c r="V151" s="113"/>
      <c r="W151" s="113"/>
      <c r="X151" s="113"/>
      <c r="Y151" s="113"/>
      <c r="Z151" s="113"/>
      <c r="AA151" s="113"/>
      <c r="AB151" s="113"/>
      <c r="AC151" s="113"/>
      <c r="AD151" s="113"/>
      <c r="AE151" s="139">
        <v>56340000</v>
      </c>
      <c r="AF151" s="139">
        <v>56340000</v>
      </c>
      <c r="AG151" s="113"/>
      <c r="AH151" s="113"/>
      <c r="AI151" s="113"/>
      <c r="AJ151" s="329"/>
      <c r="AK151" s="113"/>
      <c r="AL151" s="113"/>
      <c r="AM151" s="113"/>
      <c r="AN151" s="402"/>
      <c r="AO151" s="402"/>
      <c r="AP151" s="402"/>
      <c r="AQ151" s="358"/>
      <c r="AR151" s="358"/>
      <c r="AS151" s="143"/>
    </row>
    <row r="152" spans="1:45" ht="94.5" customHeight="1">
      <c r="A152" s="100"/>
      <c r="B152" s="167"/>
      <c r="C152" s="167"/>
      <c r="D152" s="350" t="s">
        <v>919</v>
      </c>
      <c r="E152" s="350"/>
      <c r="F152" s="350"/>
      <c r="G152" s="350"/>
      <c r="H152" s="350"/>
      <c r="I152" s="350"/>
      <c r="J152" s="350"/>
      <c r="K152" s="350"/>
      <c r="L152" s="350"/>
      <c r="M152" s="350"/>
      <c r="N152" s="350"/>
      <c r="O152" s="268">
        <f>AVERAGE(O146:O151)</f>
        <v>0.56666666666666665</v>
      </c>
      <c r="P152" s="113"/>
      <c r="Q152" s="113"/>
      <c r="R152" s="113"/>
      <c r="S152" s="112"/>
      <c r="T152" s="112"/>
      <c r="U152" s="113"/>
      <c r="V152" s="113"/>
      <c r="W152" s="113"/>
      <c r="X152" s="113"/>
      <c r="Y152" s="113"/>
      <c r="Z152" s="113"/>
      <c r="AA152" s="113"/>
      <c r="AB152" s="113"/>
      <c r="AC152" s="113"/>
      <c r="AD152" s="476" t="s">
        <v>920</v>
      </c>
      <c r="AE152" s="476"/>
      <c r="AF152" s="476"/>
      <c r="AG152" s="476"/>
      <c r="AH152" s="476"/>
      <c r="AI152" s="476"/>
      <c r="AJ152" s="476"/>
      <c r="AK152" s="270"/>
      <c r="AL152" s="270"/>
      <c r="AM152" s="270"/>
      <c r="AN152" s="259">
        <f>+AN146+AN148</f>
        <v>300000000</v>
      </c>
      <c r="AO152" s="259">
        <f>+AO146+AO148</f>
        <v>115798532</v>
      </c>
      <c r="AP152" s="259">
        <f>+AP146+AP148</f>
        <v>95798532</v>
      </c>
      <c r="AQ152" s="260">
        <f>+AO152/AN152</f>
        <v>0.38599510666666664</v>
      </c>
      <c r="AR152" s="260">
        <f>+AP152/AN152</f>
        <v>0.31932843999999999</v>
      </c>
      <c r="AS152" s="143"/>
    </row>
    <row r="153" spans="1:45">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81"/>
    </row>
    <row r="154" spans="1:45">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81"/>
    </row>
    <row r="156" spans="1:45" ht="90.75" customHeight="1">
      <c r="J156" s="474" t="s">
        <v>1019</v>
      </c>
      <c r="K156" s="474"/>
      <c r="L156" s="474"/>
      <c r="M156" s="474"/>
      <c r="N156" s="474"/>
      <c r="O156" s="269">
        <f>AVERAGE(O20,O29,O42,O57,O60,O69,O80,O91,O97,O105,O122,O140,O145,O152)</f>
        <v>0.8537897685185184</v>
      </c>
      <c r="AE156" s="469" t="s">
        <v>1003</v>
      </c>
      <c r="AF156" s="469"/>
      <c r="AG156" s="469"/>
      <c r="AH156" s="469"/>
      <c r="AI156" s="469"/>
      <c r="AJ156" s="469"/>
      <c r="AK156" s="469"/>
      <c r="AN156" s="120">
        <f>+AN11+AN43+AN57+AN60+AN69+AN72+AN80+AN106+AN141+AN145+AN152</f>
        <v>29813457710.370003</v>
      </c>
      <c r="AO156" s="120">
        <f>+AO11+AO43+AO57+AO60+AO69+AO72+AO80+AO106+AO141+AO145+AO152</f>
        <v>20164802693.09</v>
      </c>
      <c r="AP156" s="120">
        <f>+AP11+AP43+AP57+AP60+AP69+AP72+AP80+AP106+AP141+AP145+AP152</f>
        <v>11131638610.59</v>
      </c>
      <c r="AQ156" s="107">
        <f>+AO156/AN156</f>
        <v>0.67636578383446233</v>
      </c>
      <c r="AR156" s="107">
        <f>+AP156/AN156</f>
        <v>0.37337630269963912</v>
      </c>
    </row>
  </sheetData>
  <autoFilter ref="A8:AT152"/>
  <mergeCells count="530">
    <mergeCell ref="U76:U77"/>
    <mergeCell ref="V81:V90"/>
    <mergeCell ref="P39:P41"/>
    <mergeCell ref="Q39:Q41"/>
    <mergeCell ref="R39:R41"/>
    <mergeCell ref="S40:S41"/>
    <mergeCell ref="T40:T41"/>
    <mergeCell ref="U40:U41"/>
    <mergeCell ref="P58:P59"/>
    <mergeCell ref="Q58:Q59"/>
    <mergeCell ref="R58:R59"/>
    <mergeCell ref="D140:N140"/>
    <mergeCell ref="D141:N141"/>
    <mergeCell ref="J156:N156"/>
    <mergeCell ref="AJ107:AJ110"/>
    <mergeCell ref="AN107:AN110"/>
    <mergeCell ref="AE156:AK156"/>
    <mergeCell ref="AQ107:AQ110"/>
    <mergeCell ref="AQ111:AQ121"/>
    <mergeCell ref="AQ123:AQ128"/>
    <mergeCell ref="AQ129:AQ139"/>
    <mergeCell ref="AQ143:AQ144"/>
    <mergeCell ref="AQ146:AQ147"/>
    <mergeCell ref="AQ148:AQ151"/>
    <mergeCell ref="AO146:AO147"/>
    <mergeCell ref="AO148:AO151"/>
    <mergeCell ref="D142:D143"/>
    <mergeCell ref="AP143:AP144"/>
    <mergeCell ref="Z145:AJ145"/>
    <mergeCell ref="H107:H118"/>
    <mergeCell ref="I127:I130"/>
    <mergeCell ref="H127:H130"/>
    <mergeCell ref="H131:H132"/>
    <mergeCell ref="I131:I132"/>
    <mergeCell ref="AD152:AJ152"/>
    <mergeCell ref="AP21:AP28"/>
    <mergeCell ref="P42:AD42"/>
    <mergeCell ref="V38:V41"/>
    <mergeCell ref="AO35:AO37"/>
    <mergeCell ref="AO38:AO41"/>
    <mergeCell ref="AO44:AO47"/>
    <mergeCell ref="AP107:AP110"/>
    <mergeCell ref="AQ9:AQ10"/>
    <mergeCell ref="AQ12:AQ14"/>
    <mergeCell ref="AQ15:AQ19"/>
    <mergeCell ref="AQ21:AQ28"/>
    <mergeCell ref="AQ30:AQ34"/>
    <mergeCell ref="AQ35:AQ37"/>
    <mergeCell ref="AQ38:AQ41"/>
    <mergeCell ref="AQ44:AQ47"/>
    <mergeCell ref="AQ73:AQ74"/>
    <mergeCell ref="AQ75:AQ79"/>
    <mergeCell ref="AP101:AP104"/>
    <mergeCell ref="AP94:AP96"/>
    <mergeCell ref="AP35:AP37"/>
    <mergeCell ref="AP38:AP41"/>
    <mergeCell ref="AP81:AP84"/>
    <mergeCell ref="Q30:Q31"/>
    <mergeCell ref="R30:R31"/>
    <mergeCell ref="AN148:AN151"/>
    <mergeCell ref="AP148:AP151"/>
    <mergeCell ref="AF34:AF35"/>
    <mergeCell ref="AE36:AE38"/>
    <mergeCell ref="AF36:AF38"/>
    <mergeCell ref="AE39:AE41"/>
    <mergeCell ref="AF39:AF41"/>
    <mergeCell ref="AN44:AN47"/>
    <mergeCell ref="AP44:AP47"/>
    <mergeCell ref="Z72:AJ72"/>
    <mergeCell ref="AI70:AI71"/>
    <mergeCell ref="Z70:Z71"/>
    <mergeCell ref="AA70:AA71"/>
    <mergeCell ref="AB70:AB71"/>
    <mergeCell ref="AJ61:AJ62"/>
    <mergeCell ref="AB61:AB64"/>
    <mergeCell ref="AE73:AE75"/>
    <mergeCell ref="AF73:AF75"/>
    <mergeCell ref="Z80:AJ80"/>
    <mergeCell ref="AE60:AM60"/>
    <mergeCell ref="AE58:AE59"/>
    <mergeCell ref="AF58:AF59"/>
    <mergeCell ref="AG58:AG59"/>
    <mergeCell ref="AH58:AH59"/>
    <mergeCell ref="AE43:AJ43"/>
    <mergeCell ref="D29:N29"/>
    <mergeCell ref="Y21:Y28"/>
    <mergeCell ref="Z21:Z28"/>
    <mergeCell ref="V12:V13"/>
    <mergeCell ref="P20:AD20"/>
    <mergeCell ref="Z30:Z41"/>
    <mergeCell ref="AA30:AA41"/>
    <mergeCell ref="AB30:AB41"/>
    <mergeCell ref="AE30:AE31"/>
    <mergeCell ref="V30:V31"/>
    <mergeCell ref="W30:W31"/>
    <mergeCell ref="W12:W13"/>
    <mergeCell ref="AB21:AB28"/>
    <mergeCell ref="P32:P33"/>
    <mergeCell ref="Q32:Q33"/>
    <mergeCell ref="R32:R33"/>
    <mergeCell ref="P34:P35"/>
    <mergeCell ref="Q34:Q35"/>
    <mergeCell ref="R34:R35"/>
    <mergeCell ref="P36:P38"/>
    <mergeCell ref="Q36:Q38"/>
    <mergeCell ref="R36:R38"/>
    <mergeCell ref="W38:W41"/>
    <mergeCell ref="X38:X41"/>
    <mergeCell ref="Y30:Y41"/>
    <mergeCell ref="P30:P31"/>
    <mergeCell ref="E21:E28"/>
    <mergeCell ref="X35:X37"/>
    <mergeCell ref="AN38:AN41"/>
    <mergeCell ref="AO30:AO34"/>
    <mergeCell ref="F11:N11"/>
    <mergeCell ref="N34:N35"/>
    <mergeCell ref="N36:N38"/>
    <mergeCell ref="N39:N41"/>
    <mergeCell ref="F12:F19"/>
    <mergeCell ref="G12:G19"/>
    <mergeCell ref="H12:H19"/>
    <mergeCell ref="AJ12:AJ14"/>
    <mergeCell ref="AJ15:AJ19"/>
    <mergeCell ref="AJ21:AJ28"/>
    <mergeCell ref="AN21:AN28"/>
    <mergeCell ref="F21:F28"/>
    <mergeCell ref="G21:G28"/>
    <mergeCell ref="H21:H28"/>
    <mergeCell ref="I21:I28"/>
    <mergeCell ref="AA21:AA28"/>
    <mergeCell ref="M34:M35"/>
    <mergeCell ref="O34:O35"/>
    <mergeCell ref="O30:O31"/>
    <mergeCell ref="K32:K33"/>
    <mergeCell ref="L32:L33"/>
    <mergeCell ref="M32:M33"/>
    <mergeCell ref="O32:O33"/>
    <mergeCell ref="AO9:AO10"/>
    <mergeCell ref="X21:X28"/>
    <mergeCell ref="D137:D139"/>
    <mergeCell ref="I81:I84"/>
    <mergeCell ref="I85:I87"/>
    <mergeCell ref="D107:D118"/>
    <mergeCell ref="D119:D121"/>
    <mergeCell ref="D85:D87"/>
    <mergeCell ref="D129:D132"/>
    <mergeCell ref="D133:D136"/>
    <mergeCell ref="H98:H102"/>
    <mergeCell ref="I98:I102"/>
    <mergeCell ref="E123:E139"/>
    <mergeCell ref="F123:F139"/>
    <mergeCell ref="G123:G139"/>
    <mergeCell ref="H123:H126"/>
    <mergeCell ref="I123:I126"/>
    <mergeCell ref="E107:E121"/>
    <mergeCell ref="D105:N105"/>
    <mergeCell ref="AO12:AO14"/>
    <mergeCell ref="AO15:AO19"/>
    <mergeCell ref="AO21:AO28"/>
    <mergeCell ref="K34:K35"/>
    <mergeCell ref="L34:L35"/>
    <mergeCell ref="A70:A71"/>
    <mergeCell ref="C70:C71"/>
    <mergeCell ref="B58:B59"/>
    <mergeCell ref="B61:B68"/>
    <mergeCell ref="AR21:AR28"/>
    <mergeCell ref="AE29:AM29"/>
    <mergeCell ref="P29:AD29"/>
    <mergeCell ref="AK9:AK10"/>
    <mergeCell ref="AL9:AL10"/>
    <mergeCell ref="AM9:AM10"/>
    <mergeCell ref="AN9:AN10"/>
    <mergeCell ref="AP9:AP10"/>
    <mergeCell ref="AR9:AR10"/>
    <mergeCell ref="AE11:AM11"/>
    <mergeCell ref="AE20:AM20"/>
    <mergeCell ref="AK12:AK19"/>
    <mergeCell ref="AL12:AL19"/>
    <mergeCell ref="AM12:AM19"/>
    <mergeCell ref="AN12:AN14"/>
    <mergeCell ref="AP12:AP14"/>
    <mergeCell ref="AR12:AR14"/>
    <mergeCell ref="AN15:AN19"/>
    <mergeCell ref="AP15:AP19"/>
    <mergeCell ref="AR15:AR19"/>
    <mergeCell ref="A107:A146"/>
    <mergeCell ref="C107:C139"/>
    <mergeCell ref="C142:C144"/>
    <mergeCell ref="A12:A42"/>
    <mergeCell ref="C12:C42"/>
    <mergeCell ref="D12:D19"/>
    <mergeCell ref="D21:D28"/>
    <mergeCell ref="A44:A56"/>
    <mergeCell ref="D20:N20"/>
    <mergeCell ref="E12:E19"/>
    <mergeCell ref="C61:C68"/>
    <mergeCell ref="N30:N31"/>
    <mergeCell ref="N32:N33"/>
    <mergeCell ref="I12:I19"/>
    <mergeCell ref="K30:K31"/>
    <mergeCell ref="L30:L31"/>
    <mergeCell ref="M30:M31"/>
    <mergeCell ref="J32:J33"/>
    <mergeCell ref="E30:E41"/>
    <mergeCell ref="F30:F41"/>
    <mergeCell ref="G30:G41"/>
    <mergeCell ref="H30:H41"/>
    <mergeCell ref="I30:I41"/>
    <mergeCell ref="J30:J31"/>
    <mergeCell ref="C44:C56"/>
    <mergeCell ref="B44:B56"/>
    <mergeCell ref="A58:A60"/>
    <mergeCell ref="A61:A69"/>
    <mergeCell ref="A1:B4"/>
    <mergeCell ref="C1:AI1"/>
    <mergeCell ref="C2:AI2"/>
    <mergeCell ref="C3:AI3"/>
    <mergeCell ref="C4:AI4"/>
    <mergeCell ref="A5:B5"/>
    <mergeCell ref="C5:AJ5"/>
    <mergeCell ref="G9:G10"/>
    <mergeCell ref="H9:H10"/>
    <mergeCell ref="A6:W7"/>
    <mergeCell ref="X6:AC7"/>
    <mergeCell ref="AE6:AJ7"/>
    <mergeCell ref="A9:A10"/>
    <mergeCell ref="I9:I10"/>
    <mergeCell ref="E9:E10"/>
    <mergeCell ref="F9:F10"/>
    <mergeCell ref="V9:V10"/>
    <mergeCell ref="C9:C11"/>
    <mergeCell ref="W9:W10"/>
    <mergeCell ref="AJ9:AJ10"/>
    <mergeCell ref="AK5:AM7"/>
    <mergeCell ref="AN5:AR7"/>
    <mergeCell ref="B9:B11"/>
    <mergeCell ref="B12:B43"/>
    <mergeCell ref="J34:J35"/>
    <mergeCell ref="Y61:Y64"/>
    <mergeCell ref="Z61:Z64"/>
    <mergeCell ref="AA61:AA64"/>
    <mergeCell ref="AE64:AE67"/>
    <mergeCell ref="AF64:AF67"/>
    <mergeCell ref="V61:V68"/>
    <mergeCell ref="W61:W68"/>
    <mergeCell ref="AE62:AE63"/>
    <mergeCell ref="AF62:AF63"/>
    <mergeCell ref="E61:E68"/>
    <mergeCell ref="F61:F68"/>
    <mergeCell ref="W48:W52"/>
    <mergeCell ref="S64:S67"/>
    <mergeCell ref="C58:C59"/>
    <mergeCell ref="V32:V34"/>
    <mergeCell ref="W32:W34"/>
    <mergeCell ref="X32:X34"/>
    <mergeCell ref="V35:V37"/>
    <mergeCell ref="W35:W37"/>
    <mergeCell ref="AJ143:AJ144"/>
    <mergeCell ref="AN143:AN144"/>
    <mergeCell ref="B73:B80"/>
    <mergeCell ref="X61:X64"/>
    <mergeCell ref="L73:L75"/>
    <mergeCell ref="G61:G68"/>
    <mergeCell ref="G73:G79"/>
    <mergeCell ref="D73:D74"/>
    <mergeCell ref="C73:C79"/>
    <mergeCell ref="H61:H68"/>
    <mergeCell ref="N73:N74"/>
    <mergeCell ref="O76:O77"/>
    <mergeCell ref="B70:B72"/>
    <mergeCell ref="P76:P77"/>
    <mergeCell ref="Q76:Q77"/>
    <mergeCell ref="P73:P74"/>
    <mergeCell ref="Q73:Q74"/>
    <mergeCell ref="R73:R74"/>
    <mergeCell ref="R76:R77"/>
    <mergeCell ref="O73:O74"/>
    <mergeCell ref="D65:D68"/>
    <mergeCell ref="G70:G71"/>
    <mergeCell ref="E70:E71"/>
    <mergeCell ref="F70:F71"/>
    <mergeCell ref="AR107:AR110"/>
    <mergeCell ref="AJ111:AJ121"/>
    <mergeCell ref="AN111:AN121"/>
    <mergeCell ref="AP111:AP121"/>
    <mergeCell ref="AR111:AR121"/>
    <mergeCell ref="AJ123:AJ128"/>
    <mergeCell ref="AN123:AN128"/>
    <mergeCell ref="AO107:AO110"/>
    <mergeCell ref="AR148:AR151"/>
    <mergeCell ref="AN146:AN147"/>
    <mergeCell ref="AP146:AP147"/>
    <mergeCell ref="AR146:AR147"/>
    <mergeCell ref="AP123:AP128"/>
    <mergeCell ref="AR123:AR128"/>
    <mergeCell ref="AJ129:AJ139"/>
    <mergeCell ref="AN129:AN139"/>
    <mergeCell ref="AP129:AP139"/>
    <mergeCell ref="AR129:AR139"/>
    <mergeCell ref="AR143:AR144"/>
    <mergeCell ref="Z140:AJ140"/>
    <mergeCell ref="AE141:AJ141"/>
    <mergeCell ref="AO123:AO128"/>
    <mergeCell ref="AO129:AO139"/>
    <mergeCell ref="AO143:AO144"/>
    <mergeCell ref="W81:W83"/>
    <mergeCell ref="W85:W86"/>
    <mergeCell ref="V98:V103"/>
    <mergeCell ref="W98:W103"/>
    <mergeCell ref="D92:D96"/>
    <mergeCell ref="Z122:AJ122"/>
    <mergeCell ref="AO111:AO121"/>
    <mergeCell ref="AN94:AN96"/>
    <mergeCell ref="AN81:AN84"/>
    <mergeCell ref="AD105:AJ105"/>
    <mergeCell ref="Z97:AJ97"/>
    <mergeCell ref="O39:O41"/>
    <mergeCell ref="D60:N60"/>
    <mergeCell ref="J76:J77"/>
    <mergeCell ref="M76:M77"/>
    <mergeCell ref="N76:N77"/>
    <mergeCell ref="I73:I75"/>
    <mergeCell ref="J73:J74"/>
    <mergeCell ref="M73:M74"/>
    <mergeCell ref="I92:I96"/>
    <mergeCell ref="H81:H84"/>
    <mergeCell ref="H85:H87"/>
    <mergeCell ref="I61:I68"/>
    <mergeCell ref="K64:K67"/>
    <mergeCell ref="K62:K63"/>
    <mergeCell ref="D69:N69"/>
    <mergeCell ref="N58:N59"/>
    <mergeCell ref="D81:D84"/>
    <mergeCell ref="D72:N72"/>
    <mergeCell ref="D42:N42"/>
    <mergeCell ref="D43:N43"/>
    <mergeCell ref="F44:F56"/>
    <mergeCell ref="AR30:AR34"/>
    <mergeCell ref="AR35:AR37"/>
    <mergeCell ref="D152:N152"/>
    <mergeCell ref="F142:F144"/>
    <mergeCell ref="I142:I144"/>
    <mergeCell ref="H133:H139"/>
    <mergeCell ref="I133:I139"/>
    <mergeCell ref="D122:N122"/>
    <mergeCell ref="O58:O59"/>
    <mergeCell ref="J36:J38"/>
    <mergeCell ref="K36:K38"/>
    <mergeCell ref="L36:L38"/>
    <mergeCell ref="M36:M38"/>
    <mergeCell ref="O36:O38"/>
    <mergeCell ref="J39:J41"/>
    <mergeCell ref="K39:K41"/>
    <mergeCell ref="L39:L41"/>
    <mergeCell ref="M39:M41"/>
    <mergeCell ref="AR38:AR41"/>
    <mergeCell ref="AE42:AM42"/>
    <mergeCell ref="AJ38:AJ41"/>
    <mergeCell ref="AN30:AN34"/>
    <mergeCell ref="AP30:AP34"/>
    <mergeCell ref="AN35:AN37"/>
    <mergeCell ref="X12:X13"/>
    <mergeCell ref="Y12:Y18"/>
    <mergeCell ref="Z12:Z18"/>
    <mergeCell ref="AA12:AA18"/>
    <mergeCell ref="AB12:AB18"/>
    <mergeCell ref="AC12:AC18"/>
    <mergeCell ref="AD12:AD13"/>
    <mergeCell ref="AJ30:AJ34"/>
    <mergeCell ref="AJ35:AJ37"/>
    <mergeCell ref="AF30:AF31"/>
    <mergeCell ref="AE32:AE33"/>
    <mergeCell ref="AF32:AF33"/>
    <mergeCell ref="AE34:AE35"/>
    <mergeCell ref="X30:X31"/>
    <mergeCell ref="AR44:AR47"/>
    <mergeCell ref="AE57:AM57"/>
    <mergeCell ref="AJ48:AJ56"/>
    <mergeCell ref="AN48:AN56"/>
    <mergeCell ref="AP48:AP56"/>
    <mergeCell ref="AR48:AR56"/>
    <mergeCell ref="I44:I46"/>
    <mergeCell ref="I48:I56"/>
    <mergeCell ref="V48:V52"/>
    <mergeCell ref="D57:N57"/>
    <mergeCell ref="AQ48:AQ56"/>
    <mergeCell ref="AO48:AO56"/>
    <mergeCell ref="P60:AD60"/>
    <mergeCell ref="D44:D47"/>
    <mergeCell ref="D48:D56"/>
    <mergeCell ref="AJ44:AJ47"/>
    <mergeCell ref="H44:H47"/>
    <mergeCell ref="H48:H56"/>
    <mergeCell ref="G44:G56"/>
    <mergeCell ref="E44:E56"/>
    <mergeCell ref="J58:J59"/>
    <mergeCell ref="K58:K59"/>
    <mergeCell ref="L58:L59"/>
    <mergeCell ref="E58:E59"/>
    <mergeCell ref="F58:F59"/>
    <mergeCell ref="M58:M59"/>
    <mergeCell ref="D58:D59"/>
    <mergeCell ref="G58:G59"/>
    <mergeCell ref="H58:H59"/>
    <mergeCell ref="I58:I59"/>
    <mergeCell ref="AI58:AI59"/>
    <mergeCell ref="AN61:AN62"/>
    <mergeCell ref="AP61:AP62"/>
    <mergeCell ref="AR61:AR62"/>
    <mergeCell ref="D61:D64"/>
    <mergeCell ref="AJ63:AJ68"/>
    <mergeCell ref="AN63:AN68"/>
    <mergeCell ref="AP63:AP68"/>
    <mergeCell ref="AR63:AR68"/>
    <mergeCell ref="AE69:AM69"/>
    <mergeCell ref="T64:T67"/>
    <mergeCell ref="U64:U67"/>
    <mergeCell ref="L64:L67"/>
    <mergeCell ref="L62:L63"/>
    <mergeCell ref="AO61:AO62"/>
    <mergeCell ref="AO63:AO68"/>
    <mergeCell ref="AQ61:AQ62"/>
    <mergeCell ref="AQ63:AQ68"/>
    <mergeCell ref="AI61:AI67"/>
    <mergeCell ref="AJ70:AJ71"/>
    <mergeCell ref="AN70:AN71"/>
    <mergeCell ref="AP70:AP71"/>
    <mergeCell ref="AR70:AR71"/>
    <mergeCell ref="E73:E79"/>
    <mergeCell ref="F73:F79"/>
    <mergeCell ref="AO75:AO79"/>
    <mergeCell ref="D78:D79"/>
    <mergeCell ref="H78:H79"/>
    <mergeCell ref="H73:H77"/>
    <mergeCell ref="I76:I77"/>
    <mergeCell ref="AN73:AN74"/>
    <mergeCell ref="AP73:AP74"/>
    <mergeCell ref="AR73:AR74"/>
    <mergeCell ref="AO70:AO71"/>
    <mergeCell ref="AO73:AO74"/>
    <mergeCell ref="AQ70:AQ71"/>
    <mergeCell ref="AN75:AN79"/>
    <mergeCell ref="AP75:AP79"/>
    <mergeCell ref="AR75:AR79"/>
    <mergeCell ref="V73:V75"/>
    <mergeCell ref="W73:W75"/>
    <mergeCell ref="S76:S77"/>
    <mergeCell ref="T76:T77"/>
    <mergeCell ref="AR101:AR104"/>
    <mergeCell ref="E92:E96"/>
    <mergeCell ref="F92:F96"/>
    <mergeCell ref="D98:D102"/>
    <mergeCell ref="AO92:AO93"/>
    <mergeCell ref="AO94:AO96"/>
    <mergeCell ref="AO98:AO100"/>
    <mergeCell ref="AO101:AO104"/>
    <mergeCell ref="AQ92:AQ93"/>
    <mergeCell ref="AQ94:AQ96"/>
    <mergeCell ref="AQ98:AQ100"/>
    <mergeCell ref="AQ101:AQ104"/>
    <mergeCell ref="AR94:AR96"/>
    <mergeCell ref="D97:N97"/>
    <mergeCell ref="AN98:AN100"/>
    <mergeCell ref="AP98:AP100"/>
    <mergeCell ref="AR98:AR100"/>
    <mergeCell ref="AN101:AN104"/>
    <mergeCell ref="G92:G96"/>
    <mergeCell ref="H92:H96"/>
    <mergeCell ref="AR81:AR84"/>
    <mergeCell ref="AJ85:AJ90"/>
    <mergeCell ref="AN85:AN90"/>
    <mergeCell ref="AP85:AP90"/>
    <mergeCell ref="AR85:AR90"/>
    <mergeCell ref="AJ92:AJ93"/>
    <mergeCell ref="AN92:AN93"/>
    <mergeCell ref="AP92:AP93"/>
    <mergeCell ref="AR92:AR93"/>
    <mergeCell ref="Z91:AJ91"/>
    <mergeCell ref="AO81:AO84"/>
    <mergeCell ref="AO85:AO90"/>
    <mergeCell ref="AQ81:AQ84"/>
    <mergeCell ref="AQ85:AQ90"/>
    <mergeCell ref="A73:A104"/>
    <mergeCell ref="C81:C104"/>
    <mergeCell ref="D103:D104"/>
    <mergeCell ref="E98:E104"/>
    <mergeCell ref="F98:F104"/>
    <mergeCell ref="G98:G104"/>
    <mergeCell ref="H103:H104"/>
    <mergeCell ref="I103:I104"/>
    <mergeCell ref="AJ98:AJ100"/>
    <mergeCell ref="AJ101:AJ104"/>
    <mergeCell ref="B81:B106"/>
    <mergeCell ref="AJ81:AJ84"/>
    <mergeCell ref="AJ94:AJ96"/>
    <mergeCell ref="D88:D90"/>
    <mergeCell ref="H88:H90"/>
    <mergeCell ref="I88:I90"/>
    <mergeCell ref="E81:E90"/>
    <mergeCell ref="F81:F90"/>
    <mergeCell ref="G81:G90"/>
    <mergeCell ref="D91:N91"/>
    <mergeCell ref="D80:N80"/>
    <mergeCell ref="AJ73:AJ74"/>
    <mergeCell ref="AJ75:AJ79"/>
    <mergeCell ref="AD106:AJ106"/>
    <mergeCell ref="B107:B140"/>
    <mergeCell ref="I119:I121"/>
    <mergeCell ref="H119:H121"/>
    <mergeCell ref="I107:I118"/>
    <mergeCell ref="L142:L144"/>
    <mergeCell ref="E142:E144"/>
    <mergeCell ref="AJ146:AJ147"/>
    <mergeCell ref="AJ148:AJ151"/>
    <mergeCell ref="D106:N106"/>
    <mergeCell ref="D123:D128"/>
    <mergeCell ref="G107:G121"/>
    <mergeCell ref="F107:F121"/>
    <mergeCell ref="D145:M145"/>
    <mergeCell ref="I146:I151"/>
    <mergeCell ref="B146:B151"/>
    <mergeCell ref="C146:C151"/>
    <mergeCell ref="D146:D151"/>
    <mergeCell ref="E146:E151"/>
    <mergeCell ref="F146:F151"/>
    <mergeCell ref="G146:G151"/>
    <mergeCell ref="H146:H151"/>
    <mergeCell ref="B142:B145"/>
    <mergeCell ref="G142:G144"/>
    <mergeCell ref="H142:H144"/>
  </mergeCells>
  <dataValidations count="1">
    <dataValidation type="list" allowBlank="1" showErrorMessage="1" sqref="K30 K32 K34 K36:K41 K9:K10 K142:K144 K146:K151 K98:K104 K58 K12:K19 K92:K96 K21:K28 K61:K62 K64:K66 K68 K81:K90 K107:K121 K123:K139 K43:K56 K70:K71 K73:K79">
      <formula1>#REF!</formula1>
    </dataValidation>
  </dataValidation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ANEXO1!$A$2:$A$21</xm:f>
          </x14:formula1>
          <xm:sqref>AA70 AA21 AA30 AA12 AA68 AA44 AA61 AA92:AA96 AA98:AA104 AA142:AA144 AA81:AA90 AA107:AA121 AA124:AA139 AA58 AA73:AA79</xm:sqref>
        </x14:dataValidation>
        <x14:dataValidation type="list" allowBlank="1" showErrorMessage="1">
          <x14:formula1>
            <xm:f>ANEXO1!$F$2:$F$7</xm:f>
          </x14:formula1>
          <xm:sqref>AB70 AB21 AB30 AB12 AB68 AB44 AB61 AB92:AB96 AB98:AB104 AB142:AB144 AB81:AB90 AB146:AB152 AB107:AB121 AB124:AB139 AB58 AB73:AB79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E18" sqref="E18"/>
    </sheetView>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125" customWidth="1"/>
    <col min="8" max="26" width="10.875" customWidth="1"/>
  </cols>
  <sheetData>
    <row r="2" spans="1:7" ht="14.25" customHeight="1">
      <c r="A2" s="495" t="s">
        <v>707</v>
      </c>
      <c r="B2" s="496"/>
      <c r="C2" s="496"/>
      <c r="D2" s="496"/>
      <c r="E2" s="496"/>
      <c r="F2" s="496"/>
      <c r="G2" s="497"/>
    </row>
    <row r="3" spans="1:7" ht="14.25" customHeight="1">
      <c r="A3" s="7" t="s">
        <v>708</v>
      </c>
      <c r="B3" s="498" t="s">
        <v>709</v>
      </c>
      <c r="C3" s="285"/>
      <c r="D3" s="285"/>
      <c r="E3" s="285"/>
      <c r="F3" s="286"/>
      <c r="G3" s="8" t="s">
        <v>710</v>
      </c>
    </row>
    <row r="4" spans="1:7" ht="12.75" customHeight="1">
      <c r="A4" s="9">
        <v>45489</v>
      </c>
      <c r="B4" s="499" t="s">
        <v>711</v>
      </c>
      <c r="C4" s="285"/>
      <c r="D4" s="285"/>
      <c r="E4" s="285"/>
      <c r="F4" s="286"/>
      <c r="G4" s="10" t="s">
        <v>712</v>
      </c>
    </row>
    <row r="5" spans="1:7" ht="12.75" customHeight="1">
      <c r="A5" s="11"/>
      <c r="B5" s="499"/>
      <c r="C5" s="285"/>
      <c r="D5" s="285"/>
      <c r="E5" s="285"/>
      <c r="F5" s="286"/>
      <c r="G5" s="10"/>
    </row>
    <row r="6" spans="1:7" ht="14.25" customHeight="1">
      <c r="A6" s="11"/>
      <c r="B6" s="500"/>
      <c r="C6" s="285"/>
      <c r="D6" s="285"/>
      <c r="E6" s="285"/>
      <c r="F6" s="286"/>
      <c r="G6" s="12"/>
    </row>
    <row r="7" spans="1:7" ht="14.25" customHeight="1">
      <c r="A7" s="11"/>
      <c r="B7" s="500"/>
      <c r="C7" s="285"/>
      <c r="D7" s="285"/>
      <c r="E7" s="285"/>
      <c r="F7" s="286"/>
      <c r="G7" s="12"/>
    </row>
    <row r="8" spans="1:7" ht="14.25" customHeight="1">
      <c r="A8" s="11"/>
      <c r="B8" s="13"/>
      <c r="C8" s="13"/>
      <c r="D8" s="13"/>
      <c r="E8" s="13"/>
      <c r="F8" s="13"/>
      <c r="G8" s="12"/>
    </row>
    <row r="9" spans="1:7" ht="14.25" customHeight="1">
      <c r="A9" s="498" t="s">
        <v>713</v>
      </c>
      <c r="B9" s="285"/>
      <c r="C9" s="285"/>
      <c r="D9" s="285"/>
      <c r="E9" s="285"/>
      <c r="F9" s="285"/>
      <c r="G9" s="286"/>
    </row>
    <row r="10" spans="1:7" ht="14.25" customHeight="1">
      <c r="A10" s="14"/>
      <c r="B10" s="498" t="s">
        <v>714</v>
      </c>
      <c r="C10" s="286"/>
      <c r="D10" s="498" t="s">
        <v>715</v>
      </c>
      <c r="E10" s="286"/>
      <c r="F10" s="14" t="s">
        <v>708</v>
      </c>
      <c r="G10" s="14" t="s">
        <v>716</v>
      </c>
    </row>
    <row r="11" spans="1:7" ht="14.25" customHeight="1">
      <c r="A11" s="15" t="s">
        <v>717</v>
      </c>
      <c r="B11" s="499" t="s">
        <v>718</v>
      </c>
      <c r="C11" s="286"/>
      <c r="D11" s="494" t="s">
        <v>700</v>
      </c>
      <c r="E11" s="286"/>
      <c r="F11" s="11" t="s">
        <v>719</v>
      </c>
      <c r="G11" s="12"/>
    </row>
    <row r="12" spans="1:7" ht="14.25" customHeight="1">
      <c r="A12" s="15" t="s">
        <v>720</v>
      </c>
      <c r="B12" s="494" t="s">
        <v>721</v>
      </c>
      <c r="C12" s="286"/>
      <c r="D12" s="494" t="s">
        <v>541</v>
      </c>
      <c r="E12" s="286"/>
      <c r="F12" s="11" t="s">
        <v>719</v>
      </c>
      <c r="G12" s="12"/>
    </row>
    <row r="13" spans="1:7" ht="14.25" customHeight="1">
      <c r="A13" s="15" t="s">
        <v>722</v>
      </c>
      <c r="B13" s="494" t="s">
        <v>721</v>
      </c>
      <c r="C13" s="286"/>
      <c r="D13" s="494" t="s">
        <v>541</v>
      </c>
      <c r="E13" s="286"/>
      <c r="F13" s="11" t="s">
        <v>719</v>
      </c>
      <c r="G13" s="12"/>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16" t="s">
        <v>723</v>
      </c>
      <c r="E1" s="17" t="s">
        <v>724</v>
      </c>
      <c r="F1" s="17" t="s">
        <v>725</v>
      </c>
    </row>
    <row r="2" spans="1:6" ht="25.5" customHeight="1">
      <c r="A2" s="18" t="s">
        <v>726</v>
      </c>
      <c r="E2" s="19">
        <v>0</v>
      </c>
      <c r="F2" s="20" t="s">
        <v>555</v>
      </c>
    </row>
    <row r="3" spans="1:6" ht="45" customHeight="1">
      <c r="A3" s="18" t="s">
        <v>727</v>
      </c>
      <c r="E3" s="19">
        <v>1</v>
      </c>
      <c r="F3" s="20" t="s">
        <v>728</v>
      </c>
    </row>
    <row r="4" spans="1:6" ht="45" customHeight="1">
      <c r="A4" s="18" t="s">
        <v>729</v>
      </c>
      <c r="E4" s="19">
        <v>2</v>
      </c>
      <c r="F4" s="20" t="s">
        <v>730</v>
      </c>
    </row>
    <row r="5" spans="1:6" ht="45" customHeight="1">
      <c r="A5" s="18" t="s">
        <v>731</v>
      </c>
      <c r="E5" s="19">
        <v>3</v>
      </c>
      <c r="F5" s="20" t="s">
        <v>732</v>
      </c>
    </row>
    <row r="6" spans="1:6" ht="45" customHeight="1">
      <c r="A6" s="18" t="s">
        <v>733</v>
      </c>
      <c r="E6" s="19">
        <v>4</v>
      </c>
      <c r="F6" s="20" t="s">
        <v>627</v>
      </c>
    </row>
    <row r="7" spans="1:6" ht="45" customHeight="1">
      <c r="A7" s="18" t="s">
        <v>734</v>
      </c>
      <c r="E7" s="19">
        <v>5</v>
      </c>
      <c r="F7" s="20" t="s">
        <v>735</v>
      </c>
    </row>
    <row r="8" spans="1:6" ht="45" customHeight="1">
      <c r="A8" s="18" t="s">
        <v>736</v>
      </c>
    </row>
    <row r="9" spans="1:6" ht="45" customHeight="1">
      <c r="A9" s="18" t="s">
        <v>737</v>
      </c>
    </row>
    <row r="10" spans="1:6" ht="45" customHeight="1">
      <c r="A10" s="18" t="s">
        <v>738</v>
      </c>
    </row>
    <row r="11" spans="1:6" ht="45" customHeight="1">
      <c r="A11" s="18" t="s">
        <v>739</v>
      </c>
    </row>
    <row r="12" spans="1:6" ht="45" customHeight="1">
      <c r="A12" s="18" t="s">
        <v>740</v>
      </c>
    </row>
    <row r="13" spans="1:6" ht="45" customHeight="1">
      <c r="A13" s="18" t="s">
        <v>741</v>
      </c>
    </row>
    <row r="14" spans="1:6" ht="45" customHeight="1">
      <c r="A14" s="18" t="s">
        <v>742</v>
      </c>
    </row>
    <row r="15" spans="1:6" ht="45" customHeight="1">
      <c r="A15" s="18" t="s">
        <v>743</v>
      </c>
    </row>
    <row r="16" spans="1:6" ht="45" customHeight="1">
      <c r="A16" s="18" t="s">
        <v>744</v>
      </c>
    </row>
    <row r="17" spans="1:1" ht="45" customHeight="1">
      <c r="A17" s="18" t="s">
        <v>745</v>
      </c>
    </row>
    <row r="18" spans="1:1" ht="45" customHeight="1">
      <c r="A18" s="18" t="s">
        <v>746</v>
      </c>
    </row>
    <row r="19" spans="1:1" ht="45" customHeight="1">
      <c r="A19" s="18" t="s">
        <v>747</v>
      </c>
    </row>
    <row r="20" spans="1:1" ht="45" customHeight="1">
      <c r="A20" s="18" t="s">
        <v>554</v>
      </c>
    </row>
    <row r="21" spans="1:1" ht="45" customHeight="1">
      <c r="A21" s="18" t="s">
        <v>748</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 Gomez Rocha</dc:creator>
  <cp:lastModifiedBy>USUARIO</cp:lastModifiedBy>
  <dcterms:created xsi:type="dcterms:W3CDTF">2024-09-27T04:31:37Z</dcterms:created>
  <dcterms:modified xsi:type="dcterms:W3CDTF">2025-02-24T20:25:22Z</dcterms:modified>
</cp:coreProperties>
</file>