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YERLY FERREIRA\Desktop\Hacienda\"/>
    </mc:Choice>
  </mc:AlternateContent>
  <xr:revisionPtr revIDLastSave="0" documentId="13_ncr:1_{C5BCE8B7-57D5-49EE-A188-033CA8BEE4B4}"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ESTRATÉGICO'!$A$1:$X$7</definedName>
    <definedName name="_xlnm.Print_Area" localSheetId="1">'1. ESTRATÉGICO'!$A$1:$X$49</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1" l="1"/>
  <c r="U57" i="1" l="1"/>
  <c r="T57" i="1"/>
  <c r="S57" i="1"/>
  <c r="U43" i="1"/>
  <c r="S43" i="1"/>
  <c r="S14" i="1" l="1"/>
  <c r="AS114" i="6" l="1"/>
  <c r="AR114" i="6"/>
  <c r="AQ114" i="6"/>
  <c r="AU95" i="6"/>
  <c r="AT95" i="6"/>
  <c r="AU80" i="6"/>
  <c r="AT80" i="6"/>
  <c r="AU70" i="6"/>
  <c r="AT70" i="6"/>
  <c r="AU60" i="6"/>
  <c r="AT60" i="6"/>
  <c r="AU50" i="6"/>
  <c r="AT50" i="6"/>
  <c r="AU34" i="6"/>
  <c r="AT34" i="6"/>
  <c r="AU27" i="6"/>
  <c r="AT27" i="6"/>
  <c r="AU15" i="6"/>
  <c r="AT15" i="6"/>
  <c r="AU9" i="6"/>
  <c r="AT9" i="6"/>
  <c r="R106" i="6"/>
  <c r="S106" i="6" s="1"/>
  <c r="R104" i="6"/>
  <c r="S104" i="6" s="1"/>
  <c r="S103" i="6"/>
  <c r="R103" i="6"/>
  <c r="R80" i="6"/>
  <c r="S80" i="6" s="1"/>
  <c r="R73" i="6"/>
  <c r="S73" i="6" s="1"/>
  <c r="R71" i="6"/>
  <c r="S71" i="6" s="1"/>
  <c r="R70" i="6"/>
  <c r="S70" i="6" s="1"/>
  <c r="R64" i="6"/>
  <c r="S64" i="6" s="1"/>
  <c r="R60" i="6"/>
  <c r="S60" i="6"/>
  <c r="R56" i="6"/>
  <c r="R51" i="6"/>
  <c r="R50" i="6"/>
  <c r="R48" i="6"/>
  <c r="R45" i="6"/>
  <c r="R44" i="6"/>
  <c r="R42" i="6"/>
  <c r="R41" i="6"/>
  <c r="R38" i="6"/>
  <c r="AT114" i="6" l="1"/>
  <c r="AU114" i="6"/>
  <c r="S51" i="6"/>
  <c r="S56" i="6"/>
  <c r="S50" i="6"/>
  <c r="S48" i="6"/>
  <c r="S42" i="6"/>
  <c r="S44" i="6"/>
  <c r="S45" i="6"/>
  <c r="S38" i="6"/>
  <c r="S41" i="6"/>
  <c r="S34" i="6"/>
  <c r="S28" i="6"/>
  <c r="S29" i="6"/>
  <c r="S30" i="6"/>
  <c r="S31" i="6"/>
  <c r="S32" i="6"/>
  <c r="S27" i="6"/>
  <c r="S9" i="6"/>
  <c r="S22" i="6"/>
  <c r="S23" i="6"/>
  <c r="S24" i="6"/>
  <c r="S25" i="6"/>
  <c r="S12" i="6"/>
  <c r="S13" i="6"/>
  <c r="S15" i="6"/>
  <c r="S16" i="6"/>
  <c r="S17" i="6"/>
  <c r="S18" i="6"/>
  <c r="S19" i="6"/>
  <c r="S20" i="6"/>
  <c r="S21" i="6"/>
  <c r="S33" i="6" l="1"/>
  <c r="S26" i="6"/>
  <c r="U41" i="1"/>
  <c r="S41" i="1"/>
  <c r="U33" i="1"/>
  <c r="S33" i="1"/>
  <c r="U21" i="1"/>
  <c r="S21" i="1"/>
  <c r="U11" i="1"/>
  <c r="U10" i="1"/>
  <c r="U8" i="1"/>
  <c r="U9" i="1"/>
  <c r="U12" i="1"/>
  <c r="U14" i="1"/>
  <c r="U17" i="1" s="1"/>
  <c r="U18" i="1"/>
  <c r="U22" i="1"/>
  <c r="U23" i="1"/>
  <c r="U24" i="1"/>
  <c r="U25" i="1"/>
  <c r="U27" i="1"/>
  <c r="U28" i="1"/>
  <c r="U29" i="1"/>
  <c r="U34" i="1"/>
  <c r="U36" i="1"/>
  <c r="U38" i="1" s="1"/>
  <c r="U39" i="1"/>
  <c r="U40" i="1"/>
  <c r="U44" i="1"/>
  <c r="U45" i="1"/>
  <c r="U47" i="1"/>
  <c r="U48" i="1"/>
  <c r="T9" i="1"/>
  <c r="T10" i="1"/>
  <c r="T11" i="1"/>
  <c r="T12" i="1"/>
  <c r="T14" i="1"/>
  <c r="T17" i="1" s="1"/>
  <c r="T18" i="1"/>
  <c r="T21" i="1"/>
  <c r="T22" i="1"/>
  <c r="T23" i="1"/>
  <c r="T24" i="1"/>
  <c r="T25" i="1"/>
  <c r="T27" i="1"/>
  <c r="T28" i="1"/>
  <c r="T29" i="1"/>
  <c r="T31" i="1"/>
  <c r="T32" i="1"/>
  <c r="T33" i="1"/>
  <c r="T34" i="1"/>
  <c r="T36" i="1"/>
  <c r="T37" i="1"/>
  <c r="T39" i="1"/>
  <c r="T40" i="1"/>
  <c r="T41" i="1"/>
  <c r="T43" i="1"/>
  <c r="T44" i="1"/>
  <c r="T45" i="1"/>
  <c r="T46" i="1"/>
  <c r="T47" i="1"/>
  <c r="T48" i="1"/>
  <c r="T8" i="1"/>
  <c r="S9" i="1"/>
  <c r="S10" i="1"/>
  <c r="S11" i="1"/>
  <c r="S12" i="1"/>
  <c r="S18" i="1"/>
  <c r="S22" i="1"/>
  <c r="S23" i="1"/>
  <c r="S24" i="1"/>
  <c r="S25" i="1"/>
  <c r="S27" i="1"/>
  <c r="S28" i="1"/>
  <c r="S29" i="1"/>
  <c r="S31" i="1"/>
  <c r="S32" i="1"/>
  <c r="S34" i="1"/>
  <c r="S36" i="1"/>
  <c r="S38" i="1" s="1"/>
  <c r="S39" i="1"/>
  <c r="S40" i="1"/>
  <c r="S44" i="1"/>
  <c r="S45" i="1"/>
  <c r="S47" i="1"/>
  <c r="S48" i="1"/>
  <c r="S8" i="1"/>
  <c r="S49" i="1" l="1"/>
  <c r="U26" i="1"/>
  <c r="T35" i="1"/>
  <c r="T13" i="1"/>
  <c r="T38" i="1"/>
  <c r="T26" i="1"/>
  <c r="U30" i="1"/>
  <c r="U13" i="1"/>
  <c r="S26" i="1"/>
  <c r="T30" i="1"/>
  <c r="S35" i="1"/>
  <c r="S30" i="1"/>
  <c r="T49" i="1"/>
  <c r="U42" i="1"/>
  <c r="T42" i="1"/>
  <c r="U49" i="1"/>
  <c r="S42" i="1"/>
  <c r="S17" i="1"/>
  <c r="AL107" i="6"/>
  <c r="AM107" i="6" s="1"/>
  <c r="AK107" i="6"/>
  <c r="AJ107" i="6"/>
  <c r="AI107" i="6"/>
  <c r="R105" i="6"/>
  <c r="S105" i="6" s="1"/>
  <c r="R102" i="6"/>
  <c r="S102" i="6" s="1"/>
  <c r="R101" i="6"/>
  <c r="S101" i="6" s="1"/>
  <c r="R100" i="6"/>
  <c r="S100" i="6" s="1"/>
  <c r="R99" i="6"/>
  <c r="S99" i="6" s="1"/>
  <c r="R98" i="6"/>
  <c r="S98" i="6" s="1"/>
  <c r="R97" i="6"/>
  <c r="S97" i="6" s="1"/>
  <c r="R96" i="6"/>
  <c r="S96" i="6" s="1"/>
  <c r="R95" i="6"/>
  <c r="S95" i="6" s="1"/>
  <c r="AN94" i="6"/>
  <c r="AL94" i="6"/>
  <c r="AK94" i="6"/>
  <c r="AJ94" i="6"/>
  <c r="AI94" i="6"/>
  <c r="R93" i="6"/>
  <c r="S93" i="6" s="1"/>
  <c r="R92" i="6"/>
  <c r="S92" i="6" s="1"/>
  <c r="R91" i="6"/>
  <c r="S91" i="6" s="1"/>
  <c r="R90" i="6"/>
  <c r="S90" i="6" s="1"/>
  <c r="R89" i="6"/>
  <c r="S89" i="6" s="1"/>
  <c r="R88" i="6"/>
  <c r="S88" i="6" s="1"/>
  <c r="R87" i="6"/>
  <c r="S87" i="6" s="1"/>
  <c r="R86" i="6"/>
  <c r="S86" i="6" s="1"/>
  <c r="R85" i="6"/>
  <c r="S85" i="6" s="1"/>
  <c r="R84" i="6"/>
  <c r="S84" i="6" s="1"/>
  <c r="R83" i="6"/>
  <c r="S83" i="6" s="1"/>
  <c r="R82" i="6"/>
  <c r="S82" i="6" s="1"/>
  <c r="R81" i="6"/>
  <c r="S81" i="6" s="1"/>
  <c r="AN79" i="6"/>
  <c r="AM79" i="6"/>
  <c r="AL79" i="6"/>
  <c r="AK79" i="6"/>
  <c r="AJ79" i="6"/>
  <c r="AI79" i="6"/>
  <c r="R72" i="6"/>
  <c r="S72" i="6" s="1"/>
  <c r="S79" i="6" s="1"/>
  <c r="AN69" i="6"/>
  <c r="AL69" i="6"/>
  <c r="AK69" i="6"/>
  <c r="AJ69" i="6"/>
  <c r="AI69" i="6"/>
  <c r="R68" i="6"/>
  <c r="S68" i="6" s="1"/>
  <c r="R67" i="6"/>
  <c r="S67" i="6" s="1"/>
  <c r="R66" i="6"/>
  <c r="S66" i="6" s="1"/>
  <c r="R65" i="6"/>
  <c r="S65" i="6" s="1"/>
  <c r="R63" i="6"/>
  <c r="S63" i="6" s="1"/>
  <c r="R62" i="6"/>
  <c r="S62" i="6" s="1"/>
  <c r="R61" i="6"/>
  <c r="S61" i="6" s="1"/>
  <c r="AN59" i="6"/>
  <c r="AM59" i="6"/>
  <c r="AL59" i="6"/>
  <c r="AK59" i="6"/>
  <c r="AJ59" i="6"/>
  <c r="AI59" i="6"/>
  <c r="R58" i="6"/>
  <c r="S58" i="6" s="1"/>
  <c r="R57" i="6"/>
  <c r="S57" i="6" s="1"/>
  <c r="R55" i="6"/>
  <c r="S55" i="6" s="1"/>
  <c r="R54" i="6"/>
  <c r="S54" i="6" s="1"/>
  <c r="R53" i="6"/>
  <c r="S53" i="6" s="1"/>
  <c r="R52" i="6"/>
  <c r="S52" i="6" s="1"/>
  <c r="AN49" i="6"/>
  <c r="AM49" i="6"/>
  <c r="AL49" i="6"/>
  <c r="AK49" i="6"/>
  <c r="AJ49" i="6"/>
  <c r="AI49" i="6"/>
  <c r="R47" i="6"/>
  <c r="S47" i="6" s="1"/>
  <c r="J47" i="6"/>
  <c r="R46" i="6"/>
  <c r="S46" i="6" s="1"/>
  <c r="J44" i="6"/>
  <c r="R43" i="6"/>
  <c r="S43" i="6" s="1"/>
  <c r="J41" i="6"/>
  <c r="R40" i="6"/>
  <c r="S40" i="6" s="1"/>
  <c r="R39" i="6"/>
  <c r="S39" i="6" s="1"/>
  <c r="J38" i="6"/>
  <c r="R37" i="6"/>
  <c r="S37" i="6" s="1"/>
  <c r="R36" i="6"/>
  <c r="S36" i="6" s="1"/>
  <c r="R35" i="6"/>
  <c r="S35" i="6" s="1"/>
  <c r="R34" i="6"/>
  <c r="J34" i="6"/>
  <c r="L32" i="1"/>
  <c r="U32" i="1" s="1"/>
  <c r="L31" i="1"/>
  <c r="U31" i="1" s="1"/>
  <c r="U35" i="1" s="1"/>
  <c r="S49" i="6" l="1"/>
  <c r="AM94" i="6"/>
  <c r="S59" i="6"/>
  <c r="T19" i="1"/>
  <c r="T20" i="1" s="1"/>
  <c r="S19" i="1"/>
  <c r="S20" i="1" s="1"/>
  <c r="U19" i="1"/>
  <c r="U20" i="1" s="1"/>
  <c r="S69" i="6"/>
  <c r="S94" i="6"/>
  <c r="S107" i="6"/>
  <c r="W13" i="5"/>
  <c r="W18" i="5" l="1"/>
  <c r="W17" i="5"/>
  <c r="W15" i="5"/>
  <c r="W16" i="5"/>
  <c r="W14" i="5"/>
  <c r="AK33" i="6"/>
  <c r="AL33" i="6"/>
  <c r="AM33" i="6"/>
  <c r="AN33" i="6"/>
  <c r="AI33" i="6"/>
  <c r="AJ26" i="6"/>
  <c r="AK26" i="6"/>
  <c r="AL26" i="6"/>
  <c r="AM26" i="6"/>
  <c r="AN26" i="6"/>
  <c r="AI26" i="6"/>
  <c r="AJ27" i="6" l="1"/>
  <c r="AJ33" i="6" s="1"/>
  <c r="W10" i="5" l="1"/>
  <c r="W12" i="5"/>
  <c r="Q12" i="6" l="1"/>
  <c r="Q11" i="6"/>
  <c r="R11" i="6" s="1"/>
  <c r="S11" i="6" s="1"/>
  <c r="S14" i="6" s="1"/>
  <c r="S114" i="6" s="1"/>
  <c r="W27" i="5" l="1"/>
  <c r="W26" i="5"/>
  <c r="W25" i="5"/>
  <c r="W24" i="5"/>
  <c r="W23" i="5"/>
  <c r="W22" i="5"/>
  <c r="W21" i="5"/>
  <c r="W20" i="5"/>
  <c r="W9" i="5" l="1"/>
  <c r="W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1" shapeId="0" xr:uid="{00000000-0006-0000-0300-000002000000}">
      <text>
        <r>
          <rPr>
            <sz val="9"/>
            <color indexed="81"/>
            <rFont val="Tahoma"/>
            <family val="2"/>
          </rPr>
          <t xml:space="preserve">VER ANEXO 1
</t>
        </r>
      </text>
    </comment>
    <comment ref="AF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<sst xmlns="http://schemas.openxmlformats.org/spreadsheetml/2006/main" count="1805" uniqueCount="715">
  <si>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</si>
  <si>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</si>
  <si>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</si>
  <si>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</si>
  <si>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</si>
  <si>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</si>
  <si>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</si>
  <si>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</si>
  <si>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</si>
  <si>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</si>
  <si>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</si>
  <si>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</si>
  <si>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</si>
  <si>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</si>
  <si>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</si>
  <si>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</si>
  <si>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</si>
  <si>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</si>
  <si>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</si>
  <si>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</si>
  <si>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</si>
  <si>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</si>
  <si>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</si>
  <si>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</si>
  <si>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</si>
  <si>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</si>
  <si>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</si>
  <si>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</si>
  <si>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</si>
  <si>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</si>
  <si>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</si>
  <si>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</si>
  <si>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</si>
  <si>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</si>
  <si>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</si>
  <si>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</si>
  <si>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</si>
  <si>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</si>
  <si>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</si>
  <si>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</si>
  <si>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</si>
  <si>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</si>
  <si>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</si>
  <si>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</si>
  <si>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</si>
  <si>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</si>
  <si>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</si>
  <si>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</si>
  <si>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</si>
  <si>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</si>
  <si>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</si>
  <si>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</si>
  <si>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</si>
  <si>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</si>
  <si>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</si>
  <si>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</si>
  <si>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</si>
  <si>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</si>
  <si>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</si>
  <si>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</si>
  <si>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</si>
  <si>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</si>
  <si>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</si>
  <si>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</si>
  <si>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</si>
  <si>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</si>
  <si>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</si>
  <si>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</si>
  <si>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</si>
  <si>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</si>
  <si>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</si>
  <si>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</si>
  <si>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</si>
  <si>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</si>
  <si>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</si>
  <si>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</si>
  <si>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</si>
  <si>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</si>
  <si>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</si>
  <si>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</si>
  <si>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</si>
  <si>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</si>
  <si>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</si>
  <si>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</si>
  <si>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</si>
  <si>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</si>
  <si>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</si>
  <si>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</si>
  <si>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</si>
  <si>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</si>
  <si>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</si>
  <si>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</si>
  <si>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</si>
  <si>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</si>
  <si>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</si>
  <si>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</si>
  <si>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</si>
  <si>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</si>
  <si>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</si>
  <si>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</si>
  <si>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</si>
  <si>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</si>
  <si>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</si>
  <si>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</si>
  <si>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</si>
  <si>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</si>
  <si>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</si>
  <si>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</si>
  <si>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</si>
  <si>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</si>
  <si>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</si>
  <si>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</si>
  <si>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</si>
  <si>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</si>
  <si>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</si>
  <si>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</si>
  <si>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</si>
  <si>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</si>
  <si>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</si>
  <si>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</si>
  <si>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</si>
  <si>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</si>
  <si>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</si>
  <si>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</si>
  <si>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</si>
  <si>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</si>
  <si>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</si>
  <si>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</si>
  <si>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</si>
  <si>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</si>
  <si>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</si>
  <si>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</si>
  <si>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</si>
  <si>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</si>
  <si>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</si>
  <si>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</si>
  <si>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</si>
  <si>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</si>
  <si>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</si>
  <si>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</si>
  <si>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</si>
  <si>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</si>
  <si>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</si>
  <si>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</si>
  <si>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</si>
  <si>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</si>
  <si>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</si>
  <si>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</si>
  <si>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</si>
  <si>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</si>
  <si>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</si>
  <si>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</si>
  <si>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</si>
  <si>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</si>
  <si>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</si>
  <si>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</si>
  <si>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</si>
  <si>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</si>
  <si>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</si>
  <si>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</si>
  <si>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</si>
  <si>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</si>
  <si>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</si>
  <si>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</si>
  <si>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</si>
  <si>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</si>
  <si>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</si>
  <si>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</si>
  <si>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</si>
  <si>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</si>
  <si>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</si>
  <si>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</si>
  <si>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</si>
  <si>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</si>
  <si>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</si>
  <si>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</si>
  <si>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</si>
  <si>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</si>
  <si>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</si>
  <si>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</si>
  <si>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</si>
  <si>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</si>
  <si>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</si>
  <si>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</si>
  <si>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</si>
  <si>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</si>
  <si>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</si>
  <si>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</si>
  <si>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</si>
  <si>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</si>
  <si>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</si>
  <si>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</si>
  <si>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</si>
  <si>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</si>
  <si>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</si>
  <si>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</si>
  <si>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</si>
  <si>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</si>
  <si>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</si>
  <si>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</si>
  <si>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</si>
  <si>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</si>
  <si>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</si>
  <si>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</si>
  <si>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TRAZADOR PRESUPUESTAL</t>
  </si>
  <si>
    <t>EQUIDAD DE LA MUJER</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</si>
  <si>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</si>
  <si>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</si>
  <si>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</si>
  <si>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</si>
  <si>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</si>
  <si>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</si>
  <si>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</si>
  <si>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</si>
  <si>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</si>
  <si>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</si>
  <si>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</si>
  <si>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</si>
  <si>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</si>
  <si>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 INNOVACION PUBLICA Y PARTICIPACION CIUDADANA</t>
  </si>
  <si>
    <t>FINANZAS PUBLICAS</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</si>
  <si>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</si>
  <si>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HACIENDA MODERNA Y DIGITAL</t>
  </si>
  <si>
    <t xml:space="preserve">Implementar un (1) Proyecto de Modernización  integral en la Secretaría de Hacienda </t>
  </si>
  <si>
    <t xml:space="preserve">Numero  </t>
  </si>
  <si>
    <t>GESTION PRESUPUESTAL Y EFICIENCIA DEL GASTO PUBLICO</t>
  </si>
  <si>
    <t>Eficacia</t>
  </si>
  <si>
    <t>MODERNIZACION INTEGRAL DE LA SECRETARIA DE HACIENDA DEL 
DISTRITO DE CARTAGENA DE INDIAS</t>
  </si>
  <si>
    <t>SI</t>
  </si>
  <si>
    <t>Agt-24</t>
  </si>
  <si>
    <t>SGP LIBRE INVERSION</t>
  </si>
  <si>
    <t>Adecuar y mantener (1) Sede la Secretaría de Hacienda</t>
  </si>
  <si>
    <t>Implementar (1) Asistencia Técnica para la organización y digitalizacion del Archiv de la Secretaría de Hacienda</t>
  </si>
  <si>
    <t>Informe de Gestión</t>
  </si>
  <si>
    <t xml:space="preserve">Informe de Gestión
</t>
  </si>
  <si>
    <t>GESTION FISCAL Y FINANCIERA OPORTUNA</t>
  </si>
  <si>
    <t>Implementar los procesos, herramientas, estrategias y controles necesarios que permitan fortalecer la capacidad del Gobierno Distrital para recaudar los recursos provenientes de las distintas fuentes de ingresos propios del ente territorial.</t>
  </si>
  <si>
    <t>Fortalecer el proceso de fiscalización tributaria en la secretaría de hacienda distrital</t>
  </si>
  <si>
    <t>Fortalecer la cultura tributaria y de pago de impuestos de los contribuyentes en el distrito de Cartagena de indias</t>
  </si>
  <si>
    <t>Consolidar el proceso de gestión tributaria en la secretaría de hacienda distrital.</t>
  </si>
  <si>
    <t>GESTION CATASTRAL CON ENFOQUE MULTIPROPOSITO</t>
  </si>
  <si>
    <t>SISTEMA DE PLANEACION DISTRITAL</t>
  </si>
  <si>
    <t>Implementar una (1) operación del servicio público de catastro multipropósito</t>
  </si>
  <si>
    <t>Mejorar las capacidades administrativas y técnicas para la gestión catastral multipropósito en Cartagena de indias.</t>
  </si>
  <si>
    <t>Documento con el plan de intervencion</t>
  </si>
  <si>
    <t>Gestión Territorial y Gestión de sus Instrumentos</t>
  </si>
  <si>
    <t>Gestión del Ordenamiento Territorial</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</si>
  <si>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</si>
  <si>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Mejorar las capacidades administrativas y técnicas para la gestión catastral multipropósito en Cartagena de indias</t>
  </si>
  <si>
    <t>Plan de Accion Anual</t>
  </si>
  <si>
    <t>Implementar los procesos, herramientas, estrategias y controles necesarios que permitan fortalecer la capacidad del Gobierno Distrital para recaudar los recursos provenientes de las distintas fuentes de ingresos propios del ente territorial</t>
  </si>
  <si>
    <t>PRESTACIÓN DE SERVICIO PARA EL DESARROLLO DE ACCIONES TENDIENTES AL FORTALECIMIENTO DE LOS PROCESOS CATASTRALES DEL DISTRITO TURÍSTICO Y CULTURAL DE CARTAGENA DE INDIAS.</t>
  </si>
  <si>
    <t>Impuesto Predial Unificado recaudado</t>
  </si>
  <si>
    <t xml:space="preserve">Impuesto de Industria, Comercio y Complementarios recaudado </t>
  </si>
  <si>
    <t xml:space="preserve">Impuesto de Delineación Urbana recaudado </t>
  </si>
  <si>
    <t>Sobretasa a la Gasolina recaudada</t>
  </si>
  <si>
    <t xml:space="preserve">Estrategias de fortalecimiento tributario en el Distrito diseñadas e implementadas </t>
  </si>
  <si>
    <t xml:space="preserve">Moneda </t>
  </si>
  <si>
    <t xml:space="preserve">Número </t>
  </si>
  <si>
    <t>$1.070.559.475.912 pesos recaudados por Impuesto Predial Unificado en el cuatrienio 2020 - 2023</t>
  </si>
  <si>
    <t>$1.768.806.637.491 recaudados del Impuesto de Industria y Comercio y Complementarios en el cuatrienio 2020 - 2023</t>
  </si>
  <si>
    <t>$ 34.474.095.702 pesos recuadados de Impuesto de Delineación Urbana en el cuatrienio 2020 - 2023</t>
  </si>
  <si>
    <t>$166.380.629.999 pesos recaudados de Sobretasa a la Gasolina en el cuatrieneio 2020 - 2023</t>
  </si>
  <si>
    <t xml:space="preserve">Recaudar $1.727.905.000.000 pesos por Impuesto Predial Unificado </t>
  </si>
  <si>
    <t xml:space="preserve">Recaudar $2.912.805.184.493 pesos por Impuesto de Industria y Comercio y Complementarios </t>
  </si>
  <si>
    <t xml:space="preserve">Recaudar $34.797.802.428 pesos por Impuesto de Delineación Urbana </t>
  </si>
  <si>
    <t>Recaudar $238.874.034.451 pesos por Sobretasa a la gasolina</t>
  </si>
  <si>
    <t>4 estrategías de fortalecimiento tributario implementadas en cada cuatrienio  2020 - 2023</t>
  </si>
  <si>
    <t xml:space="preserve">lograr el 100% de cumplimiento en la capacidda de ejecución de ingresos en el IDF </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</si>
  <si>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</si>
  <si>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 xml:space="preserve">Recaudar $393.165.798.563 pesos por Impuesto Predial Unificado </t>
  </si>
  <si>
    <t xml:space="preserve">Recaudar $662.915.926.390 pesos por Impuesto de Industria y Comercio y Complementarios </t>
  </si>
  <si>
    <t xml:space="preserve">Recaudar $7.138.513.013 pesos por Impuesto de Delineación Urbana </t>
  </si>
  <si>
    <t>Recaudar $53.552.764.612 pesos por Sobretasa a la gasolina</t>
  </si>
  <si>
    <t xml:space="preserve">Diseñar e implemtar cuatro (4) nuevas estrategias de fortalecimiento tributario en el Distrito. </t>
  </si>
  <si>
    <t>Fortalecer los procesos de la gestión fiscal y financiera del Distrito de Cartagena de Indias.</t>
  </si>
  <si>
    <t>Impulsar la gestión de cobro coactivo y cobro persuasivo de la secretaría de hacienda distrital.</t>
  </si>
  <si>
    <t>Servicio de saneamiento fiscal y financiero</t>
  </si>
  <si>
    <t>Servicio de integración de la oferta pública</t>
  </si>
  <si>
    <t>Servicio de Asistencia Técnica</t>
  </si>
  <si>
    <t xml:space="preserve">Servicio de apoyo financiero para el fortalecimiento del talento humano </t>
  </si>
  <si>
    <t>Servicio de información actualizado</t>
  </si>
  <si>
    <t>Estructurar e implementar un plan de trabajo para fortalecer el proceso de gestión tributaria de la secretaría de hacienda distrital.</t>
  </si>
  <si>
    <t>Realizar visitas y operativos de fiscalización tributaria en el distrito y gestionar los recursos, herramientas, bienes y servicios para el proceso de fiscalización tributaria en la secretaría de Hacienda Distrital.</t>
  </si>
  <si>
    <t>Ejecutar acciones de recuperación de cartera y garantizar los recursos, herramientas, bienes y servicios para la gestiónde cobro coactivo y cobro persuasivo en la secretaría de Hacienda Distrital.</t>
  </si>
  <si>
    <t>Realizar actividades y campañas de cultura tributaria en el distrito de Cartagena de Indias</t>
  </si>
  <si>
    <t>CONTRATO DE PRESTACION DE SERVICIOS</t>
  </si>
  <si>
    <t>CONTRATO DE PRESTACION DE SERVICIOS DE MINIMA CUANTIA</t>
  </si>
  <si>
    <t>CONTRATO DE SERVICIOS</t>
  </si>
  <si>
    <t xml:space="preserve"> -  ICLD
 - SGP LIBRE INVERSION
 - RF CONTRAPRESTACION PORTUARIA
-  IMPUESTO DE TRANSPORTE POR OLEODUCTOS Y GASODUCTOS
 - DIVIDENDOS CARTAGENA II
 -  PLUSVALIA
-  RB ICLD
- RB SGP PROPOSITO GENERAL LIBRE INVERSION
- RB SGP PROPOSITO GENERAL LIBRE INVERSION
 - DIVIDENDOS ACUACAR</t>
  </si>
  <si>
    <t>Formular un (1) Plan de fortalecimiento para le pretacion efectiva del servicio publico de gestión catastral</t>
  </si>
  <si>
    <t>Lograr un uso y ocupación racional del territorio, de manera que se garanticen el desarrollo sostenible, la protección del medio ambiente y la calidad de vida de la población</t>
  </si>
  <si>
    <t>MARIA CAMILA SALAS
Secretaria de Hacienda</t>
  </si>
  <si>
    <t>ICLD</t>
  </si>
  <si>
    <t>GESTION CATASTRAL CON ENFOQUE MILTIPROPOSITO</t>
  </si>
  <si>
    <t>MARIA CAMILA SALAS
Secretaria de Hacienda
CAMILO REY 
Secretario de Planeación</t>
  </si>
  <si>
    <t>Informe de Supervision</t>
  </si>
  <si>
    <t xml:space="preserve">1. Servicios de información actualizado
</t>
  </si>
  <si>
    <t>3. Informe de Supervisión</t>
  </si>
  <si>
    <t xml:space="preserve">MARIA CAMILA SALAS
Secretaria de Hacienda
</t>
  </si>
  <si>
    <t>MODERNIZACION INTEGRAL DE LA SECRETARIA DE HACIENDA DEL DISTRITO DE   CARTAGENA DE INDIAS
2.3.4599.1000.2024130010030</t>
  </si>
  <si>
    <t>DIRECCIONAMIENTO ESTRATEGICO Y PLAENEACIÓN</t>
  </si>
  <si>
    <t>SEMESTRAL</t>
  </si>
  <si>
    <t>PRESTACION DE SERVICIO DE LA ADECUACION DE LA INFRAESTRUCTURA FISICA DE LA SEDE DE LA SHD</t>
  </si>
  <si>
    <t>PRESTACION DE SERVICIO PARA LA SUPERVISION DEL CONTRATO DE INTERVENCION DEL ARCHIVO DE LA SHD</t>
  </si>
  <si>
    <t>PRESTACION DE SERVICIO PARA LA IMPLEMENTACION DEL SISTEMA TRIBUTARIO Y FINANCIERO  DE LA SHD</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</si>
  <si>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</si>
  <si>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2.3.0406.1003.2024130010132</t>
  </si>
  <si>
    <t>2.3.4599.1000.2024130010030</t>
  </si>
  <si>
    <t>2.3.4599.1000.2024130010108</t>
  </si>
  <si>
    <t>CÓDIGO DE PROGRAMA
(POAI)</t>
  </si>
  <si>
    <t>1. Posibilidad de perdida reputacional y económica  debido a bajo porcentaje de ejecución de los programas, por escasa asignación de recursos</t>
  </si>
  <si>
    <t>2. Posibilidad de perdida económica por el no pago de las rentas distritales, debido al desempleo, informalidad empresarial y laboral, mortalidad empresarial (liquidacion de empresas), e inflación</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</si>
  <si>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</si>
  <si>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</si>
  <si>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</si>
  <si>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</si>
  <si>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</si>
  <si>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</si>
  <si>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</si>
  <si>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</si>
  <si>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</si>
  <si>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</si>
  <si>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</si>
  <si>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Gestión Estratégica y Planeación</t>
  </si>
  <si>
    <t>GESTION TRIBUTARIA</t>
  </si>
  <si>
    <t xml:space="preserve">Imp Ind y Comercio
Fiscalizacion Trib
Sistematizacion Trib.
Atencion al Contriobuyente
Liquidacion Imp.
Cultura Trib.
Gestión Jurídica Trib.
Cobro Persuasivo
Dterminacion Imp Predial
Dirección de Impuestos
</t>
  </si>
  <si>
    <t>GESTION CON VALORES PARA RESULTADOS</t>
  </si>
  <si>
    <t>SERVICIO AL CIUDADANO</t>
  </si>
  <si>
    <t>MACROPROCESO GESTION HACIENDA</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</si>
  <si>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</si>
  <si>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 xml:space="preserve">16. Paz, justicia e instituciones sólidas </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</si>
  <si>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</si>
  <si>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</si>
  <si>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</si>
  <si>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</si>
  <si>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</si>
  <si>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</si>
  <si>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</si>
  <si>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</si>
  <si>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</si>
  <si>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</si>
  <si>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</si>
  <si>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</si>
  <si>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</si>
  <si>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</si>
  <si>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</si>
  <si>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</si>
  <si>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</si>
  <si>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</si>
  <si>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</si>
  <si>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</si>
  <si>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</si>
  <si>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</si>
  <si>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Posicionar a Cartagena de Indias D.. y C, como un destino internacional de talla mundial y reconocido como plataforma exportadora del país, líder en inversiones y apuesta productivas dinamizadoras de la económica local y regional.</t>
  </si>
  <si>
    <t>CARTAGENA GLOBAL</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</si>
  <si>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</si>
  <si>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</si>
  <si>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</si>
  <si>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</si>
  <si>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</si>
  <si>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</si>
  <si>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</si>
  <si>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</si>
  <si>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</si>
  <si>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</si>
  <si>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</si>
  <si>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</si>
  <si>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</si>
  <si>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</si>
  <si>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</si>
  <si>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</si>
  <si>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</si>
  <si>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</si>
  <si>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</si>
  <si>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</si>
  <si>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</si>
  <si>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</si>
  <si>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</si>
  <si>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</si>
  <si>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</si>
  <si>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</si>
  <si>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</si>
  <si>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</si>
  <si>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</si>
  <si>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</si>
  <si>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</si>
  <si>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</si>
  <si>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</si>
  <si>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</si>
  <si>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</si>
  <si>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</si>
  <si>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EMPLEO Y CAPITAL HUMANO</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</si>
  <si>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</si>
  <si>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</si>
  <si>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</si>
  <si>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</si>
  <si>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</si>
  <si>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</si>
  <si>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</si>
  <si>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</si>
  <si>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</si>
  <si>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</si>
  <si>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</si>
  <si>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</si>
  <si>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</si>
  <si>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</si>
  <si>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</si>
  <si>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</si>
  <si>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</si>
  <si>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</si>
  <si>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</si>
  <si>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</si>
  <si>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</si>
  <si>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</si>
  <si>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</si>
  <si>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</si>
  <si>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</si>
  <si>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</si>
  <si>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</si>
  <si>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</si>
  <si>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</si>
  <si>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</si>
  <si>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</si>
  <si>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</si>
  <si>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</si>
  <si>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</si>
  <si>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</si>
  <si>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</si>
  <si>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</si>
  <si>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</si>
  <si>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</si>
  <si>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</si>
  <si>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</si>
  <si>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</si>
  <si>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</si>
  <si>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</si>
  <si>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</si>
  <si>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</si>
  <si>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</si>
  <si>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1.1. Realizar la actualización del Plan Regional de Competitividad de Cartagena y Bolívar</t>
  </si>
  <si>
    <t xml:space="preserve">Documentos de planeación elaborados </t>
  </si>
  <si>
    <t>DISTRITO DE CARTAGENA DE INDIAS</t>
  </si>
  <si>
    <t>MARIA CAMILA SALAS SALAS</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</si>
  <si>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</si>
  <si>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</si>
  <si>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</si>
  <si>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1,2,1,0,00-001 - ICLD
1,3,1,1,03-137 - DIVIDENDOS CARTAGENA II
1,2,1,0,00-001 - ICLD
1,2,4,3,03-070 - SGP LIBRE INVERSIÓN</t>
  </si>
  <si>
    <t>2.3.3502.0200.2024130010073</t>
  </si>
  <si>
    <t>1.2. Realizar eventos para la socialización de resultados del documento técnico y diagnóstico de la actualización del Plan Regional de Competitividad con actores del ecosistema</t>
  </si>
  <si>
    <t>NO</t>
  </si>
  <si>
    <t>1.3. Realizar seguimiento y evaluación del Plan Regional de Competitividad actualizado</t>
  </si>
  <si>
    <t>No aplica</t>
  </si>
  <si>
    <t>1.4. Apoyar la financiación de iniciativas del Plan Regional de Competitividad</t>
  </si>
  <si>
    <t>2. Servicio de racionalización de trámites y normatividad para la competitividad empresarial</t>
  </si>
  <si>
    <t>2.1. Realizar acciones que fortalezcan el Mejoramiento de clima de negocio</t>
  </si>
  <si>
    <t>Servicio de racionalización de trámites y normatividad para la competitividad empresaria</t>
  </si>
  <si>
    <t>2.2. Promover la integración de plataformas que faciliten la experiencia del desarrollo empresarial e inversión, involucrando a los actores del ecosistema.</t>
  </si>
  <si>
    <t xml:space="preserve">2.3. Desarrollar evento anual para promover las estrategias de fomento de competitividad e inversión en la ciudad, involucrando actores, empresas, entidades públicas y privadas, miembros de la sociedad civil, academia, entre otros. </t>
  </si>
  <si>
    <t>3. Servicio de asistencia técnica para el desarrollo de iniciativas clústeres</t>
  </si>
  <si>
    <t>3.1. Administrar productos a través de servicios profesionales para la implementación de instrumentos y mecanismos para competitividad territorial</t>
  </si>
  <si>
    <t>Servicio de asistencia técnica para el desarrollo de iniciativas clústeres</t>
  </si>
  <si>
    <t>12-CONTRATO DE PRESTACION DE SERVICIOS</t>
  </si>
  <si>
    <t>3.2. Desarrollar estrategias de acompañamiento de iniciativas clúster y apuestas productivas promisorias</t>
  </si>
  <si>
    <t>3.3. Desarrollar evento anual para promover las estrategias de fomento de competitividad e inversión en la ciudad, involucrando actores, empresas, entidades publicas y privadas, miembros de la sociedad civil, academia, entre otros</t>
  </si>
  <si>
    <t>2. Fortalecer el sistema para la gestión de la innovación en el Distrito de Cartagena de Indias</t>
  </si>
  <si>
    <t>4. Servicio de apoyo para la modernización y fomento de la innovación empresarial</t>
  </si>
  <si>
    <t>4.1. Realizar la coordinación, seguimiento, evaluación y gestión de las actividades del proyecto.</t>
  </si>
  <si>
    <t>Servicio de apoyo para la modernización y fomento de la innovación empresaria</t>
  </si>
  <si>
    <t>4.2. 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</si>
  <si>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4.3. Realizar el diseño y ejecución de cuatro planes de fomento de cultura de innovación</t>
  </si>
  <si>
    <t>5. Documentos de lineamientos técnicos</t>
  </si>
  <si>
    <t>5.1. Realizar actualización del documento técnico del Sistema Distrital de Innovación y socialización de los resultados</t>
  </si>
  <si>
    <t>Documentos de lineamientos técnicos</t>
  </si>
  <si>
    <t>5.2. Realizar acciones de implementación del Sistema Distrital de innovación</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</si>
  <si>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</si>
  <si>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</si>
  <si>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</si>
  <si>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</si>
  <si>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</si>
  <si>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</si>
  <si>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1,2,1,0,00-001 - ICLD 
1,2,4,3,03-070 - SGP LIBRE INVERSIÓN</t>
  </si>
  <si>
    <t>2.3.3502.0200.2024130010109</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</si>
  <si>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</si>
  <si>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</si>
  <si>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</si>
  <si>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</si>
  <si>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</si>
  <si>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</si>
  <si>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</si>
  <si>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</si>
  <si>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</si>
  <si>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</si>
  <si>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</si>
  <si>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</si>
  <si>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</si>
  <si>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</si>
  <si>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</si>
  <si>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</si>
  <si>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1.1.1. Realizar logística de un evento de promoción de la diversificación económica y fomento del desarrollo empresarial</t>
  </si>
  <si>
    <t>Número de documentos</t>
  </si>
  <si>
    <t>95-CONTRATO DE PRESTACION DE SERVICIOS MINIMA CUANTIA</t>
  </si>
  <si>
    <t>1,2,1,0,00-001 - ICLD
1,3,1,1,03-137 - DIVIDENDOS CARTAGENA II</t>
  </si>
  <si>
    <t>2.3.3502.0200.2024130010110</t>
  </si>
  <si>
    <t>1.1.2.  Diseñar y desarrollar rutas de diversificación económica y desarrollo empresarial</t>
  </si>
  <si>
    <t>1.2.1. Apoyar la coordinación para la ejecución de las actividades del proyecto.</t>
  </si>
  <si>
    <t>Número de proyectos</t>
  </si>
  <si>
    <t>1.2.2.  Ejecutar estrategias de fortalecimiento empresarial y generación de encadenamientos productivos</t>
  </si>
  <si>
    <t>1.2.3.  Realizar seguimiento y medición de impacto a las actividades del proyecto</t>
  </si>
  <si>
    <t>3. Servicio de apoyo para la transferencia y/o implementación de metodologías de aumento de la productividad.</t>
  </si>
  <si>
    <t>1.3.1.  Ejecutar servicios de fortalecimiento empresarial para MiPymes</t>
  </si>
  <si>
    <t>Número de unidades productivas</t>
  </si>
  <si>
    <t>1.3.2. Desarrollar espacios para el relacionamiento comercial y fortalecimiento de la proveeduría entre empresas</t>
  </si>
  <si>
    <t>2.Fortalecer la organización de los establecimientos de comercio en zonas de relevancia para la ciudad</t>
  </si>
  <si>
    <t>4. Servicio de asistencia técnica</t>
  </si>
  <si>
    <t>2.1.1.  Desarrollar un plan de fortalecimiento de comerciantes de sectores estratégicos</t>
  </si>
  <si>
    <t>2.1.2.  Realizar fortalecimiento para la comercialización, el mercadeo y aumento de ventas de comercios de sectores estratégicos</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</si>
  <si>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</si>
  <si>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</si>
  <si>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</si>
  <si>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</si>
  <si>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</si>
  <si>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2.3.3502.0200.2024130010075</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</si>
  <si>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</si>
  <si>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</si>
  <si>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</si>
  <si>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</si>
  <si>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</si>
  <si>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</si>
  <si>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</si>
  <si>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</si>
  <si>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</si>
  <si>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</si>
  <si>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terciarios  estratégicos al desarrollo de capacidades básicas tales como planificación, articulación de los diferentes eslabones de la cadena y trabajo en equipo,  capacidad de autocrítica, y análisis detallado de debilidades y fortalezas, entre otros.</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</si>
  <si>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</si>
  <si>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</si>
  <si>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</si>
  <si>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 Documentos de lineamientos técnicos.</t>
  </si>
  <si>
    <t>1.1. Diseñar e implementar cuatro (4) estrategias para el acceso a oportunidades en el mercado laboral formal.</t>
  </si>
  <si>
    <t>Número de documentos.</t>
  </si>
  <si>
    <t>1,2,1,0,00-001 - ICLD</t>
  </si>
  <si>
    <t>2.3.3502.0200.2024130010078</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</si>
  <si>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</si>
  <si>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</si>
  <si>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</si>
  <si>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</si>
  <si>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</si>
  <si>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</si>
  <si>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</si>
  <si>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</si>
  <si>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</si>
  <si>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</si>
  <si>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</si>
  <si>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</si>
  <si>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</si>
  <si>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</si>
  <si>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</si>
  <si>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</si>
  <si>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</si>
  <si>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</si>
  <si>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</si>
  <si>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 xml:space="preserve"> 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</si>
  <si>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</si>
  <si>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</si>
  <si>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</si>
  <si>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</si>
  <si>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</si>
  <si>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1,2,1,0,00-001 - ICLD
1,3,1,1,03-062 - DIVIDENDOS ACUACAR
1,2,4,3,03-070 - SGP LIBRE INVERSION</t>
  </si>
  <si>
    <t>2.3.3502.0200.2024130010089</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</si>
  <si>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</si>
  <si>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</si>
  <si>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</si>
  <si>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</si>
  <si>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</si>
  <si>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</si>
  <si>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</si>
  <si>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</si>
  <si>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</si>
  <si>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</si>
  <si>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</si>
  <si>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</si>
  <si>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</si>
  <si>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</si>
  <si>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</si>
  <si>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</si>
  <si>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</si>
  <si>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</si>
  <si>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6.2. Realizar acciones de intervención de emprendedores para la generación de capacidades para emprender.</t>
  </si>
  <si>
    <t>REPORTE META PRODUCTO DE  ENERO A 31 DE AGOSTO DE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</si>
  <si>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</si>
  <si>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</si>
  <si>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</si>
  <si>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</si>
  <si>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</si>
  <si>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</si>
  <si>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</si>
  <si>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</si>
  <si>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</si>
  <si>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</si>
  <si>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</si>
  <si>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</si>
  <si>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</si>
  <si>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ENERO A 31 a AGOSTO DE 2024</t>
  </si>
  <si>
    <t>REPORTE ACTIVIDAD DE PROYECTO
EJECUTADO DE ENERO 1 a AGOSTO 31 DE 2024</t>
  </si>
  <si>
    <t>REPORTE (ENLACE DE SECOP)</t>
  </si>
  <si>
    <t>UIC - SHD</t>
  </si>
  <si>
    <t>EJECUCIÓN PRESUPUESTAL SEGÚN REGISTROS PRESUPUESTALES DE ENERO A AGOSTO 31 DE 2024</t>
  </si>
  <si>
    <t>EJECUCIÓN PRESUPUESTAL SEGÚN GIROS DE ENERO A AGOSTO 31 DE 2024</t>
  </si>
  <si>
    <t xml:space="preserve"> FECHA DE INICIO DE LA ACTIVIDAD</t>
  </si>
  <si>
    <t>0</t>
  </si>
  <si>
    <t>1</t>
  </si>
  <si>
    <t>Actualizar un (1) Plan Regional de Competitividad</t>
  </si>
  <si>
    <t xml:space="preserve">Ejecutar cuatro (4) estrategias de fortalecimiento empresarial y generación de encadenamientos productivos
</t>
  </si>
  <si>
    <t>3. Aumentar la capacidad de generación de nuevos productos y servicios en las MiPymes de Cartagena</t>
  </si>
  <si>
    <t xml:space="preserve"> 2. Servicio de asistencia técnica para mejorar la competitividad de los sectores productivos </t>
  </si>
  <si>
    <t>SECRETARIA DE HACIENDA DISTRITAL</t>
  </si>
  <si>
    <t>Impactar cuatrocientas (400) Mypimes con servicios de fortalecimiento empresarial</t>
  </si>
  <si>
    <t>Informe de Supervisión</t>
  </si>
  <si>
    <t>Area Geográfica actualizada catastralmente con enfoque multiprooposito</t>
  </si>
  <si>
    <t>OBSERVACIONES</t>
  </si>
  <si>
    <t>Modernización de los procesos los sistemas de información tecnológica y digital y la infraestructura física de la Secretaría de Hacienda Distrital de Cartagena.</t>
  </si>
  <si>
    <t xml:space="preserve">1. Levantar información de los Procesos: Diagnóstico 
</t>
  </si>
  <si>
    <t>2. Configurar y adecuar módulos del software</t>
  </si>
  <si>
    <t xml:space="preserve">3. Configurar infraestructura de hardware y bases de datos </t>
  </si>
  <si>
    <t>4. Implementar el software tributario</t>
  </si>
  <si>
    <t>5. Capacitación y puesta en marcha</t>
  </si>
  <si>
    <t xml:space="preserve">Informe de Gestión
</t>
  </si>
  <si>
    <t xml:space="preserve"> Informe de Gestión
</t>
  </si>
  <si>
    <t xml:space="preserve">1. Anteproyecto Arquitectónico </t>
  </si>
  <si>
    <t>2 Diseños Definitivos</t>
  </si>
  <si>
    <t xml:space="preserve">3. Diagnóstico de necesidades </t>
  </si>
  <si>
    <t>4. Obras de adecuación Física</t>
  </si>
  <si>
    <t>5. Interventoria</t>
  </si>
  <si>
    <t>Informe de Interventoria</t>
  </si>
  <si>
    <t xml:space="preserve">Informe de gestión
</t>
  </si>
  <si>
    <t>PRESTACION DE SERVICIO DE INTERVENTORIA A LA ADECUACION DE LA INFRAESTRUCTURA FISICA DE LA SEDE DE LA SHD</t>
  </si>
  <si>
    <t>N/A</t>
  </si>
  <si>
    <t>PRESTACION DE SERVICIOS</t>
  </si>
  <si>
    <t xml:space="preserve">3. Servicio de Asistencia Técnica </t>
  </si>
  <si>
    <t xml:space="preserve">3. Monitoreo y control </t>
  </si>
  <si>
    <t xml:space="preserve">2.3.4599.1000.2024130010030
</t>
  </si>
  <si>
    <t>Generar información catastral con enfoque multipropósito en el distrito de Cartagena de indias</t>
  </si>
  <si>
    <t>1. Elaborar documento diagnóstico y plan de intervención</t>
  </si>
  <si>
    <t>2. Realizar la recolección de información física, jurídica y económica de los predios intervenidos 
con la actualización o conservación catastral.</t>
  </si>
  <si>
    <t xml:space="preserve">3. Procesar y analizar la información predial y territorial recolectada. </t>
  </si>
  <si>
    <t>4. Elaborar documento de estudios técnicos sobre geografía, caracterización territorial y 
dinámica inmobiliaria.</t>
  </si>
  <si>
    <t>Documento Técnico</t>
  </si>
  <si>
    <t>Sistemas de información actualizados</t>
  </si>
  <si>
    <t xml:space="preserve">Sedes adecuadas   </t>
  </si>
  <si>
    <t xml:space="preserve"> Entidades, organismos y dependencias 
asistidos técnicamente
</t>
  </si>
  <si>
    <t xml:space="preserve">2.3.4599.1000.2024130010108
</t>
  </si>
  <si>
    <t>Trámites de Conservación Catastral realizados</t>
  </si>
  <si>
    <t>/Informe de Gestion</t>
  </si>
  <si>
    <t>Estrategias de fortalecimiento tributario en el Distrito diseñadas e implementadas en 2024: Fiscalizacion, Gestión de Cobro Coactivo y Persuasivo, Cultura Tributaria</t>
  </si>
  <si>
    <t xml:space="preserve"> Actualizar (1) software para la modernización tecnológica de la secretaría de Hacienda.</t>
  </si>
  <si>
    <t xml:space="preserve">1.Actualizar y mantener un sistema de información más eficiente, integrado y automatizado para mejorar la gestión financiera y de recaudación fiscal..
</t>
  </si>
  <si>
    <t>3. Mejorar la eficiencia, la conservación y la accesibilidad de la información de los procesos de la SHD a través de la digitalización de los archivos documentales.</t>
  </si>
  <si>
    <t>2. Sede adecuada</t>
  </si>
  <si>
    <t>1. Servicio de Conservación Catastral</t>
  </si>
  <si>
    <t>2. Servicio de actualización catastral con enfoque multipropósito</t>
  </si>
  <si>
    <t>1. Mejorar las capacidades administrativas y técnicas para la gestión catastral multipropósito en Cartagena de indias</t>
  </si>
  <si>
    <t>Formular un (1) Plan de fortalecimiento para le prestacion efectiva del servicio publico de gestión catastral</t>
  </si>
  <si>
    <t>Hectareas</t>
  </si>
  <si>
    <t>UIC - SHD-SPD</t>
  </si>
  <si>
    <t xml:space="preserve"> Impuesto Predial Unificado recaudado:  $393.165.798.563</t>
  </si>
  <si>
    <t>Impuesto de Industria y Comercio y Complementarios recaudado: $662.915.926.390</t>
  </si>
  <si>
    <t xml:space="preserve"> Impuesto de Delineación Urbana recaudado:  $7.138.513.013</t>
  </si>
  <si>
    <t>Impuesto Sobretasa a la gasolina recaudado:  $53.552.764.612</t>
  </si>
  <si>
    <t xml:space="preserve"> Estrategias de  cobro coactivo: seguimiento tel, correos, cartas de cobro; contacto entidades fcieras; Sec de Alcaldia; Envio recibos de pago; difusion normas tributarias; Bases de datos; Contacto contribuyente predios.</t>
  </si>
  <si>
    <t xml:space="preserve">Estrategias Cultura Tributaria: Se desarrolla la Campaña" Impuestos que si se Ven": Tomas masivas de sensibilización y entrega de mat publicitario; orientacion al contribuyente a través de canales presenciales y virtuales; Sensibilizacion ICA; Componente Pedagogico; Encuestas de satisfaccion </t>
  </si>
  <si>
    <t>La gestión tributaria, que se ha venido desarrollando se centra en desarrollar una Estrategia que contempla las actividades integrales que abarcan la cultura tributaria, fiscalización, cobro persuasivo y atención al ciudadano, con especial énfasis en los tributos locales, como el Impuesto Predial Unificado, el Impuesto de Industria y Comercio, la Sobretasa a la Gasolina Motor y el Impuesto de Delineación Urbana.</t>
  </si>
  <si>
    <t xml:space="preserve">Estrategias de Fiscalización: Fisca de inexactos de ICA y Reteica; Omisos Ica, Reteica, Delineacion Urbana y Sobretasa Gasol; Fisca en seguimiento y control de pagos de contraprestacion portuaria y aeroportuaria; Fisca de Imp de Alumbrado Publico
</t>
  </si>
  <si>
    <t xml:space="preserve">2.  Adecuar, dotar y mantener la infraestructura física de la Secretaría de Hacienda para garantizar espacios adecuados a las necesidades internas y una atención de calidad a los contribuyentes y usuarios en general
</t>
  </si>
  <si>
    <t xml:space="preserve">1. 1. Recepción de la información catastral en el proceso de empalme con el gestor y operador anterior
</t>
  </si>
  <si>
    <t>1.2. Estructurar un documento técnico para solicitar ante el IGAC, la habilitación del distrito de 
Cartagena como gestor catastral</t>
  </si>
  <si>
    <t>NP</t>
  </si>
  <si>
    <t>REPORTE ACUMULADO META PRODUCTO A DICIEMBRE 31 DE 2024</t>
  </si>
  <si>
    <t>En el año 2021 se suscribio Convenio Interadministrativo No 059 de 2021 entre el Distrito y la Unidad Administrativa Especial de Catastro Distrital, con objeto de aunar esfuerzos adtivos y fcieros para la gestión atastral, en el marco de la prestación del servicio público mediante la ejecución de operaciones de los procesos de actualización, conservación y difusión de la información catastralurbana y rural de Cartagena de Inidas.
Al respecto se presenta informe correspondiente a la gestión en la conservación catastral (Trámites de conservación resueltos y atendidos con corte a dic/24)</t>
  </si>
  <si>
    <t>REPORTE ACUMULADO ACTIVIDAD DE PROYECTO
EJECUTADO A DIC 30 DE 2024</t>
  </si>
  <si>
    <t>El Sistema de Información software tributario y financiero SAS inicia el 13 de Agot/24 con la suscripción del contrato por $1.850.000.000 con INFOTRIBUTOS: Avanza en un 80% con  la implementacion de las etapas 4 y 5 (socializacion modulos de rentas, definicion de pasarela de pagos; parametrizacion modulos del sistema; y aplicacion de sistemas Taxation Smart t Treasury): Ver Informe de Supervision</t>
  </si>
  <si>
    <r>
      <t xml:space="preserve">La Of de Apoyo Logistico avanza con el proceso como responsable de la licitacion de estas obras. El proceso de obras fue publicado el 8 de nov y adjudicado el 24 de diciembre por $2.650.709.394,31 e Interventoria por $193.018.000  </t>
    </r>
    <r>
      <rPr>
        <sz val="11"/>
        <color theme="4" tint="-0.249977111117893"/>
        <rFont val="Aptos Narrow"/>
        <family val="2"/>
        <scheme val="minor"/>
      </rPr>
      <t>https://community.secop.gov.co/Public/Tendering/ContractNoticePhases/View?PPI=CO1.PPI.35519002</t>
    </r>
    <r>
      <rPr>
        <sz val="11"/>
        <color theme="1"/>
        <rFont val="Aptos Narrow"/>
        <family val="2"/>
        <scheme val="minor"/>
      </rPr>
      <t xml:space="preserve">&amp;isFromPublicArea=True&amp;isModal=False
La interventoria se publico el 4 de diciembre y adjudicado el 24 de diciembre/24 por $193.616.385 
</t>
    </r>
    <r>
      <rPr>
        <sz val="11"/>
        <color theme="4" tint="-0.249977111117893"/>
        <rFont val="Aptos Narrow"/>
        <family val="2"/>
        <scheme val="minor"/>
      </rPr>
      <t>https://community.secop.gov.co/Public/Tendering/ContractNoticePhases/View?PPI=CO1.PPI.36079248&amp;isFromPublicArea=True&amp;isModal=False</t>
    </r>
  </si>
  <si>
    <t>EJECUCIÓN PRESUPUESTAL SEGÚN GIROS DE ENERO A DICIEMBRE 30 DE 2024</t>
  </si>
  <si>
    <t>REPORTE PRODUCTO DE  ENERO A 30 DE DICIEMBRE 2024</t>
  </si>
  <si>
    <t>PLANTEAMIENTO ESTRATÉGICO- PLAN DE DESARROLLO
CORTE: DICIEMBRE 30 DE 2024</t>
  </si>
  <si>
    <t>EJECUCIÓN PRESUPUESTAL SEGÚN REGISTROS PRESUPUESTALES DE SEPTIEMBRE A DIC 30 DE 2024</t>
  </si>
  <si>
    <t>El 4 de Agt/24 el Distrito de Cgena celebró Convenio marco de cooperación con el Area Metropolitana de Bquilla, con objeto de recibir experiencias y conocimientos técnicos en el desarrollo de su habilidad como gestor y operador catastral, así como conformacón del comitpe de trabajo conjunto para coordinar la ejecución de acciones orientadas al intercambio colaborativo de información, integrado por SPD, Hacienda, C. Urbano, OAGR, Epa.  Dicho Comite se reunió el 16 de Agt con objeto de socializar generalidades, alcances, roles y procedimientos de la gestión catastral de Cgena, para lo cual se desarroll un plan de capacitacion entre el 27 de sept y el 22 de Nov/24.
Evidencias presentadas: 1. Contrato Interadministratovp No. CD-SHD-CONTINT-002-2024; 2. Acta de inicio del Contrato Interadministrativo; 3. Borrador Informe de Supervisión en revisión por parte de Supervisor de Secretaría de Planeación a Nov 30 de 2024.  Al respecto se informa que el Contratista tiene pediendiente pasar el ultimo informe con corte a 31 de dic/2024, así como la respectiva cuenta de cobro, por lo tanto una vez se liquide el mismo se procedera con el respectivo envio a Sec de Planeacion.</t>
  </si>
  <si>
    <t>Este Proyecto se ejecuta con recursos del Plan de Desarrollo anterior. El Proyecto de intervención del archivo de la SHD dio inicio en el mes de julio de 2024 con la contratación de la Firma Archivos del estado por valor de $864 mill y adicional de $, los cuales fueron incluidos en el proceso de Armonizacion.  Se dio cumplimiento al 100% del proceso de digitalizacion y clasificacion de inventarios.  (Ver informe de Supervisiòn).  Pendiente envio del acta de liquidacion del contrato una vez se realice la correspondiente gestion.</t>
  </si>
  <si>
    <t>AVANCE DE METAS PRODUCTOS A DICIEMBRE 31 DE 2024</t>
  </si>
  <si>
    <t>AVANCES DE METAS PRODUCTOS EN EL CUATRIENIO 2024 - 2027</t>
  </si>
  <si>
    <t>AVANCES METAS PRODUCTOS A DICIEMBRE 31 DE 2024 PONDERADAS</t>
  </si>
  <si>
    <t>AVANCES DEL PROGRAMAGESTION FISCAL Y FINANCIERA OPORTUNA</t>
  </si>
  <si>
    <t>AVANCES DEL PROGRAMAHACIENDA MODERNA Y DIGITAL</t>
  </si>
  <si>
    <t>AVANCES DEL PROGRAMA GESTION CATASTRAL CON ENFOQUE MULTIPROPOSITO</t>
  </si>
  <si>
    <t>AVANCES DEL PROGRAMA UNIDOS POR UNA CARTAGENA COMPETITIVA E INNOVADORA”</t>
  </si>
  <si>
    <t>AVANCES EN EL PROGRAMA CARTAGENA GLOBAL</t>
  </si>
  <si>
    <t>AVANCES DEL PROGRAMA UNIDOS POR LA DIVERSIFICACIÓN ECONÓMICA Y EL DESARROLLO EMPRESARIAL</t>
  </si>
  <si>
    <t>AVANCES DEL PROGRAMA TRANSFORMACIÓN PRODUCTIVA</t>
  </si>
  <si>
    <t>AVANCES DEL PROGRAMAEMPLEO Y CAPITAL HUMANO</t>
  </si>
  <si>
    <t>AVANCES DEL PROGRAMAAVANZAMOS CON CAPACIDADES EMPRENDEDORAS</t>
  </si>
  <si>
    <t>AVANCES DE PLAN DE DESARROLLO A DICIEMBRE 31 DE 2024</t>
  </si>
  <si>
    <t>AVANCE DE ACTIVIDADES DE PROYECTOS A DICIEMBRE 31 DE 2024</t>
  </si>
  <si>
    <t>AVANCE DEL PROYECTO</t>
  </si>
  <si>
    <t>AVANCES DEL PROYECTO</t>
  </si>
  <si>
    <t>AVANCE PLAN DE ACCION A DICIEMBRE 31 DE 2024</t>
  </si>
  <si>
    <t>APROPIACION PRESUPUESTAL DEFINITIVA</t>
  </si>
  <si>
    <t>EJECUCION PRESUPUESTAL SEGÚN COMPROMISOS</t>
  </si>
  <si>
    <t>EJECUCION PRESUPUESTAL SEGÚN GIROS</t>
  </si>
  <si>
    <t>PORCENTAJE EJECUTADO SEGÚN COMPROMISOS</t>
  </si>
  <si>
    <t>PORCENTAJE EJECUTADO SEGÚN GIROS</t>
  </si>
  <si>
    <t>EJECUCION PRESUPUESTAL</t>
  </si>
  <si>
    <t>Proyecto de modernización de la Secretaría de Hacienda implementado</t>
  </si>
  <si>
    <t>numero</t>
  </si>
  <si>
    <t>Implementar un (1) proyecto de modernización integral en la Secretaría de Hacienda</t>
  </si>
  <si>
    <t>100%</t>
  </si>
  <si>
    <t>Diseñar e implementar anualmente cuatro (4) nuevas estrategias de fortalecimiento tributario en el Distrito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</si>
</sst>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quot;$&quot;\ #,##0.00"/>
    <numFmt numFmtId="167" formatCode="_-&quot;$&quot;\ * #,##0_-;\-&quot;$&quot;\ * #,##0_-;_-&quot;$&quot;\ * &quot;-&quot;??_-;_-@_-"/>
    <numFmt numFmtId="168" formatCode="0.0"/>
  </numFmts>
  <fonts count="39"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2"/>
      <color theme="1"/>
      <name val="Aptos Narrow"/>
      <family val="2"/>
      <scheme val="minor"/>
    </font>
    <font>
      <sz val="12"/>
      <color theme="1" tint="4.9989318521683403E-2"/>
      <name val="Aptos Narrow"/>
      <family val="2"/>
      <scheme val="minor"/>
    </font>
    <font>
      <sz val="11"/>
      <name val="Aptos Narrow"/>
      <family val="2"/>
      <scheme val="minor"/>
    </font>
    <font>
      <b/>
      <sz val="11"/>
      <color theme="0"/>
      <name val="Arial"/>
      <family val="2"/>
    </font>
    <font>
      <b/>
      <sz val="11"/>
      <name val="Aptos Narrow"/>
      <family val="2"/>
      <scheme val="minor"/>
    </font>
    <font>
      <b/>
      <sz val="14"/>
      <color theme="1"/>
      <name val="Aptos Narrow"/>
      <family val="2"/>
      <scheme val="minor"/>
    </font>
    <font>
      <b/>
      <sz val="16"/>
      <color theme="1"/>
      <name val="Aptos Narrow"/>
      <family val="2"/>
      <scheme val="minor"/>
    </font>
    <font>
      <b/>
      <sz val="12"/>
      <color theme="1"/>
      <name val="Aptos Narrow"/>
      <family val="2"/>
      <scheme val="minor"/>
    </font>
    <font>
      <sz val="11"/>
      <color theme="4" tint="-0.249977111117893"/>
      <name val="Aptos Narrow"/>
      <family val="2"/>
      <scheme val="minor"/>
    </font>
    <font>
      <b/>
      <sz val="18"/>
      <color theme="1"/>
      <name val="Aptos Narrow"/>
      <family val="2"/>
      <scheme val="minor"/>
    </font>
    <font>
      <b/>
      <sz val="16"/>
      <color theme="1"/>
      <name val="Aptos Narrow"/>
      <scheme val="minor"/>
    </font>
    <font>
      <b/>
      <sz val="11"/>
      <color theme="1"/>
      <name val="Aptos Narrow"/>
      <scheme val="minor"/>
    </font>
    <font>
      <b/>
      <sz val="12"/>
      <color theme="1"/>
      <name val="Aptos Narrow"/>
      <scheme val="minor"/>
    </font>
    <font>
      <b/>
      <sz val="14"/>
      <color theme="1" tint="4.9989318521683403E-2"/>
      <name val="Aptos Narrow"/>
      <family val="2"/>
      <scheme val="minor"/>
    </font>
  </fonts>
  <fills count="2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99"/>
        <bgColor indexed="64"/>
      </patternFill>
    </fill>
    <fill>
      <patternFill patternType="solid">
        <fgColor rgb="FFCCCCFF"/>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CCECFF"/>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4">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86">
    <xf numFmtId="0" fontId="0" fillId="0" borderId="0" xfId="0"/>
    <xf numFmtId="0" fontId="0" fillId="2" borderId="0" xfId="0" applyFill="1"/>
    <xf numFmtId="0" fontId="6" fillId="2" borderId="0" xfId="0" applyFont="1" applyFill="1"/>
    <xf numFmtId="0" fontId="0" fillId="2" borderId="0" xfId="0"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0" fillId="7" borderId="7" xfId="0" applyFill="1" applyBorder="1" applyAlignment="1">
      <alignment horizontal="center" vertical="center" wrapText="1"/>
    </xf>
    <xf numFmtId="0" fontId="0" fillId="7" borderId="7" xfId="0" applyFill="1" applyBorder="1" applyAlignment="1">
      <alignment horizontal="center" vertical="center"/>
    </xf>
    <xf numFmtId="0" fontId="0" fillId="7" borderId="7" xfId="8" applyNumberFormat="1" applyFont="1" applyFill="1" applyBorder="1" applyAlignment="1">
      <alignment horizontal="center" vertical="center" wrapText="1"/>
    </xf>
    <xf numFmtId="0" fontId="24" fillId="7" borderId="7" xfId="0" applyFont="1" applyFill="1" applyBorder="1" applyAlignment="1">
      <alignment horizontal="center" vertical="center" wrapText="1"/>
    </xf>
    <xf numFmtId="9" fontId="0" fillId="7" borderId="7" xfId="0" applyNumberFormat="1" applyFill="1" applyBorder="1" applyAlignment="1">
      <alignment horizontal="center" vertical="center" wrapText="1"/>
    </xf>
    <xf numFmtId="44" fontId="1" fillId="7" borderId="7" xfId="8" applyFont="1" applyFill="1" applyBorder="1" applyAlignment="1">
      <alignment horizontal="center" vertical="center" wrapText="1"/>
    </xf>
    <xf numFmtId="44" fontId="8" fillId="7" borderId="7" xfId="8"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24" fillId="7" borderId="1" xfId="0" applyFont="1" applyFill="1" applyBorder="1" applyAlignment="1">
      <alignment horizontal="center" vertical="center" wrapText="1"/>
    </xf>
    <xf numFmtId="9" fontId="0" fillId="7" borderId="1" xfId="0" applyNumberFormat="1" applyFill="1" applyBorder="1" applyAlignment="1">
      <alignment horizontal="center" vertical="center"/>
    </xf>
    <xf numFmtId="44" fontId="1" fillId="7" borderId="1" xfId="8" applyFont="1" applyFill="1" applyBorder="1" applyAlignment="1">
      <alignment horizontal="center" vertical="center"/>
    </xf>
    <xf numFmtId="44" fontId="8" fillId="7" borderId="1" xfId="8" applyFont="1" applyFill="1" applyBorder="1" applyAlignment="1">
      <alignment horizontal="center" vertical="center"/>
    </xf>
    <xf numFmtId="44" fontId="8" fillId="7" borderId="1" xfId="8" applyFont="1" applyFill="1" applyBorder="1" applyAlignment="1">
      <alignment horizontal="center" vertical="center" wrapText="1"/>
    </xf>
    <xf numFmtId="0" fontId="0" fillId="7" borderId="23"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26" fillId="8" borderId="1"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10" xfId="0" applyFill="1" applyBorder="1" applyAlignment="1">
      <alignment horizontal="center" vertical="center"/>
    </xf>
    <xf numFmtId="0" fontId="0" fillId="3" borderId="7" xfId="0" applyFill="1" applyBorder="1" applyAlignment="1">
      <alignment horizontal="center" vertical="center" wrapText="1"/>
    </xf>
    <xf numFmtId="0" fontId="0" fillId="3" borderId="7" xfId="0" applyFill="1" applyBorder="1" applyAlignment="1">
      <alignment horizontal="center" vertical="center"/>
    </xf>
    <xf numFmtId="0" fontId="0" fillId="3" borderId="23" xfId="0" applyFill="1" applyBorder="1" applyAlignment="1">
      <alignment horizontal="center" vertical="center" wrapText="1"/>
    </xf>
    <xf numFmtId="0" fontId="0" fillId="3" borderId="23" xfId="0" applyFill="1" applyBorder="1" applyAlignment="1">
      <alignment horizontal="center" vertical="center"/>
    </xf>
    <xf numFmtId="9" fontId="0" fillId="3" borderId="23" xfId="0" applyNumberFormat="1" applyFill="1" applyBorder="1" applyAlignment="1">
      <alignment horizontal="center" vertical="center"/>
    </xf>
    <xf numFmtId="0" fontId="0" fillId="7" borderId="1" xfId="0" applyFill="1" applyBorder="1" applyAlignment="1">
      <alignment vertical="center" wrapText="1"/>
    </xf>
    <xf numFmtId="17" fontId="0" fillId="7" borderId="1" xfId="0" applyNumberFormat="1" applyFill="1" applyBorder="1" applyAlignment="1">
      <alignment horizontal="center" vertical="center"/>
    </xf>
    <xf numFmtId="0" fontId="0" fillId="7" borderId="1" xfId="0" applyFill="1" applyBorder="1" applyAlignment="1">
      <alignment wrapText="1"/>
    </xf>
    <xf numFmtId="44" fontId="0" fillId="7" borderId="1" xfId="8" applyFont="1" applyFill="1" applyBorder="1" applyAlignment="1">
      <alignment vertical="center"/>
    </xf>
    <xf numFmtId="0" fontId="0" fillId="7" borderId="1" xfId="0" applyFill="1" applyBorder="1" applyAlignment="1">
      <alignment vertical="center"/>
    </xf>
    <xf numFmtId="0" fontId="0" fillId="9" borderId="1" xfId="0" applyFill="1" applyBorder="1" applyAlignment="1">
      <alignment horizontal="center" vertical="center" wrapText="1"/>
    </xf>
    <xf numFmtId="0" fontId="0" fillId="9" borderId="1" xfId="0" applyFill="1" applyBorder="1" applyAlignment="1">
      <alignment horizontal="left" vertical="top" wrapText="1"/>
    </xf>
    <xf numFmtId="17" fontId="0" fillId="9" borderId="1" xfId="0" applyNumberFormat="1" applyFill="1" applyBorder="1" applyAlignment="1">
      <alignment horizontal="center" vertical="center"/>
    </xf>
    <xf numFmtId="0" fontId="0" fillId="9" borderId="1" xfId="0" applyFill="1" applyBorder="1" applyAlignment="1">
      <alignment horizontal="center" vertical="center"/>
    </xf>
    <xf numFmtId="0" fontId="0" fillId="9" borderId="18" xfId="0" applyFill="1" applyBorder="1" applyAlignment="1">
      <alignment horizontal="left" vertical="center" wrapText="1"/>
    </xf>
    <xf numFmtId="44" fontId="0" fillId="9" borderId="18" xfId="8" applyFont="1" applyFill="1" applyBorder="1" applyAlignment="1">
      <alignment horizontal="center" vertical="center"/>
    </xf>
    <xf numFmtId="0" fontId="0" fillId="9" borderId="18" xfId="0" applyFill="1" applyBorder="1" applyAlignment="1">
      <alignment horizontal="center" vertical="center"/>
    </xf>
    <xf numFmtId="0" fontId="0" fillId="9" borderId="7" xfId="0" applyFill="1" applyBorder="1" applyAlignment="1">
      <alignment horizontal="left" vertical="top" wrapText="1"/>
    </xf>
    <xf numFmtId="0" fontId="0" fillId="9" borderId="7" xfId="0" applyFill="1" applyBorder="1" applyAlignment="1">
      <alignment horizontal="center" vertical="center"/>
    </xf>
    <xf numFmtId="9" fontId="0" fillId="7" borderId="7" xfId="0" applyNumberFormat="1" applyFill="1" applyBorder="1" applyAlignment="1">
      <alignment horizontal="center" vertical="center"/>
    </xf>
    <xf numFmtId="0" fontId="0" fillId="7" borderId="7" xfId="0" applyFill="1" applyBorder="1" applyAlignment="1">
      <alignment wrapText="1"/>
    </xf>
    <xf numFmtId="0" fontId="0" fillId="7" borderId="27" xfId="0" applyFill="1" applyBorder="1" applyAlignment="1">
      <alignment horizontal="center" vertical="center"/>
    </xf>
    <xf numFmtId="0" fontId="0" fillId="7" borderId="4" xfId="0" applyFill="1" applyBorder="1"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23" xfId="0"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165" fontId="0" fillId="15" borderId="1" xfId="9" applyNumberFormat="1" applyFont="1" applyFill="1" applyBorder="1" applyAlignment="1">
      <alignment horizontal="center" vertical="center" wrapText="1"/>
    </xf>
    <xf numFmtId="3" fontId="0" fillId="15"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4" fontId="0" fillId="16" borderId="1" xfId="0" applyNumberFormat="1" applyFill="1" applyBorder="1" applyAlignment="1">
      <alignment horizontal="center" vertical="center" wrapText="1"/>
    </xf>
    <xf numFmtId="166" fontId="0" fillId="16" borderId="1" xfId="8" applyNumberFormat="1" applyFont="1" applyFill="1" applyBorder="1" applyAlignment="1">
      <alignment horizontal="right" vertical="center" wrapText="1"/>
    </xf>
    <xf numFmtId="14" fontId="0" fillId="11" borderId="1" xfId="0" applyNumberFormat="1" applyFill="1" applyBorder="1" applyAlignment="1">
      <alignment horizontal="center" vertical="center" wrapText="1"/>
    </xf>
    <xf numFmtId="166" fontId="0" fillId="11" borderId="1" xfId="8" applyNumberFormat="1" applyFont="1" applyFill="1" applyBorder="1" applyAlignment="1">
      <alignment horizontal="right" vertical="center" wrapText="1"/>
    </xf>
    <xf numFmtId="14" fontId="0" fillId="12" borderId="1" xfId="0" applyNumberFormat="1" applyFill="1" applyBorder="1" applyAlignment="1">
      <alignment horizontal="center" vertical="center" wrapText="1"/>
    </xf>
    <xf numFmtId="14" fontId="0" fillId="13" borderId="1" xfId="0" applyNumberFormat="1" applyFill="1" applyBorder="1" applyAlignment="1">
      <alignment horizontal="center" vertical="center" wrapText="1"/>
    </xf>
    <xf numFmtId="0" fontId="6" fillId="13" borderId="1" xfId="0" applyFont="1" applyFill="1" applyBorder="1" applyAlignment="1">
      <alignment horizontal="center" vertical="center" wrapText="1"/>
    </xf>
    <xf numFmtId="166" fontId="0" fillId="13" borderId="1" xfId="8" applyNumberFormat="1" applyFont="1" applyFill="1" applyBorder="1" applyAlignment="1">
      <alignment horizontal="right" vertical="center" wrapText="1"/>
    </xf>
    <xf numFmtId="14" fontId="0" fillId="14" borderId="1" xfId="0" applyNumberFormat="1" applyFill="1" applyBorder="1" applyAlignment="1">
      <alignment horizontal="center" vertical="center" wrapText="1"/>
    </xf>
    <xf numFmtId="166" fontId="0" fillId="14" borderId="1" xfId="8" applyNumberFormat="1" applyFont="1" applyFill="1" applyBorder="1" applyAlignment="1">
      <alignment horizontal="right" vertical="center" wrapText="1"/>
    </xf>
    <xf numFmtId="14" fontId="0" fillId="15" borderId="1" xfId="0" applyNumberFormat="1" applyFill="1" applyBorder="1" applyAlignment="1">
      <alignment horizontal="center" vertical="center" wrapText="1"/>
    </xf>
    <xf numFmtId="166" fontId="0" fillId="15" borderId="1" xfId="8" applyNumberFormat="1" applyFont="1" applyFill="1" applyBorder="1" applyAlignment="1">
      <alignment horizontal="right" vertical="center" wrapText="1"/>
    </xf>
    <xf numFmtId="3" fontId="0" fillId="11" borderId="1" xfId="0" applyNumberForma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6" fillId="16" borderId="1" xfId="0" applyFont="1" applyFill="1" applyBorder="1" applyAlignment="1">
      <alignment horizontal="center" vertical="center" wrapText="1"/>
    </xf>
    <xf numFmtId="0" fontId="6" fillId="16" borderId="1" xfId="0" applyFont="1" applyFill="1" applyBorder="1" applyAlignment="1">
      <alignment horizontal="center" vertical="center"/>
    </xf>
    <xf numFmtId="44" fontId="8" fillId="17" borderId="7" xfId="8" applyFont="1" applyFill="1" applyBorder="1" applyAlignment="1">
      <alignment horizontal="center" vertical="center" wrapText="1"/>
    </xf>
    <xf numFmtId="0" fontId="8" fillId="17" borderId="0" xfId="0" applyFont="1" applyFill="1" applyAlignment="1">
      <alignment horizontal="center"/>
    </xf>
    <xf numFmtId="44" fontId="0" fillId="17" borderId="18" xfId="8" applyFont="1" applyFill="1" applyBorder="1" applyAlignment="1">
      <alignment horizontal="center" vertical="center"/>
    </xf>
    <xf numFmtId="166" fontId="0" fillId="17" borderId="1" xfId="8" applyNumberFormat="1" applyFont="1" applyFill="1" applyBorder="1" applyAlignment="1">
      <alignment horizontal="right" vertical="center" wrapText="1"/>
    </xf>
    <xf numFmtId="0" fontId="0" fillId="17" borderId="0" xfId="0" applyFill="1"/>
    <xf numFmtId="0" fontId="0" fillId="17" borderId="23"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8" xfId="0" applyFill="1" applyBorder="1" applyAlignment="1">
      <alignment horizontal="center" vertical="center" wrapText="1"/>
    </xf>
    <xf numFmtId="1" fontId="0" fillId="17" borderId="1" xfId="0" applyNumberFormat="1" applyFill="1" applyBorder="1" applyAlignment="1">
      <alignment horizontal="center" vertical="center" wrapText="1"/>
    </xf>
    <xf numFmtId="1" fontId="0" fillId="17" borderId="1" xfId="7" applyNumberFormat="1" applyFont="1" applyFill="1" applyBorder="1" applyAlignment="1">
      <alignment horizontal="center" vertical="center"/>
    </xf>
    <xf numFmtId="166" fontId="0" fillId="12" borderId="1" xfId="8" applyNumberFormat="1" applyFont="1" applyFill="1" applyBorder="1" applyAlignment="1">
      <alignment horizontal="center" vertical="center" wrapText="1"/>
    </xf>
    <xf numFmtId="0" fontId="28" fillId="18" borderId="18" xfId="0" applyFont="1" applyFill="1" applyBorder="1" applyAlignment="1">
      <alignment horizontal="center" vertical="center" wrapText="1"/>
    </xf>
    <xf numFmtId="44" fontId="8" fillId="17" borderId="1" xfId="8" applyFont="1" applyFill="1" applyBorder="1" applyAlignment="1">
      <alignment horizontal="center" vertical="center" wrapText="1"/>
    </xf>
    <xf numFmtId="44" fontId="1" fillId="17" borderId="1" xfId="8" applyFont="1" applyFill="1" applyBorder="1" applyAlignment="1">
      <alignment vertical="center" wrapText="1"/>
    </xf>
    <xf numFmtId="0" fontId="0" fillId="10" borderId="7" xfId="0" applyFill="1" applyBorder="1" applyAlignment="1">
      <alignment horizontal="center" vertical="center" wrapText="1"/>
    </xf>
    <xf numFmtId="0" fontId="0" fillId="10" borderId="23"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23"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23" xfId="0" applyFill="1" applyBorder="1" applyAlignment="1">
      <alignment horizontal="center" vertical="center" wrapText="1"/>
    </xf>
    <xf numFmtId="3" fontId="0" fillId="14" borderId="23" xfId="0" applyNumberFormat="1" applyFill="1" applyBorder="1" applyAlignment="1">
      <alignment horizontal="center" vertical="center" wrapText="1"/>
    </xf>
    <xf numFmtId="0" fontId="0" fillId="15" borderId="7" xfId="0" applyFill="1" applyBorder="1" applyAlignment="1">
      <alignment horizontal="center" vertical="center" wrapText="1"/>
    </xf>
    <xf numFmtId="0" fontId="0" fillId="15" borderId="8"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23" xfId="0" applyFill="1" applyBorder="1" applyAlignment="1">
      <alignment horizontal="center" vertical="center" wrapText="1"/>
    </xf>
    <xf numFmtId="165" fontId="0" fillId="15" borderId="23" xfId="9" applyNumberFormat="1" applyFont="1" applyFill="1" applyBorder="1" applyAlignment="1">
      <alignment horizontal="center" vertical="center" wrapText="1"/>
    </xf>
    <xf numFmtId="0" fontId="8" fillId="15" borderId="25" xfId="0" applyFont="1" applyFill="1" applyBorder="1" applyAlignment="1">
      <alignment horizontal="center" vertical="center" wrapText="1"/>
    </xf>
    <xf numFmtId="1" fontId="0" fillId="9" borderId="1" xfId="0" applyNumberFormat="1" applyFill="1" applyBorder="1" applyAlignment="1">
      <alignment horizontal="center" vertical="center" wrapText="1"/>
    </xf>
    <xf numFmtId="0" fontId="28" fillId="18"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1" xfId="0" applyFill="1" applyBorder="1" applyAlignment="1">
      <alignment horizontal="center" vertical="center"/>
    </xf>
    <xf numFmtId="0" fontId="27" fillId="1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14" borderId="18"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8" xfId="0" applyFill="1" applyBorder="1" applyAlignment="1">
      <alignment horizontal="center" vertical="center" wrapText="1"/>
    </xf>
    <xf numFmtId="0" fontId="0" fillId="11" borderId="1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left" vertical="top" wrapText="1"/>
    </xf>
    <xf numFmtId="1" fontId="0" fillId="9" borderId="20" xfId="0" applyNumberFormat="1" applyFill="1" applyBorder="1" applyAlignment="1">
      <alignment horizontal="center" vertical="center" wrapText="1"/>
    </xf>
    <xf numFmtId="0" fontId="0" fillId="9" borderId="20" xfId="0" applyFill="1" applyBorder="1" applyAlignment="1">
      <alignment horizontal="center" vertical="center"/>
    </xf>
    <xf numFmtId="0" fontId="0" fillId="7" borderId="18" xfId="0" applyFill="1" applyBorder="1" applyAlignment="1">
      <alignment horizontal="center" vertical="center" wrapText="1"/>
    </xf>
    <xf numFmtId="17" fontId="0" fillId="7" borderId="18" xfId="0" applyNumberFormat="1" applyFill="1" applyBorder="1" applyAlignment="1">
      <alignment horizontal="center" vertical="center"/>
    </xf>
    <xf numFmtId="0" fontId="0" fillId="7" borderId="18" xfId="0" applyFill="1" applyBorder="1" applyAlignment="1">
      <alignment horizontal="center" vertical="center"/>
    </xf>
    <xf numFmtId="44" fontId="0" fillId="7" borderId="18" xfId="8" applyFont="1" applyFill="1" applyBorder="1" applyAlignment="1">
      <alignment vertical="center"/>
    </xf>
    <xf numFmtId="44" fontId="0" fillId="9" borderId="1" xfId="8" applyFont="1" applyFill="1" applyBorder="1" applyAlignment="1">
      <alignment horizontal="center" vertical="center"/>
    </xf>
    <xf numFmtId="0" fontId="0" fillId="9" borderId="18" xfId="0" applyFill="1" applyBorder="1" applyAlignment="1">
      <alignment horizontal="center" vertical="center" wrapText="1"/>
    </xf>
    <xf numFmtId="0" fontId="0" fillId="9" borderId="18" xfId="0" applyFill="1" applyBorder="1" applyAlignment="1">
      <alignment horizontal="left" vertical="top" wrapText="1"/>
    </xf>
    <xf numFmtId="9" fontId="0" fillId="9" borderId="18" xfId="0" applyNumberFormat="1" applyFill="1" applyBorder="1" applyAlignment="1">
      <alignment horizontal="center" vertical="center" wrapText="1"/>
    </xf>
    <xf numFmtId="1" fontId="0" fillId="9" borderId="18" xfId="0" applyNumberFormat="1" applyFill="1" applyBorder="1" applyAlignment="1">
      <alignment horizontal="center" vertical="center" wrapText="1"/>
    </xf>
    <xf numFmtId="1" fontId="0" fillId="17" borderId="18" xfId="0" applyNumberFormat="1" applyFill="1" applyBorder="1" applyAlignment="1">
      <alignment horizontal="center" vertical="center" wrapText="1"/>
    </xf>
    <xf numFmtId="17" fontId="0" fillId="9" borderId="18" xfId="0" applyNumberFormat="1" applyFill="1" applyBorder="1" applyAlignment="1">
      <alignment horizontal="center" vertical="center"/>
    </xf>
    <xf numFmtId="0" fontId="27" fillId="14"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4" fillId="3" borderId="1" xfId="0" applyFont="1" applyFill="1" applyBorder="1" applyAlignment="1">
      <alignment vertical="center" wrapText="1"/>
    </xf>
    <xf numFmtId="0" fontId="0" fillId="3" borderId="1" xfId="0" applyFill="1" applyBorder="1" applyAlignment="1">
      <alignment horizontal="left" vertical="center" wrapText="1"/>
    </xf>
    <xf numFmtId="1" fontId="0" fillId="3" borderId="1" xfId="7" applyNumberFormat="1" applyFont="1" applyFill="1" applyBorder="1" applyAlignment="1">
      <alignment horizontal="center" vertical="center"/>
    </xf>
    <xf numFmtId="17" fontId="0" fillId="3" borderId="1" xfId="0" applyNumberFormat="1" applyFill="1" applyBorder="1" applyAlignment="1">
      <alignment horizontal="center" vertical="center"/>
    </xf>
    <xf numFmtId="44" fontId="0" fillId="3" borderId="1" xfId="8" applyFont="1" applyFill="1" applyBorder="1" applyAlignment="1">
      <alignment horizontal="center" vertical="center"/>
    </xf>
    <xf numFmtId="0" fontId="0" fillId="3" borderId="1" xfId="0" applyFill="1" applyBorder="1" applyAlignment="1">
      <alignment vertical="center" wrapText="1"/>
    </xf>
    <xf numFmtId="0" fontId="27" fillId="16"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0" fillId="8" borderId="23" xfId="0" applyFill="1" applyBorder="1" applyAlignment="1">
      <alignment horizontal="center" vertical="center"/>
    </xf>
    <xf numFmtId="0" fontId="28" fillId="18" borderId="16" xfId="0" applyFont="1" applyFill="1" applyBorder="1" applyAlignment="1">
      <alignment horizontal="center" vertical="center" wrapText="1"/>
    </xf>
    <xf numFmtId="9" fontId="0" fillId="7" borderId="18" xfId="0" applyNumberFormat="1" applyFill="1" applyBorder="1" applyAlignment="1">
      <alignment horizontal="center" vertical="center"/>
    </xf>
    <xf numFmtId="0" fontId="0" fillId="8" borderId="18" xfId="0" applyFill="1" applyBorder="1" applyAlignment="1">
      <alignment horizontal="center" vertical="center"/>
    </xf>
    <xf numFmtId="0" fontId="28" fillId="18" borderId="11"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8" xfId="0" applyFill="1" applyBorder="1" applyAlignment="1">
      <alignment horizontal="center" wrapText="1"/>
    </xf>
    <xf numFmtId="0" fontId="0" fillId="8" borderId="20" xfId="0" applyFill="1" applyBorder="1" applyAlignment="1">
      <alignment horizontal="center" vertical="center" wrapText="1"/>
    </xf>
    <xf numFmtId="0" fontId="24" fillId="7" borderId="23" xfId="0" applyFont="1" applyFill="1" applyBorder="1" applyAlignment="1">
      <alignment horizontal="center" vertical="center" wrapText="1"/>
    </xf>
    <xf numFmtId="0" fontId="0" fillId="7" borderId="18" xfId="0" applyFill="1" applyBorder="1" applyAlignment="1">
      <alignment vertical="center" wrapText="1"/>
    </xf>
    <xf numFmtId="0" fontId="0" fillId="7" borderId="18" xfId="0" applyFill="1" applyBorder="1" applyAlignment="1">
      <alignment vertical="center"/>
    </xf>
    <xf numFmtId="17" fontId="0" fillId="9" borderId="7" xfId="0" applyNumberFormat="1" applyFill="1" applyBorder="1" applyAlignment="1">
      <alignment horizontal="center" vertical="center"/>
    </xf>
    <xf numFmtId="44" fontId="0" fillId="9" borderId="7" xfId="8" applyFont="1" applyFill="1" applyBorder="1" applyAlignment="1">
      <alignment horizontal="center" vertical="center"/>
    </xf>
    <xf numFmtId="0" fontId="0" fillId="0" borderId="25" xfId="0" applyBorder="1" applyAlignment="1">
      <alignment vertical="center" wrapText="1"/>
    </xf>
    <xf numFmtId="9" fontId="0" fillId="3" borderId="1" xfId="0" applyNumberFormat="1" applyFill="1" applyBorder="1" applyAlignment="1">
      <alignment horizontal="center" vertical="center"/>
    </xf>
    <xf numFmtId="44" fontId="0" fillId="3" borderId="7" xfId="8" applyFont="1" applyFill="1" applyBorder="1" applyAlignment="1">
      <alignment horizontal="center" vertical="center"/>
    </xf>
    <xf numFmtId="44" fontId="0" fillId="3" borderId="23" xfId="8" applyFont="1" applyFill="1" applyBorder="1" applyAlignment="1">
      <alignment horizontal="center" vertical="center"/>
    </xf>
    <xf numFmtId="0" fontId="0" fillId="16" borderId="7" xfId="0" applyFill="1" applyBorder="1" applyAlignment="1">
      <alignment horizontal="center" vertical="center" wrapText="1"/>
    </xf>
    <xf numFmtId="14" fontId="0" fillId="16" borderId="7" xfId="0" applyNumberFormat="1" applyFill="1" applyBorder="1" applyAlignment="1">
      <alignment horizontal="center" vertical="center" wrapText="1"/>
    </xf>
    <xf numFmtId="0" fontId="27" fillId="16" borderId="7" xfId="0" applyFont="1" applyFill="1" applyBorder="1" applyAlignment="1">
      <alignment horizontal="center" vertical="center" wrapText="1"/>
    </xf>
    <xf numFmtId="166" fontId="0" fillId="17" borderId="7" xfId="8" applyNumberFormat="1" applyFont="1" applyFill="1" applyBorder="1" applyAlignment="1">
      <alignment horizontal="right" vertical="center" wrapText="1"/>
    </xf>
    <xf numFmtId="0" fontId="0" fillId="16" borderId="18" xfId="0" applyFill="1" applyBorder="1" applyAlignment="1">
      <alignment horizontal="center" vertical="center" wrapText="1"/>
    </xf>
    <xf numFmtId="14" fontId="0" fillId="16" borderId="18" xfId="0" applyNumberFormat="1" applyFill="1" applyBorder="1" applyAlignment="1">
      <alignment horizontal="center" vertical="center" wrapText="1"/>
    </xf>
    <xf numFmtId="0" fontId="27" fillId="16" borderId="18" xfId="0" applyFont="1" applyFill="1" applyBorder="1" applyAlignment="1">
      <alignment horizontal="center" vertical="center" wrapText="1"/>
    </xf>
    <xf numFmtId="0" fontId="6" fillId="16" borderId="18" xfId="0" applyFont="1" applyFill="1" applyBorder="1" applyAlignment="1">
      <alignment horizontal="center" vertical="center"/>
    </xf>
    <xf numFmtId="166" fontId="0" fillId="16" borderId="18" xfId="8" applyNumberFormat="1" applyFont="1" applyFill="1" applyBorder="1" applyAlignment="1">
      <alignment horizontal="right" vertical="center" wrapText="1"/>
    </xf>
    <xf numFmtId="166" fontId="0" fillId="17" borderId="18" xfId="8" applyNumberFormat="1" applyFont="1" applyFill="1" applyBorder="1" applyAlignment="1">
      <alignment horizontal="right" vertical="center" wrapText="1"/>
    </xf>
    <xf numFmtId="166" fontId="0" fillId="11" borderId="7" xfId="8" applyNumberFormat="1" applyFont="1" applyFill="1" applyBorder="1" applyAlignment="1">
      <alignment horizontal="right" vertical="center" wrapText="1"/>
    </xf>
    <xf numFmtId="14" fontId="0" fillId="11" borderId="18" xfId="0" applyNumberFormat="1" applyFill="1" applyBorder="1" applyAlignment="1">
      <alignment horizontal="center" vertical="center" wrapText="1"/>
    </xf>
    <xf numFmtId="0" fontId="27" fillId="11" borderId="18" xfId="0" applyFont="1" applyFill="1" applyBorder="1" applyAlignment="1">
      <alignment horizontal="center" vertical="center" wrapText="1"/>
    </xf>
    <xf numFmtId="3" fontId="0" fillId="11" borderId="18" xfId="0" applyNumberFormat="1" applyFill="1" applyBorder="1" applyAlignment="1">
      <alignment horizontal="center" vertical="center" wrapText="1"/>
    </xf>
    <xf numFmtId="0" fontId="6" fillId="11" borderId="18" xfId="0" applyFont="1" applyFill="1" applyBorder="1" applyAlignment="1">
      <alignment horizontal="center" vertical="center"/>
    </xf>
    <xf numFmtId="166" fontId="0" fillId="11" borderId="18" xfId="8" applyNumberFormat="1" applyFont="1" applyFill="1" applyBorder="1" applyAlignment="1">
      <alignment horizontal="right" vertical="center" wrapText="1"/>
    </xf>
    <xf numFmtId="0" fontId="0" fillId="12" borderId="1" xfId="0" applyFill="1" applyBorder="1" applyAlignment="1">
      <alignment vertical="center" wrapText="1"/>
    </xf>
    <xf numFmtId="0" fontId="27" fillId="12" borderId="7" xfId="0" applyFont="1" applyFill="1" applyBorder="1" applyAlignment="1">
      <alignment horizontal="center" vertical="center" wrapText="1"/>
    </xf>
    <xf numFmtId="14" fontId="0" fillId="12" borderId="18" xfId="0" applyNumberFormat="1" applyFill="1" applyBorder="1" applyAlignment="1">
      <alignment horizontal="center" vertical="center" wrapText="1"/>
    </xf>
    <xf numFmtId="0" fontId="27" fillId="12" borderId="18" xfId="0" applyFont="1" applyFill="1" applyBorder="1" applyAlignment="1">
      <alignment horizontal="center" vertical="center" wrapText="1"/>
    </xf>
    <xf numFmtId="0" fontId="6" fillId="12" borderId="18" xfId="0" applyFont="1" applyFill="1" applyBorder="1" applyAlignment="1">
      <alignment horizontal="center" vertical="center"/>
    </xf>
    <xf numFmtId="166" fontId="0" fillId="12" borderId="18" xfId="8" applyNumberFormat="1" applyFont="1" applyFill="1" applyBorder="1" applyAlignment="1">
      <alignment horizontal="center" vertical="center" wrapText="1"/>
    </xf>
    <xf numFmtId="166" fontId="0" fillId="13" borderId="7" xfId="8" applyNumberFormat="1" applyFont="1" applyFill="1" applyBorder="1" applyAlignment="1">
      <alignment horizontal="right" vertical="center" wrapText="1"/>
    </xf>
    <xf numFmtId="14" fontId="0" fillId="13" borderId="18" xfId="0" applyNumberFormat="1" applyFill="1" applyBorder="1" applyAlignment="1">
      <alignment horizontal="center" vertical="center" wrapText="1"/>
    </xf>
    <xf numFmtId="0" fontId="6" fillId="13" borderId="18" xfId="0" applyFont="1" applyFill="1" applyBorder="1" applyAlignment="1">
      <alignment horizontal="center" vertical="center"/>
    </xf>
    <xf numFmtId="166" fontId="0" fillId="13" borderId="18" xfId="8" applyNumberFormat="1" applyFont="1" applyFill="1" applyBorder="1" applyAlignment="1">
      <alignment horizontal="right" vertical="center" wrapText="1"/>
    </xf>
    <xf numFmtId="0" fontId="27" fillId="14" borderId="7" xfId="0" applyFont="1" applyFill="1" applyBorder="1" applyAlignment="1">
      <alignment horizontal="center" vertical="center" wrapText="1"/>
    </xf>
    <xf numFmtId="166" fontId="0" fillId="14" borderId="7" xfId="8" applyNumberFormat="1" applyFont="1" applyFill="1" applyBorder="1" applyAlignment="1">
      <alignment horizontal="right" vertical="center" wrapText="1"/>
    </xf>
    <xf numFmtId="14" fontId="0" fillId="14" borderId="18" xfId="0" applyNumberFormat="1" applyFill="1" applyBorder="1" applyAlignment="1">
      <alignment horizontal="center" vertical="center" wrapText="1"/>
    </xf>
    <xf numFmtId="0" fontId="27" fillId="14" borderId="18" xfId="0" applyFont="1" applyFill="1" applyBorder="1" applyAlignment="1">
      <alignment horizontal="center" vertical="center" wrapText="1"/>
    </xf>
    <xf numFmtId="166" fontId="0" fillId="14" borderId="18" xfId="8" applyNumberFormat="1" applyFont="1" applyFill="1" applyBorder="1" applyAlignment="1">
      <alignment horizontal="right" vertical="center" wrapText="1"/>
    </xf>
    <xf numFmtId="166" fontId="0" fillId="15" borderId="7" xfId="8" applyNumberFormat="1" applyFont="1" applyFill="1" applyBorder="1" applyAlignment="1">
      <alignment horizontal="right" vertical="center" wrapText="1"/>
    </xf>
    <xf numFmtId="0" fontId="27" fillId="15" borderId="23" xfId="0" applyFont="1" applyFill="1" applyBorder="1" applyAlignment="1">
      <alignment horizontal="center" vertical="center" wrapText="1"/>
    </xf>
    <xf numFmtId="0" fontId="27" fillId="10" borderId="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0" fillId="19" borderId="39" xfId="0" applyFill="1" applyBorder="1" applyAlignment="1">
      <alignment horizontal="center" vertical="center" wrapText="1"/>
    </xf>
    <xf numFmtId="0" fontId="0" fillId="19" borderId="40" xfId="0" applyFill="1" applyBorder="1" applyAlignment="1">
      <alignment horizontal="center" vertical="center" wrapText="1"/>
    </xf>
    <xf numFmtId="9" fontId="0" fillId="19" borderId="40" xfId="9" applyFont="1" applyFill="1" applyBorder="1" applyAlignment="1">
      <alignment horizontal="center" vertical="center" wrapText="1"/>
    </xf>
    <xf numFmtId="0" fontId="0" fillId="19" borderId="41" xfId="0" applyFill="1" applyBorder="1" applyAlignment="1">
      <alignment horizontal="center" vertical="center" wrapText="1"/>
    </xf>
    <xf numFmtId="0" fontId="0" fillId="20" borderId="39" xfId="0" applyFill="1" applyBorder="1" applyAlignment="1">
      <alignment horizontal="center" vertical="center" wrapText="1"/>
    </xf>
    <xf numFmtId="0" fontId="0" fillId="20" borderId="40" xfId="0" applyFill="1" applyBorder="1" applyAlignment="1">
      <alignment horizontal="center" vertical="center" wrapText="1"/>
    </xf>
    <xf numFmtId="9" fontId="0" fillId="20" borderId="40" xfId="9" applyFont="1" applyFill="1" applyBorder="1" applyAlignment="1">
      <alignment horizontal="center" vertical="center" wrapText="1"/>
    </xf>
    <xf numFmtId="0" fontId="0" fillId="20" borderId="41" xfId="0" applyFill="1" applyBorder="1" applyAlignment="1">
      <alignment horizontal="center" vertical="center" wrapText="1"/>
    </xf>
    <xf numFmtId="0" fontId="0" fillId="21" borderId="39" xfId="0" applyFill="1" applyBorder="1" applyAlignment="1">
      <alignment horizontal="center" vertical="center" wrapText="1"/>
    </xf>
    <xf numFmtId="0" fontId="0" fillId="21" borderId="40" xfId="0" applyFill="1" applyBorder="1" applyAlignment="1">
      <alignment horizontal="center" vertical="center" wrapText="1"/>
    </xf>
    <xf numFmtId="9" fontId="0" fillId="21" borderId="40" xfId="9" applyFont="1" applyFill="1" applyBorder="1" applyAlignment="1">
      <alignment horizontal="center" vertical="center" wrapText="1"/>
    </xf>
    <xf numFmtId="0" fontId="0" fillId="21" borderId="41"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40" xfId="0" applyFill="1" applyBorder="1" applyAlignment="1">
      <alignment horizontal="center" vertical="center" wrapText="1"/>
    </xf>
    <xf numFmtId="9" fontId="0" fillId="11" borderId="40" xfId="9" applyFont="1" applyFill="1" applyBorder="1" applyAlignment="1">
      <alignment horizontal="center" vertical="center" wrapText="1"/>
    </xf>
    <xf numFmtId="0" fontId="0" fillId="11" borderId="41" xfId="0" applyFill="1" applyBorder="1" applyAlignment="1">
      <alignment horizontal="center" vertical="center" wrapText="1"/>
    </xf>
    <xf numFmtId="0" fontId="0" fillId="12" borderId="39" xfId="0" applyFill="1" applyBorder="1" applyAlignment="1">
      <alignment horizontal="center" vertical="center" wrapText="1"/>
    </xf>
    <xf numFmtId="0" fontId="0" fillId="12" borderId="40" xfId="0" applyFill="1" applyBorder="1" applyAlignment="1">
      <alignment horizontal="center" vertical="center" wrapText="1"/>
    </xf>
    <xf numFmtId="9" fontId="0" fillId="12" borderId="40" xfId="9" applyFont="1" applyFill="1" applyBorder="1" applyAlignment="1">
      <alignment horizontal="center" vertical="center" wrapText="1"/>
    </xf>
    <xf numFmtId="0" fontId="0" fillId="12" borderId="41" xfId="0" applyFill="1" applyBorder="1" applyAlignment="1">
      <alignment horizontal="center" vertical="center" wrapText="1"/>
    </xf>
    <xf numFmtId="0" fontId="0" fillId="22" borderId="39" xfId="0" applyFill="1" applyBorder="1" applyAlignment="1">
      <alignment horizontal="center" vertical="center" wrapText="1"/>
    </xf>
    <xf numFmtId="0" fontId="0" fillId="22" borderId="40" xfId="0" applyFill="1" applyBorder="1" applyAlignment="1">
      <alignment horizontal="center" vertical="center" wrapText="1"/>
    </xf>
    <xf numFmtId="9" fontId="0" fillId="22" borderId="40" xfId="9" applyFont="1" applyFill="1" applyBorder="1" applyAlignment="1">
      <alignment horizontal="center" vertical="center" wrapText="1"/>
    </xf>
    <xf numFmtId="0" fontId="0" fillId="22" borderId="41" xfId="0" applyFill="1" applyBorder="1" applyAlignment="1">
      <alignment horizontal="center" vertical="center" wrapText="1"/>
    </xf>
    <xf numFmtId="0" fontId="0" fillId="23" borderId="39"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40" xfId="0" applyFill="1" applyBorder="1" applyAlignment="1">
      <alignment horizontal="center" vertical="center" wrapText="1"/>
    </xf>
    <xf numFmtId="9" fontId="0" fillId="24" borderId="40" xfId="9" applyFont="1" applyFill="1" applyBorder="1" applyAlignment="1">
      <alignment horizontal="center" vertical="center" wrapText="1"/>
    </xf>
    <xf numFmtId="0" fontId="0" fillId="24" borderId="41" xfId="0" applyFill="1" applyBorder="1" applyAlignment="1">
      <alignment horizontal="center" vertical="center" wrapText="1"/>
    </xf>
    <xf numFmtId="165" fontId="0" fillId="17" borderId="1" xfId="9" applyNumberFormat="1" applyFont="1" applyFill="1" applyBorder="1" applyAlignment="1">
      <alignment horizontal="center" vertical="center" wrapText="1"/>
    </xf>
    <xf numFmtId="165" fontId="0" fillId="17" borderId="18" xfId="9" applyNumberFormat="1" applyFont="1" applyFill="1" applyBorder="1" applyAlignment="1">
      <alignment horizontal="center" vertical="center" wrapText="1"/>
    </xf>
    <xf numFmtId="0" fontId="0" fillId="25" borderId="40" xfId="0" applyFill="1" applyBorder="1" applyAlignment="1">
      <alignment horizontal="center" vertical="center" wrapText="1"/>
    </xf>
    <xf numFmtId="9" fontId="0" fillId="25" borderId="40" xfId="9" applyFont="1" applyFill="1" applyBorder="1" applyAlignment="1">
      <alignment horizontal="center" vertical="center" wrapText="1"/>
    </xf>
    <xf numFmtId="0" fontId="0" fillId="25" borderId="41" xfId="0" applyFill="1" applyBorder="1" applyAlignment="1">
      <alignment horizontal="center" vertical="center" wrapText="1"/>
    </xf>
    <xf numFmtId="17" fontId="0" fillId="9" borderId="19" xfId="0" applyNumberFormat="1" applyFill="1" applyBorder="1" applyAlignment="1">
      <alignment horizontal="center" vertical="center"/>
    </xf>
    <xf numFmtId="0" fontId="0" fillId="17" borderId="23" xfId="0" applyFill="1" applyBorder="1" applyAlignment="1">
      <alignment horizontal="center" vertical="center"/>
    </xf>
    <xf numFmtId="0" fontId="0" fillId="7" borderId="21" xfId="0" applyFill="1" applyBorder="1" applyAlignment="1">
      <alignment horizontal="left" vertical="center" wrapText="1"/>
    </xf>
    <xf numFmtId="1" fontId="0" fillId="17" borderId="20" xfId="7" applyNumberFormat="1" applyFont="1" applyFill="1" applyBorder="1" applyAlignment="1">
      <alignment horizontal="center" vertical="center"/>
    </xf>
    <xf numFmtId="0" fontId="0" fillId="0" borderId="4" xfId="0" applyBorder="1" applyAlignment="1">
      <alignment vertical="top" wrapText="1"/>
    </xf>
    <xf numFmtId="0" fontId="0" fillId="0" borderId="12" xfId="0" applyBorder="1" applyAlignment="1">
      <alignment vertical="top" wrapText="1"/>
    </xf>
    <xf numFmtId="8" fontId="0" fillId="16" borderId="46" xfId="0" applyNumberFormat="1" applyFill="1" applyBorder="1" applyAlignment="1">
      <alignment horizontal="center" vertical="center" wrapText="1"/>
    </xf>
    <xf numFmtId="8" fontId="0" fillId="16" borderId="2" xfId="0" applyNumberFormat="1" applyFill="1" applyBorder="1" applyAlignment="1">
      <alignment horizontal="center" vertical="center" wrapText="1"/>
    </xf>
    <xf numFmtId="8" fontId="0" fillId="16" borderId="11" xfId="0" applyNumberFormat="1" applyFill="1" applyBorder="1" applyAlignment="1">
      <alignment horizontal="center" vertical="center" wrapText="1"/>
    </xf>
    <xf numFmtId="0" fontId="0" fillId="11" borderId="2" xfId="0" applyFill="1" applyBorder="1" applyAlignment="1">
      <alignment horizontal="center" vertical="center" wrapText="1"/>
    </xf>
    <xf numFmtId="0" fontId="0" fillId="11" borderId="11"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11"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11"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11" xfId="0" applyFill="1" applyBorder="1" applyAlignment="1">
      <alignment horizontal="center" vertical="center" wrapText="1"/>
    </xf>
    <xf numFmtId="0" fontId="0" fillId="15" borderId="2" xfId="0" applyFill="1" applyBorder="1" applyAlignment="1">
      <alignment horizontal="center" vertical="center" wrapText="1"/>
    </xf>
    <xf numFmtId="0" fontId="0" fillId="15" borderId="47" xfId="0" applyFill="1" applyBorder="1" applyAlignment="1">
      <alignment horizontal="center" vertical="center" wrapText="1"/>
    </xf>
    <xf numFmtId="0" fontId="0" fillId="0" borderId="1" xfId="0" applyBorder="1"/>
    <xf numFmtId="44" fontId="0" fillId="9" borderId="19" xfId="8" applyFont="1" applyFill="1" applyBorder="1" applyAlignment="1">
      <alignment horizontal="center" vertical="center"/>
    </xf>
    <xf numFmtId="0" fontId="0" fillId="2" borderId="19"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 xfId="0" applyFill="1" applyBorder="1" applyAlignment="1">
      <alignment horizontal="center" vertical="center" wrapText="1"/>
    </xf>
    <xf numFmtId="0" fontId="27"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1"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19" xfId="0" applyFill="1" applyBorder="1" applyAlignment="1">
      <alignment horizontal="center" vertical="center"/>
    </xf>
    <xf numFmtId="0" fontId="24" fillId="7" borderId="19" xfId="0" applyFont="1" applyFill="1" applyBorder="1" applyAlignment="1">
      <alignment horizontal="center" vertical="center" wrapText="1"/>
    </xf>
    <xf numFmtId="0" fontId="0" fillId="7" borderId="16" xfId="0" applyFill="1" applyBorder="1" applyAlignment="1">
      <alignment horizontal="center" vertical="center"/>
    </xf>
    <xf numFmtId="167" fontId="14" fillId="7" borderId="1" xfId="0" applyNumberFormat="1" applyFont="1" applyFill="1" applyBorder="1" applyAlignment="1">
      <alignment horizontal="center" vertical="center"/>
    </xf>
    <xf numFmtId="165" fontId="14" fillId="19" borderId="40" xfId="9" applyNumberFormat="1" applyFont="1" applyFill="1" applyBorder="1" applyAlignment="1">
      <alignment horizontal="center" vertical="center" wrapText="1"/>
    </xf>
    <xf numFmtId="165" fontId="14" fillId="20" borderId="40" xfId="9" applyNumberFormat="1" applyFont="1" applyFill="1" applyBorder="1" applyAlignment="1">
      <alignment horizontal="center" vertical="center" wrapText="1"/>
    </xf>
    <xf numFmtId="165" fontId="14" fillId="21" borderId="40" xfId="9" applyNumberFormat="1" applyFont="1" applyFill="1" applyBorder="1" applyAlignment="1">
      <alignment horizontal="center" vertical="center" wrapText="1"/>
    </xf>
    <xf numFmtId="165" fontId="14" fillId="11" borderId="40" xfId="9" applyNumberFormat="1" applyFont="1" applyFill="1" applyBorder="1" applyAlignment="1">
      <alignment horizontal="center" vertical="center" wrapText="1"/>
    </xf>
    <xf numFmtId="165" fontId="14" fillId="12" borderId="40" xfId="9" applyNumberFormat="1" applyFont="1" applyFill="1" applyBorder="1" applyAlignment="1">
      <alignment horizontal="center" vertical="center" wrapText="1"/>
    </xf>
    <xf numFmtId="165" fontId="14" fillId="22" borderId="40" xfId="9" applyNumberFormat="1" applyFont="1" applyFill="1" applyBorder="1" applyAlignment="1">
      <alignment horizontal="center" vertical="center" wrapText="1"/>
    </xf>
    <xf numFmtId="165" fontId="14" fillId="25" borderId="40" xfId="9" applyNumberFormat="1" applyFont="1" applyFill="1" applyBorder="1" applyAlignment="1">
      <alignment horizontal="center" vertical="center" wrapText="1"/>
    </xf>
    <xf numFmtId="165" fontId="14" fillId="24" borderId="40" xfId="9" applyNumberFormat="1" applyFont="1" applyFill="1" applyBorder="1" applyAlignment="1">
      <alignment horizontal="center" vertical="center" wrapText="1"/>
    </xf>
    <xf numFmtId="0" fontId="14" fillId="0" borderId="0" xfId="0" applyFont="1"/>
    <xf numFmtId="0" fontId="26" fillId="8" borderId="23" xfId="0" applyFont="1" applyFill="1" applyBorder="1" applyAlignment="1">
      <alignment horizontal="center" vertical="center"/>
    </xf>
    <xf numFmtId="0" fontId="25" fillId="3" borderId="20" xfId="0" applyFont="1" applyFill="1" applyBorder="1" applyAlignment="1">
      <alignment horizontal="center" vertical="center"/>
    </xf>
    <xf numFmtId="0" fontId="8" fillId="3" borderId="20" xfId="0" applyFont="1" applyFill="1" applyBorder="1" applyAlignment="1">
      <alignment horizontal="center" vertical="center"/>
    </xf>
    <xf numFmtId="167" fontId="0" fillId="7" borderId="7" xfId="10" applyNumberFormat="1" applyFont="1" applyFill="1" applyBorder="1" applyAlignment="1">
      <alignment horizontal="center" vertical="center"/>
    </xf>
    <xf numFmtId="167" fontId="0" fillId="7" borderId="1" xfId="10" applyNumberFormat="1" applyFont="1" applyFill="1" applyBorder="1" applyAlignment="1">
      <alignment horizontal="center" vertical="center"/>
    </xf>
    <xf numFmtId="49" fontId="0" fillId="7" borderId="45" xfId="11" applyNumberFormat="1" applyFont="1" applyFill="1" applyBorder="1" applyAlignment="1">
      <alignment horizontal="center" vertical="center" wrapText="1"/>
    </xf>
    <xf numFmtId="44" fontId="8" fillId="17" borderId="7" xfId="10" applyFont="1" applyFill="1" applyBorder="1" applyAlignment="1">
      <alignment horizontal="center" vertical="center" wrapText="1"/>
    </xf>
    <xf numFmtId="44" fontId="8" fillId="17" borderId="1" xfId="10" applyFont="1" applyFill="1" applyBorder="1" applyAlignment="1">
      <alignment horizontal="center" vertical="center"/>
    </xf>
    <xf numFmtId="0" fontId="8" fillId="17" borderId="18" xfId="0" applyFont="1" applyFill="1" applyBorder="1" applyAlignment="1">
      <alignment horizontal="center" vertical="center"/>
    </xf>
    <xf numFmtId="0" fontId="0" fillId="8" borderId="25" xfId="0" applyFill="1" applyBorder="1" applyAlignment="1">
      <alignment horizontal="center" vertical="center"/>
    </xf>
    <xf numFmtId="0" fontId="28" fillId="14" borderId="18" xfId="0" applyFont="1" applyFill="1" applyBorder="1" applyAlignment="1">
      <alignment horizontal="center" vertical="center" wrapText="1"/>
    </xf>
    <xf numFmtId="0" fontId="0" fillId="7" borderId="48" xfId="0" applyFill="1" applyBorder="1" applyAlignment="1">
      <alignment horizontal="center" vertical="center"/>
    </xf>
    <xf numFmtId="0" fontId="1"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0" fillId="2" borderId="14" xfId="0" applyFill="1" applyBorder="1"/>
    <xf numFmtId="0" fontId="0" fillId="3" borderId="20" xfId="0" applyFill="1" applyBorder="1" applyAlignment="1">
      <alignment horizontal="center" vertical="center" wrapText="1"/>
    </xf>
    <xf numFmtId="0" fontId="0" fillId="3" borderId="15" xfId="0" applyFill="1" applyBorder="1" applyAlignment="1">
      <alignment horizontal="center" vertical="center"/>
    </xf>
    <xf numFmtId="0" fontId="0" fillId="3" borderId="20" xfId="0" applyFill="1" applyBorder="1" applyAlignment="1">
      <alignment horizontal="center" vertical="center"/>
    </xf>
    <xf numFmtId="9" fontId="0" fillId="3" borderId="20" xfId="0" applyNumberFormat="1" applyFill="1" applyBorder="1" applyAlignment="1">
      <alignment horizontal="center" vertical="center"/>
    </xf>
    <xf numFmtId="0" fontId="0" fillId="8" borderId="40" xfId="0" applyFill="1" applyBorder="1" applyAlignment="1">
      <alignment horizontal="center" vertical="center"/>
    </xf>
    <xf numFmtId="0" fontId="0" fillId="8" borderId="53" xfId="0" applyFill="1" applyBorder="1" applyAlignment="1">
      <alignment horizontal="center" vertical="center"/>
    </xf>
    <xf numFmtId="0" fontId="0" fillId="2" borderId="12" xfId="0" applyFill="1" applyBorder="1" applyAlignment="1">
      <alignment horizontal="center" vertical="center" wrapText="1"/>
    </xf>
    <xf numFmtId="0" fontId="25" fillId="3" borderId="19" xfId="0" applyFont="1" applyFill="1" applyBorder="1" applyAlignment="1">
      <alignment horizontal="center" vertical="center"/>
    </xf>
    <xf numFmtId="0" fontId="25" fillId="3" borderId="23" xfId="0" applyFont="1" applyFill="1" applyBorder="1" applyAlignment="1">
      <alignment horizontal="center" vertical="center"/>
    </xf>
    <xf numFmtId="0" fontId="26" fillId="8" borderId="20" xfId="0" applyFont="1" applyFill="1" applyBorder="1" applyAlignment="1">
      <alignment horizontal="center" vertical="center"/>
    </xf>
    <xf numFmtId="0" fontId="8" fillId="3" borderId="23" xfId="0" applyFont="1" applyFill="1" applyBorder="1" applyAlignment="1">
      <alignment horizontal="center" vertical="center"/>
    </xf>
    <xf numFmtId="0" fontId="29" fillId="10" borderId="19" xfId="0" applyFont="1" applyFill="1" applyBorder="1" applyAlignment="1">
      <alignment horizontal="center" vertical="center" wrapText="1"/>
    </xf>
    <xf numFmtId="0" fontId="14" fillId="10" borderId="31"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31"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4" fillId="12" borderId="31"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31"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14" borderId="31" xfId="0" applyFont="1" applyFill="1" applyBorder="1" applyAlignment="1">
      <alignment horizontal="center" vertical="center" wrapText="1"/>
    </xf>
    <xf numFmtId="0" fontId="27" fillId="11" borderId="23" xfId="0" applyFont="1" applyFill="1" applyBorder="1" applyAlignment="1">
      <alignment horizontal="center" vertical="center" wrapText="1"/>
    </xf>
    <xf numFmtId="0" fontId="27" fillId="12" borderId="1" xfId="0" applyFont="1" applyFill="1" applyBorder="1" applyAlignment="1">
      <alignment horizontal="center" vertical="center"/>
    </xf>
    <xf numFmtId="0" fontId="27" fillId="12" borderId="23" xfId="0" applyFont="1" applyFill="1" applyBorder="1" applyAlignment="1">
      <alignment horizontal="center" vertical="center" wrapText="1"/>
    </xf>
    <xf numFmtId="0" fontId="27" fillId="13" borderId="23" xfId="0" applyFont="1" applyFill="1" applyBorder="1" applyAlignment="1">
      <alignment horizontal="center" vertical="center" wrapText="1"/>
    </xf>
    <xf numFmtId="0" fontId="27" fillId="14" borderId="23" xfId="0" applyFont="1" applyFill="1" applyBorder="1" applyAlignment="1">
      <alignment horizontal="center" vertical="center" wrapText="1"/>
    </xf>
    <xf numFmtId="0" fontId="0" fillId="15" borderId="20" xfId="0" applyFill="1" applyBorder="1" applyAlignment="1">
      <alignment horizontal="center" vertical="center" wrapText="1"/>
    </xf>
    <xf numFmtId="165" fontId="0" fillId="15" borderId="20" xfId="9" applyNumberFormat="1" applyFont="1" applyFill="1" applyBorder="1" applyAlignment="1">
      <alignment horizontal="center" vertical="center" wrapText="1"/>
    </xf>
    <xf numFmtId="0" fontId="27" fillId="15" borderId="20" xfId="0" applyFont="1" applyFill="1" applyBorder="1" applyAlignment="1">
      <alignment horizontal="center" vertical="center" wrapText="1"/>
    </xf>
    <xf numFmtId="0" fontId="0" fillId="13" borderId="20" xfId="0" applyFill="1" applyBorder="1" applyAlignment="1">
      <alignment horizontal="center" vertical="center" wrapText="1"/>
    </xf>
    <xf numFmtId="0" fontId="27" fillId="13" borderId="20" xfId="0" applyFont="1" applyFill="1" applyBorder="1" applyAlignment="1">
      <alignment horizontal="center" vertical="center" wrapText="1"/>
    </xf>
    <xf numFmtId="0" fontId="0" fillId="11" borderId="20" xfId="0" applyFill="1" applyBorder="1" applyAlignment="1">
      <alignment horizontal="center" vertical="center" wrapText="1"/>
    </xf>
    <xf numFmtId="0" fontId="27" fillId="11" borderId="20" xfId="0" applyFont="1" applyFill="1" applyBorder="1" applyAlignment="1">
      <alignment horizontal="center" vertical="center" wrapText="1"/>
    </xf>
    <xf numFmtId="2" fontId="0" fillId="3" borderId="7" xfId="0" applyNumberFormat="1" applyFill="1" applyBorder="1" applyAlignment="1">
      <alignment horizontal="center" vertical="center"/>
    </xf>
    <xf numFmtId="168" fontId="0" fillId="3" borderId="7" xfId="0" applyNumberFormat="1" applyFill="1" applyBorder="1" applyAlignment="1">
      <alignment horizontal="center" vertical="center"/>
    </xf>
    <xf numFmtId="9" fontId="14" fillId="8" borderId="20" xfId="9" applyFont="1" applyFill="1" applyBorder="1" applyAlignment="1">
      <alignment horizontal="center" vertical="center"/>
    </xf>
    <xf numFmtId="44" fontId="0" fillId="20" borderId="7" xfId="8" applyFont="1" applyFill="1" applyBorder="1" applyAlignment="1">
      <alignment horizontal="center" vertical="center"/>
    </xf>
    <xf numFmtId="44" fontId="0" fillId="20" borderId="1" xfId="8" applyFont="1" applyFill="1" applyBorder="1" applyAlignment="1">
      <alignment horizontal="center" vertical="center"/>
    </xf>
    <xf numFmtId="44" fontId="0" fillId="20" borderId="18" xfId="8" applyFont="1" applyFill="1" applyBorder="1" applyAlignment="1">
      <alignment horizontal="center" vertical="center"/>
    </xf>
    <xf numFmtId="0" fontId="27" fillId="2" borderId="16" xfId="0" applyFont="1" applyFill="1" applyBorder="1" applyAlignment="1">
      <alignment horizontal="center" vertical="center" wrapText="1"/>
    </xf>
    <xf numFmtId="1" fontId="0" fillId="17" borderId="1" xfId="0" applyNumberFormat="1" applyFill="1" applyBorder="1" applyAlignment="1">
      <alignment horizontal="center" vertical="center"/>
    </xf>
    <xf numFmtId="9" fontId="1" fillId="10" borderId="1" xfId="9" applyFont="1" applyFill="1" applyBorder="1" applyAlignment="1">
      <alignment horizontal="center" vertical="center" wrapText="1"/>
    </xf>
    <xf numFmtId="9" fontId="1" fillId="10" borderId="23" xfId="9"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5" xfId="0" applyFill="1" applyBorder="1" applyAlignment="1">
      <alignment horizontal="center" vertical="center" wrapText="1"/>
    </xf>
    <xf numFmtId="9" fontId="1" fillId="11" borderId="20" xfId="9" applyFont="1" applyFill="1" applyBorder="1" applyAlignment="1">
      <alignment horizontal="center" vertical="center" wrapText="1"/>
    </xf>
    <xf numFmtId="9" fontId="1" fillId="11" borderId="1" xfId="9" applyFont="1" applyFill="1" applyBorder="1" applyAlignment="1">
      <alignment horizontal="center" vertical="center" wrapText="1"/>
    </xf>
    <xf numFmtId="9" fontId="1" fillId="11" borderId="23" xfId="9" applyFont="1" applyFill="1" applyBorder="1" applyAlignment="1">
      <alignment horizontal="center" vertical="center" wrapText="1"/>
    </xf>
    <xf numFmtId="0" fontId="8" fillId="17" borderId="20" xfId="0" applyFont="1" applyFill="1" applyBorder="1" applyAlignment="1">
      <alignment horizontal="center" vertical="center"/>
    </xf>
    <xf numFmtId="0" fontId="8" fillId="17" borderId="23" xfId="0" applyFont="1" applyFill="1" applyBorder="1" applyAlignment="1">
      <alignment horizontal="center" vertical="center"/>
    </xf>
    <xf numFmtId="0" fontId="27" fillId="17" borderId="1" xfId="0" applyFont="1" applyFill="1" applyBorder="1" applyAlignment="1">
      <alignment horizontal="center" vertical="center" wrapText="1"/>
    </xf>
    <xf numFmtId="0" fontId="27" fillId="17" borderId="20" xfId="0" applyFont="1" applyFill="1" applyBorder="1" applyAlignment="1">
      <alignment horizontal="center" vertical="center" wrapText="1"/>
    </xf>
    <xf numFmtId="0" fontId="27" fillId="17" borderId="23" xfId="0" applyFont="1" applyFill="1" applyBorder="1" applyAlignment="1">
      <alignment horizontal="center" vertical="center" wrapText="1"/>
    </xf>
    <xf numFmtId="0" fontId="27" fillId="17" borderId="7"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10" xfId="0" applyFill="1" applyBorder="1" applyAlignment="1">
      <alignment horizontal="center" vertical="center" wrapText="1"/>
    </xf>
    <xf numFmtId="0" fontId="0" fillId="11" borderId="25" xfId="0" applyFill="1" applyBorder="1" applyAlignment="1">
      <alignment horizontal="center" vertical="center" wrapText="1"/>
    </xf>
    <xf numFmtId="9" fontId="1" fillId="12" borderId="7" xfId="9" applyFont="1" applyFill="1" applyBorder="1" applyAlignment="1">
      <alignment horizontal="center" vertical="center" wrapText="1"/>
    </xf>
    <xf numFmtId="9" fontId="1" fillId="12" borderId="1" xfId="9" applyFont="1" applyFill="1" applyBorder="1" applyAlignment="1">
      <alignment horizontal="center" vertical="center" wrapText="1"/>
    </xf>
    <xf numFmtId="9" fontId="1" fillId="12" borderId="23" xfId="9" applyFont="1" applyFill="1" applyBorder="1" applyAlignment="1">
      <alignment horizontal="center" vertical="center" wrapText="1"/>
    </xf>
    <xf numFmtId="0" fontId="0" fillId="12" borderId="8" xfId="0" applyFill="1" applyBorder="1" applyAlignment="1">
      <alignment horizontal="center" vertical="center" wrapText="1"/>
    </xf>
    <xf numFmtId="0" fontId="8" fillId="12" borderId="1" xfId="0" applyFont="1" applyFill="1" applyBorder="1" applyAlignment="1">
      <alignment horizontal="center" vertical="center" wrapText="1"/>
    </xf>
    <xf numFmtId="0" fontId="0" fillId="12" borderId="10" xfId="0" applyFill="1" applyBorder="1" applyAlignment="1">
      <alignment horizontal="center" vertical="center" wrapText="1"/>
    </xf>
    <xf numFmtId="0" fontId="8" fillId="12" borderId="10" xfId="0" applyFont="1" applyFill="1" applyBorder="1" applyAlignment="1">
      <alignment horizontal="center" vertical="center" wrapText="1"/>
    </xf>
    <xf numFmtId="0" fontId="0" fillId="12" borderId="25"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8" xfId="0" applyFill="1" applyBorder="1" applyAlignment="1">
      <alignment horizontal="center" vertical="center" wrapText="1"/>
    </xf>
    <xf numFmtId="0" fontId="0" fillId="13" borderId="25" xfId="0" applyFill="1" applyBorder="1" applyAlignment="1">
      <alignment horizontal="center" vertical="center" wrapText="1"/>
    </xf>
    <xf numFmtId="9" fontId="1" fillId="14" borderId="7" xfId="9" applyFont="1" applyFill="1" applyBorder="1" applyAlignment="1">
      <alignment horizontal="center" vertical="center" wrapText="1"/>
    </xf>
    <xf numFmtId="9" fontId="1" fillId="14" borderId="1" xfId="9" applyFont="1" applyFill="1" applyBorder="1" applyAlignment="1">
      <alignment horizontal="center" vertical="center" wrapText="1"/>
    </xf>
    <xf numFmtId="9" fontId="1" fillId="14" borderId="23" xfId="9" applyFont="1" applyFill="1" applyBorder="1" applyAlignment="1">
      <alignment horizontal="center" vertical="center" wrapText="1"/>
    </xf>
    <xf numFmtId="0" fontId="0" fillId="14" borderId="8" xfId="0" applyFill="1" applyBorder="1" applyAlignment="1">
      <alignment horizontal="center" vertical="center" wrapText="1"/>
    </xf>
    <xf numFmtId="0" fontId="8" fillId="14" borderId="10" xfId="0" applyFont="1" applyFill="1" applyBorder="1" applyAlignment="1">
      <alignment horizontal="center" vertical="center" wrapText="1"/>
    </xf>
    <xf numFmtId="0" fontId="0" fillId="14" borderId="25" xfId="0" applyFill="1" applyBorder="1" applyAlignment="1">
      <alignment horizontal="center" vertical="center" wrapText="1"/>
    </xf>
    <xf numFmtId="0" fontId="8" fillId="7" borderId="1" xfId="7" applyNumberFormat="1" applyFont="1" applyFill="1" applyBorder="1" applyAlignment="1">
      <alignment horizontal="center" vertical="center" wrapText="1"/>
    </xf>
    <xf numFmtId="2" fontId="27" fillId="16" borderId="1" xfId="9" applyNumberFormat="1" applyFont="1" applyFill="1" applyBorder="1" applyAlignment="1">
      <alignment horizontal="center" vertical="center" wrapText="1"/>
    </xf>
    <xf numFmtId="2" fontId="27" fillId="10" borderId="1" xfId="9" applyNumberFormat="1" applyFont="1" applyFill="1" applyBorder="1" applyAlignment="1">
      <alignment horizontal="center" vertical="center" wrapText="1"/>
    </xf>
    <xf numFmtId="9" fontId="0" fillId="17" borderId="1" xfId="9" applyFont="1" applyFill="1" applyBorder="1" applyAlignment="1">
      <alignment horizontal="center" vertical="center" wrapText="1"/>
    </xf>
    <xf numFmtId="0" fontId="0" fillId="16" borderId="20" xfId="0" applyFill="1" applyBorder="1" applyAlignment="1">
      <alignment horizontal="center" vertical="center" wrapText="1"/>
    </xf>
    <xf numFmtId="166" fontId="0" fillId="17" borderId="20" xfId="8" applyNumberFormat="1" applyFont="1" applyFill="1" applyBorder="1" applyAlignment="1">
      <alignment horizontal="right" vertical="center" wrapText="1"/>
    </xf>
    <xf numFmtId="8" fontId="0" fillId="16" borderId="13" xfId="0" applyNumberFormat="1" applyFill="1" applyBorder="1" applyAlignment="1">
      <alignment horizontal="center" vertical="center" wrapText="1"/>
    </xf>
    <xf numFmtId="0" fontId="0" fillId="0" borderId="20" xfId="0" applyBorder="1"/>
    <xf numFmtId="0" fontId="0" fillId="16" borderId="23" xfId="0" applyFill="1" applyBorder="1" applyAlignment="1">
      <alignment horizontal="center" vertical="center" wrapText="1"/>
    </xf>
    <xf numFmtId="8" fontId="0" fillId="16" borderId="47" xfId="0" applyNumberFormat="1" applyFill="1" applyBorder="1" applyAlignment="1">
      <alignment horizontal="center" vertical="center" wrapText="1"/>
    </xf>
    <xf numFmtId="0" fontId="0" fillId="0" borderId="23" xfId="0" applyBorder="1"/>
    <xf numFmtId="0" fontId="0" fillId="0" borderId="54" xfId="0" applyBorder="1"/>
    <xf numFmtId="2" fontId="27" fillId="16" borderId="18" xfId="9" applyNumberFormat="1" applyFont="1" applyFill="1" applyBorder="1" applyAlignment="1">
      <alignment horizontal="center" vertical="center" wrapText="1"/>
    </xf>
    <xf numFmtId="166" fontId="27" fillId="16" borderId="1" xfId="8" applyNumberFormat="1" applyFont="1" applyFill="1" applyBorder="1" applyAlignment="1">
      <alignment horizontal="right" vertical="center" wrapText="1"/>
    </xf>
    <xf numFmtId="166" fontId="27" fillId="16" borderId="18" xfId="8" applyNumberFormat="1" applyFont="1" applyFill="1" applyBorder="1" applyAlignment="1">
      <alignment horizontal="right" vertical="center" wrapText="1"/>
    </xf>
    <xf numFmtId="165" fontId="0" fillId="17" borderId="19" xfId="9" applyNumberFormat="1" applyFont="1" applyFill="1" applyBorder="1" applyAlignment="1">
      <alignment horizontal="center" vertical="center" wrapText="1"/>
    </xf>
    <xf numFmtId="166" fontId="0" fillId="17" borderId="19" xfId="8" applyNumberFormat="1" applyFont="1" applyFill="1" applyBorder="1" applyAlignment="1">
      <alignment horizontal="right" vertical="center" wrapText="1"/>
    </xf>
    <xf numFmtId="166" fontId="27" fillId="17" borderId="1" xfId="8" applyNumberFormat="1" applyFont="1" applyFill="1" applyBorder="1" applyAlignment="1">
      <alignment horizontal="right" vertical="center" wrapText="1"/>
    </xf>
    <xf numFmtId="166" fontId="27" fillId="17" borderId="18" xfId="8" applyNumberFormat="1" applyFont="1" applyFill="1" applyBorder="1" applyAlignment="1">
      <alignment horizontal="right" vertical="center" wrapText="1"/>
    </xf>
    <xf numFmtId="166" fontId="27" fillId="16" borderId="46" xfId="8" applyNumberFormat="1" applyFont="1" applyFill="1" applyBorder="1" applyAlignment="1">
      <alignment horizontal="right" vertical="center" wrapText="1"/>
    </xf>
    <xf numFmtId="166" fontId="27" fillId="16" borderId="2" xfId="8" applyNumberFormat="1" applyFont="1" applyFill="1" applyBorder="1" applyAlignment="1">
      <alignment horizontal="right" vertical="center" wrapText="1"/>
    </xf>
    <xf numFmtId="2" fontId="27" fillId="11" borderId="20" xfId="9" applyNumberFormat="1" applyFont="1" applyFill="1" applyBorder="1" applyAlignment="1">
      <alignment horizontal="center" vertical="center" wrapText="1"/>
    </xf>
    <xf numFmtId="2" fontId="27" fillId="11" borderId="1" xfId="9" applyNumberFormat="1" applyFont="1" applyFill="1" applyBorder="1" applyAlignment="1">
      <alignment horizontal="center" vertical="center" wrapText="1"/>
    </xf>
    <xf numFmtId="2" fontId="27" fillId="11" borderId="18" xfId="9" applyNumberFormat="1" applyFont="1" applyFill="1" applyBorder="1" applyAlignment="1">
      <alignment horizontal="center" vertical="center" wrapText="1"/>
    </xf>
    <xf numFmtId="9" fontId="0" fillId="17" borderId="20" xfId="9" applyFont="1" applyFill="1" applyBorder="1" applyAlignment="1">
      <alignment horizontal="center" vertical="center" wrapText="1"/>
    </xf>
    <xf numFmtId="9" fontId="0" fillId="17" borderId="19" xfId="9" applyFont="1" applyFill="1" applyBorder="1" applyAlignment="1">
      <alignment horizontal="center" vertical="center" wrapText="1"/>
    </xf>
    <xf numFmtId="0" fontId="0" fillId="12" borderId="20" xfId="0" applyFill="1" applyBorder="1" applyAlignment="1">
      <alignment horizontal="center" vertical="center" wrapText="1"/>
    </xf>
    <xf numFmtId="0" fontId="27" fillId="12" borderId="20" xfId="0" applyFont="1" applyFill="1" applyBorder="1" applyAlignment="1">
      <alignment horizontal="center" vertical="center" wrapText="1"/>
    </xf>
    <xf numFmtId="14" fontId="0" fillId="12" borderId="20" xfId="0" applyNumberFormat="1" applyFill="1" applyBorder="1" applyAlignment="1">
      <alignment horizontal="center" vertical="center" wrapText="1"/>
    </xf>
    <xf numFmtId="166" fontId="0" fillId="12" borderId="20" xfId="8" applyNumberFormat="1" applyFont="1" applyFill="1" applyBorder="1" applyAlignment="1">
      <alignment horizontal="center" vertical="center" wrapText="1"/>
    </xf>
    <xf numFmtId="0" fontId="0" fillId="12" borderId="13" xfId="0" applyFill="1" applyBorder="1" applyAlignment="1">
      <alignment horizontal="center" vertical="center" wrapText="1"/>
    </xf>
    <xf numFmtId="2" fontId="27" fillId="12" borderId="20" xfId="9" applyNumberFormat="1" applyFont="1" applyFill="1" applyBorder="1" applyAlignment="1">
      <alignment horizontal="center" vertical="center" wrapText="1"/>
    </xf>
    <xf numFmtId="2" fontId="27" fillId="12" borderId="1" xfId="9" applyNumberFormat="1" applyFont="1" applyFill="1" applyBorder="1" applyAlignment="1">
      <alignment horizontal="center" vertical="center" wrapText="1"/>
    </xf>
    <xf numFmtId="2" fontId="27" fillId="12" borderId="18" xfId="9" applyNumberFormat="1" applyFont="1" applyFill="1" applyBorder="1" applyAlignment="1">
      <alignment horizontal="center" vertical="center" wrapText="1"/>
    </xf>
    <xf numFmtId="166" fontId="14" fillId="12" borderId="55" xfId="8" applyNumberFormat="1" applyFont="1" applyFill="1" applyBorder="1" applyAlignment="1">
      <alignment horizontal="center" vertical="center" wrapText="1"/>
    </xf>
    <xf numFmtId="2" fontId="27" fillId="13" borderId="20" xfId="9" applyNumberFormat="1" applyFont="1" applyFill="1" applyBorder="1" applyAlignment="1">
      <alignment horizontal="center" vertical="center" wrapText="1"/>
    </xf>
    <xf numFmtId="2" fontId="27" fillId="13" borderId="1" xfId="9" applyNumberFormat="1" applyFont="1" applyFill="1" applyBorder="1" applyAlignment="1">
      <alignment horizontal="center" vertical="center" wrapText="1"/>
    </xf>
    <xf numFmtId="2" fontId="27" fillId="13" borderId="18" xfId="9" applyNumberFormat="1" applyFont="1" applyFill="1" applyBorder="1" applyAlignment="1">
      <alignment horizontal="center" vertical="center" wrapText="1"/>
    </xf>
    <xf numFmtId="166" fontId="32" fillId="13" borderId="55" xfId="8" applyNumberFormat="1" applyFont="1" applyFill="1" applyBorder="1" applyAlignment="1">
      <alignment horizontal="right" vertical="center" wrapText="1"/>
    </xf>
    <xf numFmtId="166" fontId="27" fillId="13" borderId="20" xfId="8" applyNumberFormat="1" applyFont="1" applyFill="1" applyBorder="1" applyAlignment="1">
      <alignment horizontal="right" vertical="center" wrapText="1"/>
    </xf>
    <xf numFmtId="166" fontId="27" fillId="13" borderId="1" xfId="8" applyNumberFormat="1" applyFont="1" applyFill="1" applyBorder="1" applyAlignment="1">
      <alignment horizontal="right" vertical="center" wrapText="1"/>
    </xf>
    <xf numFmtId="166" fontId="27" fillId="13" borderId="18" xfId="8" applyNumberFormat="1" applyFont="1" applyFill="1" applyBorder="1" applyAlignment="1">
      <alignment horizontal="right" vertical="center" wrapText="1"/>
    </xf>
    <xf numFmtId="9" fontId="0" fillId="17" borderId="18" xfId="9" applyFont="1" applyFill="1" applyBorder="1" applyAlignment="1">
      <alignment horizontal="center" vertical="center" wrapText="1"/>
    </xf>
    <xf numFmtId="166" fontId="32" fillId="14" borderId="55" xfId="8" applyNumberFormat="1" applyFont="1" applyFill="1" applyBorder="1" applyAlignment="1">
      <alignment horizontal="right" vertical="center" wrapText="1"/>
    </xf>
    <xf numFmtId="14" fontId="0" fillId="11" borderId="20" xfId="0" applyNumberFormat="1" applyFill="1" applyBorder="1" applyAlignment="1">
      <alignment horizontal="center" vertical="center" wrapText="1"/>
    </xf>
    <xf numFmtId="3" fontId="0" fillId="11" borderId="20" xfId="0" applyNumberFormat="1" applyFill="1" applyBorder="1" applyAlignment="1">
      <alignment horizontal="center" vertical="center" wrapText="1"/>
    </xf>
    <xf numFmtId="0" fontId="6" fillId="11" borderId="20" xfId="0" applyFont="1" applyFill="1" applyBorder="1" applyAlignment="1">
      <alignment horizontal="center" vertical="center" wrapText="1"/>
    </xf>
    <xf numFmtId="166" fontId="0" fillId="11" borderId="20" xfId="8" applyNumberFormat="1" applyFont="1" applyFill="1" applyBorder="1" applyAlignment="1">
      <alignment horizontal="right" vertical="center" wrapText="1"/>
    </xf>
    <xf numFmtId="166" fontId="27" fillId="16" borderId="11" xfId="8" applyNumberFormat="1" applyFont="1" applyFill="1" applyBorder="1" applyAlignment="1">
      <alignment horizontal="right" vertical="center" wrapText="1"/>
    </xf>
    <xf numFmtId="166" fontId="29" fillId="16" borderId="50" xfId="8" applyNumberFormat="1" applyFont="1" applyFill="1" applyBorder="1" applyAlignment="1">
      <alignment horizontal="right" vertical="center" wrapText="1"/>
    </xf>
    <xf numFmtId="0" fontId="0" fillId="0" borderId="18" xfId="0" applyBorder="1"/>
    <xf numFmtId="0" fontId="0" fillId="11" borderId="13" xfId="0" applyFill="1" applyBorder="1" applyAlignment="1">
      <alignment horizontal="center" vertical="center" wrapText="1"/>
    </xf>
    <xf numFmtId="166" fontId="29" fillId="17" borderId="50" xfId="8" applyNumberFormat="1" applyFont="1" applyFill="1" applyBorder="1" applyAlignment="1">
      <alignment horizontal="right" vertical="center" wrapText="1"/>
    </xf>
    <xf numFmtId="1" fontId="0" fillId="7" borderId="1" xfId="7" applyNumberFormat="1" applyFont="1" applyFill="1" applyBorder="1" applyAlignment="1">
      <alignment horizontal="center" vertical="center"/>
    </xf>
    <xf numFmtId="1" fontId="0" fillId="7" borderId="23" xfId="7" applyNumberFormat="1" applyFont="1" applyFill="1" applyBorder="1" applyAlignment="1">
      <alignment horizontal="center" vertical="center"/>
    </xf>
    <xf numFmtId="1" fontId="0" fillId="9" borderId="20" xfId="7" applyNumberFormat="1" applyFont="1" applyFill="1" applyBorder="1" applyAlignment="1">
      <alignment horizontal="center" vertical="center"/>
    </xf>
    <xf numFmtId="2" fontId="0" fillId="9" borderId="18" xfId="0" applyNumberFormat="1" applyFill="1" applyBorder="1" applyAlignment="1">
      <alignment horizontal="center" vertical="center" wrapText="1"/>
    </xf>
    <xf numFmtId="14" fontId="0" fillId="13" borderId="20" xfId="0" applyNumberFormat="1" applyFill="1" applyBorder="1" applyAlignment="1">
      <alignment horizontal="center" vertical="center" wrapText="1"/>
    </xf>
    <xf numFmtId="0" fontId="6" fillId="13" borderId="20" xfId="0" applyFont="1" applyFill="1" applyBorder="1" applyAlignment="1">
      <alignment horizontal="center" vertical="center" wrapText="1"/>
    </xf>
    <xf numFmtId="166" fontId="0" fillId="13" borderId="20" xfId="8" applyNumberFormat="1" applyFont="1" applyFill="1" applyBorder="1" applyAlignment="1">
      <alignment horizontal="right" vertical="center" wrapText="1"/>
    </xf>
    <xf numFmtId="0" fontId="0" fillId="13" borderId="13" xfId="0" applyFill="1" applyBorder="1" applyAlignment="1">
      <alignment horizontal="center" vertical="center" wrapText="1"/>
    </xf>
    <xf numFmtId="0" fontId="0" fillId="14" borderId="20" xfId="0" applyFill="1" applyBorder="1" applyAlignment="1">
      <alignment horizontal="center" vertical="center" wrapText="1"/>
    </xf>
    <xf numFmtId="14" fontId="0" fillId="14" borderId="20" xfId="0" applyNumberFormat="1" applyFill="1" applyBorder="1" applyAlignment="1">
      <alignment horizontal="center" vertical="center" wrapText="1"/>
    </xf>
    <xf numFmtId="0" fontId="27" fillId="14" borderId="20" xfId="0" applyFont="1" applyFill="1" applyBorder="1" applyAlignment="1">
      <alignment horizontal="center" vertical="center" wrapText="1"/>
    </xf>
    <xf numFmtId="166" fontId="0" fillId="14" borderId="20" xfId="8" applyNumberFormat="1" applyFont="1" applyFill="1" applyBorder="1" applyAlignment="1">
      <alignment horizontal="right" vertical="center" wrapText="1"/>
    </xf>
    <xf numFmtId="0" fontId="0" fillId="14" borderId="13" xfId="0" applyFill="1" applyBorder="1" applyAlignment="1">
      <alignment horizontal="center" vertical="center" wrapText="1"/>
    </xf>
    <xf numFmtId="14" fontId="0" fillId="15" borderId="20" xfId="0" applyNumberFormat="1" applyFill="1" applyBorder="1" applyAlignment="1">
      <alignment horizontal="center" vertical="center" wrapText="1"/>
    </xf>
    <xf numFmtId="166" fontId="0" fillId="15" borderId="20" xfId="8" applyNumberFormat="1" applyFont="1" applyFill="1" applyBorder="1" applyAlignment="1">
      <alignment horizontal="right" vertical="center" wrapText="1"/>
    </xf>
    <xf numFmtId="0" fontId="0" fillId="15" borderId="13" xfId="0" applyFill="1" applyBorder="1" applyAlignment="1">
      <alignment horizontal="center" vertical="center" wrapText="1"/>
    </xf>
    <xf numFmtId="2" fontId="27" fillId="14" borderId="20" xfId="9" applyNumberFormat="1" applyFont="1" applyFill="1" applyBorder="1" applyAlignment="1">
      <alignment horizontal="center" vertical="center" wrapText="1"/>
    </xf>
    <xf numFmtId="2" fontId="27" fillId="17" borderId="20" xfId="9" applyNumberFormat="1" applyFont="1" applyFill="1" applyBorder="1" applyAlignment="1">
      <alignment horizontal="center" vertical="center" wrapText="1"/>
    </xf>
    <xf numFmtId="2" fontId="27" fillId="14" borderId="1" xfId="9" applyNumberFormat="1" applyFont="1" applyFill="1" applyBorder="1" applyAlignment="1">
      <alignment horizontal="center" vertical="center" wrapText="1"/>
    </xf>
    <xf numFmtId="2" fontId="27" fillId="17" borderId="1" xfId="9" applyNumberFormat="1" applyFont="1" applyFill="1" applyBorder="1" applyAlignment="1">
      <alignment horizontal="center" vertical="center" wrapText="1"/>
    </xf>
    <xf numFmtId="2" fontId="27" fillId="14" borderId="18" xfId="9" applyNumberFormat="1" applyFont="1" applyFill="1" applyBorder="1" applyAlignment="1">
      <alignment horizontal="center" vertical="center" wrapText="1"/>
    </xf>
    <xf numFmtId="2" fontId="27" fillId="17" borderId="18" xfId="9" applyNumberFormat="1" applyFont="1" applyFill="1" applyBorder="1" applyAlignment="1">
      <alignment horizontal="center" vertical="center" wrapText="1"/>
    </xf>
    <xf numFmtId="0" fontId="0" fillId="15" borderId="18" xfId="0" applyFill="1" applyBorder="1" applyAlignment="1">
      <alignment horizontal="center" vertical="center" wrapText="1"/>
    </xf>
    <xf numFmtId="14" fontId="0" fillId="15" borderId="18" xfId="0" applyNumberFormat="1" applyFill="1" applyBorder="1" applyAlignment="1">
      <alignment horizontal="center" vertical="center" wrapText="1"/>
    </xf>
    <xf numFmtId="0" fontId="27" fillId="15" borderId="18" xfId="0" applyFont="1" applyFill="1" applyBorder="1" applyAlignment="1">
      <alignment horizontal="center" vertical="center" wrapText="1"/>
    </xf>
    <xf numFmtId="166" fontId="0" fillId="15" borderId="18" xfId="8" applyNumberFormat="1" applyFont="1" applyFill="1" applyBorder="1" applyAlignment="1">
      <alignment horizontal="right" vertical="center" wrapText="1"/>
    </xf>
    <xf numFmtId="165" fontId="27" fillId="15" borderId="1" xfId="0" applyNumberFormat="1" applyFont="1" applyFill="1" applyBorder="1" applyAlignment="1">
      <alignment horizontal="center" vertical="center" wrapText="1"/>
    </xf>
    <xf numFmtId="2" fontId="27" fillId="15" borderId="20" xfId="9" applyNumberFormat="1" applyFont="1" applyFill="1" applyBorder="1" applyAlignment="1">
      <alignment horizontal="center" vertical="center" wrapText="1"/>
    </xf>
    <xf numFmtId="2" fontId="27" fillId="15" borderId="1" xfId="9" applyNumberFormat="1" applyFont="1" applyFill="1" applyBorder="1" applyAlignment="1">
      <alignment horizontal="center" vertical="center" wrapText="1"/>
    </xf>
    <xf numFmtId="2" fontId="27" fillId="15" borderId="18" xfId="9" applyNumberFormat="1" applyFont="1" applyFill="1" applyBorder="1" applyAlignment="1">
      <alignment horizontal="center" vertical="center" wrapText="1"/>
    </xf>
    <xf numFmtId="166" fontId="32" fillId="15" borderId="39" xfId="0" applyNumberFormat="1" applyFont="1" applyFill="1" applyBorder="1" applyAlignment="1">
      <alignment vertical="center"/>
    </xf>
    <xf numFmtId="166" fontId="32" fillId="15" borderId="40" xfId="0" applyNumberFormat="1" applyFont="1" applyFill="1" applyBorder="1" applyAlignment="1">
      <alignment vertical="center"/>
    </xf>
    <xf numFmtId="0" fontId="0" fillId="14" borderId="4" xfId="0" applyFill="1" applyBorder="1" applyAlignment="1">
      <alignment horizontal="center" vertical="center" wrapText="1"/>
    </xf>
    <xf numFmtId="0" fontId="0" fillId="13" borderId="4" xfId="0" applyFill="1" applyBorder="1" applyAlignment="1">
      <alignment horizontal="center" vertical="center" wrapText="1"/>
    </xf>
    <xf numFmtId="0" fontId="0" fillId="12" borderId="4" xfId="0" applyFill="1" applyBorder="1" applyAlignment="1">
      <alignment horizontal="center" vertical="center" wrapText="1"/>
    </xf>
    <xf numFmtId="0" fontId="0" fillId="11" borderId="4" xfId="0" applyFill="1" applyBorder="1" applyAlignment="1">
      <alignment horizontal="center" vertical="center" wrapText="1"/>
    </xf>
    <xf numFmtId="166" fontId="32" fillId="11" borderId="39" xfId="0" applyNumberFormat="1" applyFont="1" applyFill="1" applyBorder="1" applyAlignment="1">
      <alignment vertical="center" wrapText="1"/>
    </xf>
    <xf numFmtId="166" fontId="32" fillId="11" borderId="40" xfId="8" applyNumberFormat="1" applyFont="1" applyFill="1" applyBorder="1" applyAlignment="1">
      <alignment horizontal="right" vertical="center" wrapText="1"/>
    </xf>
    <xf numFmtId="0" fontId="0" fillId="0" borderId="0" xfId="0" applyAlignment="1">
      <alignment vertical="center" wrapText="1"/>
    </xf>
    <xf numFmtId="44" fontId="32" fillId="20" borderId="40" xfId="8" applyFont="1" applyFill="1" applyBorder="1" applyAlignment="1">
      <alignment horizontal="center" vertical="center"/>
    </xf>
    <xf numFmtId="44" fontId="32" fillId="20" borderId="52" xfId="8" applyFont="1" applyFill="1" applyBorder="1" applyAlignment="1">
      <alignment horizontal="center" vertical="center"/>
    </xf>
    <xf numFmtId="0" fontId="24" fillId="3" borderId="20" xfId="0" applyFont="1" applyFill="1" applyBorder="1" applyAlignment="1">
      <alignment vertical="center" wrapText="1"/>
    </xf>
    <xf numFmtId="1" fontId="0" fillId="3" borderId="20" xfId="7" applyNumberFormat="1" applyFont="1" applyFill="1" applyBorder="1" applyAlignment="1">
      <alignment horizontal="center" vertical="center"/>
    </xf>
    <xf numFmtId="17" fontId="0" fillId="3" borderId="20" xfId="0" applyNumberFormat="1" applyFill="1" applyBorder="1" applyAlignment="1">
      <alignment horizontal="center" vertical="center"/>
    </xf>
    <xf numFmtId="44" fontId="0" fillId="3" borderId="20" xfId="8" applyFont="1" applyFill="1" applyBorder="1" applyAlignment="1">
      <alignment horizontal="center" vertical="center"/>
    </xf>
    <xf numFmtId="0" fontId="0" fillId="3" borderId="20" xfId="0" applyFill="1" applyBorder="1" applyAlignment="1">
      <alignment vertical="center" wrapText="1"/>
    </xf>
    <xf numFmtId="44" fontId="32" fillId="20" borderId="53" xfId="8" applyFont="1" applyFill="1" applyBorder="1" applyAlignment="1">
      <alignment horizontal="center" vertical="center"/>
    </xf>
    <xf numFmtId="0" fontId="0" fillId="3" borderId="19" xfId="0" applyFill="1" applyBorder="1" applyAlignment="1">
      <alignment horizontal="center" vertical="center" wrapText="1"/>
    </xf>
    <xf numFmtId="0" fontId="0" fillId="3" borderId="16" xfId="0" applyFill="1" applyBorder="1" applyAlignment="1">
      <alignment horizontal="center" vertical="center" wrapText="1"/>
    </xf>
    <xf numFmtId="0" fontId="0" fillId="0" borderId="12" xfId="0" applyBorder="1" applyAlignment="1">
      <alignment horizontal="center"/>
    </xf>
    <xf numFmtId="44" fontId="32" fillId="3" borderId="19" xfId="8" applyFont="1" applyFill="1" applyBorder="1" applyAlignment="1">
      <alignment horizontal="center" vertical="center"/>
    </xf>
    <xf numFmtId="9" fontId="0" fillId="3" borderId="18" xfId="0" applyNumberFormat="1" applyFill="1" applyBorder="1" applyAlignment="1">
      <alignment horizontal="center" vertical="center"/>
    </xf>
    <xf numFmtId="0" fontId="24" fillId="3" borderId="18" xfId="0" applyFont="1" applyFill="1" applyBorder="1" applyAlignment="1">
      <alignment vertical="center" wrapText="1"/>
    </xf>
    <xf numFmtId="0" fontId="0" fillId="3" borderId="18" xfId="0" applyFill="1" applyBorder="1" applyAlignment="1">
      <alignment horizontal="left" vertical="center" wrapText="1"/>
    </xf>
    <xf numFmtId="1" fontId="0" fillId="3" borderId="18" xfId="7" applyNumberFormat="1" applyFont="1" applyFill="1" applyBorder="1" applyAlignment="1">
      <alignment horizontal="center" vertical="center"/>
    </xf>
    <xf numFmtId="17" fontId="0" fillId="3" borderId="18" xfId="0" applyNumberFormat="1" applyFill="1" applyBorder="1" applyAlignment="1">
      <alignment horizontal="center" vertical="center"/>
    </xf>
    <xf numFmtId="0" fontId="0" fillId="3" borderId="18" xfId="0" applyFill="1" applyBorder="1" applyAlignment="1">
      <alignment horizontal="center" vertical="center"/>
    </xf>
    <xf numFmtId="44" fontId="0" fillId="3" borderId="18" xfId="8" applyFont="1" applyFill="1" applyBorder="1" applyAlignment="1">
      <alignment horizontal="center" vertical="center"/>
    </xf>
    <xf numFmtId="0" fontId="0" fillId="3" borderId="18" xfId="0" applyFill="1" applyBorder="1" applyAlignment="1">
      <alignment vertical="center" wrapText="1"/>
    </xf>
    <xf numFmtId="0" fontId="25" fillId="3" borderId="17" xfId="0" applyFont="1" applyFill="1" applyBorder="1" applyAlignment="1">
      <alignment horizontal="center" vertical="center"/>
    </xf>
    <xf numFmtId="2" fontId="0" fillId="17" borderId="1" xfId="7" applyNumberFormat="1" applyFont="1" applyFill="1" applyBorder="1" applyAlignment="1">
      <alignment horizontal="center" vertical="center"/>
    </xf>
    <xf numFmtId="2" fontId="0" fillId="8" borderId="1" xfId="0" applyNumberFormat="1" applyFill="1" applyBorder="1" applyAlignment="1">
      <alignment horizontal="center" vertical="center"/>
    </xf>
    <xf numFmtId="2" fontId="0" fillId="8" borderId="18" xfId="0" applyNumberFormat="1" applyFill="1" applyBorder="1" applyAlignment="1">
      <alignment horizontal="center" vertical="center"/>
    </xf>
    <xf numFmtId="2" fontId="0" fillId="17" borderId="18" xfId="7" applyNumberFormat="1" applyFont="1" applyFill="1" applyBorder="1" applyAlignment="1">
      <alignment horizontal="center" vertical="center"/>
    </xf>
    <xf numFmtId="9" fontId="14" fillId="8" borderId="19" xfId="9" applyFont="1" applyFill="1" applyBorder="1" applyAlignment="1">
      <alignment horizontal="center" vertical="center"/>
    </xf>
    <xf numFmtId="44" fontId="0" fillId="7" borderId="1" xfId="0" applyNumberFormat="1" applyFill="1" applyBorder="1" applyAlignment="1">
      <alignment horizontal="center" vertical="center"/>
    </xf>
    <xf numFmtId="167" fontId="0" fillId="7" borderId="1" xfId="0" applyNumberFormat="1" applyFill="1" applyBorder="1" applyAlignment="1">
      <alignment horizontal="center" vertical="center"/>
    </xf>
    <xf numFmtId="164" fontId="14" fillId="7" borderId="1" xfId="7" applyNumberFormat="1" applyFont="1" applyFill="1" applyBorder="1" applyAlignment="1">
      <alignment horizontal="center" vertical="center"/>
    </xf>
    <xf numFmtId="168" fontId="0" fillId="17" borderId="20" xfId="0" applyNumberFormat="1" applyFill="1" applyBorder="1" applyAlignment="1">
      <alignment horizontal="center" vertical="center" wrapText="1"/>
    </xf>
    <xf numFmtId="9" fontId="14" fillId="3" borderId="20" xfId="9" applyFont="1" applyFill="1" applyBorder="1" applyAlignment="1">
      <alignment horizontal="center" vertical="center"/>
    </xf>
    <xf numFmtId="9" fontId="14" fillId="3" borderId="1" xfId="9" applyFont="1" applyFill="1" applyBorder="1" applyAlignment="1">
      <alignment horizontal="center" vertical="center"/>
    </xf>
    <xf numFmtId="9" fontId="30" fillId="10" borderId="1" xfId="9" applyFont="1" applyFill="1" applyBorder="1" applyAlignment="1">
      <alignment vertical="center" wrapText="1"/>
    </xf>
    <xf numFmtId="9" fontId="30" fillId="10" borderId="2" xfId="9" applyFont="1" applyFill="1" applyBorder="1" applyAlignment="1">
      <alignment vertical="center" wrapText="1"/>
    </xf>
    <xf numFmtId="0" fontId="30" fillId="11" borderId="3" xfId="0" applyFont="1" applyFill="1" applyBorder="1" applyAlignment="1">
      <alignment vertical="center" wrapText="1"/>
    </xf>
    <xf numFmtId="0" fontId="30" fillId="11" borderId="42" xfId="0" applyFont="1" applyFill="1" applyBorder="1" applyAlignment="1">
      <alignment vertical="center" wrapText="1"/>
    </xf>
    <xf numFmtId="0" fontId="30" fillId="12" borderId="1" xfId="0" applyFont="1" applyFill="1" applyBorder="1" applyAlignment="1">
      <alignment vertical="center" wrapText="1"/>
    </xf>
    <xf numFmtId="0" fontId="30" fillId="12" borderId="2" xfId="0" applyFont="1" applyFill="1" applyBorder="1" applyAlignment="1">
      <alignment vertical="center" wrapText="1"/>
    </xf>
    <xf numFmtId="0" fontId="30" fillId="13" borderId="1" xfId="0" applyFont="1" applyFill="1" applyBorder="1" applyAlignment="1">
      <alignment vertical="center" wrapText="1"/>
    </xf>
    <xf numFmtId="0" fontId="30" fillId="13" borderId="2" xfId="0" applyFont="1" applyFill="1" applyBorder="1" applyAlignment="1">
      <alignment vertical="center" wrapText="1"/>
    </xf>
    <xf numFmtId="0" fontId="30" fillId="14" borderId="1" xfId="0" applyFont="1" applyFill="1" applyBorder="1" applyAlignment="1">
      <alignment vertical="center" wrapText="1"/>
    </xf>
    <xf numFmtId="0" fontId="30" fillId="14" borderId="2" xfId="0" applyFont="1" applyFill="1" applyBorder="1" applyAlignment="1">
      <alignment vertical="center" wrapText="1"/>
    </xf>
    <xf numFmtId="165" fontId="30" fillId="15" borderId="1" xfId="0" applyNumberFormat="1" applyFont="1" applyFill="1" applyBorder="1"/>
    <xf numFmtId="165" fontId="30" fillId="15" borderId="2" xfId="0" applyNumberFormat="1" applyFont="1" applyFill="1" applyBorder="1"/>
    <xf numFmtId="166" fontId="32" fillId="18" borderId="55" xfId="8" applyNumberFormat="1" applyFont="1" applyFill="1" applyBorder="1" applyAlignment="1">
      <alignment horizontal="right" vertical="center" wrapText="1"/>
    </xf>
    <xf numFmtId="6" fontId="0" fillId="17" borderId="1" xfId="0" applyNumberFormat="1" applyFill="1" applyBorder="1" applyAlignment="1">
      <alignment vertical="center"/>
    </xf>
    <xf numFmtId="2" fontId="27" fillId="17" borderId="19" xfId="9" applyNumberFormat="1" applyFont="1" applyFill="1" applyBorder="1" applyAlignment="1">
      <alignment horizontal="center" vertical="center" wrapText="1"/>
    </xf>
    <xf numFmtId="166" fontId="32" fillId="17" borderId="40" xfId="8" applyNumberFormat="1" applyFont="1" applyFill="1" applyBorder="1" applyAlignment="1">
      <alignment horizontal="right" vertical="center" wrapText="1"/>
    </xf>
    <xf numFmtId="166" fontId="32" fillId="17" borderId="41" xfId="8" applyNumberFormat="1" applyFont="1" applyFill="1" applyBorder="1" applyAlignment="1">
      <alignment horizontal="right" vertical="center" wrapText="1"/>
    </xf>
    <xf numFmtId="166" fontId="14" fillId="17" borderId="55" xfId="8" applyNumberFormat="1" applyFont="1" applyFill="1" applyBorder="1" applyAlignment="1">
      <alignment horizontal="center" vertical="center" wrapText="1"/>
    </xf>
    <xf numFmtId="166" fontId="32" fillId="17" borderId="55" xfId="8" applyNumberFormat="1" applyFont="1" applyFill="1" applyBorder="1" applyAlignment="1">
      <alignment horizontal="right" vertical="center" wrapText="1"/>
    </xf>
    <xf numFmtId="166" fontId="32" fillId="17" borderId="41" xfId="0" applyNumberFormat="1" applyFont="1" applyFill="1" applyBorder="1" applyAlignment="1">
      <alignment vertical="center"/>
    </xf>
    <xf numFmtId="44" fontId="0" fillId="17" borderId="19" xfId="8" applyFont="1" applyFill="1" applyBorder="1" applyAlignment="1">
      <alignment horizontal="center" vertical="center"/>
    </xf>
    <xf numFmtId="44" fontId="0" fillId="7" borderId="19" xfId="8" applyFont="1" applyFill="1" applyBorder="1" applyAlignment="1">
      <alignment horizontal="center" vertical="center"/>
    </xf>
    <xf numFmtId="0" fontId="24" fillId="7" borderId="19" xfId="0" applyFont="1" applyFill="1" applyBorder="1" applyAlignment="1">
      <alignment horizontal="left" vertical="center" wrapText="1"/>
    </xf>
    <xf numFmtId="0" fontId="0" fillId="7" borderId="19" xfId="0" applyFill="1" applyBorder="1" applyAlignment="1">
      <alignment horizontal="left" vertical="center" wrapText="1"/>
    </xf>
    <xf numFmtId="164" fontId="0" fillId="7" borderId="19" xfId="7" applyNumberFormat="1" applyFont="1" applyFill="1" applyBorder="1" applyAlignment="1">
      <alignment horizontal="center" vertical="center"/>
    </xf>
    <xf numFmtId="0" fontId="0" fillId="9" borderId="35" xfId="0" applyFill="1" applyBorder="1" applyAlignment="1">
      <alignment horizontal="center" vertical="center" wrapText="1"/>
    </xf>
    <xf numFmtId="0" fontId="0" fillId="9" borderId="16" xfId="0" applyFill="1" applyBorder="1" applyAlignment="1">
      <alignment horizontal="center" vertical="center" wrapText="1"/>
    </xf>
    <xf numFmtId="9" fontId="0" fillId="17" borderId="1" xfId="9" applyFont="1" applyFill="1" applyBorder="1" applyAlignment="1">
      <alignment horizontal="center" vertical="center"/>
    </xf>
    <xf numFmtId="10" fontId="0" fillId="17" borderId="1" xfId="9" applyNumberFormat="1" applyFont="1" applyFill="1" applyBorder="1" applyAlignment="1">
      <alignment horizontal="center" vertical="center"/>
    </xf>
    <xf numFmtId="9" fontId="1" fillId="18" borderId="20" xfId="9" applyFont="1" applyFill="1" applyBorder="1" applyAlignment="1">
      <alignment horizontal="center" vertical="center" wrapText="1"/>
    </xf>
    <xf numFmtId="9" fontId="1" fillId="18" borderId="23" xfId="9" applyFont="1" applyFill="1" applyBorder="1" applyAlignment="1">
      <alignment horizontal="center" vertical="center" wrapText="1"/>
    </xf>
    <xf numFmtId="9" fontId="30" fillId="15" borderId="0" xfId="0" applyNumberFormat="1" applyFont="1" applyFill="1" applyAlignment="1">
      <alignment horizontal="center" vertical="center"/>
    </xf>
    <xf numFmtId="0" fontId="30" fillId="9" borderId="3" xfId="0" applyFont="1" applyFill="1" applyBorder="1" applyAlignment="1">
      <alignment vertical="center" wrapText="1"/>
    </xf>
    <xf numFmtId="0" fontId="30" fillId="9" borderId="4" xfId="0" applyFont="1" applyFill="1" applyBorder="1" applyAlignment="1">
      <alignment vertical="center" wrapText="1"/>
    </xf>
    <xf numFmtId="9" fontId="31" fillId="9" borderId="3" xfId="9" applyFont="1" applyFill="1" applyBorder="1" applyAlignment="1">
      <alignment horizontal="center" vertical="center" wrapText="1"/>
    </xf>
    <xf numFmtId="17" fontId="0" fillId="7" borderId="19" xfId="0" applyNumberFormat="1" applyFill="1" applyBorder="1" applyAlignment="1">
      <alignment horizontal="center" vertical="center"/>
    </xf>
    <xf numFmtId="44" fontId="0" fillId="7" borderId="19" xfId="8" applyFont="1" applyFill="1" applyBorder="1" applyAlignment="1">
      <alignment vertical="center"/>
    </xf>
    <xf numFmtId="0" fontId="0" fillId="7" borderId="19" xfId="0" applyFill="1" applyBorder="1" applyAlignment="1">
      <alignment vertical="center"/>
    </xf>
    <xf numFmtId="0" fontId="0" fillId="0" borderId="0" xfId="0" applyAlignment="1">
      <alignment vertical="top" wrapText="1"/>
    </xf>
    <xf numFmtId="0" fontId="30" fillId="3" borderId="1" xfId="0" applyFont="1" applyFill="1" applyBorder="1" applyAlignment="1">
      <alignment vertical="center" wrapText="1"/>
    </xf>
    <xf numFmtId="9" fontId="0" fillId="17" borderId="20" xfId="9" applyFont="1" applyFill="1" applyBorder="1" applyAlignment="1">
      <alignment horizontal="center" vertical="center"/>
    </xf>
    <xf numFmtId="9" fontId="30" fillId="3" borderId="1" xfId="9" applyFont="1" applyFill="1" applyBorder="1" applyAlignment="1">
      <alignment horizontal="center" vertical="center" wrapText="1"/>
    </xf>
    <xf numFmtId="10" fontId="31" fillId="0" borderId="1" xfId="9" applyNumberFormat="1" applyFont="1" applyFill="1" applyBorder="1" applyAlignment="1">
      <alignment horizontal="center" vertical="center" wrapText="1"/>
    </xf>
    <xf numFmtId="10" fontId="34" fillId="0" borderId="3" xfId="0" applyNumberFormat="1" applyFont="1" applyBorder="1" applyAlignment="1">
      <alignment horizontal="center" vertical="center" wrapText="1"/>
    </xf>
    <xf numFmtId="2" fontId="0" fillId="17" borderId="1" xfId="9" applyNumberFormat="1" applyFont="1" applyFill="1" applyBorder="1" applyAlignment="1">
      <alignment horizontal="center" vertical="center" wrapText="1"/>
    </xf>
    <xf numFmtId="2" fontId="0" fillId="17" borderId="20" xfId="9" applyNumberFormat="1" applyFont="1" applyFill="1" applyBorder="1" applyAlignment="1">
      <alignment horizontal="center" vertical="center" wrapText="1"/>
    </xf>
    <xf numFmtId="10" fontId="31" fillId="0" borderId="1" xfId="0" applyNumberFormat="1" applyFont="1" applyBorder="1" applyAlignment="1">
      <alignment horizontal="center" vertical="center" wrapText="1"/>
    </xf>
    <xf numFmtId="2" fontId="0" fillId="17" borderId="18" xfId="9" applyNumberFormat="1" applyFont="1" applyFill="1" applyBorder="1" applyAlignment="1">
      <alignment horizontal="center" vertical="center" wrapText="1"/>
    </xf>
    <xf numFmtId="2" fontId="0" fillId="17" borderId="19" xfId="9" applyNumberFormat="1" applyFont="1" applyFill="1" applyBorder="1" applyAlignment="1">
      <alignment horizontal="center" vertical="center" wrapText="1"/>
    </xf>
    <xf numFmtId="10" fontId="31" fillId="0" borderId="1" xfId="0" applyNumberFormat="1" applyFont="1" applyBorder="1" applyAlignment="1">
      <alignment horizontal="center" vertical="center"/>
    </xf>
    <xf numFmtId="0" fontId="20" fillId="2" borderId="0" xfId="1" applyFont="1" applyFill="1" applyAlignment="1">
      <alignment horizontal="left" vertical="center"/>
    </xf>
    <xf numFmtId="0" fontId="2" fillId="2" borderId="0" xfId="0" applyFont="1" applyFill="1" applyAlignment="1">
      <alignment horizontal="center" vertical="center" wrapText="1"/>
    </xf>
    <xf numFmtId="0" fontId="5" fillId="2" borderId="0" xfId="0" applyFont="1"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9" borderId="0" xfId="0" applyFill="1" applyAlignment="1">
      <alignment horizontal="center" vertical="center" wrapText="1"/>
    </xf>
    <xf numFmtId="0" fontId="0" fillId="3" borderId="0" xfId="0" applyFill="1" applyAlignment="1">
      <alignment horizontal="center" vertical="center" wrapText="1"/>
    </xf>
    <xf numFmtId="0" fontId="0" fillId="3" borderId="14" xfId="0" applyFill="1" applyBorder="1" applyAlignment="1">
      <alignment horizontal="center" vertical="center" wrapText="1"/>
    </xf>
    <xf numFmtId="0" fontId="0" fillId="3" borderId="5" xfId="0" applyFill="1" applyBorder="1" applyAlignment="1">
      <alignment horizontal="center" vertical="center" wrapText="1"/>
    </xf>
    <xf numFmtId="0" fontId="0" fillId="15" borderId="11" xfId="0" applyFill="1" applyBorder="1" applyAlignment="1">
      <alignment horizontal="center" vertical="center" wrapText="1"/>
    </xf>
    <xf numFmtId="0" fontId="28" fillId="11" borderId="18" xfId="0" applyFont="1" applyFill="1" applyBorder="1" applyAlignment="1">
      <alignment horizontal="center" vertical="center" wrapText="1"/>
    </xf>
    <xf numFmtId="9" fontId="0" fillId="7" borderId="0" xfId="9" applyFont="1" applyFill="1" applyBorder="1" applyAlignment="1">
      <alignment horizontal="center" vertical="center" wrapText="1"/>
    </xf>
    <xf numFmtId="9" fontId="0" fillId="7" borderId="0" xfId="9" applyFont="1" applyFill="1" applyBorder="1" applyAlignment="1">
      <alignment horizontal="center" vertical="center"/>
    </xf>
    <xf numFmtId="9" fontId="0" fillId="9" borderId="35" xfId="9" applyFont="1" applyFill="1" applyBorder="1" applyAlignment="1">
      <alignment horizontal="center" vertical="center" wrapText="1"/>
    </xf>
    <xf numFmtId="9" fontId="0" fillId="9" borderId="0" xfId="9" applyFont="1" applyFill="1" applyBorder="1" applyAlignment="1">
      <alignment horizontal="center" vertical="center" wrapText="1"/>
    </xf>
    <xf numFmtId="9" fontId="0" fillId="3" borderId="0" xfId="9" applyFont="1" applyFill="1" applyBorder="1" applyAlignment="1">
      <alignment horizontal="center" vertical="center" wrapText="1"/>
    </xf>
    <xf numFmtId="9" fontId="0" fillId="16" borderId="13" xfId="9" applyFont="1" applyFill="1" applyBorder="1" applyAlignment="1">
      <alignment horizontal="center" vertical="center" wrapText="1"/>
    </xf>
    <xf numFmtId="0" fontId="0" fillId="16" borderId="1" xfId="0" applyFill="1" applyBorder="1" applyAlignment="1">
      <alignment vertical="center" wrapText="1"/>
    </xf>
    <xf numFmtId="9" fontId="0" fillId="16" borderId="1" xfId="9" applyFont="1" applyFill="1" applyBorder="1" applyAlignment="1">
      <alignment vertical="center" wrapText="1"/>
    </xf>
    <xf numFmtId="9" fontId="0" fillId="11" borderId="13" xfId="9" applyFont="1" applyFill="1" applyBorder="1" applyAlignment="1">
      <alignment horizontal="center" vertical="center" wrapText="1"/>
    </xf>
    <xf numFmtId="9" fontId="0" fillId="11" borderId="1" xfId="9" applyFont="1" applyFill="1" applyBorder="1" applyAlignment="1">
      <alignment horizontal="center" vertical="center" wrapText="1"/>
    </xf>
    <xf numFmtId="9" fontId="0" fillId="12" borderId="13" xfId="9" applyFont="1" applyFill="1" applyBorder="1" applyAlignment="1">
      <alignment horizontal="center" vertical="center" wrapText="1"/>
    </xf>
    <xf numFmtId="9" fontId="0" fillId="12" borderId="1" xfId="9" applyFont="1" applyFill="1" applyBorder="1" applyAlignment="1">
      <alignment horizontal="center" vertical="center" wrapText="1"/>
    </xf>
    <xf numFmtId="9" fontId="0" fillId="13" borderId="13" xfId="9" applyFont="1" applyFill="1" applyBorder="1" applyAlignment="1">
      <alignment horizontal="center" vertical="center" wrapText="1"/>
    </xf>
    <xf numFmtId="9" fontId="0" fillId="13" borderId="1" xfId="9" applyFont="1" applyFill="1" applyBorder="1" applyAlignment="1">
      <alignment horizontal="center" vertical="center" wrapText="1"/>
    </xf>
    <xf numFmtId="9" fontId="0" fillId="14" borderId="13" xfId="9" applyFont="1" applyFill="1" applyBorder="1" applyAlignment="1">
      <alignment horizontal="center" vertical="center" wrapText="1"/>
    </xf>
    <xf numFmtId="9" fontId="0" fillId="14" borderId="1" xfId="9" applyFont="1" applyFill="1" applyBorder="1" applyAlignment="1">
      <alignment horizontal="center" vertical="center" wrapText="1"/>
    </xf>
    <xf numFmtId="9" fontId="0" fillId="15" borderId="13" xfId="9" applyFont="1" applyFill="1" applyBorder="1" applyAlignment="1">
      <alignment horizontal="center" vertical="center" wrapText="1"/>
    </xf>
    <xf numFmtId="9" fontId="0" fillId="0" borderId="0" xfId="9" applyFont="1"/>
    <xf numFmtId="0" fontId="27" fillId="18" borderId="1" xfId="0" applyFont="1" applyFill="1" applyBorder="1" applyAlignment="1">
      <alignment horizontal="center" vertical="center" wrapText="1"/>
    </xf>
    <xf numFmtId="0" fontId="27" fillId="18" borderId="20"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0" fillId="8" borderId="7" xfId="0" applyFill="1" applyBorder="1" applyAlignment="1">
      <alignment horizontal="center" vertical="center" wrapText="1"/>
    </xf>
    <xf numFmtId="0" fontId="0" fillId="8" borderId="1" xfId="0" applyFill="1" applyBorder="1" applyAlignment="1">
      <alignment horizontal="center" vertical="center" wrapText="1"/>
    </xf>
    <xf numFmtId="0" fontId="0" fillId="8" borderId="23" xfId="0" applyFill="1" applyBorder="1" applyAlignment="1">
      <alignment horizontal="center" vertical="center" wrapText="1"/>
    </xf>
    <xf numFmtId="1" fontId="0" fillId="8" borderId="7" xfId="7" applyNumberFormat="1" applyFont="1" applyFill="1" applyBorder="1" applyAlignment="1">
      <alignment horizontal="center" vertical="center" wrapText="1"/>
    </xf>
    <xf numFmtId="1" fontId="0" fillId="8" borderId="1" xfId="7" applyNumberFormat="1" applyFont="1" applyFill="1" applyBorder="1" applyAlignment="1">
      <alignment horizontal="center" vertical="center" wrapText="1"/>
    </xf>
    <xf numFmtId="1" fontId="0" fillId="8" borderId="23" xfId="7" applyNumberFormat="1" applyFont="1" applyFill="1" applyBorder="1" applyAlignment="1">
      <alignment horizontal="center" vertical="center" wrapText="1"/>
    </xf>
    <xf numFmtId="0" fontId="0" fillId="8" borderId="21"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4" xfId="0" applyFill="1" applyBorder="1" applyAlignment="1">
      <alignment horizontal="center" vertical="center" wrapText="1"/>
    </xf>
    <xf numFmtId="0" fontId="19" fillId="2" borderId="1" xfId="0" applyFont="1" applyFill="1" applyBorder="1" applyAlignment="1">
      <alignment horizontal="center"/>
    </xf>
    <xf numFmtId="0" fontId="20"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4" fillId="7" borderId="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3" xfId="0" applyFill="1" applyBorder="1" applyAlignment="1">
      <alignment horizontal="center" vertical="center" wrapText="1"/>
    </xf>
    <xf numFmtId="49" fontId="0" fillId="3" borderId="20" xfId="7" applyNumberFormat="1" applyFont="1" applyFill="1" applyBorder="1" applyAlignment="1">
      <alignment horizontal="center" vertical="center" wrapText="1"/>
    </xf>
    <xf numFmtId="49" fontId="0" fillId="3" borderId="23" xfId="7" applyNumberFormat="1"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8" xfId="0" applyFill="1" applyBorder="1" applyAlignment="1">
      <alignment horizontal="center" vertical="center" wrapText="1"/>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2"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31" fillId="8" borderId="50" xfId="0" applyFont="1" applyFill="1" applyBorder="1" applyAlignment="1">
      <alignment horizontal="center" vertical="center" wrapText="1"/>
    </xf>
    <xf numFmtId="0" fontId="31" fillId="8" borderId="51" xfId="0" applyFont="1" applyFill="1" applyBorder="1" applyAlignment="1">
      <alignment horizontal="center" vertical="center" wrapText="1"/>
    </xf>
    <xf numFmtId="0" fontId="31" fillId="8" borderId="54"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0" fillId="7" borderId="21"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30" fillId="13" borderId="50" xfId="0" applyFont="1" applyFill="1" applyBorder="1" applyAlignment="1">
      <alignment horizontal="center" vertical="center" wrapText="1"/>
    </xf>
    <xf numFmtId="0" fontId="30" fillId="13" borderId="51" xfId="0" applyFont="1" applyFill="1" applyBorder="1" applyAlignment="1">
      <alignment horizontal="center" vertical="center" wrapText="1"/>
    </xf>
    <xf numFmtId="0" fontId="30" fillId="13" borderId="54" xfId="0" applyFont="1" applyFill="1" applyBorder="1" applyAlignment="1">
      <alignment horizontal="center" vertical="center" wrapText="1"/>
    </xf>
    <xf numFmtId="0" fontId="30" fillId="13" borderId="44"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10" borderId="50" xfId="0" applyFont="1" applyFill="1" applyBorder="1" applyAlignment="1">
      <alignment horizontal="center" vertical="center" wrapText="1"/>
    </xf>
    <xf numFmtId="0" fontId="30" fillId="10" borderId="51" xfId="0" applyFont="1" applyFill="1" applyBorder="1" applyAlignment="1">
      <alignment horizontal="center" vertical="center" wrapText="1"/>
    </xf>
    <xf numFmtId="0" fontId="30" fillId="10" borderId="54" xfId="0" applyFont="1" applyFill="1" applyBorder="1" applyAlignment="1">
      <alignment horizontal="center" vertical="center" wrapText="1"/>
    </xf>
    <xf numFmtId="0" fontId="30" fillId="10" borderId="52" xfId="0" applyFont="1" applyFill="1" applyBorder="1" applyAlignment="1">
      <alignment horizontal="center" vertical="center" wrapText="1"/>
    </xf>
    <xf numFmtId="0" fontId="30" fillId="11" borderId="50" xfId="0" applyFont="1" applyFill="1" applyBorder="1" applyAlignment="1">
      <alignment horizontal="center" vertical="center" wrapText="1"/>
    </xf>
    <xf numFmtId="0" fontId="30" fillId="11" borderId="51" xfId="0" applyFont="1" applyFill="1" applyBorder="1" applyAlignment="1">
      <alignment horizontal="center" vertical="center" wrapText="1"/>
    </xf>
    <xf numFmtId="0" fontId="30" fillId="11" borderId="0" xfId="0" applyFont="1" applyFill="1" applyAlignment="1">
      <alignment horizontal="center" vertical="center" wrapText="1"/>
    </xf>
    <xf numFmtId="0" fontId="30" fillId="11" borderId="17"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22"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23"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22"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37" xfId="0" applyFill="1" applyBorder="1" applyAlignment="1">
      <alignment horizontal="center" vertical="center" wrapText="1"/>
    </xf>
    <xf numFmtId="0" fontId="0" fillId="13" borderId="22"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23" xfId="0" applyFill="1" applyBorder="1" applyAlignment="1">
      <alignment horizontal="center" vertical="center" wrapText="1"/>
    </xf>
    <xf numFmtId="0" fontId="30" fillId="12" borderId="50" xfId="0" applyFont="1" applyFill="1" applyBorder="1" applyAlignment="1">
      <alignment horizontal="center" vertical="center" wrapText="1"/>
    </xf>
    <xf numFmtId="0" fontId="30" fillId="12" borderId="51" xfId="0" applyFont="1" applyFill="1" applyBorder="1" applyAlignment="1">
      <alignment horizontal="center" vertical="center" wrapText="1"/>
    </xf>
    <xf numFmtId="0" fontId="30" fillId="12" borderId="5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0" fillId="11" borderId="37"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23" xfId="0" applyFill="1" applyBorder="1" applyAlignment="1">
      <alignment horizontal="center" vertical="center" wrapText="1"/>
    </xf>
    <xf numFmtId="0" fontId="0" fillId="14" borderId="6" xfId="0" applyFill="1" applyBorder="1" applyAlignment="1">
      <alignment horizontal="center" vertical="center" wrapText="1"/>
    </xf>
    <xf numFmtId="0" fontId="0" fillId="14" borderId="9"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23"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29"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4" xfId="0" applyFill="1" applyBorder="1" applyAlignment="1">
      <alignment horizontal="center" vertical="center" wrapText="1"/>
    </xf>
    <xf numFmtId="0" fontId="30" fillId="14" borderId="50" xfId="0" applyFont="1" applyFill="1" applyBorder="1" applyAlignment="1">
      <alignment horizontal="center" vertical="center" wrapText="1"/>
    </xf>
    <xf numFmtId="0" fontId="30" fillId="14" borderId="51" xfId="0" applyFont="1" applyFill="1" applyBorder="1" applyAlignment="1">
      <alignment horizontal="center" vertical="center" wrapText="1"/>
    </xf>
    <xf numFmtId="0" fontId="30" fillId="14" borderId="52" xfId="0" applyFont="1" applyFill="1" applyBorder="1" applyAlignment="1">
      <alignment horizontal="center" vertical="center" wrapText="1"/>
    </xf>
    <xf numFmtId="0" fontId="30" fillId="15" borderId="0" xfId="0" applyFont="1" applyFill="1" applyAlignment="1">
      <alignment horizontal="center" vertical="center"/>
    </xf>
    <xf numFmtId="10" fontId="0" fillId="17" borderId="18" xfId="9" applyNumberFormat="1" applyFont="1" applyFill="1" applyBorder="1" applyAlignment="1">
      <alignment horizontal="center" vertical="center"/>
    </xf>
    <xf numFmtId="10" fontId="0" fillId="17" borderId="19" xfId="9" applyNumberFormat="1" applyFont="1" applyFill="1" applyBorder="1" applyAlignment="1">
      <alignment horizontal="center" vertical="center"/>
    </xf>
    <xf numFmtId="10" fontId="0" fillId="17" borderId="20" xfId="9" applyNumberFormat="1" applyFont="1" applyFill="1" applyBorder="1" applyAlignment="1">
      <alignment horizontal="center" vertical="center"/>
    </xf>
    <xf numFmtId="9" fontId="0" fillId="17" borderId="18" xfId="9" applyFont="1" applyFill="1" applyBorder="1" applyAlignment="1">
      <alignment horizontal="center" vertical="center"/>
    </xf>
    <xf numFmtId="9" fontId="0" fillId="17" borderId="19" xfId="9" applyFont="1" applyFill="1" applyBorder="1" applyAlignment="1">
      <alignment horizontal="center" vertical="center"/>
    </xf>
    <xf numFmtId="9" fontId="0" fillId="17" borderId="20" xfId="9" applyFont="1" applyFill="1" applyBorder="1" applyAlignment="1">
      <alignment horizontal="center" vertical="center"/>
    </xf>
    <xf numFmtId="1" fontId="0" fillId="7" borderId="21" xfId="7" applyNumberFormat="1" applyFont="1" applyFill="1" applyBorder="1" applyAlignment="1">
      <alignment horizontal="center" vertical="center" wrapText="1"/>
    </xf>
    <xf numFmtId="1" fontId="0" fillId="7" borderId="19" xfId="7" applyNumberFormat="1" applyFont="1" applyFill="1" applyBorder="1" applyAlignment="1">
      <alignment horizontal="center" vertical="center" wrapText="1"/>
    </xf>
    <xf numFmtId="1" fontId="0" fillId="7" borderId="24" xfId="7" applyNumberFormat="1" applyFont="1" applyFill="1" applyBorder="1" applyAlignment="1">
      <alignment horizontal="center" vertical="center" wrapText="1"/>
    </xf>
    <xf numFmtId="0" fontId="31" fillId="7" borderId="47"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31" fillId="7" borderId="45" xfId="0" applyFont="1" applyFill="1" applyBorder="1" applyAlignment="1">
      <alignment horizontal="center" vertical="center" wrapText="1"/>
    </xf>
    <xf numFmtId="49" fontId="0" fillId="8" borderId="21" xfId="7" applyNumberFormat="1" applyFont="1" applyFill="1" applyBorder="1" applyAlignment="1">
      <alignment horizontal="center" vertical="center"/>
    </xf>
    <xf numFmtId="49" fontId="0" fillId="8" borderId="19" xfId="7" applyNumberFormat="1" applyFont="1" applyFill="1" applyBorder="1" applyAlignment="1">
      <alignment horizontal="center" vertical="center"/>
    </xf>
    <xf numFmtId="49" fontId="0" fillId="8" borderId="24" xfId="7" applyNumberFormat="1" applyFont="1" applyFill="1" applyBorder="1" applyAlignment="1">
      <alignment horizontal="center" vertical="center"/>
    </xf>
    <xf numFmtId="0" fontId="0" fillId="8" borderId="21" xfId="0" applyFill="1" applyBorder="1" applyAlignment="1">
      <alignment horizontal="center" vertical="center"/>
    </xf>
    <xf numFmtId="0" fontId="0" fillId="8" borderId="19" xfId="0" applyFill="1" applyBorder="1" applyAlignment="1">
      <alignment horizontal="center" vertical="center"/>
    </xf>
    <xf numFmtId="0" fontId="0" fillId="8" borderId="24" xfId="0" applyFill="1" applyBorder="1" applyAlignment="1">
      <alignment horizontal="center" vertical="center"/>
    </xf>
    <xf numFmtId="0" fontId="25" fillId="8" borderId="21"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4" xfId="0" applyFont="1" applyFill="1" applyBorder="1" applyAlignment="1">
      <alignment horizontal="center" vertical="center"/>
    </xf>
    <xf numFmtId="0" fontId="26" fillId="8" borderId="21"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24" xfId="0" applyFont="1" applyFill="1" applyBorder="1" applyAlignment="1">
      <alignment horizontal="center" vertical="center"/>
    </xf>
    <xf numFmtId="2" fontId="26" fillId="17" borderId="21" xfId="0" applyNumberFormat="1" applyFont="1" applyFill="1" applyBorder="1" applyAlignment="1">
      <alignment horizontal="center" vertical="center"/>
    </xf>
    <xf numFmtId="2" fontId="26" fillId="17" borderId="19" xfId="0" applyNumberFormat="1" applyFont="1" applyFill="1" applyBorder="1" applyAlignment="1">
      <alignment horizontal="center" vertical="center"/>
    </xf>
    <xf numFmtId="2" fontId="26" fillId="17" borderId="24" xfId="0" applyNumberFormat="1" applyFont="1" applyFill="1" applyBorder="1" applyAlignment="1">
      <alignment horizontal="center" vertical="center"/>
    </xf>
    <xf numFmtId="0" fontId="0" fillId="7" borderId="26"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19" xfId="0" applyFill="1" applyBorder="1" applyAlignment="1">
      <alignment horizontal="center" vertical="center"/>
    </xf>
    <xf numFmtId="0" fontId="0" fillId="7" borderId="24" xfId="0" applyFill="1" applyBorder="1" applyAlignment="1">
      <alignment horizontal="center" vertical="center"/>
    </xf>
    <xf numFmtId="0" fontId="24" fillId="7" borderId="21"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4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8" borderId="20" xfId="0" applyFill="1" applyBorder="1" applyAlignment="1">
      <alignment horizontal="center" vertical="center" wrapText="1"/>
    </xf>
    <xf numFmtId="0" fontId="0" fillId="8" borderId="18" xfId="0"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 xfId="0" applyFill="1" applyBorder="1" applyAlignment="1">
      <alignment horizontal="center" vertical="center"/>
    </xf>
    <xf numFmtId="0" fontId="0" fillId="8" borderId="18" xfId="0" applyFill="1" applyBorder="1" applyAlignment="1">
      <alignment horizontal="center" vertical="center"/>
    </xf>
    <xf numFmtId="0" fontId="0" fillId="8" borderId="43"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30" xfId="0"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49" fontId="0" fillId="3" borderId="21" xfId="7" applyNumberFormat="1" applyFont="1" applyFill="1" applyBorder="1" applyAlignment="1">
      <alignment horizontal="center" vertical="center" wrapText="1"/>
    </xf>
    <xf numFmtId="49" fontId="0" fillId="3" borderId="24" xfId="7" applyNumberFormat="1"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34" xfId="0" applyFill="1" applyBorder="1" applyAlignment="1">
      <alignment horizontal="center" vertical="center" wrapText="1"/>
    </xf>
    <xf numFmtId="0" fontId="0" fillId="3" borderId="32"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8" xfId="0" applyFill="1" applyBorder="1" applyAlignment="1">
      <alignment horizontal="center" vertical="center" wrapText="1"/>
    </xf>
    <xf numFmtId="4" fontId="36" fillId="0" borderId="0" xfId="0" applyNumberFormat="1" applyFont="1" applyAlignment="1">
      <alignment horizontal="center" vertical="center"/>
    </xf>
    <xf numFmtId="4" fontId="37" fillId="0" borderId="0" xfId="0" applyNumberFormat="1" applyFont="1" applyAlignment="1">
      <alignment horizontal="center" vertical="center"/>
    </xf>
    <xf numFmtId="9" fontId="36" fillId="0" borderId="0" xfId="9" applyFont="1" applyAlignment="1">
      <alignment horizontal="center" vertical="center"/>
    </xf>
    <xf numFmtId="2" fontId="0" fillId="17" borderId="19" xfId="0" applyNumberFormat="1" applyFill="1" applyBorder="1" applyAlignment="1">
      <alignment horizontal="center" vertical="center" wrapText="1"/>
    </xf>
    <xf numFmtId="2" fontId="0" fillId="17" borderId="20" xfId="0" applyNumberFormat="1" applyFill="1" applyBorder="1" applyAlignment="1">
      <alignment horizontal="center" vertical="center" wrapText="1"/>
    </xf>
    <xf numFmtId="0" fontId="0" fillId="17" borderId="18" xfId="0" applyFill="1" applyBorder="1" applyAlignment="1">
      <alignment horizontal="center" vertical="center" wrapText="1"/>
    </xf>
    <xf numFmtId="0" fontId="0" fillId="17" borderId="19" xfId="0" applyFill="1" applyBorder="1" applyAlignment="1">
      <alignment horizontal="center" vertical="center" wrapText="1"/>
    </xf>
    <xf numFmtId="0" fontId="0" fillId="3" borderId="1" xfId="0" applyFill="1" applyBorder="1" applyAlignment="1">
      <alignment horizontal="center" vertical="center" wrapText="1"/>
    </xf>
    <xf numFmtId="0" fontId="30" fillId="12" borderId="2" xfId="0" applyFont="1" applyFill="1" applyBorder="1" applyAlignment="1">
      <alignment horizontal="center" vertical="center" wrapText="1"/>
    </xf>
    <xf numFmtId="0" fontId="30" fillId="12" borderId="3" xfId="0" applyFont="1" applyFill="1" applyBorder="1" applyAlignment="1">
      <alignment horizontal="center" vertical="center" wrapText="1"/>
    </xf>
    <xf numFmtId="0" fontId="30" fillId="12" borderId="4"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13" borderId="4" xfId="0" applyFont="1" applyFill="1" applyBorder="1" applyAlignment="1">
      <alignment horizontal="center" vertical="center" wrapText="1"/>
    </xf>
    <xf numFmtId="0" fontId="30" fillId="14" borderId="2" xfId="0" applyFont="1" applyFill="1" applyBorder="1" applyAlignment="1">
      <alignment horizontal="center" vertical="center" wrapText="1"/>
    </xf>
    <xf numFmtId="0" fontId="30" fillId="14" borderId="3" xfId="0" applyFont="1" applyFill="1" applyBorder="1" applyAlignment="1">
      <alignment horizontal="center" vertical="center" wrapText="1"/>
    </xf>
    <xf numFmtId="0" fontId="30" fillId="14" borderId="4" xfId="0" applyFont="1" applyFill="1" applyBorder="1" applyAlignment="1">
      <alignment horizontal="center" vertical="center" wrapText="1"/>
    </xf>
    <xf numFmtId="165" fontId="30" fillId="15" borderId="2" xfId="0" applyNumberFormat="1" applyFont="1" applyFill="1" applyBorder="1" applyAlignment="1">
      <alignment horizontal="center" vertical="center"/>
    </xf>
    <xf numFmtId="165" fontId="30" fillId="15" borderId="3" xfId="0" applyNumberFormat="1" applyFont="1" applyFill="1" applyBorder="1" applyAlignment="1">
      <alignment horizontal="center" vertical="center"/>
    </xf>
    <xf numFmtId="165" fontId="30" fillId="15" borderId="4" xfId="0" applyNumberFormat="1" applyFont="1" applyFill="1" applyBorder="1" applyAlignment="1">
      <alignment horizontal="center" vertical="center"/>
    </xf>
    <xf numFmtId="0" fontId="0" fillId="0" borderId="0" xfId="0" applyAlignment="1">
      <alignment horizontal="center" vertical="center" wrapText="1"/>
    </xf>
    <xf numFmtId="9" fontId="35" fillId="0" borderId="0" xfId="9" applyFont="1" applyAlignment="1">
      <alignment horizontal="center" vertical="center"/>
    </xf>
    <xf numFmtId="0" fontId="0" fillId="12" borderId="20" xfId="0" applyFill="1" applyBorder="1" applyAlignment="1">
      <alignment horizontal="center" vertical="center" wrapText="1"/>
    </xf>
    <xf numFmtId="165" fontId="27" fillId="12" borderId="1" xfId="0" applyNumberFormat="1" applyFont="1" applyFill="1" applyBorder="1" applyAlignment="1">
      <alignment horizontal="center" vertical="center" wrapText="1"/>
    </xf>
    <xf numFmtId="0" fontId="0" fillId="17" borderId="1" xfId="0" applyFill="1" applyBorder="1" applyAlignment="1">
      <alignment horizontal="center" vertical="center" wrapText="1"/>
    </xf>
    <xf numFmtId="0" fontId="0" fillId="11" borderId="18" xfId="0" applyFill="1" applyBorder="1" applyAlignment="1">
      <alignment horizontal="center" vertical="center" wrapText="1"/>
    </xf>
    <xf numFmtId="0" fontId="0" fillId="12" borderId="18" xfId="0" applyFill="1" applyBorder="1" applyAlignment="1">
      <alignment horizontal="center" vertical="center" wrapText="1"/>
    </xf>
    <xf numFmtId="0" fontId="0" fillId="16" borderId="1" xfId="0" applyFill="1" applyBorder="1" applyAlignment="1">
      <alignment horizontal="center" vertical="center" wrapText="1"/>
    </xf>
    <xf numFmtId="0" fontId="0" fillId="16" borderId="7" xfId="0" applyFill="1" applyBorder="1" applyAlignment="1">
      <alignment horizontal="center" vertical="center" wrapText="1"/>
    </xf>
    <xf numFmtId="0" fontId="0" fillId="16" borderId="18" xfId="0" applyFill="1" applyBorder="1" applyAlignment="1">
      <alignment horizontal="center" vertical="center" wrapText="1"/>
    </xf>
    <xf numFmtId="0" fontId="0" fillId="3" borderId="20" xfId="0" applyFill="1" applyBorder="1" applyAlignment="1">
      <alignment horizontal="center"/>
    </xf>
    <xf numFmtId="0" fontId="0" fillId="3" borderId="1" xfId="0" applyFill="1" applyBorder="1" applyAlignment="1">
      <alignment horizontal="center"/>
    </xf>
    <xf numFmtId="0" fontId="0" fillId="3" borderId="18" xfId="0" applyFill="1" applyBorder="1" applyAlignment="1">
      <alignment horizontal="center"/>
    </xf>
    <xf numFmtId="0" fontId="0" fillId="3" borderId="43"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25" xfId="0" applyFill="1" applyBorder="1" applyAlignment="1">
      <alignment horizontal="center" vertical="center" wrapText="1"/>
    </xf>
    <xf numFmtId="44" fontId="0" fillId="3" borderId="7" xfId="8" applyFont="1" applyFill="1" applyBorder="1" applyAlignment="1">
      <alignment horizontal="center" vertical="center"/>
    </xf>
    <xf numFmtId="44" fontId="0" fillId="3" borderId="1" xfId="8" applyFont="1" applyFill="1" applyBorder="1" applyAlignment="1">
      <alignment horizontal="center" vertical="center"/>
    </xf>
    <xf numFmtId="0" fontId="24" fillId="3" borderId="20"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0" fillId="3" borderId="18" xfId="0"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38" xfId="0" applyFont="1" applyFill="1" applyBorder="1" applyAlignment="1">
      <alignment horizontal="center" vertical="center" wrapText="1"/>
    </xf>
    <xf numFmtId="1" fontId="0" fillId="3" borderId="20"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3" borderId="18" xfId="0" applyNumberFormat="1" applyFill="1" applyBorder="1" applyAlignment="1">
      <alignment horizontal="center" vertical="center"/>
    </xf>
    <xf numFmtId="17" fontId="0" fillId="3" borderId="20" xfId="0" applyNumberFormat="1" applyFill="1" applyBorder="1" applyAlignment="1">
      <alignment horizontal="center" vertical="center"/>
    </xf>
    <xf numFmtId="0" fontId="0" fillId="3" borderId="1" xfId="0" applyFill="1" applyBorder="1" applyAlignment="1">
      <alignment horizontal="center" vertical="center"/>
    </xf>
    <xf numFmtId="17" fontId="0" fillId="3" borderId="1" xfId="0" applyNumberFormat="1" applyFill="1" applyBorder="1" applyAlignment="1">
      <alignment horizontal="center" vertical="center"/>
    </xf>
    <xf numFmtId="0" fontId="0" fillId="3" borderId="18" xfId="0" applyFill="1" applyBorder="1" applyAlignment="1">
      <alignment horizontal="center" vertical="center"/>
    </xf>
    <xf numFmtId="44" fontId="0" fillId="3" borderId="23" xfId="8" applyFont="1" applyFill="1" applyBorder="1" applyAlignment="1">
      <alignment horizontal="center" vertical="center"/>
    </xf>
    <xf numFmtId="44" fontId="0" fillId="17" borderId="1" xfId="8" applyFont="1" applyFill="1" applyBorder="1" applyAlignment="1">
      <alignment horizontal="center" vertical="center"/>
    </xf>
    <xf numFmtId="44" fontId="0" fillId="17" borderId="23" xfId="8" applyFont="1" applyFill="1" applyBorder="1" applyAlignment="1">
      <alignment horizontal="center" vertical="center"/>
    </xf>
    <xf numFmtId="9" fontId="0" fillId="3" borderId="20" xfId="0" applyNumberFormat="1" applyFill="1" applyBorder="1" applyAlignment="1">
      <alignment horizontal="center" vertical="center"/>
    </xf>
    <xf numFmtId="9" fontId="0" fillId="3" borderId="1" xfId="0" applyNumberFormat="1" applyFill="1" applyBorder="1" applyAlignment="1">
      <alignment horizontal="center" vertical="center"/>
    </xf>
    <xf numFmtId="0" fontId="0" fillId="0" borderId="10" xfId="0" applyBorder="1" applyAlignment="1">
      <alignment horizontal="left" vertical="center" wrapText="1"/>
    </xf>
    <xf numFmtId="0" fontId="0" fillId="0" borderId="38" xfId="0" applyBorder="1" applyAlignment="1">
      <alignment horizontal="center" vertical="top" wrapText="1"/>
    </xf>
    <xf numFmtId="0" fontId="0" fillId="0" borderId="28" xfId="0" applyBorder="1" applyAlignment="1">
      <alignment horizontal="center" vertical="top" wrapText="1"/>
    </xf>
    <xf numFmtId="0" fontId="0" fillId="0" borderId="37" xfId="0" applyBorder="1" applyAlignment="1">
      <alignment horizontal="center" vertical="top" wrapText="1"/>
    </xf>
    <xf numFmtId="2" fontId="0" fillId="17" borderId="1" xfId="0" applyNumberFormat="1" applyFill="1" applyBorder="1" applyAlignment="1">
      <alignment horizontal="center" vertical="center" wrapText="1"/>
    </xf>
    <xf numFmtId="44" fontId="0" fillId="17" borderId="7" xfId="8" applyFont="1" applyFill="1" applyBorder="1" applyAlignment="1">
      <alignment horizontal="center" vertical="center"/>
    </xf>
    <xf numFmtId="44" fontId="0" fillId="17" borderId="21" xfId="8" applyFont="1" applyFill="1" applyBorder="1" applyAlignment="1">
      <alignment horizontal="center" vertical="center"/>
    </xf>
    <xf numFmtId="44" fontId="0" fillId="17" borderId="19" xfId="8" applyFont="1" applyFill="1" applyBorder="1" applyAlignment="1">
      <alignment horizontal="center" vertical="center"/>
    </xf>
    <xf numFmtId="44" fontId="0" fillId="17" borderId="20" xfId="8" applyFont="1" applyFill="1" applyBorder="1" applyAlignment="1">
      <alignment horizontal="center" vertical="center"/>
    </xf>
    <xf numFmtId="0" fontId="0" fillId="9" borderId="21"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35" xfId="0" applyFill="1" applyBorder="1" applyAlignment="1">
      <alignment horizontal="center" vertical="center" wrapText="1"/>
    </xf>
    <xf numFmtId="0" fontId="0" fillId="9" borderId="16" xfId="0" applyFill="1" applyBorder="1" applyAlignment="1">
      <alignment horizontal="center" vertical="center" wrapText="1"/>
    </xf>
    <xf numFmtId="0" fontId="0" fillId="3" borderId="20" xfId="0" applyFill="1" applyBorder="1" applyAlignment="1">
      <alignment horizontal="center" vertical="center"/>
    </xf>
    <xf numFmtId="44" fontId="0" fillId="9" borderId="21" xfId="8" applyFont="1" applyFill="1" applyBorder="1" applyAlignment="1">
      <alignment horizontal="center" vertical="center"/>
    </xf>
    <xf numFmtId="44" fontId="0" fillId="9" borderId="19" xfId="8" applyFont="1" applyFill="1" applyBorder="1" applyAlignment="1">
      <alignment horizontal="center" vertical="center"/>
    </xf>
    <xf numFmtId="44" fontId="0" fillId="9" borderId="20" xfId="8" applyFont="1" applyFill="1" applyBorder="1" applyAlignment="1">
      <alignment horizontal="center" vertical="center"/>
    </xf>
    <xf numFmtId="0" fontId="0" fillId="17" borderId="21" xfId="0" applyFill="1" applyBorder="1" applyAlignment="1">
      <alignment horizontal="center" vertical="center" wrapText="1"/>
    </xf>
    <xf numFmtId="0" fontId="0" fillId="17" borderId="20" xfId="0" applyFill="1" applyBorder="1" applyAlignment="1">
      <alignment horizontal="center" vertical="center" wrapText="1"/>
    </xf>
    <xf numFmtId="2" fontId="0" fillId="17" borderId="18" xfId="0" applyNumberFormat="1" applyFill="1" applyBorder="1" applyAlignment="1">
      <alignment horizontal="center" vertical="center" wrapText="1"/>
    </xf>
    <xf numFmtId="44" fontId="0" fillId="17" borderId="18" xfId="8" applyFont="1" applyFill="1" applyBorder="1" applyAlignment="1">
      <alignment horizontal="center" vertical="center"/>
    </xf>
    <xf numFmtId="0" fontId="0" fillId="9" borderId="18" xfId="0" applyFill="1" applyBorder="1" applyAlignment="1">
      <alignment horizontal="center" vertical="center"/>
    </xf>
    <xf numFmtId="0" fontId="0" fillId="9" borderId="21"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1" xfId="0" applyFill="1" applyBorder="1" applyAlignment="1">
      <alignment horizontal="left" vertical="center" wrapText="1"/>
    </xf>
    <xf numFmtId="0" fontId="0" fillId="9" borderId="19" xfId="0" applyFill="1" applyBorder="1" applyAlignment="1">
      <alignment horizontal="left" vertical="center" wrapText="1"/>
    </xf>
    <xf numFmtId="0" fontId="0" fillId="10" borderId="18" xfId="0" applyFill="1" applyBorder="1" applyAlignment="1">
      <alignment horizontal="center" vertical="center" wrapText="1"/>
    </xf>
    <xf numFmtId="0" fontId="0" fillId="17" borderId="7" xfId="0" applyFill="1" applyBorder="1" applyAlignment="1">
      <alignment horizontal="center" vertical="center" wrapText="1"/>
    </xf>
    <xf numFmtId="164" fontId="0" fillId="9" borderId="21" xfId="7" applyNumberFormat="1" applyFont="1" applyFill="1" applyBorder="1" applyAlignment="1">
      <alignment horizontal="center" vertical="center"/>
    </xf>
    <xf numFmtId="164" fontId="0" fillId="9" borderId="19" xfId="7" applyNumberFormat="1" applyFont="1" applyFill="1" applyBorder="1" applyAlignment="1">
      <alignment horizontal="center" vertical="center"/>
    </xf>
    <xf numFmtId="0" fontId="0" fillId="7" borderId="21" xfId="0" applyFill="1" applyBorder="1" applyAlignment="1">
      <alignment horizontal="center"/>
    </xf>
    <xf numFmtId="0" fontId="0" fillId="7" borderId="19" xfId="0" applyFill="1" applyBorder="1" applyAlignment="1">
      <alignment horizontal="center"/>
    </xf>
    <xf numFmtId="0" fontId="0" fillId="9" borderId="18" xfId="0" applyFill="1" applyBorder="1" applyAlignment="1">
      <alignment horizontal="left" vertical="center" wrapText="1"/>
    </xf>
    <xf numFmtId="0" fontId="0" fillId="9" borderId="20" xfId="0" applyFill="1" applyBorder="1" applyAlignment="1">
      <alignment horizontal="left" vertical="center" wrapText="1"/>
    </xf>
    <xf numFmtId="0" fontId="0" fillId="9" borderId="18" xfId="0" applyFill="1" applyBorder="1" applyAlignment="1">
      <alignment horizontal="center" vertical="center" wrapText="1"/>
    </xf>
    <xf numFmtId="0" fontId="0" fillId="9" borderId="20" xfId="0"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44" fontId="0" fillId="9" borderId="18" xfId="8" applyFont="1" applyFill="1" applyBorder="1" applyAlignment="1">
      <alignment horizontal="center" vertical="center"/>
    </xf>
    <xf numFmtId="9" fontId="0" fillId="9" borderId="18" xfId="0" applyNumberFormat="1" applyFill="1" applyBorder="1" applyAlignment="1">
      <alignment horizontal="center" vertical="center" wrapText="1"/>
    </xf>
    <xf numFmtId="9" fontId="0" fillId="9" borderId="19" xfId="0" applyNumberFormat="1" applyFill="1" applyBorder="1" applyAlignment="1">
      <alignment horizontal="center" vertical="center" wrapText="1"/>
    </xf>
    <xf numFmtId="9" fontId="0" fillId="9" borderId="20" xfId="0" applyNumberFormat="1" applyFill="1" applyBorder="1" applyAlignment="1">
      <alignment horizontal="center" vertical="center" wrapText="1"/>
    </xf>
    <xf numFmtId="1" fontId="0" fillId="7" borderId="21" xfId="0" applyNumberFormat="1" applyFill="1" applyBorder="1" applyAlignment="1">
      <alignment horizontal="center" vertical="center"/>
    </xf>
    <xf numFmtId="1" fontId="0" fillId="7" borderId="19" xfId="0" applyNumberFormat="1" applyFill="1" applyBorder="1" applyAlignment="1">
      <alignment horizontal="center" vertical="center"/>
    </xf>
    <xf numFmtId="1" fontId="0" fillId="9" borderId="21" xfId="0" applyNumberFormat="1" applyFill="1" applyBorder="1" applyAlignment="1">
      <alignment horizontal="center" vertical="center"/>
    </xf>
    <xf numFmtId="1" fontId="0" fillId="9" borderId="19" xfId="0" applyNumberFormat="1" applyFill="1" applyBorder="1" applyAlignment="1">
      <alignment horizontal="center" vertical="center"/>
    </xf>
    <xf numFmtId="1" fontId="0" fillId="9" borderId="21" xfId="0" applyNumberFormat="1" applyFill="1" applyBorder="1" applyAlignment="1">
      <alignment horizontal="center" vertical="center" wrapText="1"/>
    </xf>
    <xf numFmtId="1" fontId="0" fillId="9" borderId="19" xfId="0" applyNumberFormat="1" applyFill="1" applyBorder="1" applyAlignment="1">
      <alignment horizontal="center" vertical="center" wrapText="1"/>
    </xf>
    <xf numFmtId="0" fontId="0" fillId="9" borderId="7" xfId="0" applyFill="1" applyBorder="1" applyAlignment="1">
      <alignment horizontal="center" vertical="center" wrapText="1"/>
    </xf>
    <xf numFmtId="0" fontId="0" fillId="9" borderId="1" xfId="0"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6" borderId="38" xfId="0" applyFill="1" applyBorder="1" applyAlignment="1">
      <alignment horizontal="center" vertical="center" wrapText="1"/>
    </xf>
    <xf numFmtId="0" fontId="0" fillId="11" borderId="38" xfId="0" applyFill="1" applyBorder="1" applyAlignment="1">
      <alignment horizontal="center" vertical="center" wrapText="1"/>
    </xf>
    <xf numFmtId="165" fontId="27" fillId="10" borderId="1" xfId="0" applyNumberFormat="1" applyFont="1" applyFill="1" applyBorder="1" applyAlignment="1">
      <alignment horizontal="center" vertical="center" wrapText="1"/>
    </xf>
    <xf numFmtId="1" fontId="0" fillId="11" borderId="20" xfId="0" applyNumberFormat="1" applyFill="1" applyBorder="1" applyAlignment="1">
      <alignment horizontal="center" vertical="center" wrapText="1"/>
    </xf>
    <xf numFmtId="1" fontId="0" fillId="11" borderId="1" xfId="0" applyNumberFormat="1" applyFill="1" applyBorder="1" applyAlignment="1">
      <alignment horizontal="center" vertical="center" wrapText="1"/>
    </xf>
    <xf numFmtId="1" fontId="0" fillId="11" borderId="18" xfId="0" applyNumberFormat="1" applyFill="1" applyBorder="1" applyAlignment="1">
      <alignment horizontal="center" vertical="center" wrapText="1"/>
    </xf>
    <xf numFmtId="165" fontId="27" fillId="10" borderId="18" xfId="0" applyNumberFormat="1" applyFont="1" applyFill="1" applyBorder="1" applyAlignment="1">
      <alignment horizontal="center" vertical="center" wrapText="1"/>
    </xf>
    <xf numFmtId="1" fontId="0" fillId="16" borderId="7" xfId="0" applyNumberFormat="1" applyFill="1" applyBorder="1" applyAlignment="1">
      <alignment horizontal="center" vertical="center" wrapText="1"/>
    </xf>
    <xf numFmtId="1" fontId="0" fillId="16" borderId="1" xfId="0" applyNumberFormat="1" applyFill="1" applyBorder="1" applyAlignment="1">
      <alignment horizontal="center" vertical="center" wrapText="1"/>
    </xf>
    <xf numFmtId="1" fontId="0" fillId="16" borderId="18" xfId="0" applyNumberFormat="1" applyFill="1" applyBorder="1" applyAlignment="1">
      <alignment horizontal="center" vertical="center" wrapText="1"/>
    </xf>
    <xf numFmtId="165" fontId="27" fillId="10" borderId="7" xfId="0" applyNumberFormat="1" applyFont="1" applyFill="1" applyBorder="1" applyAlignment="1">
      <alignment horizontal="center" vertical="center" wrapText="1"/>
    </xf>
    <xf numFmtId="165" fontId="27" fillId="11" borderId="20" xfId="0" applyNumberFormat="1" applyFont="1" applyFill="1" applyBorder="1" applyAlignment="1">
      <alignment horizontal="center" vertical="center" wrapText="1"/>
    </xf>
    <xf numFmtId="165" fontId="27" fillId="11" borderId="1" xfId="0" applyNumberFormat="1" applyFont="1" applyFill="1" applyBorder="1" applyAlignment="1">
      <alignment horizontal="center" vertical="center" wrapText="1"/>
    </xf>
    <xf numFmtId="165" fontId="27" fillId="11" borderId="18" xfId="0" applyNumberFormat="1" applyFont="1" applyFill="1" applyBorder="1" applyAlignment="1">
      <alignment horizontal="center" vertical="center" wrapText="1"/>
    </xf>
    <xf numFmtId="0" fontId="0" fillId="12" borderId="19" xfId="0" applyFill="1" applyBorder="1" applyAlignment="1">
      <alignment horizontal="center" vertical="center" wrapText="1"/>
    </xf>
    <xf numFmtId="0" fontId="27" fillId="13" borderId="20"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1" fontId="0" fillId="12" borderId="20" xfId="0" applyNumberFormat="1" applyFill="1" applyBorder="1" applyAlignment="1">
      <alignment horizontal="center" vertical="center" wrapText="1"/>
    </xf>
    <xf numFmtId="1" fontId="0" fillId="12" borderId="1" xfId="0" applyNumberFormat="1" applyFill="1" applyBorder="1" applyAlignment="1">
      <alignment horizontal="center" vertical="center" wrapText="1"/>
    </xf>
    <xf numFmtId="1" fontId="0" fillId="12" borderId="18" xfId="0" applyNumberFormat="1" applyFill="1" applyBorder="1" applyAlignment="1">
      <alignment horizontal="center" vertical="center" wrapText="1"/>
    </xf>
    <xf numFmtId="0" fontId="0" fillId="12" borderId="20" xfId="0" applyFill="1" applyBorder="1" applyAlignment="1">
      <alignment horizontal="center" vertical="top" wrapText="1"/>
    </xf>
    <xf numFmtId="0" fontId="0" fillId="12" borderId="1" xfId="0" applyFill="1" applyBorder="1" applyAlignment="1">
      <alignment horizontal="center" vertical="top" wrapText="1"/>
    </xf>
    <xf numFmtId="165" fontId="27" fillId="12" borderId="20" xfId="0" applyNumberFormat="1" applyFont="1" applyFill="1" applyBorder="1" applyAlignment="1">
      <alignment horizontal="center" vertical="center" wrapText="1"/>
    </xf>
    <xf numFmtId="165" fontId="27" fillId="13" borderId="1" xfId="0" applyNumberFormat="1" applyFont="1" applyFill="1" applyBorder="1" applyAlignment="1">
      <alignment horizontal="center" vertical="center" wrapText="1"/>
    </xf>
    <xf numFmtId="165" fontId="27" fillId="13" borderId="18" xfId="0" applyNumberFormat="1" applyFont="1" applyFill="1" applyBorder="1" applyAlignment="1">
      <alignment horizontal="center" vertical="center" wrapText="1"/>
    </xf>
    <xf numFmtId="1" fontId="0" fillId="13" borderId="20" xfId="0" applyNumberFormat="1" applyFill="1" applyBorder="1" applyAlignment="1">
      <alignment horizontal="center" vertical="center" wrapText="1"/>
    </xf>
    <xf numFmtId="1" fontId="0" fillId="13" borderId="1" xfId="0" applyNumberFormat="1" applyFill="1" applyBorder="1" applyAlignment="1">
      <alignment horizontal="center" vertical="center" wrapText="1"/>
    </xf>
    <xf numFmtId="1" fontId="0" fillId="13" borderId="18" xfId="0" applyNumberFormat="1" applyFill="1" applyBorder="1" applyAlignment="1">
      <alignment horizontal="center" vertical="center" wrapText="1"/>
    </xf>
    <xf numFmtId="165" fontId="27" fillId="13" borderId="20" xfId="0" applyNumberFormat="1"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18" xfId="0" applyFill="1" applyBorder="1" applyAlignment="1">
      <alignment horizontal="center" vertical="center" wrapText="1"/>
    </xf>
    <xf numFmtId="0" fontId="0" fillId="14" borderId="37" xfId="0" applyFill="1" applyBorder="1" applyAlignment="1">
      <alignment horizontal="center" vertical="center" wrapText="1"/>
    </xf>
    <xf numFmtId="0" fontId="0" fillId="14" borderId="38" xfId="0" applyFill="1" applyBorder="1" applyAlignment="1">
      <alignment horizontal="center" vertical="center" wrapText="1"/>
    </xf>
    <xf numFmtId="0" fontId="0" fillId="14" borderId="20" xfId="0" applyFill="1" applyBorder="1" applyAlignment="1">
      <alignment horizontal="center" vertical="center" wrapText="1"/>
    </xf>
    <xf numFmtId="0" fontId="0" fillId="14" borderId="18" xfId="0" applyFill="1" applyBorder="1" applyAlignment="1">
      <alignment horizontal="center" vertical="center" wrapText="1"/>
    </xf>
    <xf numFmtId="0" fontId="0" fillId="12" borderId="37" xfId="0" applyFill="1" applyBorder="1" applyAlignment="1">
      <alignment horizontal="center" vertical="center" wrapText="1"/>
    </xf>
    <xf numFmtId="0" fontId="0" fillId="12" borderId="38"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38" xfId="0" applyFill="1" applyBorder="1" applyAlignment="1">
      <alignment horizontal="center" vertical="center" wrapText="1"/>
    </xf>
    <xf numFmtId="165" fontId="27" fillId="12" borderId="18" xfId="0" applyNumberFormat="1" applyFont="1" applyFill="1" applyBorder="1" applyAlignment="1">
      <alignment horizontal="center" vertical="center" wrapText="1"/>
    </xf>
    <xf numFmtId="0" fontId="27" fillId="12" borderId="20" xfId="0" applyFont="1" applyFill="1" applyBorder="1" applyAlignment="1">
      <alignment horizontal="center" vertical="center" wrapText="1"/>
    </xf>
    <xf numFmtId="0" fontId="27" fillId="12" borderId="1" xfId="0" applyFont="1" applyFill="1" applyBorder="1" applyAlignment="1">
      <alignment horizontal="center" vertical="center" wrapText="1"/>
    </xf>
    <xf numFmtId="1" fontId="0" fillId="14" borderId="20" xfId="0" applyNumberFormat="1" applyFill="1" applyBorder="1" applyAlignment="1">
      <alignment horizontal="center" vertical="center" wrapText="1"/>
    </xf>
    <xf numFmtId="1" fontId="0" fillId="14" borderId="1" xfId="0" applyNumberFormat="1" applyFill="1" applyBorder="1" applyAlignment="1">
      <alignment horizontal="center" vertical="center" wrapText="1"/>
    </xf>
    <xf numFmtId="1" fontId="0" fillId="14" borderId="18" xfId="0" applyNumberFormat="1" applyFill="1" applyBorder="1" applyAlignment="1">
      <alignment horizontal="center" vertical="center" wrapText="1"/>
    </xf>
    <xf numFmtId="165" fontId="27" fillId="14" borderId="20" xfId="0" applyNumberFormat="1" applyFont="1" applyFill="1" applyBorder="1" applyAlignment="1">
      <alignment horizontal="center" vertical="center" wrapText="1"/>
    </xf>
    <xf numFmtId="165" fontId="27" fillId="14" borderId="1" xfId="0" applyNumberFormat="1" applyFont="1" applyFill="1" applyBorder="1" applyAlignment="1">
      <alignment horizontal="center" vertical="center" wrapText="1"/>
    </xf>
    <xf numFmtId="165" fontId="27" fillId="14" borderId="18" xfId="0" applyNumberFormat="1" applyFont="1" applyFill="1" applyBorder="1" applyAlignment="1">
      <alignment horizontal="center" vertical="center" wrapText="1"/>
    </xf>
    <xf numFmtId="0" fontId="0" fillId="15" borderId="20" xfId="0" applyFill="1" applyBorder="1" applyAlignment="1">
      <alignment horizontal="center" vertical="center" wrapText="1"/>
    </xf>
    <xf numFmtId="1" fontId="0" fillId="15" borderId="20" xfId="0" applyNumberFormat="1" applyFill="1" applyBorder="1" applyAlignment="1">
      <alignment horizontal="center" vertical="center" wrapText="1"/>
    </xf>
    <xf numFmtId="1" fontId="0" fillId="15" borderId="1" xfId="0" applyNumberFormat="1" applyFill="1" applyBorder="1" applyAlignment="1">
      <alignment horizontal="center" vertical="center" wrapText="1"/>
    </xf>
    <xf numFmtId="1" fontId="0" fillId="15" borderId="18" xfId="0" applyNumberFormat="1" applyFill="1" applyBorder="1" applyAlignment="1">
      <alignment horizontal="center" vertical="center" wrapText="1"/>
    </xf>
    <xf numFmtId="165" fontId="27" fillId="15" borderId="1" xfId="0" applyNumberFormat="1" applyFont="1" applyFill="1" applyBorder="1" applyAlignment="1">
      <alignment horizontal="center" vertical="center" wrapText="1"/>
    </xf>
    <xf numFmtId="165" fontId="27" fillId="15" borderId="18" xfId="0" applyNumberFormat="1" applyFont="1" applyFill="1" applyBorder="1" applyAlignment="1">
      <alignment horizontal="center" vertical="center" wrapText="1"/>
    </xf>
    <xf numFmtId="0" fontId="0" fillId="0" borderId="38" xfId="0" applyBorder="1" applyAlignment="1">
      <alignment horizontal="left" vertical="top" wrapText="1"/>
    </xf>
    <xf numFmtId="0" fontId="0" fillId="0" borderId="37" xfId="0" applyBorder="1" applyAlignment="1">
      <alignment horizontal="left" vertical="top" wrapText="1"/>
    </xf>
    <xf numFmtId="9" fontId="0" fillId="9" borderId="21" xfId="0" applyNumberFormat="1" applyFill="1" applyBorder="1" applyAlignment="1">
      <alignment horizontal="center" vertical="center" wrapText="1"/>
    </xf>
    <xf numFmtId="0" fontId="0" fillId="7" borderId="34" xfId="0" applyFill="1" applyBorder="1" applyAlignment="1">
      <alignment horizontal="center" vertical="center" wrapText="1"/>
    </xf>
    <xf numFmtId="0" fontId="0" fillId="7" borderId="31" xfId="0" applyFill="1" applyBorder="1" applyAlignment="1">
      <alignment horizontal="center" vertical="center"/>
    </xf>
    <xf numFmtId="44" fontId="0" fillId="7" borderId="21" xfId="8" applyFont="1" applyFill="1" applyBorder="1" applyAlignment="1">
      <alignment horizontal="center" vertical="center"/>
    </xf>
    <xf numFmtId="44" fontId="0" fillId="7" borderId="19" xfId="8" applyFont="1" applyFill="1" applyBorder="1" applyAlignment="1">
      <alignment horizontal="center" vertical="center"/>
    </xf>
    <xf numFmtId="0" fontId="24" fillId="7" borderId="21" xfId="0" applyFont="1" applyFill="1" applyBorder="1" applyAlignment="1">
      <alignment horizontal="left" vertical="center" wrapText="1"/>
    </xf>
    <xf numFmtId="0" fontId="24" fillId="7" borderId="20"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15" xfId="0" applyFont="1" applyFill="1" applyBorder="1" applyAlignment="1">
      <alignment horizontal="left" vertical="center" wrapText="1"/>
    </xf>
    <xf numFmtId="0" fontId="0" fillId="7" borderId="20" xfId="0" applyFill="1" applyBorder="1" applyAlignment="1">
      <alignment horizontal="center" vertical="center"/>
    </xf>
    <xf numFmtId="0" fontId="0" fillId="7" borderId="35" xfId="0" applyFill="1" applyBorder="1" applyAlignment="1">
      <alignment horizontal="center" vertical="center" wrapText="1"/>
    </xf>
    <xf numFmtId="0" fontId="0" fillId="7" borderId="16" xfId="0" applyFill="1" applyBorder="1" applyAlignment="1">
      <alignment horizontal="center" vertical="center"/>
    </xf>
    <xf numFmtId="44" fontId="0" fillId="7" borderId="20" xfId="8" applyFont="1" applyFill="1" applyBorder="1" applyAlignment="1">
      <alignment horizontal="center" vertical="center"/>
    </xf>
    <xf numFmtId="0" fontId="24" fillId="7" borderId="19" xfId="0" applyFont="1" applyFill="1" applyBorder="1" applyAlignment="1">
      <alignment horizontal="left" vertical="center" wrapText="1"/>
    </xf>
    <xf numFmtId="0" fontId="0" fillId="7" borderId="19" xfId="0" applyFill="1" applyBorder="1" applyAlignment="1">
      <alignment horizontal="left" vertical="center" wrapText="1"/>
    </xf>
    <xf numFmtId="0" fontId="0" fillId="0" borderId="8" xfId="0" applyBorder="1" applyAlignment="1">
      <alignment horizontal="left" vertical="center" wrapText="1"/>
    </xf>
    <xf numFmtId="1" fontId="0" fillId="17" borderId="18" xfId="7" applyNumberFormat="1" applyFont="1" applyFill="1" applyBorder="1" applyAlignment="1">
      <alignment horizontal="center" vertical="center"/>
    </xf>
    <xf numFmtId="1" fontId="0" fillId="17" borderId="20" xfId="7" applyNumberFormat="1" applyFont="1" applyFill="1" applyBorder="1" applyAlignment="1">
      <alignment horizontal="center" vertical="center"/>
    </xf>
    <xf numFmtId="0" fontId="0" fillId="7" borderId="20" xfId="0" applyFill="1" applyBorder="1" applyAlignment="1">
      <alignment horizontal="center" vertical="center" wrapText="1"/>
    </xf>
    <xf numFmtId="44" fontId="0" fillId="17" borderId="36" xfId="8" applyFont="1" applyFill="1" applyBorder="1" applyAlignment="1">
      <alignment horizontal="center" vertical="center"/>
    </xf>
    <xf numFmtId="44" fontId="0" fillId="17" borderId="54" xfId="8" applyFont="1" applyFill="1" applyBorder="1" applyAlignment="1">
      <alignment horizontal="center" vertical="center"/>
    </xf>
    <xf numFmtId="0" fontId="0" fillId="7" borderId="21" xfId="0" applyFill="1" applyBorder="1" applyAlignment="1">
      <alignment horizontal="left" vertical="center" wrapText="1"/>
    </xf>
    <xf numFmtId="0" fontId="0" fillId="7" borderId="20" xfId="0" applyFill="1" applyBorder="1" applyAlignment="1">
      <alignment horizontal="left" vertical="center" wrapText="1"/>
    </xf>
    <xf numFmtId="164" fontId="0" fillId="7" borderId="21" xfId="7" applyNumberFormat="1" applyFont="1" applyFill="1" applyBorder="1" applyAlignment="1">
      <alignment horizontal="center" vertical="center"/>
    </xf>
    <xf numFmtId="164" fontId="0" fillId="7" borderId="19" xfId="7" applyNumberFormat="1" applyFont="1" applyFill="1" applyBorder="1" applyAlignment="1">
      <alignment horizontal="center" vertical="center"/>
    </xf>
    <xf numFmtId="1" fontId="0" fillId="7" borderId="18" xfId="7" applyNumberFormat="1" applyFont="1" applyFill="1" applyBorder="1" applyAlignment="1">
      <alignment horizontal="center" vertical="center"/>
    </xf>
    <xf numFmtId="1" fontId="0" fillId="7" borderId="20" xfId="7" applyNumberFormat="1" applyFont="1" applyFill="1" applyBorder="1" applyAlignment="1">
      <alignment horizontal="center" vertical="center"/>
    </xf>
    <xf numFmtId="0" fontId="0" fillId="7" borderId="18" xfId="0" applyFill="1" applyBorder="1" applyAlignment="1">
      <alignment horizontal="center" vertical="center"/>
    </xf>
    <xf numFmtId="17" fontId="0" fillId="7" borderId="21" xfId="0" applyNumberFormat="1" applyFill="1" applyBorder="1" applyAlignment="1">
      <alignment horizontal="center" vertical="center"/>
    </xf>
    <xf numFmtId="17" fontId="0" fillId="7" borderId="20" xfId="0" applyNumberFormat="1" applyFill="1" applyBorder="1" applyAlignment="1">
      <alignment horizontal="center" vertical="center"/>
    </xf>
    <xf numFmtId="44" fontId="0" fillId="17" borderId="24" xfId="8" applyFont="1" applyFill="1" applyBorder="1" applyAlignment="1">
      <alignment horizontal="center" vertical="center"/>
    </xf>
    <xf numFmtId="164" fontId="0" fillId="3" borderId="20" xfId="7" applyNumberFormat="1" applyFont="1" applyFill="1" applyBorder="1" applyAlignment="1">
      <alignment horizontal="center" vertical="center"/>
    </xf>
    <xf numFmtId="164" fontId="0" fillId="3" borderId="1" xfId="7" applyNumberFormat="1" applyFont="1" applyFill="1" applyBorder="1" applyAlignment="1">
      <alignment horizontal="center" vertical="center"/>
    </xf>
    <xf numFmtId="164" fontId="0" fillId="3" borderId="18" xfId="7" applyNumberFormat="1" applyFont="1" applyFill="1" applyBorder="1" applyAlignment="1">
      <alignment horizontal="center" vertical="center"/>
    </xf>
    <xf numFmtId="0" fontId="30" fillId="9" borderId="2" xfId="0" applyFont="1" applyFill="1" applyBorder="1" applyAlignment="1">
      <alignment horizontal="center" vertical="center" wrapText="1"/>
    </xf>
    <xf numFmtId="0" fontId="30" fillId="9" borderId="3" xfId="0" applyFont="1" applyFill="1" applyBorder="1" applyAlignment="1">
      <alignment horizontal="center" vertical="center" wrapText="1"/>
    </xf>
    <xf numFmtId="0" fontId="24" fillId="7" borderId="56" xfId="0" applyFont="1" applyFill="1" applyBorder="1" applyAlignment="1">
      <alignment horizontal="center" vertical="center" wrapText="1"/>
    </xf>
    <xf numFmtId="0" fontId="24" fillId="7" borderId="0" xfId="0" applyFont="1" applyFill="1" applyAlignment="1">
      <alignment horizontal="center" vertical="center" wrapText="1"/>
    </xf>
    <xf numFmtId="0" fontId="0" fillId="9" borderId="6" xfId="0" applyFill="1" applyBorder="1" applyAlignment="1">
      <alignment horizontal="center" vertical="center" wrapText="1"/>
    </xf>
    <xf numFmtId="0" fontId="0" fillId="9" borderId="3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8" xfId="0" applyFill="1" applyBorder="1" applyAlignment="1">
      <alignment horizontal="center" vertical="center" wrapText="1"/>
    </xf>
    <xf numFmtId="1" fontId="0" fillId="9" borderId="7" xfId="0" applyNumberFormat="1" applyFill="1" applyBorder="1" applyAlignment="1">
      <alignment horizontal="center" vertical="center"/>
    </xf>
    <xf numFmtId="1" fontId="0" fillId="9" borderId="20"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9" borderId="18" xfId="0" applyNumberFormat="1" applyFill="1" applyBorder="1" applyAlignment="1">
      <alignment horizontal="center" vertical="center"/>
    </xf>
    <xf numFmtId="0" fontId="24" fillId="7" borderId="26" xfId="0" applyFont="1" applyFill="1" applyBorder="1" applyAlignment="1">
      <alignment horizontal="center" vertical="center" wrapText="1"/>
    </xf>
    <xf numFmtId="0" fontId="24" fillId="7" borderId="28"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10" fontId="31" fillId="0" borderId="2" xfId="9" applyNumberFormat="1" applyFont="1" applyFill="1" applyBorder="1" applyAlignment="1">
      <alignment horizontal="center" vertical="center" wrapText="1"/>
    </xf>
    <xf numFmtId="10" fontId="31" fillId="0" borderId="3" xfId="9" applyNumberFormat="1" applyFont="1" applyFill="1" applyBorder="1" applyAlignment="1">
      <alignment horizontal="center" vertical="center" wrapText="1"/>
    </xf>
    <xf numFmtId="10" fontId="31" fillId="0" borderId="4" xfId="9" applyNumberFormat="1" applyFont="1" applyFill="1" applyBorder="1" applyAlignment="1">
      <alignment horizontal="center"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165" fontId="27" fillId="15" borderId="20" xfId="0" applyNumberFormat="1" applyFont="1" applyFill="1" applyBorder="1" applyAlignment="1">
      <alignment horizontal="center" vertical="center" wrapText="1"/>
    </xf>
    <xf numFmtId="0" fontId="0" fillId="15" borderId="37" xfId="0" applyFill="1" applyBorder="1" applyAlignment="1">
      <alignment horizontal="center" vertical="center" wrapText="1"/>
    </xf>
    <xf numFmtId="0" fontId="0" fillId="15" borderId="9" xfId="0" applyFill="1" applyBorder="1" applyAlignment="1">
      <alignment horizontal="center" vertical="center" wrapText="1"/>
    </xf>
    <xf numFmtId="0" fontId="0" fillId="15" borderId="38" xfId="0" applyFill="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xf numFmtId="0" fontId="14" fillId="2" borderId="0" xfId="0" applyFont="1" applyFill="1" applyBorder="1" applyAlignment="1">
      <alignment horizontal="center" vertical="center"/>
    </xf>
    <xf numFmtId="0" fontId="30" fillId="2" borderId="1" xfId="0" applyFont="1" applyFill="1" applyBorder="1" applyAlignment="1">
      <alignment horizontal="center" vertical="center" wrapText="1"/>
    </xf>
    <xf numFmtId="9" fontId="38" fillId="17" borderId="1" xfId="9" applyFont="1" applyFill="1" applyBorder="1" applyAlignment="1">
      <alignment horizontal="center" vertical="center"/>
    </xf>
  </cellXfs>
  <cellStyles count="14">
    <cellStyle name="BodyStyle" xfId="5" xr:uid="{00000000-0005-0000-0000-000000000000}"/>
    <cellStyle name="HeaderStyle" xfId="4" xr:uid="{00000000-0005-0000-0000-000001000000}"/>
    <cellStyle name="Millares" xfId="7" builtinId="3"/>
    <cellStyle name="Millares 2" xfId="3" xr:uid="{00000000-0005-0000-0000-000003000000}"/>
    <cellStyle name="Millares 2 2" xfId="11" xr:uid="{00000000-0005-0000-0000-000004000000}"/>
    <cellStyle name="Millares 3" xfId="12" xr:uid="{00000000-0005-0000-0000-000005000000}"/>
    <cellStyle name="Moneda" xfId="8" builtinId="4"/>
    <cellStyle name="Moneda 2" xfId="2" xr:uid="{00000000-0005-0000-0000-000007000000}"/>
    <cellStyle name="Moneda 2 2" xfId="10" xr:uid="{00000000-0005-0000-0000-000008000000}"/>
    <cellStyle name="Moneda 3" xfId="13" xr:uid="{00000000-0005-0000-0000-000009000000}"/>
    <cellStyle name="Normal" xfId="0" builtinId="0"/>
    <cellStyle name="Normal 2" xfId="1" xr:uid="{00000000-0005-0000-0000-00000B000000}"/>
    <cellStyle name="Numeric" xfId="6" xr:uid="{00000000-0005-0000-0000-00000C000000}"/>
    <cellStyle name="Porcentaje" xfId="9" builtinId="5"/>
  </cellStyles>
  <dxfs count="0"/>
  <tableStyles count="0" defaultTableStyle="TableStyleMedium2" defaultPivotStyle="PivotStyleLight16"/>
  <colors>
    <mruColors>
      <color rgb="FFFFCC99"/>
      <color rgb="FFFFFF99"/>
      <color rgb="FFFFFFCC"/>
      <color rgb="FFCCCCFF"/>
      <color rgb="FFCCECFF"/>
      <color rgb="FFFFFF66"/>
      <color rgb="FFFFFF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185438"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18543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mcarrenoq/Downloads/MATRIZ%20PA%20SHD%20DIC%2031-2024%20U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22">
          <cell r="Q22">
            <v>0.2</v>
          </cell>
        </row>
        <row r="23">
          <cell r="Q23">
            <v>0.5</v>
          </cell>
        </row>
        <row r="24">
          <cell r="Q24">
            <v>0.8</v>
          </cell>
        </row>
        <row r="25">
          <cell r="Q25">
            <v>0.5</v>
          </cell>
        </row>
        <row r="26">
          <cell r="Q26">
            <v>0.5</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 zoomScale="80" zoomScaleNormal="80" workbookViewId="0">
      <selection activeCell="A9" sqref="A9"/>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28515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7109375" style="10" customWidth="1"/>
    <col min="14" max="15" width="10.85546875" style="10"/>
    <col min="16" max="16" width="16.7109375" style="10" customWidth="1"/>
    <col min="17" max="17" width="20.42578125" style="10" customWidth="1"/>
    <col min="18" max="18" width="18.710937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28515625" style="10" customWidth="1"/>
    <col min="27" max="27" width="28.7109375" style="10" customWidth="1"/>
    <col min="28" max="28" width="19.42578125" style="10" customWidth="1"/>
    <col min="29" max="29" width="21.140625" style="10" customWidth="1"/>
    <col min="30" max="30" width="21.85546875" style="10" customWidth="1"/>
    <col min="31" max="31" width="25.425781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631" t="s">
        <v>155</v>
      </c>
      <c r="B1" s="631"/>
      <c r="C1" s="631"/>
      <c r="D1" s="631"/>
      <c r="E1" s="631"/>
      <c r="F1" s="631"/>
      <c r="G1" s="631"/>
      <c r="H1" s="631"/>
    </row>
    <row r="2" spans="1:50" ht="33" customHeight="1" x14ac:dyDescent="0.2">
      <c r="A2" s="614" t="s">
        <v>173</v>
      </c>
      <c r="B2" s="614"/>
      <c r="C2" s="614"/>
      <c r="D2" s="614"/>
      <c r="E2" s="614"/>
      <c r="F2" s="614"/>
      <c r="G2" s="614"/>
      <c r="H2" s="61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90</v>
      </c>
      <c r="B3" s="610" t="s">
        <v>102</v>
      </c>
      <c r="C3" s="610"/>
      <c r="D3" s="610"/>
      <c r="E3" s="610"/>
      <c r="F3" s="610"/>
      <c r="G3" s="610"/>
      <c r="H3" s="610"/>
    </row>
    <row r="4" spans="1:50" ht="48" customHeight="1" x14ac:dyDescent="0.2">
      <c r="A4" s="14" t="s">
        <v>160</v>
      </c>
      <c r="B4" s="603" t="s">
        <v>179</v>
      </c>
      <c r="C4" s="604"/>
      <c r="D4" s="604"/>
      <c r="E4" s="604"/>
      <c r="F4" s="604"/>
      <c r="G4" s="604"/>
      <c r="H4" s="605"/>
    </row>
    <row r="5" spans="1:50" ht="31.5" customHeight="1" x14ac:dyDescent="0.2">
      <c r="A5" s="14" t="s">
        <v>178</v>
      </c>
      <c r="B5" s="610" t="s">
        <v>103</v>
      </c>
      <c r="C5" s="610"/>
      <c r="D5" s="610"/>
      <c r="E5" s="610"/>
      <c r="F5" s="610"/>
      <c r="G5" s="610"/>
      <c r="H5" s="610"/>
    </row>
    <row r="6" spans="1:50" ht="40.5" customHeight="1" x14ac:dyDescent="0.2">
      <c r="A6" s="14" t="s">
        <v>81</v>
      </c>
      <c r="B6" s="603" t="s">
        <v>104</v>
      </c>
      <c r="C6" s="604"/>
      <c r="D6" s="604"/>
      <c r="E6" s="604"/>
      <c r="F6" s="604"/>
      <c r="G6" s="604"/>
      <c r="H6" s="605"/>
    </row>
    <row r="7" spans="1:50" ht="41.1" customHeight="1" x14ac:dyDescent="0.2">
      <c r="A7" s="14" t="s">
        <v>95</v>
      </c>
      <c r="B7" s="610" t="s">
        <v>105</v>
      </c>
      <c r="C7" s="610"/>
      <c r="D7" s="610"/>
      <c r="E7" s="610"/>
      <c r="F7" s="610"/>
      <c r="G7" s="610"/>
      <c r="H7" s="610"/>
    </row>
    <row r="8" spans="1:50" ht="48.95" customHeight="1" x14ac:dyDescent="0.2">
      <c r="A8" s="14" t="s">
        <v>33</v>
      </c>
      <c r="B8" s="610" t="s">
        <v>186</v>
      </c>
      <c r="C8" s="610"/>
      <c r="D8" s="610"/>
      <c r="E8" s="610"/>
      <c r="F8" s="610"/>
      <c r="G8" s="610"/>
      <c r="H8" s="610"/>
    </row>
    <row r="9" spans="1:50" ht="48.95" customHeight="1" x14ac:dyDescent="0.2">
      <c r="A9" s="14" t="s">
        <v>187</v>
      </c>
      <c r="B9" s="603" t="s">
        <v>188</v>
      </c>
      <c r="C9" s="604"/>
      <c r="D9" s="604"/>
      <c r="E9" s="604"/>
      <c r="F9" s="604"/>
      <c r="G9" s="604"/>
      <c r="H9" s="605"/>
    </row>
    <row r="10" spans="1:50" ht="30" x14ac:dyDescent="0.2">
      <c r="A10" s="14" t="s">
        <v>34</v>
      </c>
      <c r="B10" s="610" t="s">
        <v>106</v>
      </c>
      <c r="C10" s="610"/>
      <c r="D10" s="610"/>
      <c r="E10" s="610"/>
      <c r="F10" s="610"/>
      <c r="G10" s="610"/>
      <c r="H10" s="610"/>
    </row>
    <row r="11" spans="1:50" ht="30" x14ac:dyDescent="0.2">
      <c r="A11" s="14" t="s">
        <v>8</v>
      </c>
      <c r="B11" s="610" t="s">
        <v>107</v>
      </c>
      <c r="C11" s="610"/>
      <c r="D11" s="610"/>
      <c r="E11" s="610"/>
      <c r="F11" s="610"/>
      <c r="G11" s="610"/>
      <c r="H11" s="610"/>
    </row>
    <row r="12" spans="1:50" ht="33.950000000000003" customHeight="1" x14ac:dyDescent="0.2">
      <c r="A12" s="14" t="s">
        <v>82</v>
      </c>
      <c r="B12" s="610" t="s">
        <v>108</v>
      </c>
      <c r="C12" s="610"/>
      <c r="D12" s="610"/>
      <c r="E12" s="610"/>
      <c r="F12" s="610"/>
      <c r="G12" s="610"/>
      <c r="H12" s="610"/>
    </row>
    <row r="13" spans="1:50" ht="30" x14ac:dyDescent="0.2">
      <c r="A13" s="14" t="s">
        <v>29</v>
      </c>
      <c r="B13" s="610" t="s">
        <v>109</v>
      </c>
      <c r="C13" s="610"/>
      <c r="D13" s="610"/>
      <c r="E13" s="610"/>
      <c r="F13" s="610"/>
      <c r="G13" s="610"/>
      <c r="H13" s="610"/>
    </row>
    <row r="14" spans="1:50" ht="30" x14ac:dyDescent="0.2">
      <c r="A14" s="14" t="s">
        <v>99</v>
      </c>
      <c r="B14" s="610" t="s">
        <v>110</v>
      </c>
      <c r="C14" s="610"/>
      <c r="D14" s="610"/>
      <c r="E14" s="610"/>
      <c r="F14" s="610"/>
      <c r="G14" s="610"/>
      <c r="H14" s="610"/>
    </row>
    <row r="15" spans="1:50" ht="44.1" customHeight="1" x14ac:dyDescent="0.2">
      <c r="A15" s="14" t="s">
        <v>96</v>
      </c>
      <c r="B15" s="610" t="s">
        <v>111</v>
      </c>
      <c r="C15" s="610"/>
      <c r="D15" s="610"/>
      <c r="E15" s="610"/>
      <c r="F15" s="610"/>
      <c r="G15" s="610"/>
      <c r="H15" s="610"/>
    </row>
    <row r="16" spans="1:50" ht="60" x14ac:dyDescent="0.2">
      <c r="A16" s="14" t="s">
        <v>9</v>
      </c>
      <c r="B16" s="610" t="s">
        <v>112</v>
      </c>
      <c r="C16" s="610"/>
      <c r="D16" s="610"/>
      <c r="E16" s="610"/>
      <c r="F16" s="610"/>
      <c r="G16" s="610"/>
      <c r="H16" s="610"/>
    </row>
    <row r="17" spans="1:8" ht="58.5" customHeight="1" x14ac:dyDescent="0.2">
      <c r="A17" s="14" t="s">
        <v>30</v>
      </c>
      <c r="B17" s="610" t="s">
        <v>113</v>
      </c>
      <c r="C17" s="610"/>
      <c r="D17" s="610"/>
      <c r="E17" s="610"/>
      <c r="F17" s="610"/>
      <c r="G17" s="610"/>
      <c r="H17" s="610"/>
    </row>
    <row r="18" spans="1:8" ht="30" x14ac:dyDescent="0.2">
      <c r="A18" s="14" t="s">
        <v>83</v>
      </c>
      <c r="B18" s="610" t="s">
        <v>114</v>
      </c>
      <c r="C18" s="610"/>
      <c r="D18" s="610"/>
      <c r="E18" s="610"/>
      <c r="F18" s="610"/>
      <c r="G18" s="610"/>
      <c r="H18" s="610"/>
    </row>
    <row r="19" spans="1:8" ht="30" customHeight="1" x14ac:dyDescent="0.2">
      <c r="A19" s="628"/>
      <c r="B19" s="629"/>
      <c r="C19" s="629"/>
      <c r="D19" s="629"/>
      <c r="E19" s="629"/>
      <c r="F19" s="629"/>
      <c r="G19" s="629"/>
      <c r="H19" s="630"/>
    </row>
    <row r="20" spans="1:8" ht="37.5" customHeight="1" x14ac:dyDescent="0.2">
      <c r="A20" s="614" t="s">
        <v>174</v>
      </c>
      <c r="B20" s="614"/>
      <c r="C20" s="614"/>
      <c r="D20" s="614"/>
      <c r="E20" s="614"/>
      <c r="F20" s="614"/>
      <c r="G20" s="614"/>
      <c r="H20" s="614"/>
    </row>
    <row r="21" spans="1:8" ht="117" customHeight="1" x14ac:dyDescent="0.2">
      <c r="A21" s="611" t="s">
        <v>35</v>
      </c>
      <c r="B21" s="611"/>
      <c r="C21" s="611"/>
      <c r="D21" s="611"/>
      <c r="E21" s="611"/>
      <c r="F21" s="611"/>
      <c r="G21" s="611"/>
      <c r="H21" s="611"/>
    </row>
    <row r="22" spans="1:8" ht="117" customHeight="1" x14ac:dyDescent="0.2">
      <c r="A22" s="14" t="s">
        <v>95</v>
      </c>
      <c r="B22" s="610" t="s">
        <v>105</v>
      </c>
      <c r="C22" s="610"/>
      <c r="D22" s="610"/>
      <c r="E22" s="610"/>
      <c r="F22" s="610"/>
      <c r="G22" s="610"/>
      <c r="H22" s="610"/>
    </row>
    <row r="23" spans="1:8" ht="167.1" customHeight="1" x14ac:dyDescent="0.2">
      <c r="A23" s="14" t="s">
        <v>84</v>
      </c>
      <c r="B23" s="611" t="s">
        <v>115</v>
      </c>
      <c r="C23" s="611"/>
      <c r="D23" s="611"/>
      <c r="E23" s="611"/>
      <c r="F23" s="611"/>
      <c r="G23" s="611"/>
      <c r="H23" s="611"/>
    </row>
    <row r="24" spans="1:8" ht="69.75" customHeight="1" x14ac:dyDescent="0.2">
      <c r="A24" s="14" t="s">
        <v>180</v>
      </c>
      <c r="B24" s="611" t="s">
        <v>116</v>
      </c>
      <c r="C24" s="611"/>
      <c r="D24" s="611"/>
      <c r="E24" s="611"/>
      <c r="F24" s="611"/>
      <c r="G24" s="611"/>
      <c r="H24" s="611"/>
    </row>
    <row r="25" spans="1:8" ht="60" customHeight="1" x14ac:dyDescent="0.2">
      <c r="A25" s="14" t="s">
        <v>181</v>
      </c>
      <c r="B25" s="611" t="s">
        <v>118</v>
      </c>
      <c r="C25" s="611"/>
      <c r="D25" s="611"/>
      <c r="E25" s="611"/>
      <c r="F25" s="611"/>
      <c r="G25" s="611"/>
      <c r="H25" s="611"/>
    </row>
    <row r="26" spans="1:8" ht="24.75" customHeight="1" x14ac:dyDescent="0.2">
      <c r="A26" s="15" t="s">
        <v>86</v>
      </c>
      <c r="B26" s="612" t="s">
        <v>117</v>
      </c>
      <c r="C26" s="612"/>
      <c r="D26" s="612"/>
      <c r="E26" s="612"/>
      <c r="F26" s="612"/>
      <c r="G26" s="612"/>
      <c r="H26" s="612"/>
    </row>
    <row r="27" spans="1:8" ht="26.25" customHeight="1" x14ac:dyDescent="0.2">
      <c r="A27" s="15" t="s">
        <v>87</v>
      </c>
      <c r="B27" s="612" t="s">
        <v>97</v>
      </c>
      <c r="C27" s="612"/>
      <c r="D27" s="612"/>
      <c r="E27" s="612"/>
      <c r="F27" s="612"/>
      <c r="G27" s="612"/>
      <c r="H27" s="612"/>
    </row>
    <row r="28" spans="1:8" ht="53.25" customHeight="1" x14ac:dyDescent="0.2">
      <c r="A28" s="14" t="s">
        <v>161</v>
      </c>
      <c r="B28" s="611" t="s">
        <v>167</v>
      </c>
      <c r="C28" s="611"/>
      <c r="D28" s="611"/>
      <c r="E28" s="611"/>
      <c r="F28" s="611"/>
      <c r="G28" s="611"/>
      <c r="H28" s="611"/>
    </row>
    <row r="29" spans="1:8" ht="45" customHeight="1" x14ac:dyDescent="0.2">
      <c r="A29" s="14" t="s">
        <v>163</v>
      </c>
      <c r="B29" s="606" t="s">
        <v>168</v>
      </c>
      <c r="C29" s="607"/>
      <c r="D29" s="607"/>
      <c r="E29" s="607"/>
      <c r="F29" s="607"/>
      <c r="G29" s="607"/>
      <c r="H29" s="608"/>
    </row>
    <row r="30" spans="1:8" ht="45" customHeight="1" x14ac:dyDescent="0.2">
      <c r="A30" s="14" t="s">
        <v>162</v>
      </c>
      <c r="B30" s="606" t="s">
        <v>169</v>
      </c>
      <c r="C30" s="607"/>
      <c r="D30" s="607"/>
      <c r="E30" s="607"/>
      <c r="F30" s="607"/>
      <c r="G30" s="607"/>
      <c r="H30" s="608"/>
    </row>
    <row r="31" spans="1:8" ht="45" customHeight="1" x14ac:dyDescent="0.2">
      <c r="A31" s="14" t="s">
        <v>153</v>
      </c>
      <c r="B31" s="606" t="s">
        <v>170</v>
      </c>
      <c r="C31" s="607"/>
      <c r="D31" s="607"/>
      <c r="E31" s="607"/>
      <c r="F31" s="607"/>
      <c r="G31" s="607"/>
      <c r="H31" s="608"/>
    </row>
    <row r="32" spans="1:8" ht="33" customHeight="1" x14ac:dyDescent="0.2">
      <c r="A32" s="15" t="s">
        <v>182</v>
      </c>
      <c r="B32" s="611" t="s">
        <v>119</v>
      </c>
      <c r="C32" s="611"/>
      <c r="D32" s="611"/>
      <c r="E32" s="611"/>
      <c r="F32" s="611"/>
      <c r="G32" s="611"/>
      <c r="H32" s="611"/>
    </row>
    <row r="33" spans="1:8" ht="39" customHeight="1" x14ac:dyDescent="0.2">
      <c r="A33" s="14" t="s">
        <v>88</v>
      </c>
      <c r="B33" s="612" t="s">
        <v>171</v>
      </c>
      <c r="C33" s="612"/>
      <c r="D33" s="612"/>
      <c r="E33" s="612"/>
      <c r="F33" s="612"/>
      <c r="G33" s="612"/>
      <c r="H33" s="612"/>
    </row>
    <row r="34" spans="1:8" ht="39" customHeight="1" x14ac:dyDescent="0.2">
      <c r="A34" s="614" t="s">
        <v>208</v>
      </c>
      <c r="B34" s="614"/>
      <c r="C34" s="614"/>
      <c r="D34" s="614"/>
      <c r="E34" s="614"/>
      <c r="F34" s="614"/>
      <c r="G34" s="614"/>
      <c r="H34" s="614"/>
    </row>
    <row r="35" spans="1:8" ht="79.5" customHeight="1" x14ac:dyDescent="0.2">
      <c r="A35" s="603" t="s">
        <v>209</v>
      </c>
      <c r="B35" s="604"/>
      <c r="C35" s="604"/>
      <c r="D35" s="604"/>
      <c r="E35" s="604"/>
      <c r="F35" s="604"/>
      <c r="G35" s="604"/>
      <c r="H35" s="605"/>
    </row>
    <row r="36" spans="1:8" ht="33" customHeight="1" x14ac:dyDescent="0.2">
      <c r="A36" s="14" t="s">
        <v>26</v>
      </c>
      <c r="B36" s="611" t="s">
        <v>142</v>
      </c>
      <c r="C36" s="611"/>
      <c r="D36" s="611"/>
      <c r="E36" s="611"/>
      <c r="F36" s="611"/>
      <c r="G36" s="611"/>
      <c r="H36" s="611"/>
    </row>
    <row r="37" spans="1:8" ht="33" customHeight="1" x14ac:dyDescent="0.2">
      <c r="A37" s="14" t="s">
        <v>27</v>
      </c>
      <c r="B37" s="611" t="s">
        <v>143</v>
      </c>
      <c r="C37" s="611"/>
      <c r="D37" s="611"/>
      <c r="E37" s="611"/>
      <c r="F37" s="611"/>
      <c r="G37" s="611"/>
      <c r="H37" s="611"/>
    </row>
    <row r="38" spans="1:8" ht="33" customHeight="1" x14ac:dyDescent="0.2">
      <c r="A38" s="21"/>
      <c r="B38" s="22"/>
      <c r="C38" s="22"/>
      <c r="D38" s="22"/>
      <c r="E38" s="22"/>
      <c r="F38" s="22"/>
      <c r="G38" s="22"/>
      <c r="H38" s="23"/>
    </row>
    <row r="39" spans="1:8" ht="34.5" customHeight="1" x14ac:dyDescent="0.2">
      <c r="A39" s="614" t="s">
        <v>175</v>
      </c>
      <c r="B39" s="614"/>
      <c r="C39" s="614"/>
      <c r="D39" s="614"/>
      <c r="E39" s="614"/>
      <c r="F39" s="614"/>
      <c r="G39" s="614"/>
      <c r="H39" s="614"/>
    </row>
    <row r="40" spans="1:8" ht="34.5" customHeight="1" x14ac:dyDescent="0.2">
      <c r="A40" s="14" t="s">
        <v>10</v>
      </c>
      <c r="B40" s="611" t="s">
        <v>120</v>
      </c>
      <c r="C40" s="611"/>
      <c r="D40" s="611"/>
      <c r="E40" s="611"/>
      <c r="F40" s="611"/>
      <c r="G40" s="611"/>
      <c r="H40" s="611"/>
    </row>
    <row r="41" spans="1:8" ht="29.25" customHeight="1" x14ac:dyDescent="0.2">
      <c r="A41" s="14" t="s">
        <v>11</v>
      </c>
      <c r="B41" s="611" t="s">
        <v>121</v>
      </c>
      <c r="C41" s="611"/>
      <c r="D41" s="611"/>
      <c r="E41" s="611"/>
      <c r="F41" s="611"/>
      <c r="G41" s="611"/>
      <c r="H41" s="611"/>
    </row>
    <row r="42" spans="1:8" ht="42" customHeight="1" x14ac:dyDescent="0.2">
      <c r="A42" s="14" t="s">
        <v>144</v>
      </c>
      <c r="B42" s="611" t="s">
        <v>190</v>
      </c>
      <c r="C42" s="611"/>
      <c r="D42" s="611"/>
      <c r="E42" s="611"/>
      <c r="F42" s="611"/>
      <c r="G42" s="611"/>
      <c r="H42" s="611"/>
    </row>
    <row r="43" spans="1:8" ht="42" customHeight="1" x14ac:dyDescent="0.2">
      <c r="A43" s="14" t="s">
        <v>192</v>
      </c>
      <c r="B43" s="606" t="s">
        <v>193</v>
      </c>
      <c r="C43" s="607"/>
      <c r="D43" s="607"/>
      <c r="E43" s="607"/>
      <c r="F43" s="607"/>
      <c r="G43" s="607"/>
      <c r="H43" s="608"/>
    </row>
    <row r="44" spans="1:8" ht="42" customHeight="1" x14ac:dyDescent="0.2">
      <c r="A44" s="14" t="s">
        <v>145</v>
      </c>
      <c r="B44" s="606" t="s">
        <v>194</v>
      </c>
      <c r="C44" s="607"/>
      <c r="D44" s="607"/>
      <c r="E44" s="607"/>
      <c r="F44" s="607"/>
      <c r="G44" s="607"/>
      <c r="H44" s="608"/>
    </row>
    <row r="45" spans="1:8" ht="42" customHeight="1" x14ac:dyDescent="0.2">
      <c r="A45" s="14" t="s">
        <v>195</v>
      </c>
      <c r="B45" s="606" t="s">
        <v>197</v>
      </c>
      <c r="C45" s="607"/>
      <c r="D45" s="607"/>
      <c r="E45" s="607"/>
      <c r="F45" s="607"/>
      <c r="G45" s="607"/>
      <c r="H45" s="608"/>
    </row>
    <row r="46" spans="1:8" ht="86.1" customHeight="1" x14ac:dyDescent="0.2">
      <c r="A46" s="16" t="s">
        <v>199</v>
      </c>
      <c r="B46" s="617" t="s">
        <v>122</v>
      </c>
      <c r="C46" s="617"/>
      <c r="D46" s="617"/>
      <c r="E46" s="617"/>
      <c r="F46" s="617"/>
      <c r="G46" s="617"/>
      <c r="H46" s="617"/>
    </row>
    <row r="47" spans="1:8" ht="39.75" customHeight="1" x14ac:dyDescent="0.2">
      <c r="A47" s="16" t="s">
        <v>204</v>
      </c>
      <c r="B47" s="625" t="s">
        <v>210</v>
      </c>
      <c r="C47" s="626"/>
      <c r="D47" s="626"/>
      <c r="E47" s="626"/>
      <c r="F47" s="626"/>
      <c r="G47" s="626"/>
      <c r="H47" s="627"/>
    </row>
    <row r="48" spans="1:8" ht="31.5" customHeight="1" x14ac:dyDescent="0.2">
      <c r="A48" s="16" t="s">
        <v>12</v>
      </c>
      <c r="B48" s="617" t="s">
        <v>198</v>
      </c>
      <c r="C48" s="617"/>
      <c r="D48" s="617"/>
      <c r="E48" s="617"/>
      <c r="F48" s="617"/>
      <c r="G48" s="617"/>
      <c r="H48" s="617"/>
    </row>
    <row r="49" spans="1:8" ht="45" x14ac:dyDescent="0.2">
      <c r="A49" s="16" t="s">
        <v>200</v>
      </c>
      <c r="B49" s="617" t="s">
        <v>123</v>
      </c>
      <c r="C49" s="617"/>
      <c r="D49" s="617"/>
      <c r="E49" s="617"/>
      <c r="F49" s="617"/>
      <c r="G49" s="617"/>
      <c r="H49" s="617"/>
    </row>
    <row r="50" spans="1:8" ht="43.5" customHeight="1" x14ac:dyDescent="0.2">
      <c r="A50" s="16" t="s">
        <v>14</v>
      </c>
      <c r="B50" s="617" t="s">
        <v>124</v>
      </c>
      <c r="C50" s="617"/>
      <c r="D50" s="617"/>
      <c r="E50" s="617"/>
      <c r="F50" s="617"/>
      <c r="G50" s="617"/>
      <c r="H50" s="617"/>
    </row>
    <row r="51" spans="1:8" ht="40.5" customHeight="1" x14ac:dyDescent="0.2">
      <c r="A51" s="16" t="s">
        <v>15</v>
      </c>
      <c r="B51" s="617" t="s">
        <v>125</v>
      </c>
      <c r="C51" s="617"/>
      <c r="D51" s="617"/>
      <c r="E51" s="617"/>
      <c r="F51" s="617"/>
      <c r="G51" s="617"/>
      <c r="H51" s="617"/>
    </row>
    <row r="52" spans="1:8" ht="75.75" customHeight="1" x14ac:dyDescent="0.2">
      <c r="A52" s="17" t="s">
        <v>16</v>
      </c>
      <c r="B52" s="613" t="s">
        <v>126</v>
      </c>
      <c r="C52" s="613"/>
      <c r="D52" s="613"/>
      <c r="E52" s="613"/>
      <c r="F52" s="613"/>
      <c r="G52" s="613"/>
      <c r="H52" s="613"/>
    </row>
    <row r="53" spans="1:8" ht="41.25" customHeight="1" x14ac:dyDescent="0.2">
      <c r="A53" s="17" t="s">
        <v>17</v>
      </c>
      <c r="B53" s="613" t="s">
        <v>127</v>
      </c>
      <c r="C53" s="613"/>
      <c r="D53" s="613"/>
      <c r="E53" s="613"/>
      <c r="F53" s="613"/>
      <c r="G53" s="613"/>
      <c r="H53" s="613"/>
    </row>
    <row r="54" spans="1:8" ht="47.45" customHeight="1" x14ac:dyDescent="0.2">
      <c r="A54" s="17" t="s">
        <v>159</v>
      </c>
      <c r="B54" s="613" t="s">
        <v>128</v>
      </c>
      <c r="C54" s="613"/>
      <c r="D54" s="613"/>
      <c r="E54" s="613"/>
      <c r="F54" s="613"/>
      <c r="G54" s="613"/>
      <c r="H54" s="613"/>
    </row>
    <row r="55" spans="1:8" ht="57.6" customHeight="1" x14ac:dyDescent="0.2">
      <c r="A55" s="17" t="s">
        <v>36</v>
      </c>
      <c r="B55" s="613" t="s">
        <v>129</v>
      </c>
      <c r="C55" s="613"/>
      <c r="D55" s="613"/>
      <c r="E55" s="613"/>
      <c r="F55" s="613"/>
      <c r="G55" s="613"/>
      <c r="H55" s="613"/>
    </row>
    <row r="56" spans="1:8" ht="31.5" customHeight="1" x14ac:dyDescent="0.2">
      <c r="A56" s="17" t="s">
        <v>100</v>
      </c>
      <c r="B56" s="613" t="s">
        <v>130</v>
      </c>
      <c r="C56" s="613"/>
      <c r="D56" s="613"/>
      <c r="E56" s="613"/>
      <c r="F56" s="613"/>
      <c r="G56" s="613"/>
      <c r="H56" s="613"/>
    </row>
    <row r="57" spans="1:8" ht="70.5" customHeight="1" x14ac:dyDescent="0.2">
      <c r="A57" s="17" t="s">
        <v>101</v>
      </c>
      <c r="B57" s="613" t="s">
        <v>131</v>
      </c>
      <c r="C57" s="613"/>
      <c r="D57" s="613"/>
      <c r="E57" s="613"/>
      <c r="F57" s="613"/>
      <c r="G57" s="613"/>
      <c r="H57" s="613"/>
    </row>
    <row r="58" spans="1:8" ht="33.75" customHeight="1" x14ac:dyDescent="0.2">
      <c r="A58" s="618"/>
      <c r="B58" s="618"/>
      <c r="C58" s="618"/>
      <c r="D58" s="618"/>
      <c r="E58" s="618"/>
      <c r="F58" s="618"/>
      <c r="G58" s="618"/>
      <c r="H58" s="619"/>
    </row>
    <row r="59" spans="1:8" ht="32.25" customHeight="1" x14ac:dyDescent="0.2">
      <c r="A59" s="609" t="s">
        <v>177</v>
      </c>
      <c r="B59" s="609"/>
      <c r="C59" s="609"/>
      <c r="D59" s="609"/>
      <c r="E59" s="609"/>
      <c r="F59" s="609"/>
      <c r="G59" s="609"/>
      <c r="H59" s="609"/>
    </row>
    <row r="60" spans="1:8" ht="34.5" customHeight="1" x14ac:dyDescent="0.2">
      <c r="A60" s="14" t="s">
        <v>22</v>
      </c>
      <c r="B60" s="615" t="s">
        <v>137</v>
      </c>
      <c r="C60" s="615"/>
      <c r="D60" s="615"/>
      <c r="E60" s="615"/>
      <c r="F60" s="615"/>
      <c r="G60" s="615"/>
      <c r="H60" s="615"/>
    </row>
    <row r="61" spans="1:8" ht="60" customHeight="1" x14ac:dyDescent="0.2">
      <c r="A61" s="14" t="s">
        <v>32</v>
      </c>
      <c r="B61" s="624" t="s">
        <v>138</v>
      </c>
      <c r="C61" s="624"/>
      <c r="D61" s="624"/>
      <c r="E61" s="624"/>
      <c r="F61" s="624"/>
      <c r="G61" s="624"/>
      <c r="H61" s="624"/>
    </row>
    <row r="62" spans="1:8" ht="41.25" customHeight="1" x14ac:dyDescent="0.2">
      <c r="A62" s="14" t="s">
        <v>201</v>
      </c>
      <c r="B62" s="621" t="s">
        <v>202</v>
      </c>
      <c r="C62" s="622"/>
      <c r="D62" s="622"/>
      <c r="E62" s="622"/>
      <c r="F62" s="622"/>
      <c r="G62" s="622"/>
      <c r="H62" s="623"/>
    </row>
    <row r="63" spans="1:8" ht="42" customHeight="1" x14ac:dyDescent="0.2">
      <c r="A63" s="14" t="s">
        <v>23</v>
      </c>
      <c r="B63" s="611" t="s">
        <v>139</v>
      </c>
      <c r="C63" s="611"/>
      <c r="D63" s="611"/>
      <c r="E63" s="611"/>
      <c r="F63" s="611"/>
      <c r="G63" s="611"/>
      <c r="H63" s="611"/>
    </row>
    <row r="64" spans="1:8" ht="31.5" customHeight="1" x14ac:dyDescent="0.2">
      <c r="A64" s="14" t="s">
        <v>24</v>
      </c>
      <c r="B64" s="615" t="s">
        <v>140</v>
      </c>
      <c r="C64" s="615"/>
      <c r="D64" s="615"/>
      <c r="E64" s="615"/>
      <c r="F64" s="615"/>
      <c r="G64" s="615"/>
      <c r="H64" s="615"/>
    </row>
    <row r="65" spans="1:8" ht="45.75" customHeight="1" x14ac:dyDescent="0.2">
      <c r="A65" s="14" t="s">
        <v>25</v>
      </c>
      <c r="B65" s="615" t="s">
        <v>141</v>
      </c>
      <c r="C65" s="615"/>
      <c r="D65" s="615"/>
      <c r="E65" s="615"/>
      <c r="F65" s="615"/>
      <c r="G65" s="615"/>
      <c r="H65" s="615"/>
    </row>
    <row r="66" spans="1:8" ht="30.75" customHeight="1" x14ac:dyDescent="0.2">
      <c r="A66" s="620"/>
      <c r="B66" s="620"/>
      <c r="C66" s="620"/>
      <c r="D66" s="620"/>
      <c r="E66" s="620"/>
      <c r="F66" s="620"/>
      <c r="G66" s="620"/>
      <c r="H66" s="620"/>
    </row>
    <row r="67" spans="1:8" ht="34.5" customHeight="1" x14ac:dyDescent="0.2">
      <c r="A67" s="609" t="s">
        <v>176</v>
      </c>
      <c r="B67" s="609"/>
      <c r="C67" s="609"/>
      <c r="D67" s="609"/>
      <c r="E67" s="609"/>
      <c r="F67" s="609"/>
      <c r="G67" s="609"/>
      <c r="H67" s="609"/>
    </row>
    <row r="68" spans="1:8" ht="39.75" customHeight="1" x14ac:dyDescent="0.2">
      <c r="A68" s="17" t="s">
        <v>19</v>
      </c>
      <c r="B68" s="615" t="s">
        <v>132</v>
      </c>
      <c r="C68" s="615"/>
      <c r="D68" s="615"/>
      <c r="E68" s="615"/>
      <c r="F68" s="615"/>
      <c r="G68" s="615"/>
      <c r="H68" s="615"/>
    </row>
    <row r="69" spans="1:8" ht="39.75" customHeight="1" x14ac:dyDescent="0.2">
      <c r="A69" s="17" t="s">
        <v>13</v>
      </c>
      <c r="B69" s="615" t="s">
        <v>133</v>
      </c>
      <c r="C69" s="615"/>
      <c r="D69" s="615"/>
      <c r="E69" s="615"/>
      <c r="F69" s="615"/>
      <c r="G69" s="615"/>
      <c r="H69" s="615"/>
    </row>
    <row r="70" spans="1:8" ht="42" customHeight="1" x14ac:dyDescent="0.2">
      <c r="A70" s="17" t="s">
        <v>18</v>
      </c>
      <c r="B70" s="613" t="s">
        <v>134</v>
      </c>
      <c r="C70" s="613"/>
      <c r="D70" s="613"/>
      <c r="E70" s="613"/>
      <c r="F70" s="613"/>
      <c r="G70" s="613"/>
      <c r="H70" s="613"/>
    </row>
    <row r="71" spans="1:8" ht="33.75" customHeight="1" x14ac:dyDescent="0.2">
      <c r="A71" s="17" t="s">
        <v>20</v>
      </c>
      <c r="B71" s="615" t="s">
        <v>135</v>
      </c>
      <c r="C71" s="615"/>
      <c r="D71" s="615"/>
      <c r="E71" s="615"/>
      <c r="F71" s="615"/>
      <c r="G71" s="615"/>
      <c r="H71" s="615"/>
    </row>
    <row r="72" spans="1:8" ht="33" customHeight="1" x14ac:dyDescent="0.2">
      <c r="A72" s="17" t="s">
        <v>21</v>
      </c>
      <c r="B72" s="615" t="s">
        <v>136</v>
      </c>
      <c r="C72" s="615"/>
      <c r="D72" s="615"/>
      <c r="E72" s="615"/>
      <c r="F72" s="615"/>
      <c r="G72" s="615"/>
      <c r="H72" s="615"/>
    </row>
    <row r="73" spans="1:8" ht="33.75" customHeight="1" x14ac:dyDescent="0.2">
      <c r="A73" s="616"/>
      <c r="B73" s="616"/>
      <c r="C73" s="616"/>
      <c r="D73" s="616"/>
      <c r="E73" s="616"/>
      <c r="F73" s="616"/>
      <c r="G73" s="616"/>
      <c r="H73" s="616"/>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6"/>
  <sheetViews>
    <sheetView tabSelected="1" view="pageBreakPreview" topLeftCell="J1" zoomScale="66" zoomScaleNormal="66" zoomScaleSheetLayoutView="66" workbookViewId="0">
      <selection activeCell="S57" sqref="S57:S66"/>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6" width="23.7109375" style="1" customWidth="1"/>
    <col min="7" max="7" width="32" style="1" customWidth="1"/>
    <col min="8" max="8" width="34.85546875" style="1" customWidth="1"/>
    <col min="9" max="9" width="28" style="1" customWidth="1"/>
    <col min="10" max="10" width="38.7109375" style="1" customWidth="1"/>
    <col min="11" max="11" width="22.5703125" style="3" customWidth="1"/>
    <col min="12" max="12" width="14.5703125" style="3" customWidth="1"/>
    <col min="13" max="13" width="16.85546875" style="3" customWidth="1"/>
    <col min="14" max="14" width="46.85546875" style="3" customWidth="1"/>
    <col min="15" max="15" width="31.7109375" style="4" customWidth="1"/>
    <col min="16" max="16" width="27.85546875" style="5" customWidth="1"/>
    <col min="17" max="17" width="32.85546875" style="111" hidden="1" customWidth="1"/>
    <col min="18" max="18" width="19.5703125" style="111" customWidth="1"/>
    <col min="19" max="19" width="17.140625" style="111" customWidth="1"/>
    <col min="20" max="20" width="13.42578125" style="111" customWidth="1"/>
    <col min="21" max="21" width="13.28515625" style="111" customWidth="1"/>
    <col min="22" max="22" width="24.85546875" style="1" customWidth="1"/>
    <col min="23" max="23" width="27.28515625" style="1" customWidth="1"/>
    <col min="24" max="24" width="23.5703125" style="1" customWidth="1"/>
    <col min="25" max="25" width="27.42578125" style="1" customWidth="1"/>
    <col min="26" max="26" width="0" style="1" hidden="1" customWidth="1"/>
    <col min="27" max="16384" width="11.42578125" style="1"/>
  </cols>
  <sheetData>
    <row r="1" spans="1:25" ht="21" customHeight="1" x14ac:dyDescent="0.25">
      <c r="A1" s="641"/>
      <c r="B1" s="641"/>
      <c r="C1" s="642" t="s">
        <v>1</v>
      </c>
      <c r="D1" s="642"/>
      <c r="E1" s="642"/>
      <c r="F1" s="642"/>
      <c r="G1" s="642"/>
      <c r="H1" s="642"/>
      <c r="I1" s="642"/>
      <c r="J1" s="642"/>
      <c r="K1" s="642"/>
      <c r="L1" s="642"/>
      <c r="M1" s="642"/>
      <c r="N1" s="642"/>
      <c r="O1" s="642"/>
      <c r="P1" s="642"/>
      <c r="Q1" s="642"/>
      <c r="R1" s="642"/>
      <c r="S1" s="642"/>
      <c r="T1" s="642"/>
      <c r="U1" s="642"/>
      <c r="V1" s="642"/>
      <c r="W1" s="642"/>
      <c r="X1" s="27" t="s">
        <v>212</v>
      </c>
    </row>
    <row r="2" spans="1:25" ht="21" customHeight="1" x14ac:dyDescent="0.25">
      <c r="A2" s="641"/>
      <c r="B2" s="641"/>
      <c r="C2" s="642" t="s">
        <v>2</v>
      </c>
      <c r="D2" s="642"/>
      <c r="E2" s="642"/>
      <c r="F2" s="642"/>
      <c r="G2" s="642"/>
      <c r="H2" s="642"/>
      <c r="I2" s="642"/>
      <c r="J2" s="642"/>
      <c r="K2" s="642"/>
      <c r="L2" s="642"/>
      <c r="M2" s="642"/>
      <c r="N2" s="642"/>
      <c r="O2" s="642"/>
      <c r="P2" s="642"/>
      <c r="Q2" s="642"/>
      <c r="R2" s="642"/>
      <c r="S2" s="642"/>
      <c r="T2" s="642"/>
      <c r="U2" s="642"/>
      <c r="V2" s="642"/>
      <c r="W2" s="642"/>
      <c r="X2" s="27" t="s">
        <v>3</v>
      </c>
    </row>
    <row r="3" spans="1:25" ht="21" customHeight="1" x14ac:dyDescent="0.25">
      <c r="A3" s="641"/>
      <c r="B3" s="641"/>
      <c r="C3" s="642" t="s">
        <v>4</v>
      </c>
      <c r="D3" s="642"/>
      <c r="E3" s="642"/>
      <c r="F3" s="642"/>
      <c r="G3" s="642"/>
      <c r="H3" s="642"/>
      <c r="I3" s="642"/>
      <c r="J3" s="642"/>
      <c r="K3" s="642"/>
      <c r="L3" s="642"/>
      <c r="M3" s="642"/>
      <c r="N3" s="642"/>
      <c r="O3" s="642"/>
      <c r="P3" s="642"/>
      <c r="Q3" s="642"/>
      <c r="R3" s="642"/>
      <c r="S3" s="642"/>
      <c r="T3" s="642"/>
      <c r="U3" s="642"/>
      <c r="V3" s="642"/>
      <c r="W3" s="642"/>
      <c r="X3" s="27" t="s">
        <v>211</v>
      </c>
    </row>
    <row r="4" spans="1:25" ht="21" customHeight="1" x14ac:dyDescent="0.25">
      <c r="A4" s="641"/>
      <c r="B4" s="641"/>
      <c r="C4" s="642" t="s">
        <v>154</v>
      </c>
      <c r="D4" s="642"/>
      <c r="E4" s="642"/>
      <c r="F4" s="642"/>
      <c r="G4" s="642"/>
      <c r="H4" s="642"/>
      <c r="I4" s="642"/>
      <c r="J4" s="642"/>
      <c r="K4" s="642"/>
      <c r="L4" s="642"/>
      <c r="M4" s="642"/>
      <c r="N4" s="642"/>
      <c r="O4" s="642"/>
      <c r="P4" s="642"/>
      <c r="Q4" s="642"/>
      <c r="R4" s="642"/>
      <c r="S4" s="642"/>
      <c r="T4" s="642"/>
      <c r="U4" s="642"/>
      <c r="V4" s="642"/>
      <c r="W4" s="642"/>
      <c r="X4" s="27" t="s">
        <v>214</v>
      </c>
    </row>
    <row r="5" spans="1:25" ht="26.25" customHeight="1" x14ac:dyDescent="0.4">
      <c r="A5" s="646" t="s">
        <v>165</v>
      </c>
      <c r="B5" s="646"/>
      <c r="C5" s="643" t="s">
        <v>615</v>
      </c>
      <c r="D5" s="644"/>
      <c r="E5" s="644"/>
      <c r="F5" s="644"/>
      <c r="G5" s="644"/>
      <c r="H5" s="644"/>
      <c r="I5" s="644"/>
      <c r="J5" s="644"/>
      <c r="K5" s="644"/>
      <c r="L5" s="644"/>
      <c r="M5" s="644"/>
      <c r="N5" s="644"/>
      <c r="O5" s="644"/>
      <c r="P5" s="644"/>
      <c r="Q5" s="644"/>
      <c r="R5" s="644"/>
      <c r="S5" s="644"/>
      <c r="T5" s="644"/>
      <c r="U5" s="644"/>
      <c r="V5" s="644"/>
      <c r="W5" s="644"/>
      <c r="X5" s="645"/>
    </row>
    <row r="6" spans="1:25" ht="39" customHeight="1" x14ac:dyDescent="0.25">
      <c r="A6" s="647" t="s">
        <v>683</v>
      </c>
      <c r="B6" s="648"/>
      <c r="C6" s="648"/>
      <c r="D6" s="648"/>
      <c r="E6" s="648"/>
      <c r="F6" s="648"/>
      <c r="G6" s="648"/>
      <c r="H6" s="648"/>
      <c r="I6" s="648"/>
      <c r="J6" s="648"/>
      <c r="K6" s="648"/>
      <c r="L6" s="648"/>
      <c r="M6" s="648"/>
      <c r="N6" s="648"/>
      <c r="O6" s="648"/>
      <c r="P6" s="648"/>
      <c r="Q6" s="648"/>
      <c r="R6" s="648"/>
      <c r="S6" s="648"/>
      <c r="T6" s="648"/>
      <c r="U6" s="648"/>
      <c r="V6" s="648"/>
      <c r="W6" s="648"/>
      <c r="X6" s="649"/>
    </row>
    <row r="7" spans="1:25" s="2" customFormat="1" ht="120.75" thickBot="1" x14ac:dyDescent="0.25">
      <c r="A7" s="121" t="s">
        <v>90</v>
      </c>
      <c r="B7" s="121" t="s">
        <v>160</v>
      </c>
      <c r="C7" s="121" t="s">
        <v>152</v>
      </c>
      <c r="D7" s="121" t="s">
        <v>28</v>
      </c>
      <c r="E7" s="121" t="s">
        <v>98</v>
      </c>
      <c r="F7" s="121" t="s">
        <v>7</v>
      </c>
      <c r="G7" s="121" t="s">
        <v>310</v>
      </c>
      <c r="H7" s="121" t="s">
        <v>34</v>
      </c>
      <c r="I7" s="121" t="s">
        <v>8</v>
      </c>
      <c r="J7" s="121" t="s">
        <v>151</v>
      </c>
      <c r="K7" s="121" t="s">
        <v>94</v>
      </c>
      <c r="L7" s="121" t="s">
        <v>93</v>
      </c>
      <c r="M7" s="121" t="s">
        <v>172</v>
      </c>
      <c r="N7" s="121" t="s">
        <v>9</v>
      </c>
      <c r="O7" s="121" t="s">
        <v>30</v>
      </c>
      <c r="P7" s="121" t="s">
        <v>31</v>
      </c>
      <c r="Q7" s="121" t="s">
        <v>588</v>
      </c>
      <c r="R7" s="121" t="s">
        <v>676</v>
      </c>
      <c r="S7" s="313" t="s">
        <v>687</v>
      </c>
      <c r="T7" s="313" t="s">
        <v>688</v>
      </c>
      <c r="U7" s="313" t="s">
        <v>689</v>
      </c>
      <c r="V7" s="121" t="s">
        <v>157</v>
      </c>
      <c r="W7" s="121" t="s">
        <v>158</v>
      </c>
      <c r="X7" s="121" t="s">
        <v>156</v>
      </c>
      <c r="Y7" s="19"/>
    </row>
    <row r="8" spans="1:25" ht="54" x14ac:dyDescent="0.25">
      <c r="A8" s="653" t="s">
        <v>331</v>
      </c>
      <c r="B8" s="671" t="s">
        <v>221</v>
      </c>
      <c r="C8" s="674" t="s">
        <v>219</v>
      </c>
      <c r="D8" s="665" t="s">
        <v>220</v>
      </c>
      <c r="E8" s="650" t="s">
        <v>236</v>
      </c>
      <c r="F8" s="682" t="s">
        <v>235</v>
      </c>
      <c r="G8" s="750" t="s">
        <v>650</v>
      </c>
      <c r="H8" s="37" t="s">
        <v>252</v>
      </c>
      <c r="I8" s="38" t="s">
        <v>257</v>
      </c>
      <c r="J8" s="39" t="s">
        <v>259</v>
      </c>
      <c r="K8" s="40" t="s">
        <v>263</v>
      </c>
      <c r="L8" s="41">
        <v>0.2</v>
      </c>
      <c r="M8" s="38" t="s">
        <v>183</v>
      </c>
      <c r="N8" s="38" t="s">
        <v>233</v>
      </c>
      <c r="O8" s="42">
        <v>1727905000000</v>
      </c>
      <c r="P8" s="43">
        <v>393165798563</v>
      </c>
      <c r="Q8" s="50">
        <v>353807344678</v>
      </c>
      <c r="R8" s="535">
        <v>423913849857</v>
      </c>
      <c r="S8" s="550">
        <f>R8/P8</f>
        <v>1.0782063226414467</v>
      </c>
      <c r="T8" s="550">
        <f>R8/O8</f>
        <v>0.24533400265465982</v>
      </c>
      <c r="U8" s="549">
        <f>20%</f>
        <v>0.2</v>
      </c>
      <c r="V8" s="43">
        <v>421939000000</v>
      </c>
      <c r="W8" s="50">
        <v>445787000000</v>
      </c>
      <c r="X8" s="50">
        <v>467013000000</v>
      </c>
    </row>
    <row r="9" spans="1:25" ht="67.5" x14ac:dyDescent="0.25">
      <c r="A9" s="654"/>
      <c r="B9" s="672"/>
      <c r="C9" s="675"/>
      <c r="D9" s="666"/>
      <c r="E9" s="651"/>
      <c r="F9" s="683"/>
      <c r="G9" s="751"/>
      <c r="H9" s="44" t="s">
        <v>253</v>
      </c>
      <c r="I9" s="45" t="s">
        <v>257</v>
      </c>
      <c r="J9" s="44" t="s">
        <v>260</v>
      </c>
      <c r="K9" s="46" t="s">
        <v>264</v>
      </c>
      <c r="L9" s="47">
        <v>0.2</v>
      </c>
      <c r="M9" s="45" t="s">
        <v>183</v>
      </c>
      <c r="N9" s="45" t="s">
        <v>233</v>
      </c>
      <c r="O9" s="48">
        <v>2912805184493</v>
      </c>
      <c r="P9" s="49">
        <v>662915926390</v>
      </c>
      <c r="Q9" s="50">
        <v>442011699424</v>
      </c>
      <c r="R9" s="535">
        <v>630292882901</v>
      </c>
      <c r="S9" s="550">
        <f t="shared" ref="S9:S48" si="0">R9/P9</f>
        <v>0.95078856580403304</v>
      </c>
      <c r="T9" s="550">
        <f t="shared" ref="T9:T48" si="1">R9/O9</f>
        <v>0.21638689956215118</v>
      </c>
      <c r="U9" s="549">
        <f t="shared" ref="U9:U48" si="2">(R9/P9)*L9</f>
        <v>0.19015771316080662</v>
      </c>
      <c r="V9" s="50">
        <v>709193000000</v>
      </c>
      <c r="W9" s="50">
        <v>751619000000</v>
      </c>
      <c r="X9" s="50">
        <v>789077000000</v>
      </c>
    </row>
    <row r="10" spans="1:25" ht="45" x14ac:dyDescent="0.25">
      <c r="A10" s="654"/>
      <c r="B10" s="672"/>
      <c r="C10" s="675"/>
      <c r="D10" s="666"/>
      <c r="E10" s="651"/>
      <c r="F10" s="683"/>
      <c r="G10" s="751"/>
      <c r="H10" s="44" t="s">
        <v>254</v>
      </c>
      <c r="I10" s="45" t="s">
        <v>257</v>
      </c>
      <c r="J10" s="44" t="s">
        <v>261</v>
      </c>
      <c r="K10" s="46" t="s">
        <v>265</v>
      </c>
      <c r="L10" s="47">
        <v>0.2</v>
      </c>
      <c r="M10" s="45" t="s">
        <v>183</v>
      </c>
      <c r="N10" s="45" t="s">
        <v>233</v>
      </c>
      <c r="O10" s="48">
        <v>34797802428</v>
      </c>
      <c r="P10" s="49">
        <v>7138513013</v>
      </c>
      <c r="Q10" s="50">
        <v>5930698000</v>
      </c>
      <c r="R10" s="535">
        <v>11515173869</v>
      </c>
      <c r="S10" s="550">
        <f t="shared" si="0"/>
        <v>1.6131053971645957</v>
      </c>
      <c r="T10" s="550">
        <f t="shared" si="1"/>
        <v>0.33091669776636046</v>
      </c>
      <c r="U10" s="549">
        <f>20%</f>
        <v>0.2</v>
      </c>
      <c r="V10" s="50">
        <v>8067000000</v>
      </c>
      <c r="W10" s="50">
        <v>9155000000</v>
      </c>
      <c r="X10" s="50">
        <v>10437000000</v>
      </c>
    </row>
    <row r="11" spans="1:25" ht="45" x14ac:dyDescent="0.25">
      <c r="A11" s="654"/>
      <c r="B11" s="672"/>
      <c r="C11" s="675"/>
      <c r="D11" s="666"/>
      <c r="E11" s="651"/>
      <c r="F11" s="683"/>
      <c r="G11" s="751"/>
      <c r="H11" s="44" t="s">
        <v>255</v>
      </c>
      <c r="I11" s="45" t="s">
        <v>257</v>
      </c>
      <c r="J11" s="44" t="s">
        <v>262</v>
      </c>
      <c r="K11" s="46" t="s">
        <v>266</v>
      </c>
      <c r="L11" s="47">
        <v>0.2</v>
      </c>
      <c r="M11" s="45" t="s">
        <v>183</v>
      </c>
      <c r="N11" s="45" t="s">
        <v>233</v>
      </c>
      <c r="O11" s="48">
        <v>238874034451</v>
      </c>
      <c r="P11" s="49">
        <v>53552764612</v>
      </c>
      <c r="Q11" s="50">
        <v>38284564000</v>
      </c>
      <c r="R11" s="535">
        <v>56461296000</v>
      </c>
      <c r="S11" s="550">
        <f t="shared" si="0"/>
        <v>1.0543115077078256</v>
      </c>
      <c r="T11" s="550">
        <f t="shared" si="1"/>
        <v>0.23636430861882501</v>
      </c>
      <c r="U11" s="549">
        <f>20%</f>
        <v>0.2</v>
      </c>
      <c r="V11" s="50">
        <v>57837000000</v>
      </c>
      <c r="W11" s="50">
        <v>61886000000</v>
      </c>
      <c r="X11" s="50">
        <v>65599000000</v>
      </c>
    </row>
    <row r="12" spans="1:25" s="317" customFormat="1" ht="67.5" x14ac:dyDescent="0.25">
      <c r="A12" s="654"/>
      <c r="B12" s="672"/>
      <c r="C12" s="675"/>
      <c r="D12" s="667"/>
      <c r="E12" s="652"/>
      <c r="F12" s="683"/>
      <c r="G12" s="751"/>
      <c r="H12" s="44" t="s">
        <v>256</v>
      </c>
      <c r="I12" s="45" t="s">
        <v>258</v>
      </c>
      <c r="J12" s="44" t="s">
        <v>267</v>
      </c>
      <c r="K12" s="46" t="s">
        <v>714</v>
      </c>
      <c r="L12" s="47">
        <v>0.2</v>
      </c>
      <c r="M12" s="45" t="s">
        <v>183</v>
      </c>
      <c r="N12" s="45" t="s">
        <v>233</v>
      </c>
      <c r="O12" s="315">
        <v>16</v>
      </c>
      <c r="P12" s="316">
        <v>4</v>
      </c>
      <c r="Q12" s="398">
        <v>3</v>
      </c>
      <c r="R12" s="311">
        <v>4</v>
      </c>
      <c r="S12" s="550">
        <f t="shared" si="0"/>
        <v>1</v>
      </c>
      <c r="T12" s="550">
        <f t="shared" si="1"/>
        <v>0.25</v>
      </c>
      <c r="U12" s="549">
        <f t="shared" si="2"/>
        <v>0.2</v>
      </c>
      <c r="V12" s="45">
        <v>4</v>
      </c>
      <c r="W12" s="45">
        <v>4</v>
      </c>
      <c r="X12" s="45">
        <v>4</v>
      </c>
    </row>
    <row r="13" spans="1:25" ht="21.75" thickBot="1" x14ac:dyDescent="0.3">
      <c r="A13" s="654"/>
      <c r="B13" s="672"/>
      <c r="C13" s="675"/>
      <c r="D13" s="289"/>
      <c r="E13" s="291"/>
      <c r="F13" s="684"/>
      <c r="G13" s="752"/>
      <c r="H13" s="753" t="s">
        <v>690</v>
      </c>
      <c r="I13" s="754"/>
      <c r="J13" s="754"/>
      <c r="K13" s="754"/>
      <c r="L13" s="754"/>
      <c r="M13" s="754"/>
      <c r="N13" s="754"/>
      <c r="O13" s="754"/>
      <c r="P13" s="754"/>
      <c r="Q13" s="754"/>
      <c r="R13" s="755"/>
      <c r="S13" s="550">
        <f>SUM(4.95)/5</f>
        <v>0.99</v>
      </c>
      <c r="T13" s="550">
        <f>SUM(T8:T12)/5</f>
        <v>0.25580038172039926</v>
      </c>
      <c r="U13" s="549">
        <f>SUM(U8:U12)</f>
        <v>0.99015771316080659</v>
      </c>
      <c r="V13" s="290"/>
      <c r="W13" s="292"/>
      <c r="X13" s="314"/>
    </row>
    <row r="14" spans="1:25" ht="57" customHeight="1" x14ac:dyDescent="0.25">
      <c r="A14" s="654"/>
      <c r="B14" s="672"/>
      <c r="C14" s="675"/>
      <c r="D14" s="668" t="s">
        <v>220</v>
      </c>
      <c r="E14" s="662" t="s">
        <v>223</v>
      </c>
      <c r="F14" s="632" t="s">
        <v>222</v>
      </c>
      <c r="G14" s="635" t="s">
        <v>640</v>
      </c>
      <c r="H14" s="638" t="s">
        <v>710</v>
      </c>
      <c r="I14" s="638" t="s">
        <v>711</v>
      </c>
      <c r="J14" s="759">
        <v>0</v>
      </c>
      <c r="K14" s="638" t="s">
        <v>712</v>
      </c>
      <c r="L14" s="756" t="s">
        <v>713</v>
      </c>
      <c r="M14" s="759"/>
      <c r="N14" s="638" t="s">
        <v>617</v>
      </c>
      <c r="O14" s="762">
        <v>1</v>
      </c>
      <c r="P14" s="765">
        <v>0.25</v>
      </c>
      <c r="Q14" s="327">
        <v>0</v>
      </c>
      <c r="R14" s="768">
        <v>0</v>
      </c>
      <c r="S14" s="744">
        <f>R14/P14</f>
        <v>0</v>
      </c>
      <c r="T14" s="744">
        <f t="shared" si="1"/>
        <v>0</v>
      </c>
      <c r="U14" s="747">
        <f t="shared" si="2"/>
        <v>0</v>
      </c>
      <c r="V14" s="55">
        <v>1</v>
      </c>
      <c r="W14" s="55">
        <v>1</v>
      </c>
      <c r="X14" s="56">
        <v>1</v>
      </c>
    </row>
    <row r="15" spans="1:25" ht="15.75" x14ac:dyDescent="0.25">
      <c r="A15" s="654"/>
      <c r="B15" s="672"/>
      <c r="C15" s="675"/>
      <c r="D15" s="669"/>
      <c r="E15" s="663"/>
      <c r="F15" s="633"/>
      <c r="G15" s="636"/>
      <c r="H15" s="639"/>
      <c r="I15" s="639"/>
      <c r="J15" s="760"/>
      <c r="K15" s="639"/>
      <c r="L15" s="757"/>
      <c r="M15" s="760"/>
      <c r="N15" s="639"/>
      <c r="O15" s="763"/>
      <c r="P15" s="766"/>
      <c r="Q15" s="54">
        <v>0</v>
      </c>
      <c r="R15" s="769"/>
      <c r="S15" s="745"/>
      <c r="T15" s="745"/>
      <c r="U15" s="748"/>
      <c r="V15" s="53">
        <v>0</v>
      </c>
      <c r="W15" s="53">
        <v>0</v>
      </c>
      <c r="X15" s="57">
        <v>0</v>
      </c>
    </row>
    <row r="16" spans="1:25" ht="16.5" thickBot="1" x14ac:dyDescent="0.3">
      <c r="A16" s="654"/>
      <c r="B16" s="672"/>
      <c r="C16" s="675"/>
      <c r="D16" s="670"/>
      <c r="E16" s="664"/>
      <c r="F16" s="634"/>
      <c r="G16" s="637"/>
      <c r="H16" s="640"/>
      <c r="I16" s="640"/>
      <c r="J16" s="761"/>
      <c r="K16" s="640"/>
      <c r="L16" s="758"/>
      <c r="M16" s="761"/>
      <c r="N16" s="640"/>
      <c r="O16" s="764"/>
      <c r="P16" s="767"/>
      <c r="Q16" s="303">
        <v>0.15</v>
      </c>
      <c r="R16" s="770"/>
      <c r="S16" s="746"/>
      <c r="T16" s="746"/>
      <c r="U16" s="749"/>
      <c r="V16" s="174">
        <v>1</v>
      </c>
      <c r="W16" s="174">
        <v>1</v>
      </c>
      <c r="X16" s="312">
        <v>1</v>
      </c>
    </row>
    <row r="17" spans="1:24" ht="21.75" thickBot="1" x14ac:dyDescent="0.3">
      <c r="A17" s="654"/>
      <c r="B17" s="672"/>
      <c r="C17" s="675"/>
      <c r="D17" s="678" t="s">
        <v>691</v>
      </c>
      <c r="E17" s="679"/>
      <c r="F17" s="679"/>
      <c r="G17" s="679"/>
      <c r="H17" s="679"/>
      <c r="I17" s="679"/>
      <c r="J17" s="679"/>
      <c r="K17" s="679"/>
      <c r="L17" s="679"/>
      <c r="M17" s="679"/>
      <c r="N17" s="679"/>
      <c r="O17" s="679"/>
      <c r="P17" s="680"/>
      <c r="Q17" s="680"/>
      <c r="R17" s="681"/>
      <c r="S17" s="550">
        <f>SUM(S14:S16)/3</f>
        <v>0</v>
      </c>
      <c r="T17" s="550">
        <f>T14</f>
        <v>0</v>
      </c>
      <c r="U17" s="549">
        <f>U14</f>
        <v>0</v>
      </c>
      <c r="V17" s="322"/>
      <c r="W17" s="322"/>
      <c r="X17" s="323"/>
    </row>
    <row r="18" spans="1:24" ht="60" x14ac:dyDescent="0.25">
      <c r="A18" s="654"/>
      <c r="B18" s="672"/>
      <c r="C18" s="676"/>
      <c r="D18" s="656" t="s">
        <v>241</v>
      </c>
      <c r="E18" s="658" t="s">
        <v>243</v>
      </c>
      <c r="F18" s="658" t="s">
        <v>240</v>
      </c>
      <c r="G18" s="660" t="s">
        <v>307</v>
      </c>
      <c r="H18" s="318" t="s">
        <v>651</v>
      </c>
      <c r="I18" s="319" t="s">
        <v>224</v>
      </c>
      <c r="J18" s="320">
        <v>0</v>
      </c>
      <c r="K18" s="318" t="s">
        <v>242</v>
      </c>
      <c r="L18" s="321">
        <v>0.5</v>
      </c>
      <c r="M18" s="320" t="s">
        <v>183</v>
      </c>
      <c r="N18" s="318" t="s">
        <v>652</v>
      </c>
      <c r="O18" s="304">
        <v>1</v>
      </c>
      <c r="P18" s="305">
        <v>0.25</v>
      </c>
      <c r="Q18" s="305">
        <v>0</v>
      </c>
      <c r="R18" s="371">
        <v>0.25</v>
      </c>
      <c r="S18" s="550">
        <f t="shared" si="0"/>
        <v>1</v>
      </c>
      <c r="T18" s="550">
        <f t="shared" si="1"/>
        <v>0.25</v>
      </c>
      <c r="U18" s="549">
        <f t="shared" si="2"/>
        <v>0.5</v>
      </c>
      <c r="V18" s="305">
        <v>1</v>
      </c>
      <c r="W18" s="305">
        <v>1</v>
      </c>
      <c r="X18" s="305">
        <v>1</v>
      </c>
    </row>
    <row r="19" spans="1:24" ht="75.75" thickBot="1" x14ac:dyDescent="0.3">
      <c r="A19" s="655"/>
      <c r="B19" s="673"/>
      <c r="C19" s="677"/>
      <c r="D19" s="657"/>
      <c r="E19" s="659"/>
      <c r="F19" s="659"/>
      <c r="G19" s="661"/>
      <c r="H19" s="60" t="s">
        <v>618</v>
      </c>
      <c r="I19" s="61" t="s">
        <v>662</v>
      </c>
      <c r="J19" s="61">
        <v>0</v>
      </c>
      <c r="K19" s="60" t="s">
        <v>661</v>
      </c>
      <c r="L19" s="62">
        <v>0.5</v>
      </c>
      <c r="M19" s="61" t="s">
        <v>183</v>
      </c>
      <c r="N19" s="60" t="s">
        <v>244</v>
      </c>
      <c r="O19" s="326">
        <v>1</v>
      </c>
      <c r="P19" s="326">
        <v>0.25</v>
      </c>
      <c r="Q19" s="328">
        <v>0</v>
      </c>
      <c r="R19" s="372">
        <v>0.25</v>
      </c>
      <c r="S19" s="550">
        <f t="shared" si="0"/>
        <v>1</v>
      </c>
      <c r="T19" s="550">
        <f t="shared" si="1"/>
        <v>0.25</v>
      </c>
      <c r="U19" s="549">
        <f t="shared" si="2"/>
        <v>0.5</v>
      </c>
      <c r="V19" s="326">
        <v>5000</v>
      </c>
      <c r="W19" s="326">
        <v>5000</v>
      </c>
      <c r="X19" s="326">
        <v>5000</v>
      </c>
    </row>
    <row r="20" spans="1:24" ht="19.5" thickBot="1" x14ac:dyDescent="0.3">
      <c r="A20" s="324"/>
      <c r="B20" s="282"/>
      <c r="C20" s="283"/>
      <c r="D20" s="695" t="s">
        <v>692</v>
      </c>
      <c r="E20" s="695"/>
      <c r="F20" s="695"/>
      <c r="G20" s="695"/>
      <c r="H20" s="695"/>
      <c r="I20" s="695"/>
      <c r="J20" s="695"/>
      <c r="K20" s="695"/>
      <c r="L20" s="695"/>
      <c r="M20" s="695"/>
      <c r="N20" s="695"/>
      <c r="O20" s="695"/>
      <c r="P20" s="695"/>
      <c r="Q20" s="695"/>
      <c r="R20" s="695"/>
      <c r="S20" s="550">
        <f>SUM(S18:S19)/2</f>
        <v>1</v>
      </c>
      <c r="T20" s="550">
        <f>SUM(T18:T19)/2</f>
        <v>0.25</v>
      </c>
      <c r="U20" s="549">
        <f>SUM(U18:U19)</f>
        <v>1</v>
      </c>
      <c r="V20" s="510"/>
      <c r="W20" s="325"/>
      <c r="X20" s="325"/>
    </row>
    <row r="21" spans="1:24" ht="45" x14ac:dyDescent="0.25">
      <c r="A21" s="685" t="s">
        <v>332</v>
      </c>
      <c r="B21" s="685" t="s">
        <v>333</v>
      </c>
      <c r="C21" s="685" t="s">
        <v>334</v>
      </c>
      <c r="D21" s="685" t="s">
        <v>335</v>
      </c>
      <c r="E21" s="723" t="s">
        <v>336</v>
      </c>
      <c r="F21" s="704" t="s">
        <v>337</v>
      </c>
      <c r="G21" s="707" t="s">
        <v>448</v>
      </c>
      <c r="H21" s="124" t="s">
        <v>338</v>
      </c>
      <c r="I21" s="124" t="s">
        <v>339</v>
      </c>
      <c r="J21" s="124">
        <v>1</v>
      </c>
      <c r="K21" s="124" t="s">
        <v>340</v>
      </c>
      <c r="L21" s="360">
        <v>0.2</v>
      </c>
      <c r="M21" s="124" t="s">
        <v>183</v>
      </c>
      <c r="N21" s="124" t="s">
        <v>341</v>
      </c>
      <c r="O21" s="224">
        <v>1</v>
      </c>
      <c r="P21" s="224">
        <v>0.5</v>
      </c>
      <c r="Q21" s="225">
        <v>0.2</v>
      </c>
      <c r="R21" s="373">
        <v>1</v>
      </c>
      <c r="S21" s="550">
        <f>100%</f>
        <v>1</v>
      </c>
      <c r="T21" s="550">
        <f t="shared" si="1"/>
        <v>1</v>
      </c>
      <c r="U21" s="549">
        <f>20%</f>
        <v>0.2</v>
      </c>
      <c r="V21" s="362">
        <v>1</v>
      </c>
      <c r="W21" s="362">
        <v>0</v>
      </c>
      <c r="X21" s="363">
        <v>0</v>
      </c>
    </row>
    <row r="22" spans="1:24" ht="75" x14ac:dyDescent="0.25">
      <c r="A22" s="685"/>
      <c r="B22" s="685"/>
      <c r="C22" s="685"/>
      <c r="D22" s="685"/>
      <c r="E22" s="723"/>
      <c r="F22" s="705"/>
      <c r="G22" s="708"/>
      <c r="H22" s="83" t="s">
        <v>342</v>
      </c>
      <c r="I22" s="83" t="s">
        <v>339</v>
      </c>
      <c r="J22" s="83">
        <v>0</v>
      </c>
      <c r="K22" s="83" t="s">
        <v>343</v>
      </c>
      <c r="L22" s="360">
        <v>0.2</v>
      </c>
      <c r="M22" s="83" t="s">
        <v>183</v>
      </c>
      <c r="N22" s="83" t="s">
        <v>344</v>
      </c>
      <c r="O22" s="225">
        <v>4</v>
      </c>
      <c r="P22" s="225">
        <v>2</v>
      </c>
      <c r="Q22" s="225">
        <v>0.5</v>
      </c>
      <c r="R22" s="373">
        <v>2</v>
      </c>
      <c r="S22" s="550">
        <f t="shared" si="0"/>
        <v>1</v>
      </c>
      <c r="T22" s="550">
        <f t="shared" si="1"/>
        <v>0.5</v>
      </c>
      <c r="U22" s="549">
        <f t="shared" si="2"/>
        <v>0.2</v>
      </c>
      <c r="V22" s="364">
        <v>2</v>
      </c>
      <c r="W22" s="364">
        <v>0</v>
      </c>
      <c r="X22" s="365">
        <v>0</v>
      </c>
    </row>
    <row r="23" spans="1:24" ht="90" x14ac:dyDescent="0.25">
      <c r="A23" s="685"/>
      <c r="B23" s="685"/>
      <c r="C23" s="685"/>
      <c r="D23" s="685"/>
      <c r="E23" s="723"/>
      <c r="F23" s="705"/>
      <c r="G23" s="708"/>
      <c r="H23" s="83" t="s">
        <v>345</v>
      </c>
      <c r="I23" s="83" t="s">
        <v>339</v>
      </c>
      <c r="J23" s="83">
        <v>0</v>
      </c>
      <c r="K23" s="83" t="s">
        <v>346</v>
      </c>
      <c r="L23" s="360">
        <v>0.2</v>
      </c>
      <c r="M23" s="83" t="s">
        <v>183</v>
      </c>
      <c r="N23" s="83" t="s">
        <v>347</v>
      </c>
      <c r="O23" s="225">
        <v>8</v>
      </c>
      <c r="P23" s="225">
        <v>2</v>
      </c>
      <c r="Q23" s="225">
        <v>0.8</v>
      </c>
      <c r="R23" s="373">
        <v>2</v>
      </c>
      <c r="S23" s="550">
        <f t="shared" si="0"/>
        <v>1</v>
      </c>
      <c r="T23" s="550">
        <f t="shared" si="1"/>
        <v>0.25</v>
      </c>
      <c r="U23" s="549">
        <f t="shared" si="2"/>
        <v>0.2</v>
      </c>
      <c r="V23" s="364">
        <v>4</v>
      </c>
      <c r="W23" s="364">
        <v>4</v>
      </c>
      <c r="X23" s="365">
        <v>0</v>
      </c>
    </row>
    <row r="24" spans="1:24" ht="75" x14ac:dyDescent="0.25">
      <c r="A24" s="685"/>
      <c r="B24" s="685"/>
      <c r="C24" s="685"/>
      <c r="D24" s="685"/>
      <c r="E24" s="723"/>
      <c r="F24" s="705"/>
      <c r="G24" s="708"/>
      <c r="H24" s="83" t="s">
        <v>348</v>
      </c>
      <c r="I24" s="83" t="s">
        <v>339</v>
      </c>
      <c r="J24" s="83">
        <v>0</v>
      </c>
      <c r="K24" s="83" t="s">
        <v>349</v>
      </c>
      <c r="L24" s="360">
        <v>0.2</v>
      </c>
      <c r="M24" s="83" t="s">
        <v>183</v>
      </c>
      <c r="N24" s="83" t="s">
        <v>350</v>
      </c>
      <c r="O24" s="225">
        <v>1000</v>
      </c>
      <c r="P24" s="601">
        <v>2</v>
      </c>
      <c r="Q24" s="225">
        <v>0.5</v>
      </c>
      <c r="R24" s="373">
        <v>2</v>
      </c>
      <c r="S24" s="550">
        <f t="shared" si="0"/>
        <v>1</v>
      </c>
      <c r="T24" s="550">
        <f t="shared" si="1"/>
        <v>2E-3</v>
      </c>
      <c r="U24" s="549">
        <f t="shared" si="2"/>
        <v>0.2</v>
      </c>
      <c r="V24" s="364">
        <v>1</v>
      </c>
      <c r="W24" s="364">
        <v>1</v>
      </c>
      <c r="X24" s="365">
        <v>0</v>
      </c>
    </row>
    <row r="25" spans="1:24" ht="60.75" thickBot="1" x14ac:dyDescent="0.3">
      <c r="A25" s="685"/>
      <c r="B25" s="685"/>
      <c r="C25" s="685"/>
      <c r="D25" s="685"/>
      <c r="E25" s="723"/>
      <c r="F25" s="706"/>
      <c r="G25" s="709"/>
      <c r="H25" s="125" t="s">
        <v>351</v>
      </c>
      <c r="I25" s="125" t="s">
        <v>339</v>
      </c>
      <c r="J25" s="125">
        <v>1</v>
      </c>
      <c r="K25" s="125" t="s">
        <v>352</v>
      </c>
      <c r="L25" s="361">
        <v>0.2</v>
      </c>
      <c r="M25" s="125" t="s">
        <v>183</v>
      </c>
      <c r="N25" s="125" t="s">
        <v>353</v>
      </c>
      <c r="O25" s="226">
        <v>1</v>
      </c>
      <c r="P25" s="226">
        <v>1</v>
      </c>
      <c r="Q25" s="226">
        <v>0.5</v>
      </c>
      <c r="R25" s="373">
        <v>1</v>
      </c>
      <c r="S25" s="550">
        <f t="shared" si="0"/>
        <v>1</v>
      </c>
      <c r="T25" s="550">
        <f t="shared" si="1"/>
        <v>1</v>
      </c>
      <c r="U25" s="549">
        <f t="shared" si="2"/>
        <v>0.2</v>
      </c>
      <c r="V25" s="366">
        <v>0.5</v>
      </c>
      <c r="W25" s="366">
        <v>0.5</v>
      </c>
      <c r="X25" s="367">
        <v>0</v>
      </c>
    </row>
    <row r="26" spans="1:24" ht="43.5" customHeight="1" thickBot="1" x14ac:dyDescent="0.3">
      <c r="A26" s="685"/>
      <c r="B26" s="284"/>
      <c r="C26" s="685"/>
      <c r="D26" s="685"/>
      <c r="E26" s="723"/>
      <c r="F26" s="696" t="s">
        <v>693</v>
      </c>
      <c r="G26" s="697"/>
      <c r="H26" s="697"/>
      <c r="I26" s="697"/>
      <c r="J26" s="697"/>
      <c r="K26" s="697"/>
      <c r="L26" s="698"/>
      <c r="M26" s="697"/>
      <c r="N26" s="697"/>
      <c r="O26" s="697"/>
      <c r="P26" s="697"/>
      <c r="Q26" s="697"/>
      <c r="R26" s="699"/>
      <c r="S26" s="550">
        <f>SUM(S21:S25)/5</f>
        <v>1</v>
      </c>
      <c r="T26" s="550">
        <f>SUM(T21:T25)/5</f>
        <v>0.5504</v>
      </c>
      <c r="U26" s="549">
        <f>SUM(U21:U25)</f>
        <v>1</v>
      </c>
      <c r="V26" s="329"/>
      <c r="W26" s="329"/>
      <c r="X26" s="330"/>
    </row>
    <row r="27" spans="1:24" ht="75" x14ac:dyDescent="0.25">
      <c r="A27" s="685"/>
      <c r="B27" s="685" t="s">
        <v>354</v>
      </c>
      <c r="C27" s="685"/>
      <c r="D27" s="685"/>
      <c r="E27" s="723"/>
      <c r="F27" s="724" t="s">
        <v>355</v>
      </c>
      <c r="G27" s="727" t="s">
        <v>482</v>
      </c>
      <c r="H27" s="350" t="s">
        <v>356</v>
      </c>
      <c r="I27" s="350" t="s">
        <v>339</v>
      </c>
      <c r="J27" s="350">
        <v>0</v>
      </c>
      <c r="K27" s="350" t="s">
        <v>357</v>
      </c>
      <c r="L27" s="368">
        <v>0.3</v>
      </c>
      <c r="M27" s="350" t="s">
        <v>183</v>
      </c>
      <c r="N27" s="350" t="s">
        <v>358</v>
      </c>
      <c r="O27" s="350">
        <v>4</v>
      </c>
      <c r="P27" s="351">
        <v>1</v>
      </c>
      <c r="Q27" s="351">
        <v>0</v>
      </c>
      <c r="R27" s="374">
        <v>1</v>
      </c>
      <c r="S27" s="550">
        <f t="shared" si="0"/>
        <v>1</v>
      </c>
      <c r="T27" s="550">
        <f t="shared" si="1"/>
        <v>0.25</v>
      </c>
      <c r="U27" s="549">
        <f t="shared" si="2"/>
        <v>0.3</v>
      </c>
      <c r="V27" s="377">
        <v>1</v>
      </c>
      <c r="W27" s="377">
        <v>2</v>
      </c>
      <c r="X27" s="378">
        <v>1</v>
      </c>
    </row>
    <row r="28" spans="1:24" ht="60" x14ac:dyDescent="0.25">
      <c r="A28" s="685"/>
      <c r="B28" s="685"/>
      <c r="C28" s="685"/>
      <c r="D28" s="685"/>
      <c r="E28" s="723"/>
      <c r="F28" s="725"/>
      <c r="G28" s="728"/>
      <c r="H28" s="84" t="s">
        <v>359</v>
      </c>
      <c r="I28" s="84" t="s">
        <v>339</v>
      </c>
      <c r="J28" s="84">
        <v>0</v>
      </c>
      <c r="K28" s="84" t="s">
        <v>360</v>
      </c>
      <c r="L28" s="369">
        <v>0.5</v>
      </c>
      <c r="M28" s="84" t="s">
        <v>183</v>
      </c>
      <c r="N28" s="84" t="s">
        <v>361</v>
      </c>
      <c r="O28" s="84">
        <v>100</v>
      </c>
      <c r="P28" s="172">
        <v>25</v>
      </c>
      <c r="Q28" s="172">
        <v>0</v>
      </c>
      <c r="R28" s="373">
        <v>22</v>
      </c>
      <c r="S28" s="550">
        <f t="shared" si="0"/>
        <v>0.88</v>
      </c>
      <c r="T28" s="550">
        <f t="shared" si="1"/>
        <v>0.22</v>
      </c>
      <c r="U28" s="549">
        <f t="shared" si="2"/>
        <v>0.44</v>
      </c>
      <c r="V28" s="84">
        <v>30</v>
      </c>
      <c r="W28" s="84">
        <v>40</v>
      </c>
      <c r="X28" s="379">
        <v>30</v>
      </c>
    </row>
    <row r="29" spans="1:24" ht="105.75" thickBot="1" x14ac:dyDescent="0.3">
      <c r="A29" s="685"/>
      <c r="B29" s="685"/>
      <c r="C29" s="685"/>
      <c r="D29" s="685"/>
      <c r="E29" s="723"/>
      <c r="F29" s="726"/>
      <c r="G29" s="729"/>
      <c r="H29" s="85" t="s">
        <v>362</v>
      </c>
      <c r="I29" s="85" t="s">
        <v>339</v>
      </c>
      <c r="J29" s="85">
        <v>0</v>
      </c>
      <c r="K29" s="85" t="s">
        <v>363</v>
      </c>
      <c r="L29" s="370">
        <v>0.2</v>
      </c>
      <c r="M29" s="85" t="s">
        <v>183</v>
      </c>
      <c r="N29" s="85" t="s">
        <v>364</v>
      </c>
      <c r="O29" s="85">
        <v>4</v>
      </c>
      <c r="P29" s="340">
        <v>1</v>
      </c>
      <c r="Q29" s="340">
        <v>0</v>
      </c>
      <c r="R29" s="375">
        <v>1</v>
      </c>
      <c r="S29" s="550">
        <f t="shared" si="0"/>
        <v>1</v>
      </c>
      <c r="T29" s="550">
        <f t="shared" si="1"/>
        <v>0.25</v>
      </c>
      <c r="U29" s="549">
        <f t="shared" si="2"/>
        <v>0.2</v>
      </c>
      <c r="V29" s="85">
        <v>1</v>
      </c>
      <c r="W29" s="85">
        <v>2</v>
      </c>
      <c r="X29" s="380">
        <v>1</v>
      </c>
    </row>
    <row r="30" spans="1:24" ht="37.5" customHeight="1" thickBot="1" x14ac:dyDescent="0.3">
      <c r="A30" s="284"/>
      <c r="B30" s="284"/>
      <c r="C30" s="284"/>
      <c r="D30" s="284"/>
      <c r="E30" s="285"/>
      <c r="F30" s="700" t="s">
        <v>694</v>
      </c>
      <c r="G30" s="701"/>
      <c r="H30" s="701"/>
      <c r="I30" s="701"/>
      <c r="J30" s="701"/>
      <c r="K30" s="701"/>
      <c r="L30" s="701"/>
      <c r="M30" s="701"/>
      <c r="N30" s="701"/>
      <c r="O30" s="701"/>
      <c r="P30" s="701"/>
      <c r="Q30" s="702"/>
      <c r="R30" s="703"/>
      <c r="S30" s="550">
        <f>SUM(S27:S29)/3</f>
        <v>0.96</v>
      </c>
      <c r="T30" s="550">
        <f>SUM(T27:T29)/3</f>
        <v>0.24</v>
      </c>
      <c r="U30" s="549">
        <f>SUM(U27:U29)</f>
        <v>0.94</v>
      </c>
      <c r="V30" s="331"/>
      <c r="W30" s="331"/>
      <c r="X30" s="332"/>
    </row>
    <row r="31" spans="1:24" ht="75" x14ac:dyDescent="0.25">
      <c r="A31" s="685" t="s">
        <v>365</v>
      </c>
      <c r="B31" s="685" t="s">
        <v>366</v>
      </c>
      <c r="C31" s="685" t="s">
        <v>334</v>
      </c>
      <c r="D31" s="685" t="s">
        <v>367</v>
      </c>
      <c r="E31" s="686" t="s">
        <v>368</v>
      </c>
      <c r="F31" s="710" t="s">
        <v>369</v>
      </c>
      <c r="G31" s="713" t="s">
        <v>503</v>
      </c>
      <c r="H31" s="126" t="s">
        <v>370</v>
      </c>
      <c r="I31" s="126" t="s">
        <v>339</v>
      </c>
      <c r="J31" s="126">
        <v>0</v>
      </c>
      <c r="K31" s="126" t="s">
        <v>371</v>
      </c>
      <c r="L31" s="381">
        <f t="shared" ref="L31" si="3">P31/O31</f>
        <v>0.25</v>
      </c>
      <c r="M31" s="126" t="s">
        <v>183</v>
      </c>
      <c r="N31" s="126" t="s">
        <v>372</v>
      </c>
      <c r="O31" s="126">
        <v>4</v>
      </c>
      <c r="P31" s="208">
        <v>1</v>
      </c>
      <c r="Q31" s="142">
        <v>0.2</v>
      </c>
      <c r="R31" s="373">
        <v>1</v>
      </c>
      <c r="S31" s="550">
        <f t="shared" si="0"/>
        <v>1</v>
      </c>
      <c r="T31" s="550">
        <f t="shared" si="1"/>
        <v>0.25</v>
      </c>
      <c r="U31" s="549">
        <f t="shared" si="2"/>
        <v>0.25</v>
      </c>
      <c r="V31" s="126">
        <v>1</v>
      </c>
      <c r="W31" s="126">
        <v>1</v>
      </c>
      <c r="X31" s="384">
        <v>1</v>
      </c>
    </row>
    <row r="32" spans="1:24" ht="105" x14ac:dyDescent="0.25">
      <c r="A32" s="685"/>
      <c r="B32" s="685"/>
      <c r="C32" s="685"/>
      <c r="D32" s="685"/>
      <c r="E32" s="686"/>
      <c r="F32" s="711"/>
      <c r="G32" s="714"/>
      <c r="H32" s="86" t="s">
        <v>373</v>
      </c>
      <c r="I32" s="86" t="s">
        <v>339</v>
      </c>
      <c r="J32" s="86">
        <v>0</v>
      </c>
      <c r="K32" s="86" t="s">
        <v>374</v>
      </c>
      <c r="L32" s="382">
        <f>V32/O32</f>
        <v>0.25</v>
      </c>
      <c r="M32" s="86" t="s">
        <v>183</v>
      </c>
      <c r="N32" s="86" t="s">
        <v>375</v>
      </c>
      <c r="O32" s="86">
        <v>4</v>
      </c>
      <c r="P32" s="341">
        <v>1</v>
      </c>
      <c r="Q32" s="142">
        <v>0.25</v>
      </c>
      <c r="R32" s="373">
        <v>1</v>
      </c>
      <c r="S32" s="550">
        <f t="shared" si="0"/>
        <v>1</v>
      </c>
      <c r="T32" s="550">
        <f t="shared" si="1"/>
        <v>0.25</v>
      </c>
      <c r="U32" s="549">
        <f t="shared" si="2"/>
        <v>0.25</v>
      </c>
      <c r="V32" s="385">
        <v>1</v>
      </c>
      <c r="W32" s="86">
        <v>1</v>
      </c>
      <c r="X32" s="386">
        <v>1</v>
      </c>
    </row>
    <row r="33" spans="1:24" ht="75" x14ac:dyDescent="0.25">
      <c r="A33" s="685"/>
      <c r="B33" s="685"/>
      <c r="C33" s="685"/>
      <c r="D33" s="685"/>
      <c r="E33" s="686"/>
      <c r="F33" s="711"/>
      <c r="G33" s="714"/>
      <c r="H33" s="86" t="s">
        <v>376</v>
      </c>
      <c r="I33" s="86" t="s">
        <v>339</v>
      </c>
      <c r="J33" s="86">
        <v>0</v>
      </c>
      <c r="K33" s="86" t="s">
        <v>616</v>
      </c>
      <c r="L33" s="382">
        <v>0.25</v>
      </c>
      <c r="M33" s="86" t="s">
        <v>183</v>
      </c>
      <c r="N33" s="86" t="s">
        <v>377</v>
      </c>
      <c r="O33" s="86">
        <v>400</v>
      </c>
      <c r="P33" s="142">
        <v>100</v>
      </c>
      <c r="Q33" s="142">
        <v>0</v>
      </c>
      <c r="R33" s="373">
        <v>630</v>
      </c>
      <c r="S33" s="550">
        <f>100%</f>
        <v>1</v>
      </c>
      <c r="T33" s="550">
        <f t="shared" si="1"/>
        <v>1.575</v>
      </c>
      <c r="U33" s="549">
        <f>25%</f>
        <v>0.25</v>
      </c>
      <c r="V33" s="385">
        <v>100</v>
      </c>
      <c r="W33" s="385">
        <v>150</v>
      </c>
      <c r="X33" s="387">
        <v>150</v>
      </c>
    </row>
    <row r="34" spans="1:24" ht="75.75" thickBot="1" x14ac:dyDescent="0.3">
      <c r="A34" s="685"/>
      <c r="B34" s="685"/>
      <c r="C34" s="685"/>
      <c r="D34" s="685"/>
      <c r="E34" s="686"/>
      <c r="F34" s="712"/>
      <c r="G34" s="715"/>
      <c r="H34" s="127" t="s">
        <v>378</v>
      </c>
      <c r="I34" s="127" t="s">
        <v>339</v>
      </c>
      <c r="J34" s="127">
        <v>0</v>
      </c>
      <c r="K34" s="127" t="s">
        <v>379</v>
      </c>
      <c r="L34" s="383">
        <v>0.25</v>
      </c>
      <c r="M34" s="127" t="s">
        <v>183</v>
      </c>
      <c r="N34" s="127" t="s">
        <v>358</v>
      </c>
      <c r="O34" s="342">
        <v>1</v>
      </c>
      <c r="P34" s="342">
        <v>1</v>
      </c>
      <c r="Q34" s="342">
        <v>0.2</v>
      </c>
      <c r="R34" s="375">
        <v>1</v>
      </c>
      <c r="S34" s="550">
        <f t="shared" si="0"/>
        <v>1</v>
      </c>
      <c r="T34" s="550">
        <f t="shared" si="1"/>
        <v>1</v>
      </c>
      <c r="U34" s="549">
        <f t="shared" si="2"/>
        <v>0.25</v>
      </c>
      <c r="V34" s="342">
        <v>0.5</v>
      </c>
      <c r="W34" s="127">
        <v>0</v>
      </c>
      <c r="X34" s="388">
        <v>0</v>
      </c>
    </row>
    <row r="35" spans="1:24" ht="39.75" customHeight="1" thickBot="1" x14ac:dyDescent="0.3">
      <c r="A35" s="685"/>
      <c r="B35" s="284"/>
      <c r="C35" s="685"/>
      <c r="D35" s="685"/>
      <c r="E35" s="686"/>
      <c r="F35" s="720" t="s">
        <v>695</v>
      </c>
      <c r="G35" s="721"/>
      <c r="H35" s="721"/>
      <c r="I35" s="721"/>
      <c r="J35" s="721"/>
      <c r="K35" s="721"/>
      <c r="L35" s="721"/>
      <c r="M35" s="721"/>
      <c r="N35" s="721"/>
      <c r="O35" s="721"/>
      <c r="P35" s="721"/>
      <c r="Q35" s="721"/>
      <c r="R35" s="722"/>
      <c r="S35" s="550">
        <f>SUM(S31:S34)/4</f>
        <v>1</v>
      </c>
      <c r="T35" s="550">
        <f>SUM(T31:T34)/4</f>
        <v>0.76875000000000004</v>
      </c>
      <c r="U35" s="549">
        <f>SUM(U31:U34)</f>
        <v>1</v>
      </c>
      <c r="V35" s="333"/>
      <c r="W35" s="334"/>
      <c r="X35" s="335"/>
    </row>
    <row r="36" spans="1:24" ht="90" x14ac:dyDescent="0.25">
      <c r="A36" s="685"/>
      <c r="B36" s="685" t="s">
        <v>380</v>
      </c>
      <c r="C36" s="685"/>
      <c r="D36" s="685"/>
      <c r="E36" s="686"/>
      <c r="F36" s="716" t="s">
        <v>381</v>
      </c>
      <c r="G36" s="718" t="s">
        <v>522</v>
      </c>
      <c r="H36" s="348" t="s">
        <v>382</v>
      </c>
      <c r="I36" s="348" t="s">
        <v>339</v>
      </c>
      <c r="J36" s="348">
        <v>0</v>
      </c>
      <c r="K36" s="349" t="s">
        <v>383</v>
      </c>
      <c r="L36" s="551">
        <v>0.5</v>
      </c>
      <c r="M36" s="348" t="s">
        <v>384</v>
      </c>
      <c r="N36" s="348" t="s">
        <v>353</v>
      </c>
      <c r="O36" s="348">
        <v>1</v>
      </c>
      <c r="P36" s="349">
        <v>0.6</v>
      </c>
      <c r="Q36" s="349">
        <v>0.33</v>
      </c>
      <c r="R36" s="374">
        <v>0.6</v>
      </c>
      <c r="S36" s="550">
        <f t="shared" si="0"/>
        <v>1</v>
      </c>
      <c r="T36" s="550">
        <f t="shared" si="1"/>
        <v>0.6</v>
      </c>
      <c r="U36" s="549">
        <f t="shared" si="2"/>
        <v>0.5</v>
      </c>
      <c r="V36" s="389">
        <v>1</v>
      </c>
      <c r="W36" s="389">
        <v>0</v>
      </c>
      <c r="X36" s="390">
        <v>0</v>
      </c>
    </row>
    <row r="37" spans="1:24" ht="105.75" thickBot="1" x14ac:dyDescent="0.3">
      <c r="A37" s="685"/>
      <c r="B37" s="685"/>
      <c r="C37" s="685"/>
      <c r="D37" s="685"/>
      <c r="E37" s="686"/>
      <c r="F37" s="717"/>
      <c r="G37" s="719"/>
      <c r="H37" s="128" t="s">
        <v>385</v>
      </c>
      <c r="I37" s="128" t="s">
        <v>339</v>
      </c>
      <c r="J37" s="128">
        <v>0</v>
      </c>
      <c r="K37" s="128" t="s">
        <v>386</v>
      </c>
      <c r="L37" s="552">
        <v>0.5</v>
      </c>
      <c r="M37" s="128" t="s">
        <v>183</v>
      </c>
      <c r="N37" s="128" t="s">
        <v>387</v>
      </c>
      <c r="O37" s="128">
        <v>300</v>
      </c>
      <c r="P37" s="343">
        <v>0</v>
      </c>
      <c r="Q37" s="343">
        <v>0</v>
      </c>
      <c r="R37" s="375">
        <v>0</v>
      </c>
      <c r="S37" s="550"/>
      <c r="T37" s="550">
        <f t="shared" si="1"/>
        <v>0</v>
      </c>
      <c r="U37" s="549"/>
      <c r="V37" s="128">
        <v>100</v>
      </c>
      <c r="W37" s="128">
        <v>100</v>
      </c>
      <c r="X37" s="391">
        <v>100</v>
      </c>
    </row>
    <row r="38" spans="1:24" ht="36.75" customHeight="1" thickBot="1" x14ac:dyDescent="0.3">
      <c r="A38" s="284"/>
      <c r="B38" s="284"/>
      <c r="C38" s="284"/>
      <c r="D38" s="284"/>
      <c r="E38" s="286"/>
      <c r="F38" s="691" t="s">
        <v>696</v>
      </c>
      <c r="G38" s="692"/>
      <c r="H38" s="692"/>
      <c r="I38" s="692"/>
      <c r="J38" s="692"/>
      <c r="K38" s="692"/>
      <c r="L38" s="692"/>
      <c r="M38" s="692"/>
      <c r="N38" s="692"/>
      <c r="O38" s="692"/>
      <c r="P38" s="692"/>
      <c r="Q38" s="693"/>
      <c r="R38" s="694"/>
      <c r="S38" s="550">
        <f>SUM(S36)</f>
        <v>1</v>
      </c>
      <c r="T38" s="550">
        <f>SUM(T36:T37)/2</f>
        <v>0.3</v>
      </c>
      <c r="U38" s="549">
        <f>SUM(U36:U37)</f>
        <v>0.5</v>
      </c>
      <c r="V38" s="336"/>
      <c r="W38" s="336"/>
      <c r="X38" s="337"/>
    </row>
    <row r="39" spans="1:24" ht="105" x14ac:dyDescent="0.25">
      <c r="A39" s="685" t="s">
        <v>388</v>
      </c>
      <c r="B39" s="685" t="s">
        <v>389</v>
      </c>
      <c r="C39" s="685" t="s">
        <v>334</v>
      </c>
      <c r="D39" s="685" t="s">
        <v>390</v>
      </c>
      <c r="E39" s="686" t="s">
        <v>391</v>
      </c>
      <c r="F39" s="730" t="s">
        <v>392</v>
      </c>
      <c r="G39" s="733" t="s">
        <v>522</v>
      </c>
      <c r="H39" s="129" t="s">
        <v>393</v>
      </c>
      <c r="I39" s="129" t="s">
        <v>339</v>
      </c>
      <c r="J39" s="129">
        <v>1</v>
      </c>
      <c r="K39" s="129" t="s">
        <v>394</v>
      </c>
      <c r="L39" s="392">
        <v>0.25</v>
      </c>
      <c r="M39" s="129" t="s">
        <v>183</v>
      </c>
      <c r="N39" s="129" t="s">
        <v>353</v>
      </c>
      <c r="O39" s="217">
        <v>4</v>
      </c>
      <c r="P39" s="217">
        <v>1</v>
      </c>
      <c r="Q39" s="217">
        <v>0.3</v>
      </c>
      <c r="R39" s="376">
        <v>0.3</v>
      </c>
      <c r="S39" s="550">
        <f t="shared" si="0"/>
        <v>0.3</v>
      </c>
      <c r="T39" s="550">
        <f t="shared" si="1"/>
        <v>7.4999999999999997E-2</v>
      </c>
      <c r="U39" s="549">
        <f t="shared" si="2"/>
        <v>7.4999999999999997E-2</v>
      </c>
      <c r="V39" s="217">
        <v>0.1</v>
      </c>
      <c r="W39" s="217">
        <v>0.5</v>
      </c>
      <c r="X39" s="395">
        <v>0.1</v>
      </c>
    </row>
    <row r="40" spans="1:24" ht="150" x14ac:dyDescent="0.25">
      <c r="A40" s="685"/>
      <c r="B40" s="685"/>
      <c r="C40" s="685"/>
      <c r="D40" s="685"/>
      <c r="E40" s="686"/>
      <c r="F40" s="731"/>
      <c r="G40" s="734"/>
      <c r="H40" s="88" t="s">
        <v>395</v>
      </c>
      <c r="I40" s="88" t="s">
        <v>339</v>
      </c>
      <c r="J40" s="88">
        <v>0</v>
      </c>
      <c r="K40" s="88" t="s">
        <v>396</v>
      </c>
      <c r="L40" s="393">
        <v>0.25</v>
      </c>
      <c r="M40" s="88" t="s">
        <v>384</v>
      </c>
      <c r="N40" s="88" t="s">
        <v>397</v>
      </c>
      <c r="O40" s="163">
        <v>3</v>
      </c>
      <c r="P40" s="163">
        <v>1</v>
      </c>
      <c r="Q40" s="163">
        <v>0</v>
      </c>
      <c r="R40" s="373">
        <v>0</v>
      </c>
      <c r="S40" s="550">
        <f t="shared" si="0"/>
        <v>0</v>
      </c>
      <c r="T40" s="550">
        <f t="shared" si="1"/>
        <v>0</v>
      </c>
      <c r="U40" s="549">
        <f t="shared" si="2"/>
        <v>0</v>
      </c>
      <c r="V40" s="163">
        <v>0.25</v>
      </c>
      <c r="W40" s="163">
        <v>0.25</v>
      </c>
      <c r="X40" s="396">
        <v>0.25</v>
      </c>
    </row>
    <row r="41" spans="1:24" ht="75.75" thickBot="1" x14ac:dyDescent="0.3">
      <c r="A41" s="685"/>
      <c r="B41" s="685"/>
      <c r="C41" s="685"/>
      <c r="D41" s="685"/>
      <c r="E41" s="686"/>
      <c r="F41" s="732"/>
      <c r="G41" s="735"/>
      <c r="H41" s="130" t="s">
        <v>398</v>
      </c>
      <c r="I41" s="130" t="s">
        <v>339</v>
      </c>
      <c r="J41" s="131">
        <v>1829</v>
      </c>
      <c r="K41" s="130" t="s">
        <v>399</v>
      </c>
      <c r="L41" s="394">
        <v>0.5</v>
      </c>
      <c r="M41" s="130" t="s">
        <v>183</v>
      </c>
      <c r="N41" s="130" t="s">
        <v>400</v>
      </c>
      <c r="O41" s="344">
        <v>10000</v>
      </c>
      <c r="P41" s="344">
        <v>1000</v>
      </c>
      <c r="Q41" s="344">
        <v>1333</v>
      </c>
      <c r="R41" s="375">
        <v>2411</v>
      </c>
      <c r="S41" s="550">
        <f>100%</f>
        <v>1</v>
      </c>
      <c r="T41" s="550">
        <f t="shared" si="1"/>
        <v>0.24110000000000001</v>
      </c>
      <c r="U41" s="549">
        <f>50%</f>
        <v>0.5</v>
      </c>
      <c r="V41" s="130">
        <v>3000</v>
      </c>
      <c r="W41" s="130">
        <v>3000</v>
      </c>
      <c r="X41" s="397">
        <v>3000</v>
      </c>
    </row>
    <row r="42" spans="1:24" ht="51.75" customHeight="1" thickBot="1" x14ac:dyDescent="0.3">
      <c r="A42" s="287"/>
      <c r="B42" s="287"/>
      <c r="C42" s="287"/>
      <c r="D42" s="287"/>
      <c r="E42" s="288"/>
      <c r="F42" s="740" t="s">
        <v>697</v>
      </c>
      <c r="G42" s="741"/>
      <c r="H42" s="741"/>
      <c r="I42" s="741"/>
      <c r="J42" s="741"/>
      <c r="K42" s="741"/>
      <c r="L42" s="741"/>
      <c r="M42" s="741"/>
      <c r="N42" s="741"/>
      <c r="O42" s="741"/>
      <c r="P42" s="741"/>
      <c r="Q42" s="741"/>
      <c r="R42" s="742"/>
      <c r="S42" s="550">
        <f>SUM(S39:S41)/3</f>
        <v>0.43333333333333335</v>
      </c>
      <c r="T42" s="550">
        <f>SUM(T39:T41)/3</f>
        <v>0.10536666666666666</v>
      </c>
      <c r="U42" s="549">
        <f>SUM(U39:U41)</f>
        <v>0.57499999999999996</v>
      </c>
      <c r="V42" s="338"/>
      <c r="W42" s="338"/>
      <c r="X42" s="339"/>
    </row>
    <row r="43" spans="1:24" ht="50.25" customHeight="1" x14ac:dyDescent="0.25">
      <c r="A43" s="687" t="s">
        <v>401</v>
      </c>
      <c r="B43" s="687" t="s">
        <v>402</v>
      </c>
      <c r="C43" s="687" t="s">
        <v>334</v>
      </c>
      <c r="D43" s="687" t="s">
        <v>403</v>
      </c>
      <c r="E43" s="689" t="s">
        <v>404</v>
      </c>
      <c r="F43" s="736" t="s">
        <v>405</v>
      </c>
      <c r="G43" s="738" t="s">
        <v>568</v>
      </c>
      <c r="H43" s="345" t="s">
        <v>406</v>
      </c>
      <c r="I43" s="345" t="s">
        <v>339</v>
      </c>
      <c r="J43" s="345">
        <v>0</v>
      </c>
      <c r="K43" s="345" t="s">
        <v>407</v>
      </c>
      <c r="L43" s="346">
        <v>0.2</v>
      </c>
      <c r="M43" s="345" t="s">
        <v>183</v>
      </c>
      <c r="N43" s="345" t="s">
        <v>364</v>
      </c>
      <c r="O43" s="347">
        <v>4</v>
      </c>
      <c r="P43" s="347">
        <v>1</v>
      </c>
      <c r="Q43" s="347">
        <v>800</v>
      </c>
      <c r="R43" s="602">
        <v>0</v>
      </c>
      <c r="S43" s="550">
        <f>R43/P43</f>
        <v>0</v>
      </c>
      <c r="T43" s="550">
        <f t="shared" si="1"/>
        <v>0</v>
      </c>
      <c r="U43" s="549">
        <f>(R43/O43)*L43</f>
        <v>0</v>
      </c>
      <c r="V43" s="132">
        <v>700</v>
      </c>
      <c r="W43" s="132">
        <v>700</v>
      </c>
      <c r="X43" s="133">
        <v>500</v>
      </c>
    </row>
    <row r="44" spans="1:24" ht="90" x14ac:dyDescent="0.25">
      <c r="A44" s="672"/>
      <c r="B44" s="672"/>
      <c r="C44" s="672"/>
      <c r="D44" s="672"/>
      <c r="E44" s="675"/>
      <c r="F44" s="736"/>
      <c r="G44" s="738"/>
      <c r="H44" s="89" t="s">
        <v>408</v>
      </c>
      <c r="I44" s="89" t="s">
        <v>339</v>
      </c>
      <c r="J44" s="89">
        <v>0</v>
      </c>
      <c r="K44" s="89" t="s">
        <v>409</v>
      </c>
      <c r="L44" s="90">
        <v>0.15</v>
      </c>
      <c r="M44" s="89" t="s">
        <v>183</v>
      </c>
      <c r="N44" s="89" t="s">
        <v>410</v>
      </c>
      <c r="O44" s="164">
        <v>4</v>
      </c>
      <c r="P44" s="164">
        <v>1</v>
      </c>
      <c r="Q44" s="164">
        <v>0</v>
      </c>
      <c r="R44" s="373">
        <v>1</v>
      </c>
      <c r="S44" s="550">
        <f t="shared" si="0"/>
        <v>1</v>
      </c>
      <c r="T44" s="550">
        <f t="shared" si="1"/>
        <v>0.25</v>
      </c>
      <c r="U44" s="549">
        <f t="shared" si="2"/>
        <v>0.15</v>
      </c>
      <c r="V44" s="164">
        <v>0.5</v>
      </c>
      <c r="W44" s="164">
        <v>0.5</v>
      </c>
      <c r="X44" s="134">
        <v>0</v>
      </c>
    </row>
    <row r="45" spans="1:24" ht="105" x14ac:dyDescent="0.25">
      <c r="A45" s="672"/>
      <c r="B45" s="672"/>
      <c r="C45" s="672"/>
      <c r="D45" s="672"/>
      <c r="E45" s="675"/>
      <c r="F45" s="736"/>
      <c r="G45" s="738"/>
      <c r="H45" s="89" t="s">
        <v>411</v>
      </c>
      <c r="I45" s="89" t="s">
        <v>339</v>
      </c>
      <c r="J45" s="89">
        <v>0</v>
      </c>
      <c r="K45" s="89" t="s">
        <v>412</v>
      </c>
      <c r="L45" s="90">
        <v>0.15</v>
      </c>
      <c r="M45" s="89" t="s">
        <v>183</v>
      </c>
      <c r="N45" s="89" t="s">
        <v>413</v>
      </c>
      <c r="O45" s="164">
        <v>4</v>
      </c>
      <c r="P45" s="164">
        <v>1</v>
      </c>
      <c r="Q45" s="164">
        <v>0</v>
      </c>
      <c r="R45" s="373">
        <v>1</v>
      </c>
      <c r="S45" s="550">
        <f t="shared" si="0"/>
        <v>1</v>
      </c>
      <c r="T45" s="550">
        <f t="shared" si="1"/>
        <v>0.25</v>
      </c>
      <c r="U45" s="549">
        <f t="shared" si="2"/>
        <v>0.15</v>
      </c>
      <c r="V45" s="164">
        <v>0.5</v>
      </c>
      <c r="W45" s="164">
        <v>0.5</v>
      </c>
      <c r="X45" s="134">
        <v>0</v>
      </c>
    </row>
    <row r="46" spans="1:24" ht="60" x14ac:dyDescent="0.25">
      <c r="A46" s="672"/>
      <c r="B46" s="672"/>
      <c r="C46" s="672"/>
      <c r="D46" s="672"/>
      <c r="E46" s="675"/>
      <c r="F46" s="736"/>
      <c r="G46" s="738"/>
      <c r="H46" s="89" t="s">
        <v>414</v>
      </c>
      <c r="I46" s="89" t="s">
        <v>339</v>
      </c>
      <c r="J46" s="91">
        <v>1500</v>
      </c>
      <c r="K46" s="89" t="s">
        <v>415</v>
      </c>
      <c r="L46" s="90">
        <v>0.25</v>
      </c>
      <c r="M46" s="89" t="s">
        <v>183</v>
      </c>
      <c r="N46" s="89" t="s">
        <v>416</v>
      </c>
      <c r="O46" s="89">
        <v>2000</v>
      </c>
      <c r="P46" s="164">
        <v>0</v>
      </c>
      <c r="Q46" s="164">
        <v>0</v>
      </c>
      <c r="R46" s="373"/>
      <c r="S46" s="550"/>
      <c r="T46" s="550">
        <f t="shared" si="1"/>
        <v>0</v>
      </c>
      <c r="U46" s="549">
        <v>0</v>
      </c>
      <c r="V46" s="164">
        <v>1</v>
      </c>
      <c r="W46" s="164">
        <v>0</v>
      </c>
      <c r="X46" s="134">
        <v>0</v>
      </c>
    </row>
    <row r="47" spans="1:24" ht="150" x14ac:dyDescent="0.25">
      <c r="A47" s="672"/>
      <c r="B47" s="672"/>
      <c r="C47" s="672"/>
      <c r="D47" s="672"/>
      <c r="E47" s="675"/>
      <c r="F47" s="736"/>
      <c r="G47" s="738"/>
      <c r="H47" s="89" t="s">
        <v>417</v>
      </c>
      <c r="I47" s="89" t="s">
        <v>339</v>
      </c>
      <c r="J47" s="89">
        <v>0</v>
      </c>
      <c r="K47" s="89" t="s">
        <v>418</v>
      </c>
      <c r="L47" s="90">
        <v>0.15</v>
      </c>
      <c r="M47" s="89" t="s">
        <v>384</v>
      </c>
      <c r="N47" s="89" t="s">
        <v>419</v>
      </c>
      <c r="O47" s="164">
        <v>4</v>
      </c>
      <c r="P47" s="164">
        <v>1</v>
      </c>
      <c r="Q47" s="164">
        <v>0</v>
      </c>
      <c r="R47" s="373">
        <v>1</v>
      </c>
      <c r="S47" s="550">
        <f t="shared" si="0"/>
        <v>1</v>
      </c>
      <c r="T47" s="550">
        <f t="shared" si="1"/>
        <v>0.25</v>
      </c>
      <c r="U47" s="549">
        <f t="shared" si="2"/>
        <v>0.15</v>
      </c>
      <c r="V47" s="164">
        <v>2</v>
      </c>
      <c r="W47" s="164">
        <v>1</v>
      </c>
      <c r="X47" s="134">
        <v>1</v>
      </c>
    </row>
    <row r="48" spans="1:24" ht="57.75" customHeight="1" thickBot="1" x14ac:dyDescent="0.3">
      <c r="A48" s="688"/>
      <c r="B48" s="688"/>
      <c r="C48" s="688"/>
      <c r="D48" s="688"/>
      <c r="E48" s="690"/>
      <c r="F48" s="737"/>
      <c r="G48" s="739"/>
      <c r="H48" s="135" t="s">
        <v>420</v>
      </c>
      <c r="I48" s="135" t="s">
        <v>339</v>
      </c>
      <c r="J48" s="135">
        <v>0</v>
      </c>
      <c r="K48" s="135" t="s">
        <v>421</v>
      </c>
      <c r="L48" s="136">
        <v>0.1</v>
      </c>
      <c r="M48" s="135" t="s">
        <v>183</v>
      </c>
      <c r="N48" s="135" t="s">
        <v>422</v>
      </c>
      <c r="O48" s="135">
        <v>4</v>
      </c>
      <c r="P48" s="223">
        <v>1</v>
      </c>
      <c r="Q48" s="223">
        <v>0.25</v>
      </c>
      <c r="R48" s="375">
        <v>0.25</v>
      </c>
      <c r="S48" s="550">
        <f t="shared" si="0"/>
        <v>0.25</v>
      </c>
      <c r="T48" s="550">
        <f t="shared" si="1"/>
        <v>6.25E-2</v>
      </c>
      <c r="U48" s="549">
        <f t="shared" si="2"/>
        <v>2.5000000000000001E-2</v>
      </c>
      <c r="V48" s="223">
        <v>0.25</v>
      </c>
      <c r="W48" s="223">
        <v>0.25</v>
      </c>
      <c r="X48" s="137">
        <v>0.25</v>
      </c>
    </row>
    <row r="49" spans="6:21" ht="49.5" customHeight="1" x14ac:dyDescent="0.25">
      <c r="F49" s="743" t="s">
        <v>698</v>
      </c>
      <c r="G49" s="743"/>
      <c r="H49" s="743"/>
      <c r="I49" s="743"/>
      <c r="J49" s="743"/>
      <c r="K49" s="743"/>
      <c r="L49" s="743"/>
      <c r="M49" s="743"/>
      <c r="N49" s="743"/>
      <c r="O49" s="743"/>
      <c r="P49" s="743"/>
      <c r="Q49" s="743"/>
      <c r="R49" s="743"/>
      <c r="S49" s="550">
        <f>SUM(S43:S48)/6</f>
        <v>0.54166666666666663</v>
      </c>
      <c r="T49" s="550">
        <f>SUM(T43:T48)/6</f>
        <v>0.13541666666666666</v>
      </c>
      <c r="U49" s="553">
        <f>SUM(U43:U48)</f>
        <v>0.47499999999999998</v>
      </c>
    </row>
    <row r="50" spans="6:21" ht="18" customHeight="1" x14ac:dyDescent="0.25">
      <c r="S50" s="550"/>
      <c r="T50" s="550"/>
    </row>
    <row r="51" spans="6:21" ht="18" customHeight="1" x14ac:dyDescent="0.25">
      <c r="S51" s="550"/>
      <c r="T51" s="550"/>
    </row>
    <row r="52" spans="6:21" ht="18" customHeight="1" x14ac:dyDescent="0.25">
      <c r="S52" s="550"/>
      <c r="T52" s="550"/>
    </row>
    <row r="53" spans="6:21" ht="18" customHeight="1" x14ac:dyDescent="0.25">
      <c r="S53" s="550"/>
      <c r="T53" s="550"/>
    </row>
    <row r="54" spans="6:21" ht="18" customHeight="1" x14ac:dyDescent="0.25">
      <c r="S54" s="550"/>
      <c r="T54" s="550"/>
    </row>
    <row r="55" spans="6:21" ht="18" customHeight="1" x14ac:dyDescent="0.25"/>
    <row r="56" spans="6:21" ht="18" customHeight="1" x14ac:dyDescent="0.25"/>
    <row r="57" spans="6:21" ht="18" customHeight="1" x14ac:dyDescent="0.25">
      <c r="N57" s="1083"/>
      <c r="O57" s="1084" t="s">
        <v>699</v>
      </c>
      <c r="P57" s="1084"/>
      <c r="Q57" s="1084"/>
      <c r="R57" s="1084"/>
      <c r="S57" s="1085">
        <f>(S49+S42+S38+S35+S30+S26+S20+S17+S13)/9</f>
        <v>0.76944444444444449</v>
      </c>
      <c r="T57" s="1085">
        <f>(T49+T42+T38+T35+T30+T26+T20+T17+T13)/9</f>
        <v>0.28952596833930361</v>
      </c>
      <c r="U57" s="1085">
        <f>(U49+U42+U38+U35+U30+U26+U20+U17+U13)/9</f>
        <v>0.72001752368453409</v>
      </c>
    </row>
    <row r="58" spans="6:21" ht="18" customHeight="1" x14ac:dyDescent="0.25">
      <c r="N58" s="1083"/>
      <c r="O58" s="1084"/>
      <c r="P58" s="1084"/>
      <c r="Q58" s="1084"/>
      <c r="R58" s="1084"/>
      <c r="S58" s="1085"/>
      <c r="T58" s="1085"/>
      <c r="U58" s="1085"/>
    </row>
    <row r="59" spans="6:21" ht="18" customHeight="1" x14ac:dyDescent="0.25">
      <c r="N59" s="1083"/>
      <c r="O59" s="1084"/>
      <c r="P59" s="1084"/>
      <c r="Q59" s="1084"/>
      <c r="R59" s="1084"/>
      <c r="S59" s="1085"/>
      <c r="T59" s="1085"/>
      <c r="U59" s="1085"/>
    </row>
    <row r="60" spans="6:21" ht="18" customHeight="1" x14ac:dyDescent="0.25">
      <c r="N60" s="1083"/>
      <c r="O60" s="1084"/>
      <c r="P60" s="1084"/>
      <c r="Q60" s="1084"/>
      <c r="R60" s="1084"/>
      <c r="S60" s="1085"/>
      <c r="T60" s="1085"/>
      <c r="U60" s="1085"/>
    </row>
    <row r="61" spans="6:21" ht="18" customHeight="1" x14ac:dyDescent="0.25">
      <c r="N61" s="1083"/>
      <c r="O61" s="1084"/>
      <c r="P61" s="1084"/>
      <c r="Q61" s="1084"/>
      <c r="R61" s="1084"/>
      <c r="S61" s="1085"/>
      <c r="T61" s="1085"/>
      <c r="U61" s="1085"/>
    </row>
    <row r="62" spans="6:21" ht="18" customHeight="1" x14ac:dyDescent="0.25">
      <c r="N62" s="1083"/>
      <c r="O62" s="1084"/>
      <c r="P62" s="1084"/>
      <c r="Q62" s="1084"/>
      <c r="R62" s="1084"/>
      <c r="S62" s="1085"/>
      <c r="T62" s="1085"/>
      <c r="U62" s="1085"/>
    </row>
    <row r="63" spans="6:21" ht="18" customHeight="1" x14ac:dyDescent="0.25">
      <c r="N63" s="1083"/>
      <c r="O63" s="1084"/>
      <c r="P63" s="1084"/>
      <c r="Q63" s="1084"/>
      <c r="R63" s="1084"/>
      <c r="S63" s="1085"/>
      <c r="T63" s="1085"/>
      <c r="U63" s="1085"/>
    </row>
    <row r="64" spans="6:21" ht="18" customHeight="1" x14ac:dyDescent="0.25">
      <c r="N64" s="1083"/>
      <c r="O64" s="1084"/>
      <c r="P64" s="1084"/>
      <c r="Q64" s="1084"/>
      <c r="R64" s="1084"/>
      <c r="S64" s="1085"/>
      <c r="T64" s="1085"/>
      <c r="U64" s="1085"/>
    </row>
    <row r="65" spans="14:21" ht="18" customHeight="1" x14ac:dyDescent="0.25">
      <c r="N65" s="1083"/>
      <c r="O65" s="1084"/>
      <c r="P65" s="1084"/>
      <c r="Q65" s="1084"/>
      <c r="R65" s="1084"/>
      <c r="S65" s="1085"/>
      <c r="T65" s="1085"/>
      <c r="U65" s="1085"/>
    </row>
    <row r="66" spans="14:21" ht="18" customHeight="1" x14ac:dyDescent="0.25">
      <c r="N66" s="1083"/>
      <c r="O66" s="1084"/>
      <c r="P66" s="1084"/>
      <c r="Q66" s="1084"/>
      <c r="R66" s="1084"/>
      <c r="S66" s="1085"/>
      <c r="T66" s="1085"/>
      <c r="U66" s="1085"/>
    </row>
  </sheetData>
  <mergeCells count="83">
    <mergeCell ref="S14:S16"/>
    <mergeCell ref="T14:T16"/>
    <mergeCell ref="U14:U16"/>
    <mergeCell ref="G8:G13"/>
    <mergeCell ref="H13:R13"/>
    <mergeCell ref="L14:L16"/>
    <mergeCell ref="M14:M16"/>
    <mergeCell ref="O14:O16"/>
    <mergeCell ref="P14:P16"/>
    <mergeCell ref="R14:R16"/>
    <mergeCell ref="H14:H16"/>
    <mergeCell ref="I14:I16"/>
    <mergeCell ref="J14:J16"/>
    <mergeCell ref="K14:K16"/>
    <mergeCell ref="F49:R49"/>
    <mergeCell ref="O57:R66"/>
    <mergeCell ref="T57:T66"/>
    <mergeCell ref="U57:U66"/>
    <mergeCell ref="S57:S66"/>
    <mergeCell ref="F39:F41"/>
    <mergeCell ref="G39:G41"/>
    <mergeCell ref="F43:F48"/>
    <mergeCell ref="G43:G48"/>
    <mergeCell ref="F42:R42"/>
    <mergeCell ref="F38:R38"/>
    <mergeCell ref="D20:R20"/>
    <mergeCell ref="F26:R26"/>
    <mergeCell ref="F30:R30"/>
    <mergeCell ref="F21:F25"/>
    <mergeCell ref="G21:G25"/>
    <mergeCell ref="E31:E37"/>
    <mergeCell ref="F31:F34"/>
    <mergeCell ref="G31:G34"/>
    <mergeCell ref="F36:F37"/>
    <mergeCell ref="G36:G37"/>
    <mergeCell ref="F35:R35"/>
    <mergeCell ref="E21:E29"/>
    <mergeCell ref="F27:F29"/>
    <mergeCell ref="G27:G29"/>
    <mergeCell ref="A43:A48"/>
    <mergeCell ref="B43:B48"/>
    <mergeCell ref="C43:C48"/>
    <mergeCell ref="D43:D48"/>
    <mergeCell ref="E43:E48"/>
    <mergeCell ref="A39:A41"/>
    <mergeCell ref="B39:B41"/>
    <mergeCell ref="C39:C41"/>
    <mergeCell ref="D39:D41"/>
    <mergeCell ref="E39:E41"/>
    <mergeCell ref="A31:A37"/>
    <mergeCell ref="B31:B34"/>
    <mergeCell ref="C31:C37"/>
    <mergeCell ref="D31:D37"/>
    <mergeCell ref="A21:A29"/>
    <mergeCell ref="B36:B37"/>
    <mergeCell ref="B27:B29"/>
    <mergeCell ref="B21:B25"/>
    <mergeCell ref="C21:C29"/>
    <mergeCell ref="D21:D29"/>
    <mergeCell ref="G18:G19"/>
    <mergeCell ref="E14:E16"/>
    <mergeCell ref="D8:D12"/>
    <mergeCell ref="D14:D16"/>
    <mergeCell ref="B8:B19"/>
    <mergeCell ref="C8:C19"/>
    <mergeCell ref="D17:R17"/>
    <mergeCell ref="F8:F13"/>
    <mergeCell ref="F14:F16"/>
    <mergeCell ref="G14:G16"/>
    <mergeCell ref="N14:N16"/>
    <mergeCell ref="A1:B4"/>
    <mergeCell ref="C1:W1"/>
    <mergeCell ref="C2:W2"/>
    <mergeCell ref="C3:W3"/>
    <mergeCell ref="C4:W4"/>
    <mergeCell ref="C5:X5"/>
    <mergeCell ref="A5:B5"/>
    <mergeCell ref="A6:X6"/>
    <mergeCell ref="E8:E12"/>
    <mergeCell ref="A8:A19"/>
    <mergeCell ref="D18:D19"/>
    <mergeCell ref="E18:E19"/>
    <mergeCell ref="F18:F19"/>
  </mergeCells>
  <dataValidations count="2">
    <dataValidation type="list" allowBlank="1" showInputMessage="1" showErrorMessage="1" sqref="M8:M12 M18:M19 M14 M50:M252" xr:uid="{00000000-0002-0000-0100-000000000000}">
      <formula1>#REF!</formula1>
    </dataValidation>
    <dataValidation type="list" allowBlank="1" showInputMessage="1" showErrorMessage="1" sqref="M21:M25 M27:M29 M31:M34 M36:M37 M39:M41 M43:M48" xr:uid="{00000000-0002-0000-0100-000001000000}">
      <formula1>$Z$9:$Z$10</formula1>
    </dataValidation>
  </dataValidations>
  <pageMargins left="0.7" right="0.7" top="0.75" bottom="0.75" header="0.3" footer="0.3"/>
  <pageSetup paperSize="139" scale="35" orientation="landscape" r:id="rId1"/>
  <rowBreaks count="1" manualBreakCount="1">
    <brk id="30" max="2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zoomScale="60" zoomScaleNormal="60" workbookViewId="0">
      <selection activeCell="A6" sqref="A6:X7"/>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 customWidth="1"/>
    <col min="8" max="8" width="33.28515625" customWidth="1"/>
    <col min="9" max="9" width="34" bestFit="1" customWidth="1"/>
    <col min="10" max="10" width="27.5703125" bestFit="1" customWidth="1"/>
    <col min="11" max="11" width="20.28515625" bestFit="1" customWidth="1"/>
    <col min="12" max="12" width="20.140625" customWidth="1"/>
    <col min="13" max="13" width="22.7109375" customWidth="1"/>
    <col min="14" max="14" width="21.42578125" customWidth="1"/>
    <col min="15" max="15" width="22" customWidth="1"/>
    <col min="16" max="16" width="21" customWidth="1"/>
    <col min="17" max="17" width="22.7109375" customWidth="1"/>
    <col min="18" max="18" width="21.42578125" customWidth="1"/>
    <col min="19" max="19" width="20.28515625" customWidth="1"/>
    <col min="20" max="20" width="20.42578125" customWidth="1"/>
    <col min="21" max="21" width="20" customWidth="1"/>
    <col min="22" max="22" width="20.7109375" customWidth="1"/>
    <col min="23" max="23" width="26.42578125" style="302"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799"/>
      <c r="B1" s="800"/>
      <c r="C1" s="805" t="s">
        <v>1</v>
      </c>
      <c r="D1" s="806"/>
      <c r="E1" s="806"/>
      <c r="F1" s="806"/>
      <c r="G1" s="806"/>
      <c r="H1" s="806"/>
      <c r="I1" s="806"/>
      <c r="J1" s="806"/>
      <c r="K1" s="806"/>
      <c r="L1" s="806"/>
      <c r="M1" s="806"/>
      <c r="N1" s="806"/>
      <c r="O1" s="806"/>
      <c r="P1" s="806"/>
      <c r="Q1" s="806"/>
      <c r="R1" s="806"/>
      <c r="S1" s="806"/>
      <c r="T1" s="806"/>
      <c r="U1" s="806"/>
      <c r="V1" s="806"/>
      <c r="W1" s="806"/>
      <c r="X1" s="806"/>
      <c r="Y1" s="807"/>
      <c r="Z1" s="27" t="s">
        <v>212</v>
      </c>
    </row>
    <row r="2" spans="1:29" s="1" customFormat="1" ht="22.5" customHeight="1" x14ac:dyDescent="0.25">
      <c r="A2" s="801"/>
      <c r="B2" s="802"/>
      <c r="C2" s="805" t="s">
        <v>2</v>
      </c>
      <c r="D2" s="806"/>
      <c r="E2" s="806"/>
      <c r="F2" s="806"/>
      <c r="G2" s="806"/>
      <c r="H2" s="806"/>
      <c r="I2" s="806"/>
      <c r="J2" s="806"/>
      <c r="K2" s="806"/>
      <c r="L2" s="806"/>
      <c r="M2" s="806"/>
      <c r="N2" s="806"/>
      <c r="O2" s="806"/>
      <c r="P2" s="806"/>
      <c r="Q2" s="806"/>
      <c r="R2" s="806"/>
      <c r="S2" s="806"/>
      <c r="T2" s="806"/>
      <c r="U2" s="806"/>
      <c r="V2" s="806"/>
      <c r="W2" s="806"/>
      <c r="X2" s="806"/>
      <c r="Y2" s="807"/>
      <c r="Z2" s="27" t="s">
        <v>3</v>
      </c>
    </row>
    <row r="3" spans="1:29" s="1" customFormat="1" ht="22.5" customHeight="1" x14ac:dyDescent="0.25">
      <c r="A3" s="801"/>
      <c r="B3" s="802"/>
      <c r="C3" s="805" t="s">
        <v>4</v>
      </c>
      <c r="D3" s="806"/>
      <c r="E3" s="806"/>
      <c r="F3" s="806"/>
      <c r="G3" s="806"/>
      <c r="H3" s="806"/>
      <c r="I3" s="806"/>
      <c r="J3" s="806"/>
      <c r="K3" s="806"/>
      <c r="L3" s="806"/>
      <c r="M3" s="806"/>
      <c r="N3" s="806"/>
      <c r="O3" s="806"/>
      <c r="P3" s="806"/>
      <c r="Q3" s="806"/>
      <c r="R3" s="806"/>
      <c r="S3" s="806"/>
      <c r="T3" s="806"/>
      <c r="U3" s="806"/>
      <c r="V3" s="806"/>
      <c r="W3" s="806"/>
      <c r="X3" s="806"/>
      <c r="Y3" s="807"/>
      <c r="Z3" s="27" t="s">
        <v>211</v>
      </c>
    </row>
    <row r="4" spans="1:29" s="1" customFormat="1" ht="22.5" customHeight="1" x14ac:dyDescent="0.25">
      <c r="A4" s="803"/>
      <c r="B4" s="804"/>
      <c r="C4" s="805" t="s">
        <v>154</v>
      </c>
      <c r="D4" s="806"/>
      <c r="E4" s="806"/>
      <c r="F4" s="806"/>
      <c r="G4" s="806"/>
      <c r="H4" s="806"/>
      <c r="I4" s="806"/>
      <c r="J4" s="806"/>
      <c r="K4" s="806"/>
      <c r="L4" s="806"/>
      <c r="M4" s="806"/>
      <c r="N4" s="806"/>
      <c r="O4" s="806"/>
      <c r="P4" s="806"/>
      <c r="Q4" s="806"/>
      <c r="R4" s="806"/>
      <c r="S4" s="806"/>
      <c r="T4" s="806"/>
      <c r="U4" s="806"/>
      <c r="V4" s="806"/>
      <c r="W4" s="806"/>
      <c r="X4" s="806"/>
      <c r="Y4" s="807"/>
      <c r="Z4" s="27" t="s">
        <v>213</v>
      </c>
    </row>
    <row r="5" spans="1:29" s="1" customFormat="1" ht="26.25" customHeight="1" x14ac:dyDescent="0.25">
      <c r="A5" s="797" t="s">
        <v>5</v>
      </c>
      <c r="B5" s="798"/>
      <c r="C5" s="797" t="s">
        <v>615</v>
      </c>
      <c r="D5" s="808"/>
      <c r="E5" s="808"/>
      <c r="F5" s="808"/>
      <c r="G5" s="808"/>
      <c r="H5" s="808"/>
      <c r="I5" s="808"/>
      <c r="J5" s="808"/>
      <c r="K5" s="808"/>
      <c r="L5" s="808"/>
      <c r="M5" s="808"/>
      <c r="N5" s="808"/>
      <c r="O5" s="808"/>
      <c r="P5" s="808"/>
      <c r="Q5" s="808"/>
      <c r="R5" s="808"/>
      <c r="S5" s="808"/>
      <c r="T5" s="808"/>
      <c r="U5" s="808"/>
      <c r="V5" s="808"/>
      <c r="W5" s="808"/>
      <c r="X5" s="808"/>
      <c r="Y5" s="808"/>
      <c r="Z5" s="808"/>
    </row>
    <row r="6" spans="1:29" s="1" customFormat="1" ht="15" customHeight="1" x14ac:dyDescent="0.25">
      <c r="A6" s="778" t="s">
        <v>150</v>
      </c>
      <c r="B6" s="778"/>
      <c r="C6" s="778"/>
      <c r="D6" s="778"/>
      <c r="E6" s="778"/>
      <c r="F6" s="778"/>
      <c r="G6" s="778"/>
      <c r="H6" s="778"/>
      <c r="I6" s="778"/>
      <c r="J6" s="778"/>
      <c r="K6" s="778"/>
      <c r="L6" s="778"/>
      <c r="M6" s="778"/>
      <c r="N6" s="778"/>
      <c r="O6" s="778"/>
      <c r="P6" s="778"/>
      <c r="Q6" s="778"/>
      <c r="R6" s="778"/>
      <c r="S6" s="778"/>
      <c r="T6" s="778"/>
      <c r="U6" s="778"/>
      <c r="V6" s="778"/>
      <c r="W6" s="778"/>
      <c r="X6" s="779"/>
      <c r="Y6" s="774" t="s">
        <v>92</v>
      </c>
      <c r="Z6" s="775"/>
    </row>
    <row r="7" spans="1:29" s="1" customFormat="1" x14ac:dyDescent="0.25">
      <c r="A7" s="780"/>
      <c r="B7" s="780"/>
      <c r="C7" s="780"/>
      <c r="D7" s="780"/>
      <c r="E7" s="780"/>
      <c r="F7" s="780"/>
      <c r="G7" s="780"/>
      <c r="H7" s="780"/>
      <c r="I7" s="780"/>
      <c r="J7" s="780"/>
      <c r="K7" s="780"/>
      <c r="L7" s="780"/>
      <c r="M7" s="780"/>
      <c r="N7" s="780"/>
      <c r="O7" s="780"/>
      <c r="P7" s="780"/>
      <c r="Q7" s="780"/>
      <c r="R7" s="780"/>
      <c r="S7" s="780"/>
      <c r="T7" s="780"/>
      <c r="U7" s="780"/>
      <c r="V7" s="780"/>
      <c r="W7" s="780"/>
      <c r="X7" s="781"/>
      <c r="Y7" s="776"/>
      <c r="Z7" s="777"/>
    </row>
    <row r="8" spans="1:29" s="20" customFormat="1" ht="30.75" thickBot="1" x14ac:dyDescent="0.3">
      <c r="A8" s="121" t="s">
        <v>95</v>
      </c>
      <c r="B8" s="121" t="s">
        <v>184</v>
      </c>
      <c r="C8" s="121" t="s">
        <v>166</v>
      </c>
      <c r="D8" s="121" t="s">
        <v>85</v>
      </c>
      <c r="E8" s="121" t="s">
        <v>86</v>
      </c>
      <c r="F8" s="121" t="s">
        <v>87</v>
      </c>
      <c r="G8" s="178" t="s">
        <v>161</v>
      </c>
      <c r="H8" s="121" t="s">
        <v>163</v>
      </c>
      <c r="I8" s="121" t="s">
        <v>162</v>
      </c>
      <c r="J8" s="121" t="s">
        <v>153</v>
      </c>
      <c r="K8" s="121" t="s">
        <v>589</v>
      </c>
      <c r="L8" s="121" t="s">
        <v>590</v>
      </c>
      <c r="M8" s="121" t="s">
        <v>591</v>
      </c>
      <c r="N8" s="121" t="s">
        <v>592</v>
      </c>
      <c r="O8" s="121" t="s">
        <v>593</v>
      </c>
      <c r="P8" s="121" t="s">
        <v>594</v>
      </c>
      <c r="Q8" s="121" t="s">
        <v>595</v>
      </c>
      <c r="R8" s="121" t="s">
        <v>596</v>
      </c>
      <c r="S8" s="121" t="s">
        <v>597</v>
      </c>
      <c r="T8" s="121" t="s">
        <v>598</v>
      </c>
      <c r="U8" s="121" t="s">
        <v>599</v>
      </c>
      <c r="V8" s="121" t="s">
        <v>600</v>
      </c>
      <c r="W8" s="121" t="s">
        <v>601</v>
      </c>
      <c r="X8" s="121" t="s">
        <v>88</v>
      </c>
      <c r="Y8" s="121" t="s">
        <v>26</v>
      </c>
      <c r="Z8" s="121" t="s">
        <v>27</v>
      </c>
    </row>
    <row r="9" spans="1:29" ht="27" x14ac:dyDescent="0.25">
      <c r="A9" s="771" t="s">
        <v>268</v>
      </c>
      <c r="B9" s="682" t="s">
        <v>301</v>
      </c>
      <c r="C9" s="682" t="s">
        <v>225</v>
      </c>
      <c r="D9" s="682" t="s">
        <v>325</v>
      </c>
      <c r="E9" s="682" t="s">
        <v>326</v>
      </c>
      <c r="F9" s="791" t="s">
        <v>247</v>
      </c>
      <c r="G9" s="40" t="s">
        <v>664</v>
      </c>
      <c r="H9" s="794" t="s">
        <v>269</v>
      </c>
      <c r="I9" s="782" t="s">
        <v>302</v>
      </c>
      <c r="J9" s="38" t="s">
        <v>226</v>
      </c>
      <c r="K9" s="306">
        <v>56942969411</v>
      </c>
      <c r="L9" s="306">
        <v>85911849486</v>
      </c>
      <c r="M9" s="306">
        <v>138500001867</v>
      </c>
      <c r="N9" s="306">
        <v>24732627561</v>
      </c>
      <c r="O9" s="306">
        <v>9901207536</v>
      </c>
      <c r="P9" s="306">
        <v>12372491938</v>
      </c>
      <c r="Q9" s="306">
        <v>7707222334</v>
      </c>
      <c r="R9" s="306">
        <v>17738974545</v>
      </c>
      <c r="S9" s="306">
        <v>37326097023</v>
      </c>
      <c r="T9" s="306">
        <v>10036317161</v>
      </c>
      <c r="U9" s="306">
        <v>1971207732</v>
      </c>
      <c r="V9" s="517">
        <v>17637799187</v>
      </c>
      <c r="W9" s="293">
        <f>SUM(K9:V9)</f>
        <v>420778765781</v>
      </c>
      <c r="X9" s="782" t="s">
        <v>249</v>
      </c>
      <c r="Y9" s="785" t="s">
        <v>323</v>
      </c>
      <c r="Z9" s="788" t="s">
        <v>322</v>
      </c>
      <c r="AC9" t="s">
        <v>89</v>
      </c>
    </row>
    <row r="10" spans="1:29" ht="40.5" x14ac:dyDescent="0.25">
      <c r="A10" s="772"/>
      <c r="B10" s="683"/>
      <c r="C10" s="683"/>
      <c r="D10" s="683"/>
      <c r="E10" s="683"/>
      <c r="F10" s="792"/>
      <c r="G10" s="46" t="s">
        <v>665</v>
      </c>
      <c r="H10" s="795"/>
      <c r="I10" s="783"/>
      <c r="J10" s="45" t="s">
        <v>226</v>
      </c>
      <c r="K10" s="307">
        <v>97475809465</v>
      </c>
      <c r="L10" s="307">
        <v>4633825199</v>
      </c>
      <c r="M10" s="307">
        <v>94619160795</v>
      </c>
      <c r="N10" s="307">
        <v>31738029571</v>
      </c>
      <c r="O10" s="307">
        <v>117412169215</v>
      </c>
      <c r="P10" s="307">
        <v>7366924955</v>
      </c>
      <c r="Q10" s="307">
        <v>86483912582</v>
      </c>
      <c r="R10" s="307">
        <v>2332778858</v>
      </c>
      <c r="S10" s="307">
        <v>82001183894</v>
      </c>
      <c r="T10" s="307">
        <v>4258493974</v>
      </c>
      <c r="U10" s="307">
        <v>13424823426</v>
      </c>
      <c r="V10" s="517">
        <v>88110877332</v>
      </c>
      <c r="W10" s="293">
        <f t="shared" ref="W10:W12" si="0">SUM(K10:V10)</f>
        <v>629857989266</v>
      </c>
      <c r="X10" s="783"/>
      <c r="Y10" s="786"/>
      <c r="Z10" s="789"/>
    </row>
    <row r="11" spans="1:29" ht="27" x14ac:dyDescent="0.25">
      <c r="A11" s="772"/>
      <c r="B11" s="683"/>
      <c r="C11" s="683"/>
      <c r="D11" s="683"/>
      <c r="E11" s="683"/>
      <c r="F11" s="792"/>
      <c r="G11" s="46" t="s">
        <v>666</v>
      </c>
      <c r="H11" s="795"/>
      <c r="I11" s="783"/>
      <c r="J11" s="45" t="s">
        <v>226</v>
      </c>
      <c r="K11" s="307">
        <v>1313598000</v>
      </c>
      <c r="L11" s="307">
        <v>446421000</v>
      </c>
      <c r="M11" s="307">
        <v>1702258000</v>
      </c>
      <c r="N11" s="307">
        <v>496753000</v>
      </c>
      <c r="O11" s="307">
        <v>924514000</v>
      </c>
      <c r="P11" s="307">
        <v>269295000</v>
      </c>
      <c r="Q11" s="307">
        <v>507923000</v>
      </c>
      <c r="R11" s="307">
        <v>269936000</v>
      </c>
      <c r="S11" s="307">
        <v>923878000</v>
      </c>
      <c r="T11" s="307">
        <v>1524891000</v>
      </c>
      <c r="U11" s="307">
        <v>43806000</v>
      </c>
      <c r="V11" s="517">
        <v>2150839622</v>
      </c>
      <c r="W11" s="293">
        <f t="shared" si="0"/>
        <v>10574112622</v>
      </c>
      <c r="X11" s="783"/>
      <c r="Y11" s="786"/>
      <c r="Z11" s="789"/>
    </row>
    <row r="12" spans="1:29" ht="27" x14ac:dyDescent="0.25">
      <c r="A12" s="772"/>
      <c r="B12" s="683"/>
      <c r="C12" s="683"/>
      <c r="D12" s="683"/>
      <c r="E12" s="683"/>
      <c r="F12" s="792"/>
      <c r="G12" s="46" t="s">
        <v>667</v>
      </c>
      <c r="H12" s="795"/>
      <c r="I12" s="783"/>
      <c r="J12" s="45" t="s">
        <v>226</v>
      </c>
      <c r="K12" s="307">
        <v>4858478000</v>
      </c>
      <c r="L12" s="307">
        <v>5050266000</v>
      </c>
      <c r="M12" s="307">
        <v>4670506000</v>
      </c>
      <c r="N12" s="307">
        <v>4814747000</v>
      </c>
      <c r="O12" s="307">
        <v>4821001000</v>
      </c>
      <c r="P12" s="307">
        <v>4796365000</v>
      </c>
      <c r="Q12" s="307">
        <v>4467062000</v>
      </c>
      <c r="R12" s="307">
        <v>4806139000</v>
      </c>
      <c r="S12" s="307">
        <v>5126582000</v>
      </c>
      <c r="T12" s="307">
        <v>4661800000</v>
      </c>
      <c r="U12" s="307">
        <v>0</v>
      </c>
      <c r="V12" s="516">
        <v>8388350000</v>
      </c>
      <c r="W12" s="293">
        <f t="shared" si="0"/>
        <v>56461296000</v>
      </c>
      <c r="X12" s="783"/>
      <c r="Y12" s="786"/>
      <c r="Z12" s="789"/>
    </row>
    <row r="13" spans="1:29" ht="54.75" thickBot="1" x14ac:dyDescent="0.3">
      <c r="A13" s="773"/>
      <c r="B13" s="684"/>
      <c r="C13" s="684"/>
      <c r="D13" s="684"/>
      <c r="E13" s="684"/>
      <c r="F13" s="793"/>
      <c r="G13" s="182" t="s">
        <v>653</v>
      </c>
      <c r="H13" s="796"/>
      <c r="I13" s="784"/>
      <c r="J13" s="51" t="s">
        <v>226</v>
      </c>
      <c r="K13" s="308" t="s">
        <v>609</v>
      </c>
      <c r="L13" s="308" t="s">
        <v>609</v>
      </c>
      <c r="M13" s="308" t="s">
        <v>610</v>
      </c>
      <c r="N13" s="308" t="s">
        <v>609</v>
      </c>
      <c r="O13" s="308" t="s">
        <v>609</v>
      </c>
      <c r="P13" s="308" t="s">
        <v>610</v>
      </c>
      <c r="Q13" s="308" t="s">
        <v>609</v>
      </c>
      <c r="R13" s="308" t="s">
        <v>610</v>
      </c>
      <c r="S13" s="51">
        <v>0</v>
      </c>
      <c r="T13" s="51">
        <v>0</v>
      </c>
      <c r="U13" s="51">
        <v>0</v>
      </c>
      <c r="V13" s="51">
        <v>1</v>
      </c>
      <c r="W13" s="518">
        <f>M13+P13+R13+V13</f>
        <v>4</v>
      </c>
      <c r="X13" s="784"/>
      <c r="Y13" s="787"/>
      <c r="Z13" s="790"/>
    </row>
    <row r="14" spans="1:29" ht="30" x14ac:dyDescent="0.25">
      <c r="A14" s="833" t="s">
        <v>268</v>
      </c>
      <c r="B14" s="834" t="s">
        <v>327</v>
      </c>
      <c r="C14" s="835" t="s">
        <v>328</v>
      </c>
      <c r="D14" s="811" t="s">
        <v>329</v>
      </c>
      <c r="E14" s="811" t="s">
        <v>324</v>
      </c>
      <c r="F14" s="813" t="s">
        <v>330</v>
      </c>
      <c r="G14" s="181" t="s">
        <v>647</v>
      </c>
      <c r="H14" s="811" t="s">
        <v>306</v>
      </c>
      <c r="I14" s="815" t="s">
        <v>302</v>
      </c>
      <c r="J14" s="179" t="s">
        <v>226</v>
      </c>
      <c r="K14" s="179">
        <v>0</v>
      </c>
      <c r="L14" s="179">
        <v>0</v>
      </c>
      <c r="M14" s="179">
        <v>0</v>
      </c>
      <c r="N14" s="179">
        <v>0</v>
      </c>
      <c r="O14" s="179">
        <v>0</v>
      </c>
      <c r="P14" s="179">
        <v>0</v>
      </c>
      <c r="Q14" s="179">
        <v>0</v>
      </c>
      <c r="R14" s="179">
        <v>0.06</v>
      </c>
      <c r="S14" s="179">
        <v>0.27</v>
      </c>
      <c r="T14" s="179">
        <v>0.18</v>
      </c>
      <c r="U14" s="179">
        <v>0.12</v>
      </c>
      <c r="V14" s="179">
        <v>0.17</v>
      </c>
      <c r="W14" s="354">
        <f>SUM(K14:V14)</f>
        <v>0.8</v>
      </c>
      <c r="X14" s="179" t="s">
        <v>249</v>
      </c>
      <c r="Y14" s="811" t="s">
        <v>321</v>
      </c>
      <c r="Z14" s="818" t="s">
        <v>320</v>
      </c>
    </row>
    <row r="15" spans="1:29" ht="60" customHeight="1" x14ac:dyDescent="0.25">
      <c r="A15" s="833"/>
      <c r="B15" s="834"/>
      <c r="C15" s="669"/>
      <c r="D15" s="633"/>
      <c r="E15" s="633"/>
      <c r="F15" s="663"/>
      <c r="G15" s="52" t="s">
        <v>648</v>
      </c>
      <c r="H15" s="633"/>
      <c r="I15" s="816"/>
      <c r="J15" s="53" t="s">
        <v>226</v>
      </c>
      <c r="K15" s="53">
        <v>0</v>
      </c>
      <c r="L15" s="53">
        <v>0</v>
      </c>
      <c r="M15" s="53">
        <v>0</v>
      </c>
      <c r="N15" s="53">
        <v>0</v>
      </c>
      <c r="O15" s="53">
        <v>0</v>
      </c>
      <c r="P15" s="53">
        <v>0</v>
      </c>
      <c r="Q15" s="53">
        <v>0</v>
      </c>
      <c r="R15" s="53">
        <v>0</v>
      </c>
      <c r="S15" s="53">
        <v>0</v>
      </c>
      <c r="T15" s="53">
        <v>0</v>
      </c>
      <c r="U15" s="512">
        <v>0.3</v>
      </c>
      <c r="V15" s="53">
        <v>0</v>
      </c>
      <c r="W15" s="354">
        <f t="shared" ref="W15:W16" si="1">SUM(K15:V15)</f>
        <v>0.3</v>
      </c>
      <c r="X15" s="53" t="s">
        <v>249</v>
      </c>
      <c r="Y15" s="633"/>
      <c r="Z15" s="819"/>
    </row>
    <row r="16" spans="1:29" ht="60.75" thickBot="1" x14ac:dyDescent="0.3">
      <c r="A16" s="833"/>
      <c r="B16" s="834"/>
      <c r="C16" s="836"/>
      <c r="D16" s="812"/>
      <c r="E16" s="812"/>
      <c r="F16" s="814"/>
      <c r="G16" s="180" t="s">
        <v>649</v>
      </c>
      <c r="H16" s="812"/>
      <c r="I16" s="817"/>
      <c r="J16" s="177" t="s">
        <v>226</v>
      </c>
      <c r="K16" s="177">
        <v>0</v>
      </c>
      <c r="L16" s="177">
        <v>0</v>
      </c>
      <c r="M16" s="177">
        <v>0</v>
      </c>
      <c r="N16" s="177">
        <v>0</v>
      </c>
      <c r="O16" s="177">
        <v>0</v>
      </c>
      <c r="P16" s="177">
        <v>0</v>
      </c>
      <c r="Q16" s="177">
        <v>0</v>
      </c>
      <c r="R16" s="177">
        <v>0.15</v>
      </c>
      <c r="S16" s="177">
        <v>0.28000000000000003</v>
      </c>
      <c r="T16" s="177">
        <v>0.15</v>
      </c>
      <c r="U16" s="513">
        <v>0.39</v>
      </c>
      <c r="V16" s="177">
        <v>0.02</v>
      </c>
      <c r="W16" s="515">
        <f t="shared" si="1"/>
        <v>0.9900000000000001</v>
      </c>
      <c r="X16" s="177" t="s">
        <v>249</v>
      </c>
      <c r="Y16" s="812"/>
      <c r="Z16" s="820"/>
    </row>
    <row r="17" spans="1:26" ht="45" x14ac:dyDescent="0.25">
      <c r="A17" s="821" t="s">
        <v>243</v>
      </c>
      <c r="B17" s="823" t="s">
        <v>301</v>
      </c>
      <c r="C17" s="823" t="s">
        <v>225</v>
      </c>
      <c r="D17" s="825" t="s">
        <v>245</v>
      </c>
      <c r="E17" s="823" t="s">
        <v>246</v>
      </c>
      <c r="F17" s="827" t="s">
        <v>291</v>
      </c>
      <c r="G17" s="58" t="s">
        <v>242</v>
      </c>
      <c r="H17" s="827" t="s">
        <v>248</v>
      </c>
      <c r="I17" s="829" t="s">
        <v>302</v>
      </c>
      <c r="J17" s="59" t="s">
        <v>226</v>
      </c>
      <c r="K17" s="59">
        <v>0</v>
      </c>
      <c r="L17" s="59">
        <v>0</v>
      </c>
      <c r="M17" s="59">
        <v>0</v>
      </c>
      <c r="N17" s="59">
        <v>0</v>
      </c>
      <c r="O17" s="59">
        <v>0</v>
      </c>
      <c r="P17" s="59">
        <v>0</v>
      </c>
      <c r="Q17" s="59">
        <v>0</v>
      </c>
      <c r="R17" s="59">
        <v>0</v>
      </c>
      <c r="S17" s="352">
        <v>0</v>
      </c>
      <c r="T17" s="352">
        <v>0</v>
      </c>
      <c r="U17" s="352">
        <v>1</v>
      </c>
      <c r="V17" s="353">
        <v>0</v>
      </c>
      <c r="W17" s="521">
        <f>SUM(K17:V17)</f>
        <v>1</v>
      </c>
      <c r="X17" s="59" t="s">
        <v>249</v>
      </c>
      <c r="Y17" s="823" t="s">
        <v>317</v>
      </c>
      <c r="Z17" s="831" t="s">
        <v>319</v>
      </c>
    </row>
    <row r="18" spans="1:26" ht="60.75" thickBot="1" x14ac:dyDescent="0.3">
      <c r="A18" s="822"/>
      <c r="B18" s="824"/>
      <c r="C18" s="824"/>
      <c r="D18" s="826"/>
      <c r="E18" s="824"/>
      <c r="F18" s="828"/>
      <c r="G18" s="60" t="s">
        <v>661</v>
      </c>
      <c r="H18" s="828"/>
      <c r="I18" s="830"/>
      <c r="J18" s="61" t="s">
        <v>226</v>
      </c>
      <c r="K18" s="61">
        <v>0</v>
      </c>
      <c r="L18" s="61">
        <v>0</v>
      </c>
      <c r="M18" s="61">
        <v>0</v>
      </c>
      <c r="N18" s="61">
        <v>0</v>
      </c>
      <c r="O18" s="61">
        <v>0</v>
      </c>
      <c r="P18" s="61">
        <v>0</v>
      </c>
      <c r="Q18" s="61">
        <v>0</v>
      </c>
      <c r="R18" s="61">
        <v>0</v>
      </c>
      <c r="S18" s="61">
        <v>0</v>
      </c>
      <c r="T18" s="61">
        <v>0</v>
      </c>
      <c r="U18" s="61">
        <v>0.16</v>
      </c>
      <c r="V18" s="61">
        <v>0.22</v>
      </c>
      <c r="W18" s="520">
        <f>SUM(K18:V18)</f>
        <v>0.38</v>
      </c>
      <c r="X18" s="61" t="s">
        <v>249</v>
      </c>
      <c r="Y18" s="824"/>
      <c r="Z18" s="832"/>
    </row>
    <row r="19" spans="1:26" s="20" customFormat="1" ht="30.75" thickBot="1" x14ac:dyDescent="0.3">
      <c r="A19" s="139" t="s">
        <v>95</v>
      </c>
      <c r="B19" s="139" t="s">
        <v>184</v>
      </c>
      <c r="C19" s="139" t="s">
        <v>166</v>
      </c>
      <c r="D19" s="139" t="s">
        <v>85</v>
      </c>
      <c r="E19" s="139" t="s">
        <v>86</v>
      </c>
      <c r="F19" s="139" t="s">
        <v>87</v>
      </c>
      <c r="G19" s="175" t="s">
        <v>161</v>
      </c>
      <c r="H19" s="139" t="s">
        <v>163</v>
      </c>
      <c r="I19" s="139" t="s">
        <v>162</v>
      </c>
      <c r="J19" s="139" t="s">
        <v>153</v>
      </c>
      <c r="K19" s="139" t="s">
        <v>589</v>
      </c>
      <c r="L19" s="139" t="s">
        <v>590</v>
      </c>
      <c r="M19" s="139" t="s">
        <v>591</v>
      </c>
      <c r="N19" s="139" t="s">
        <v>592</v>
      </c>
      <c r="O19" s="139" t="s">
        <v>593</v>
      </c>
      <c r="P19" s="139" t="s">
        <v>594</v>
      </c>
      <c r="Q19" s="139" t="s">
        <v>595</v>
      </c>
      <c r="R19" s="139" t="s">
        <v>596</v>
      </c>
      <c r="S19" s="139" t="s">
        <v>597</v>
      </c>
      <c r="T19" s="139" t="s">
        <v>598</v>
      </c>
      <c r="U19" s="139" t="s">
        <v>599</v>
      </c>
      <c r="V19" s="139" t="s">
        <v>600</v>
      </c>
      <c r="W19" s="139" t="s">
        <v>601</v>
      </c>
      <c r="X19" s="139" t="s">
        <v>88</v>
      </c>
      <c r="Y19" s="139" t="s">
        <v>26</v>
      </c>
      <c r="Z19" s="139" t="s">
        <v>27</v>
      </c>
    </row>
    <row r="20" spans="1:26" ht="173.25" customHeight="1" thickBot="1" x14ac:dyDescent="0.3">
      <c r="A20" s="809" t="s">
        <v>336</v>
      </c>
      <c r="B20" s="810" t="s">
        <v>301</v>
      </c>
      <c r="C20" s="227" t="s">
        <v>423</v>
      </c>
      <c r="D20" s="228" t="s">
        <v>424</v>
      </c>
      <c r="E20" s="228" t="s">
        <v>425</v>
      </c>
      <c r="F20" s="228" t="s">
        <v>426</v>
      </c>
      <c r="G20" s="228" t="s">
        <v>427</v>
      </c>
      <c r="H20" s="228" t="s">
        <v>428</v>
      </c>
      <c r="I20" s="228" t="s">
        <v>302</v>
      </c>
      <c r="J20" s="228" t="s">
        <v>429</v>
      </c>
      <c r="K20" s="228"/>
      <c r="L20" s="228"/>
      <c r="M20" s="228"/>
      <c r="N20" s="228"/>
      <c r="O20" s="228"/>
      <c r="P20" s="229">
        <v>0.15</v>
      </c>
      <c r="Q20" s="229">
        <v>0.15</v>
      </c>
      <c r="R20" s="229">
        <v>0.15</v>
      </c>
      <c r="S20" s="229">
        <v>0.15</v>
      </c>
      <c r="T20" s="229">
        <v>0.15</v>
      </c>
      <c r="U20" s="229">
        <v>0.15</v>
      </c>
      <c r="V20" s="229">
        <v>0</v>
      </c>
      <c r="W20" s="294">
        <f>SUM(P20:V20)</f>
        <v>0.9</v>
      </c>
      <c r="X20" s="228" t="s">
        <v>430</v>
      </c>
      <c r="Y20" s="228" t="s">
        <v>431</v>
      </c>
      <c r="Z20" s="230" t="s">
        <v>432</v>
      </c>
    </row>
    <row r="21" spans="1:26" ht="300.75" thickBot="1" x14ac:dyDescent="0.3">
      <c r="A21" s="809"/>
      <c r="B21" s="810"/>
      <c r="C21" s="231" t="s">
        <v>433</v>
      </c>
      <c r="D21" s="232" t="s">
        <v>424</v>
      </c>
      <c r="E21" s="232" t="s">
        <v>425</v>
      </c>
      <c r="F21" s="232" t="s">
        <v>426</v>
      </c>
      <c r="G21" s="232" t="s">
        <v>434</v>
      </c>
      <c r="H21" s="232" t="s">
        <v>435</v>
      </c>
      <c r="I21" s="232" t="s">
        <v>302</v>
      </c>
      <c r="J21" s="232" t="s">
        <v>429</v>
      </c>
      <c r="K21" s="232"/>
      <c r="L21" s="232"/>
      <c r="M21" s="232"/>
      <c r="N21" s="232"/>
      <c r="O21" s="232"/>
      <c r="P21" s="233">
        <v>0.15</v>
      </c>
      <c r="Q21" s="233">
        <v>0.15</v>
      </c>
      <c r="R21" s="233">
        <v>0.15</v>
      </c>
      <c r="S21" s="233">
        <v>0.15</v>
      </c>
      <c r="T21" s="233">
        <v>0.15</v>
      </c>
      <c r="U21" s="233">
        <v>0.15</v>
      </c>
      <c r="V21" s="233">
        <v>0</v>
      </c>
      <c r="W21" s="295">
        <f t="shared" ref="W21:W27" si="2">SUM(P21:V21)</f>
        <v>0.9</v>
      </c>
      <c r="X21" s="232" t="s">
        <v>430</v>
      </c>
      <c r="Y21" s="232" t="s">
        <v>431</v>
      </c>
      <c r="Z21" s="234" t="s">
        <v>432</v>
      </c>
    </row>
    <row r="22" spans="1:26" ht="186.75" customHeight="1" thickBot="1" x14ac:dyDescent="0.3">
      <c r="A22" s="809" t="s">
        <v>368</v>
      </c>
      <c r="B22" s="810" t="s">
        <v>301</v>
      </c>
      <c r="C22" s="235" t="s">
        <v>423</v>
      </c>
      <c r="D22" s="236" t="s">
        <v>424</v>
      </c>
      <c r="E22" s="236" t="s">
        <v>425</v>
      </c>
      <c r="F22" s="236" t="s">
        <v>426</v>
      </c>
      <c r="G22" s="236" t="s">
        <v>427</v>
      </c>
      <c r="H22" s="236" t="s">
        <v>428</v>
      </c>
      <c r="I22" s="236" t="s">
        <v>302</v>
      </c>
      <c r="J22" s="236" t="s">
        <v>429</v>
      </c>
      <c r="K22" s="236"/>
      <c r="L22" s="236"/>
      <c r="M22" s="236"/>
      <c r="N22" s="236"/>
      <c r="O22" s="236"/>
      <c r="P22" s="237">
        <v>0.15</v>
      </c>
      <c r="Q22" s="237">
        <v>0.15</v>
      </c>
      <c r="R22" s="237">
        <v>0.15</v>
      </c>
      <c r="S22" s="237">
        <v>0.15</v>
      </c>
      <c r="T22" s="237">
        <v>0.15</v>
      </c>
      <c r="U22" s="237">
        <v>0.15</v>
      </c>
      <c r="V22" s="237">
        <v>0</v>
      </c>
      <c r="W22" s="296">
        <f t="shared" si="2"/>
        <v>0.9</v>
      </c>
      <c r="X22" s="236" t="s">
        <v>430</v>
      </c>
      <c r="Y22" s="236" t="s">
        <v>431</v>
      </c>
      <c r="Z22" s="238" t="s">
        <v>432</v>
      </c>
    </row>
    <row r="23" spans="1:26" ht="300.75" thickBot="1" x14ac:dyDescent="0.3">
      <c r="A23" s="809"/>
      <c r="B23" s="810"/>
      <c r="C23" s="239" t="s">
        <v>433</v>
      </c>
      <c r="D23" s="240" t="s">
        <v>424</v>
      </c>
      <c r="E23" s="240" t="s">
        <v>425</v>
      </c>
      <c r="F23" s="240" t="s">
        <v>426</v>
      </c>
      <c r="G23" s="240" t="s">
        <v>434</v>
      </c>
      <c r="H23" s="240" t="s">
        <v>435</v>
      </c>
      <c r="I23" s="240" t="s">
        <v>302</v>
      </c>
      <c r="J23" s="240" t="s">
        <v>429</v>
      </c>
      <c r="K23" s="240"/>
      <c r="L23" s="240"/>
      <c r="M23" s="240"/>
      <c r="N23" s="240"/>
      <c r="O23" s="240"/>
      <c r="P23" s="241">
        <v>0.15</v>
      </c>
      <c r="Q23" s="241">
        <v>0.15</v>
      </c>
      <c r="R23" s="241">
        <v>0.15</v>
      </c>
      <c r="S23" s="241">
        <v>0.15</v>
      </c>
      <c r="T23" s="241">
        <v>0.15</v>
      </c>
      <c r="U23" s="241">
        <v>0.15</v>
      </c>
      <c r="V23" s="241">
        <v>0</v>
      </c>
      <c r="W23" s="297">
        <f t="shared" si="2"/>
        <v>0.9</v>
      </c>
      <c r="X23" s="240" t="s">
        <v>430</v>
      </c>
      <c r="Y23" s="240" t="s">
        <v>431</v>
      </c>
      <c r="Z23" s="242" t="s">
        <v>432</v>
      </c>
    </row>
    <row r="24" spans="1:26" ht="198" customHeight="1" thickBot="1" x14ac:dyDescent="0.3">
      <c r="A24" s="809" t="s">
        <v>391</v>
      </c>
      <c r="B24" s="810" t="s">
        <v>301</v>
      </c>
      <c r="C24" s="243" t="s">
        <v>423</v>
      </c>
      <c r="D24" s="244" t="s">
        <v>424</v>
      </c>
      <c r="E24" s="244" t="s">
        <v>425</v>
      </c>
      <c r="F24" s="244" t="s">
        <v>426</v>
      </c>
      <c r="G24" s="244" t="s">
        <v>427</v>
      </c>
      <c r="H24" s="244" t="s">
        <v>428</v>
      </c>
      <c r="I24" s="244" t="s">
        <v>302</v>
      </c>
      <c r="J24" s="244" t="s">
        <v>429</v>
      </c>
      <c r="K24" s="244"/>
      <c r="L24" s="244"/>
      <c r="M24" s="244"/>
      <c r="N24" s="244"/>
      <c r="O24" s="244"/>
      <c r="P24" s="245">
        <v>0.15</v>
      </c>
      <c r="Q24" s="245">
        <v>0.15</v>
      </c>
      <c r="R24" s="245">
        <v>0.15</v>
      </c>
      <c r="S24" s="245">
        <v>0.15</v>
      </c>
      <c r="T24" s="245">
        <v>0.15</v>
      </c>
      <c r="U24" s="245">
        <v>0.15</v>
      </c>
      <c r="V24" s="245">
        <v>0</v>
      </c>
      <c r="W24" s="298">
        <f t="shared" si="2"/>
        <v>0.9</v>
      </c>
      <c r="X24" s="244" t="s">
        <v>430</v>
      </c>
      <c r="Y24" s="244" t="s">
        <v>431</v>
      </c>
      <c r="Z24" s="246" t="s">
        <v>432</v>
      </c>
    </row>
    <row r="25" spans="1:26" ht="300.75" thickBot="1" x14ac:dyDescent="0.3">
      <c r="A25" s="809"/>
      <c r="B25" s="810"/>
      <c r="C25" s="247" t="s">
        <v>433</v>
      </c>
      <c r="D25" s="248" t="s">
        <v>424</v>
      </c>
      <c r="E25" s="248" t="s">
        <v>425</v>
      </c>
      <c r="F25" s="248" t="s">
        <v>426</v>
      </c>
      <c r="G25" s="248" t="s">
        <v>434</v>
      </c>
      <c r="H25" s="248" t="s">
        <v>435</v>
      </c>
      <c r="I25" s="248" t="s">
        <v>302</v>
      </c>
      <c r="J25" s="248" t="s">
        <v>429</v>
      </c>
      <c r="K25" s="248"/>
      <c r="L25" s="248"/>
      <c r="M25" s="248"/>
      <c r="N25" s="248"/>
      <c r="O25" s="248"/>
      <c r="P25" s="249">
        <v>0.15</v>
      </c>
      <c r="Q25" s="249">
        <v>0.15</v>
      </c>
      <c r="R25" s="249">
        <v>0.15</v>
      </c>
      <c r="S25" s="249">
        <v>0.15</v>
      </c>
      <c r="T25" s="249">
        <v>0.15</v>
      </c>
      <c r="U25" s="249">
        <v>0.15</v>
      </c>
      <c r="V25" s="249">
        <v>0</v>
      </c>
      <c r="W25" s="299">
        <f t="shared" si="2"/>
        <v>0.9</v>
      </c>
      <c r="X25" s="248" t="s">
        <v>430</v>
      </c>
      <c r="Y25" s="248" t="s">
        <v>431</v>
      </c>
      <c r="Z25" s="250" t="s">
        <v>432</v>
      </c>
    </row>
    <row r="26" spans="1:26" ht="210" customHeight="1" thickBot="1" x14ac:dyDescent="0.3">
      <c r="A26" s="809" t="s">
        <v>404</v>
      </c>
      <c r="B26" s="810" t="s">
        <v>301</v>
      </c>
      <c r="C26" s="251" t="s">
        <v>423</v>
      </c>
      <c r="D26" s="258" t="s">
        <v>424</v>
      </c>
      <c r="E26" s="258" t="s">
        <v>425</v>
      </c>
      <c r="F26" s="258" t="s">
        <v>426</v>
      </c>
      <c r="G26" s="258" t="s">
        <v>427</v>
      </c>
      <c r="H26" s="258" t="s">
        <v>428</v>
      </c>
      <c r="I26" s="258" t="s">
        <v>302</v>
      </c>
      <c r="J26" s="258" t="s">
        <v>429</v>
      </c>
      <c r="K26" s="258"/>
      <c r="L26" s="258"/>
      <c r="M26" s="258"/>
      <c r="N26" s="258"/>
      <c r="O26" s="258"/>
      <c r="P26" s="259">
        <v>0.15</v>
      </c>
      <c r="Q26" s="259">
        <v>0.15</v>
      </c>
      <c r="R26" s="259">
        <v>0.15</v>
      </c>
      <c r="S26" s="259">
        <v>0.15</v>
      </c>
      <c r="T26" s="259">
        <v>0.15</v>
      </c>
      <c r="U26" s="259">
        <v>0.15</v>
      </c>
      <c r="V26" s="259">
        <v>0</v>
      </c>
      <c r="W26" s="300">
        <f t="shared" si="2"/>
        <v>0.9</v>
      </c>
      <c r="X26" s="258" t="s">
        <v>430</v>
      </c>
      <c r="Y26" s="258" t="s">
        <v>431</v>
      </c>
      <c r="Z26" s="260" t="s">
        <v>432</v>
      </c>
    </row>
    <row r="27" spans="1:26" ht="300.75" thickBot="1" x14ac:dyDescent="0.3">
      <c r="A27" s="809"/>
      <c r="B27" s="810"/>
      <c r="C27" s="252" t="s">
        <v>433</v>
      </c>
      <c r="D27" s="253" t="s">
        <v>424</v>
      </c>
      <c r="E27" s="253" t="s">
        <v>425</v>
      </c>
      <c r="F27" s="253" t="s">
        <v>426</v>
      </c>
      <c r="G27" s="253" t="s">
        <v>434</v>
      </c>
      <c r="H27" s="253" t="s">
        <v>435</v>
      </c>
      <c r="I27" s="253" t="s">
        <v>302</v>
      </c>
      <c r="J27" s="253" t="s">
        <v>429</v>
      </c>
      <c r="K27" s="253"/>
      <c r="L27" s="253"/>
      <c r="M27" s="253"/>
      <c r="N27" s="253"/>
      <c r="O27" s="253"/>
      <c r="P27" s="254">
        <v>0.15</v>
      </c>
      <c r="Q27" s="254">
        <v>0.15</v>
      </c>
      <c r="R27" s="254">
        <v>0.15</v>
      </c>
      <c r="S27" s="254">
        <v>0.15</v>
      </c>
      <c r="T27" s="254">
        <v>0.15</v>
      </c>
      <c r="U27" s="254">
        <v>0.15</v>
      </c>
      <c r="V27" s="254">
        <v>0</v>
      </c>
      <c r="W27" s="301">
        <f t="shared" si="2"/>
        <v>0.9</v>
      </c>
      <c r="X27" s="253" t="s">
        <v>430</v>
      </c>
      <c r="Y27" s="253" t="s">
        <v>431</v>
      </c>
      <c r="Z27" s="255" t="s">
        <v>432</v>
      </c>
    </row>
  </sheetData>
  <mergeCells count="48">
    <mergeCell ref="Y14:Y16"/>
    <mergeCell ref="Z14:Z16"/>
    <mergeCell ref="A17:A18"/>
    <mergeCell ref="B17:B18"/>
    <mergeCell ref="C17:C18"/>
    <mergeCell ref="D17:D18"/>
    <mergeCell ref="E17:E18"/>
    <mergeCell ref="F17:F18"/>
    <mergeCell ref="H17:H18"/>
    <mergeCell ref="I17:I18"/>
    <mergeCell ref="Y17:Y18"/>
    <mergeCell ref="Z17:Z18"/>
    <mergeCell ref="A14:A16"/>
    <mergeCell ref="B14:B16"/>
    <mergeCell ref="C14:C16"/>
    <mergeCell ref="D14:D16"/>
    <mergeCell ref="E14:E16"/>
    <mergeCell ref="F14:F16"/>
    <mergeCell ref="H14:H16"/>
    <mergeCell ref="I14:I16"/>
    <mergeCell ref="A20:A21"/>
    <mergeCell ref="B20:B21"/>
    <mergeCell ref="A22:A23"/>
    <mergeCell ref="B22:B23"/>
    <mergeCell ref="A24:A25"/>
    <mergeCell ref="B24:B25"/>
    <mergeCell ref="A26:A27"/>
    <mergeCell ref="B26:B27"/>
    <mergeCell ref="A5:B5"/>
    <mergeCell ref="A1:B4"/>
    <mergeCell ref="C1:Y1"/>
    <mergeCell ref="C2:Y2"/>
    <mergeCell ref="C3:Y3"/>
    <mergeCell ref="C4:Y4"/>
    <mergeCell ref="C5:Z5"/>
    <mergeCell ref="A9:A13"/>
    <mergeCell ref="B9:B13"/>
    <mergeCell ref="C9:C13"/>
    <mergeCell ref="D9:D13"/>
    <mergeCell ref="Y6:Z7"/>
    <mergeCell ref="A6:X7"/>
    <mergeCell ref="E9:E13"/>
    <mergeCell ref="X9:X13"/>
    <mergeCell ref="Y9:Y13"/>
    <mergeCell ref="Z9:Z13"/>
    <mergeCell ref="F9:F13"/>
    <mergeCell ref="H9:H13"/>
    <mergeCell ref="I9:I13"/>
  </mergeCells>
  <phoneticPr fontId="15"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71"/>
  <sheetViews>
    <sheetView topLeftCell="AM106" zoomScale="90" zoomScaleNormal="90" workbookViewId="0">
      <selection activeCell="AU114" sqref="AU114:AU125"/>
    </sheetView>
  </sheetViews>
  <sheetFormatPr baseColWidth="10" defaultRowHeight="15" x14ac:dyDescent="0.25"/>
  <cols>
    <col min="1" max="1" width="23.42578125" customWidth="1"/>
    <col min="2" max="2" width="22.28515625" customWidth="1"/>
    <col min="3" max="3" width="32.28515625" customWidth="1"/>
    <col min="4" max="4" width="23.7109375" customWidth="1"/>
    <col min="5" max="5" width="34" customWidth="1"/>
    <col min="6" max="6" width="25.42578125" customWidth="1"/>
    <col min="7" max="7" width="38.42578125" customWidth="1"/>
    <col min="8" max="8" width="53.85546875" customWidth="1"/>
    <col min="9" max="9" width="36.28515625" customWidth="1"/>
    <col min="10" max="10" width="28.5703125" customWidth="1"/>
    <col min="11" max="11" width="28" customWidth="1"/>
    <col min="12" max="12" width="26.5703125" customWidth="1"/>
    <col min="13" max="13" width="55.28515625" customWidth="1"/>
    <col min="14" max="14" width="27.140625" customWidth="1"/>
    <col min="15" max="15" width="22" customWidth="1"/>
    <col min="16" max="16" width="14.5703125" customWidth="1"/>
    <col min="17" max="17" width="15.42578125" customWidth="1"/>
    <col min="18" max="18" width="18.5703125" customWidth="1"/>
    <col min="19" max="19" width="15.28515625" customWidth="1"/>
    <col min="20" max="20" width="16.28515625" customWidth="1"/>
    <col min="21" max="21" width="19.85546875" customWidth="1"/>
    <col min="22" max="22" width="18.140625" customWidth="1"/>
    <col min="23" max="23" width="35.85546875" customWidth="1"/>
    <col min="24" max="24" width="40.42578125" customWidth="1"/>
    <col min="25" max="25" width="32.85546875" customWidth="1"/>
    <col min="26" max="26" width="51.140625" customWidth="1"/>
    <col min="27" max="27" width="60" customWidth="1"/>
    <col min="28" max="28" width="24" customWidth="1"/>
    <col min="29" max="29" width="40" customWidth="1"/>
    <col min="30" max="30" width="24.28515625" customWidth="1"/>
    <col min="31" max="31" width="29.42578125" customWidth="1"/>
    <col min="32" max="32" width="27.28515625" customWidth="1"/>
    <col min="33" max="34" width="28.140625" customWidth="1"/>
    <col min="35" max="35" width="35.5703125" customWidth="1"/>
    <col min="36" max="36" width="33.42578125" customWidth="1"/>
    <col min="37" max="37" width="0.28515625" customWidth="1"/>
    <col min="38" max="38" width="17.85546875" customWidth="1"/>
    <col min="39" max="39" width="27.140625" customWidth="1"/>
    <col min="40" max="40" width="18.42578125" style="114" customWidth="1"/>
    <col min="41" max="41" width="17.7109375" customWidth="1"/>
    <col min="42" max="42" width="15.42578125" customWidth="1"/>
    <col min="43" max="43" width="20" customWidth="1"/>
    <col min="44" max="44" width="18.7109375" customWidth="1"/>
    <col min="45" max="45" width="18.85546875" customWidth="1"/>
    <col min="46" max="46" width="14" customWidth="1"/>
    <col min="47" max="47" width="16.5703125" customWidth="1"/>
    <col min="48" max="48" width="84.5703125" customWidth="1"/>
    <col min="55" max="55" width="56.85546875" hidden="1" customWidth="1"/>
  </cols>
  <sheetData>
    <row r="1" spans="1:55" s="1" customFormat="1" ht="23.25" customHeight="1" x14ac:dyDescent="0.25">
      <c r="A1" s="642" t="s">
        <v>0</v>
      </c>
      <c r="B1" s="642"/>
      <c r="C1" s="805" t="s">
        <v>1</v>
      </c>
      <c r="D1" s="806"/>
      <c r="E1" s="806"/>
      <c r="F1" s="806"/>
      <c r="G1" s="806"/>
      <c r="H1" s="806"/>
      <c r="I1" s="806"/>
      <c r="J1" s="806"/>
      <c r="K1" s="806"/>
      <c r="L1" s="806"/>
      <c r="M1" s="806"/>
      <c r="N1" s="806"/>
      <c r="O1" s="806"/>
      <c r="P1" s="806"/>
      <c r="Q1" s="806"/>
      <c r="R1" s="806"/>
      <c r="S1" s="806"/>
      <c r="T1" s="806"/>
      <c r="U1" s="806"/>
      <c r="V1" s="806"/>
      <c r="W1" s="806"/>
      <c r="X1" s="806"/>
      <c r="Y1" s="806"/>
      <c r="Z1" s="806"/>
      <c r="AA1" s="806"/>
      <c r="AB1" s="806"/>
      <c r="AC1" s="806"/>
      <c r="AD1" s="806"/>
      <c r="AE1" s="806"/>
      <c r="AF1" s="806"/>
      <c r="AG1" s="806"/>
      <c r="AH1" s="806"/>
      <c r="AI1" s="806"/>
      <c r="AJ1" s="806"/>
      <c r="AK1" s="806"/>
      <c r="AL1" s="806"/>
      <c r="AM1" s="806"/>
      <c r="AN1" s="806"/>
      <c r="AO1" s="807"/>
      <c r="AP1" s="27" t="s">
        <v>212</v>
      </c>
      <c r="AQ1" s="572"/>
      <c r="AR1" s="572"/>
      <c r="AS1" s="572"/>
      <c r="AT1" s="572"/>
      <c r="AU1" s="572"/>
    </row>
    <row r="2" spans="1:55" s="1" customFormat="1" ht="23.25" customHeight="1" x14ac:dyDescent="0.25">
      <c r="A2" s="642"/>
      <c r="B2" s="642"/>
      <c r="C2" s="805" t="s">
        <v>2</v>
      </c>
      <c r="D2" s="806"/>
      <c r="E2" s="806"/>
      <c r="F2" s="806"/>
      <c r="G2" s="806"/>
      <c r="H2" s="806"/>
      <c r="I2" s="806"/>
      <c r="J2" s="806"/>
      <c r="K2" s="806"/>
      <c r="L2" s="806"/>
      <c r="M2" s="806"/>
      <c r="N2" s="806"/>
      <c r="O2" s="806"/>
      <c r="P2" s="806"/>
      <c r="Q2" s="806"/>
      <c r="R2" s="806"/>
      <c r="S2" s="806"/>
      <c r="T2" s="806"/>
      <c r="U2" s="806"/>
      <c r="V2" s="806"/>
      <c r="W2" s="806"/>
      <c r="X2" s="806"/>
      <c r="Y2" s="806"/>
      <c r="Z2" s="806"/>
      <c r="AA2" s="806"/>
      <c r="AB2" s="806"/>
      <c r="AC2" s="806"/>
      <c r="AD2" s="806"/>
      <c r="AE2" s="806"/>
      <c r="AF2" s="806"/>
      <c r="AG2" s="806"/>
      <c r="AH2" s="806"/>
      <c r="AI2" s="806"/>
      <c r="AJ2" s="806"/>
      <c r="AK2" s="806"/>
      <c r="AL2" s="806"/>
      <c r="AM2" s="806"/>
      <c r="AN2" s="806"/>
      <c r="AO2" s="807"/>
      <c r="AP2" s="27" t="s">
        <v>3</v>
      </c>
      <c r="AQ2" s="572"/>
      <c r="AR2" s="572"/>
      <c r="AS2" s="572"/>
      <c r="AT2" s="572"/>
      <c r="AU2" s="572"/>
    </row>
    <row r="3" spans="1:55" s="1" customFormat="1" ht="23.25" customHeight="1" x14ac:dyDescent="0.25">
      <c r="A3" s="642"/>
      <c r="B3" s="642"/>
      <c r="C3" s="805" t="s">
        <v>4</v>
      </c>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c r="AM3" s="806"/>
      <c r="AN3" s="806"/>
      <c r="AO3" s="807"/>
      <c r="AP3" s="27" t="s">
        <v>211</v>
      </c>
      <c r="AQ3" s="572"/>
      <c r="AR3" s="572"/>
      <c r="AS3" s="572"/>
      <c r="AT3" s="572"/>
      <c r="AU3" s="572"/>
    </row>
    <row r="4" spans="1:55" s="1" customFormat="1" ht="23.25" customHeight="1" x14ac:dyDescent="0.25">
      <c r="A4" s="642"/>
      <c r="B4" s="642"/>
      <c r="C4" s="805" t="s">
        <v>154</v>
      </c>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6"/>
      <c r="AN4" s="806"/>
      <c r="AO4" s="807"/>
      <c r="AP4" s="27" t="s">
        <v>215</v>
      </c>
      <c r="AQ4" s="572"/>
      <c r="AR4" s="572"/>
      <c r="AS4" s="572"/>
      <c r="AT4" s="572"/>
      <c r="AU4" s="572"/>
    </row>
    <row r="5" spans="1:55" s="1" customFormat="1" ht="26.25" customHeight="1" x14ac:dyDescent="0.25">
      <c r="A5" s="935" t="s">
        <v>5</v>
      </c>
      <c r="B5" s="935"/>
      <c r="C5" s="797" t="s">
        <v>615</v>
      </c>
      <c r="D5" s="808"/>
      <c r="E5" s="808"/>
      <c r="F5" s="808"/>
      <c r="G5" s="808"/>
      <c r="H5" s="808"/>
      <c r="I5" s="808"/>
      <c r="J5" s="808"/>
      <c r="K5" s="808"/>
      <c r="L5" s="808"/>
      <c r="M5" s="808"/>
      <c r="N5" s="808"/>
      <c r="O5" s="808"/>
      <c r="P5" s="808"/>
      <c r="Q5" s="808"/>
      <c r="R5" s="808"/>
      <c r="S5" s="808"/>
      <c r="T5" s="808"/>
      <c r="U5" s="808"/>
      <c r="V5" s="808"/>
      <c r="W5" s="808"/>
      <c r="X5" s="808"/>
      <c r="Y5" s="808"/>
      <c r="Z5" s="808"/>
      <c r="AA5" s="808"/>
      <c r="AB5" s="808"/>
      <c r="AC5" s="808"/>
      <c r="AD5" s="808"/>
      <c r="AE5" s="808"/>
      <c r="AF5" s="808"/>
      <c r="AG5" s="808"/>
      <c r="AH5" s="808"/>
      <c r="AI5" s="808"/>
      <c r="AJ5" s="808"/>
      <c r="AK5" s="808"/>
      <c r="AL5" s="808"/>
      <c r="AM5" s="808"/>
      <c r="AN5" s="808"/>
      <c r="AO5" s="808"/>
      <c r="AP5" s="798"/>
      <c r="AQ5" s="573"/>
      <c r="AR5" s="573"/>
      <c r="AS5" s="573"/>
      <c r="AT5" s="573"/>
      <c r="AU5" s="573"/>
    </row>
    <row r="6" spans="1:55" ht="15" customHeight="1" x14ac:dyDescent="0.25">
      <c r="A6" s="931" t="s">
        <v>164</v>
      </c>
      <c r="B6" s="931"/>
      <c r="C6" s="931"/>
      <c r="D6" s="931"/>
      <c r="E6" s="931"/>
      <c r="F6" s="931"/>
      <c r="G6" s="931"/>
      <c r="H6" s="931"/>
      <c r="I6" s="931"/>
      <c r="J6" s="931"/>
      <c r="K6" s="931"/>
      <c r="L6" s="931"/>
      <c r="M6" s="931"/>
      <c r="N6" s="931"/>
      <c r="O6" s="931"/>
      <c r="P6" s="931"/>
      <c r="Q6" s="931"/>
      <c r="R6" s="931"/>
      <c r="S6" s="931"/>
      <c r="T6" s="931"/>
      <c r="U6" s="931"/>
      <c r="V6" s="931"/>
      <c r="W6" s="931"/>
      <c r="X6" s="931"/>
      <c r="Y6" s="931"/>
      <c r="Z6" s="931"/>
      <c r="AA6" s="932"/>
      <c r="AB6" s="647" t="s">
        <v>91</v>
      </c>
      <c r="AC6" s="778"/>
      <c r="AD6" s="778"/>
      <c r="AE6" s="778"/>
      <c r="AF6" s="778"/>
      <c r="AG6" s="778"/>
      <c r="AH6" s="81"/>
      <c r="AI6" s="937" t="s">
        <v>6</v>
      </c>
      <c r="AJ6" s="937"/>
      <c r="AK6" s="937"/>
      <c r="AL6" s="937"/>
      <c r="AM6" s="937"/>
      <c r="AN6" s="937"/>
      <c r="AO6" s="937"/>
      <c r="AP6" s="937"/>
      <c r="AQ6" s="574"/>
      <c r="AR6" s="574"/>
      <c r="AS6" s="574"/>
      <c r="AT6" s="574"/>
      <c r="AU6" s="574"/>
    </row>
    <row r="7" spans="1:55" x14ac:dyDescent="0.25">
      <c r="A7" s="933"/>
      <c r="B7" s="933"/>
      <c r="C7" s="933"/>
      <c r="D7" s="933"/>
      <c r="E7" s="933"/>
      <c r="F7" s="933"/>
      <c r="G7" s="933"/>
      <c r="H7" s="933"/>
      <c r="I7" s="933"/>
      <c r="J7" s="933"/>
      <c r="K7" s="933"/>
      <c r="L7" s="933"/>
      <c r="M7" s="933"/>
      <c r="N7" s="933"/>
      <c r="O7" s="933"/>
      <c r="P7" s="933"/>
      <c r="Q7" s="933"/>
      <c r="R7" s="933"/>
      <c r="S7" s="933"/>
      <c r="T7" s="933"/>
      <c r="U7" s="933"/>
      <c r="V7" s="933"/>
      <c r="W7" s="933"/>
      <c r="X7" s="933"/>
      <c r="Y7" s="933"/>
      <c r="Z7" s="933"/>
      <c r="AA7" s="934"/>
      <c r="AB7" s="936"/>
      <c r="AC7" s="780"/>
      <c r="AD7" s="780"/>
      <c r="AE7" s="780"/>
      <c r="AF7" s="780"/>
      <c r="AG7" s="780"/>
      <c r="AH7" s="82"/>
      <c r="AI7" s="937"/>
      <c r="AJ7" s="937"/>
      <c r="AK7" s="937"/>
      <c r="AL7" s="937"/>
      <c r="AM7" s="937"/>
      <c r="AN7" s="937"/>
      <c r="AO7" s="937"/>
      <c r="AP7" s="937"/>
      <c r="AQ7" s="574"/>
      <c r="AR7" s="574"/>
      <c r="AS7" s="574"/>
      <c r="AT7" s="574"/>
      <c r="AU7" s="574"/>
    </row>
    <row r="8" spans="1:55" s="24" customFormat="1" ht="88.5" customHeight="1" thickBot="1" x14ac:dyDescent="0.3">
      <c r="A8" s="121" t="s">
        <v>95</v>
      </c>
      <c r="B8" s="121" t="s">
        <v>7</v>
      </c>
      <c r="C8" s="121" t="s">
        <v>187</v>
      </c>
      <c r="D8" s="121" t="s">
        <v>146</v>
      </c>
      <c r="E8" s="121" t="s">
        <v>10</v>
      </c>
      <c r="F8" s="121" t="s">
        <v>11</v>
      </c>
      <c r="G8" s="121" t="s">
        <v>144</v>
      </c>
      <c r="H8" s="121" t="s">
        <v>191</v>
      </c>
      <c r="I8" s="121" t="s">
        <v>145</v>
      </c>
      <c r="J8" s="121" t="s">
        <v>602</v>
      </c>
      <c r="K8" s="121" t="s">
        <v>682</v>
      </c>
      <c r="L8" s="121" t="s">
        <v>196</v>
      </c>
      <c r="M8" s="121" t="s">
        <v>185</v>
      </c>
      <c r="N8" s="121" t="s">
        <v>204</v>
      </c>
      <c r="O8" s="121" t="s">
        <v>12</v>
      </c>
      <c r="P8" s="121" t="s">
        <v>189</v>
      </c>
      <c r="Q8" s="121" t="s">
        <v>603</v>
      </c>
      <c r="R8" s="121" t="s">
        <v>678</v>
      </c>
      <c r="S8" s="313" t="s">
        <v>700</v>
      </c>
      <c r="T8" s="121" t="s">
        <v>608</v>
      </c>
      <c r="U8" s="121" t="s">
        <v>147</v>
      </c>
      <c r="V8" s="121" t="s">
        <v>16</v>
      </c>
      <c r="W8" s="121" t="s">
        <v>17</v>
      </c>
      <c r="X8" s="121" t="s">
        <v>159</v>
      </c>
      <c r="Y8" s="121" t="s">
        <v>36</v>
      </c>
      <c r="Z8" s="121" t="s">
        <v>100</v>
      </c>
      <c r="AA8" s="121" t="s">
        <v>101</v>
      </c>
      <c r="AB8" s="121" t="s">
        <v>22</v>
      </c>
      <c r="AC8" s="121" t="s">
        <v>149</v>
      </c>
      <c r="AD8" s="121" t="s">
        <v>201</v>
      </c>
      <c r="AE8" s="121" t="s">
        <v>23</v>
      </c>
      <c r="AF8" s="121" t="s">
        <v>24</v>
      </c>
      <c r="AG8" s="121" t="s">
        <v>25</v>
      </c>
      <c r="AH8" s="121" t="s">
        <v>604</v>
      </c>
      <c r="AI8" s="121" t="s">
        <v>19</v>
      </c>
      <c r="AJ8" s="121" t="s">
        <v>148</v>
      </c>
      <c r="AK8" s="121" t="s">
        <v>606</v>
      </c>
      <c r="AL8" s="121" t="s">
        <v>684</v>
      </c>
      <c r="AM8" s="121" t="s">
        <v>607</v>
      </c>
      <c r="AN8" s="121" t="s">
        <v>681</v>
      </c>
      <c r="AO8" s="121" t="s">
        <v>18</v>
      </c>
      <c r="AP8" s="121" t="s">
        <v>20</v>
      </c>
      <c r="AQ8" s="582" t="s">
        <v>704</v>
      </c>
      <c r="AR8" s="582" t="s">
        <v>705</v>
      </c>
      <c r="AS8" s="582" t="s">
        <v>706</v>
      </c>
      <c r="AT8" s="582" t="s">
        <v>707</v>
      </c>
      <c r="AU8" s="582" t="s">
        <v>708</v>
      </c>
      <c r="AV8" s="121" t="s">
        <v>619</v>
      </c>
    </row>
    <row r="9" spans="1:55" ht="60" x14ac:dyDescent="0.25">
      <c r="A9" s="1059" t="s">
        <v>236</v>
      </c>
      <c r="B9" s="682" t="s">
        <v>235</v>
      </c>
      <c r="C9" s="942" t="s">
        <v>309</v>
      </c>
      <c r="D9" s="37" t="s">
        <v>270</v>
      </c>
      <c r="E9" s="682" t="s">
        <v>235</v>
      </c>
      <c r="F9" s="942">
        <v>2024130010108</v>
      </c>
      <c r="G9" s="682" t="s">
        <v>250</v>
      </c>
      <c r="H9" s="263" t="s">
        <v>275</v>
      </c>
      <c r="I9" s="37" t="s">
        <v>277</v>
      </c>
      <c r="J9" s="110">
        <v>353807344678</v>
      </c>
      <c r="K9" s="309">
        <v>420778765781</v>
      </c>
      <c r="L9" s="77">
        <v>0.2</v>
      </c>
      <c r="M9" s="1034" t="s">
        <v>282</v>
      </c>
      <c r="N9" s="925"/>
      <c r="O9" s="682" t="s">
        <v>234</v>
      </c>
      <c r="P9" s="1038">
        <v>1</v>
      </c>
      <c r="Q9" s="1038">
        <v>1</v>
      </c>
      <c r="R9" s="1029">
        <v>1</v>
      </c>
      <c r="S9" s="747">
        <f>R9/P9</f>
        <v>1</v>
      </c>
      <c r="T9" s="1040" t="s">
        <v>229</v>
      </c>
      <c r="U9" s="1041">
        <v>45627</v>
      </c>
      <c r="V9" s="782">
        <v>100</v>
      </c>
      <c r="W9" s="1036">
        <v>1059626</v>
      </c>
      <c r="X9" s="682" t="s">
        <v>442</v>
      </c>
      <c r="Y9" s="1023" t="s">
        <v>292</v>
      </c>
      <c r="Z9" s="1018" t="s">
        <v>311</v>
      </c>
      <c r="AA9" s="1020" t="s">
        <v>313</v>
      </c>
      <c r="AB9" s="79" t="s">
        <v>228</v>
      </c>
      <c r="AC9" s="782" t="s">
        <v>636</v>
      </c>
      <c r="AD9" s="1016">
        <v>2297160484.9400001</v>
      </c>
      <c r="AE9" s="78" t="s">
        <v>63</v>
      </c>
      <c r="AF9" s="38" t="s">
        <v>54</v>
      </c>
      <c r="AG9" s="38" t="s">
        <v>229</v>
      </c>
      <c r="AH9" s="782" t="s">
        <v>605</v>
      </c>
      <c r="AI9" s="1016">
        <v>8917160484.9500008</v>
      </c>
      <c r="AJ9" s="1016">
        <v>8917160484.9500008</v>
      </c>
      <c r="AK9" s="900">
        <v>1833300000</v>
      </c>
      <c r="AL9" s="900">
        <v>2517899480</v>
      </c>
      <c r="AM9" s="900">
        <v>0</v>
      </c>
      <c r="AN9" s="900">
        <v>2861765700</v>
      </c>
      <c r="AO9" s="682" t="s">
        <v>289</v>
      </c>
      <c r="AP9" s="1014" t="s">
        <v>235</v>
      </c>
      <c r="AQ9" s="575">
        <v>23915650284.950001</v>
      </c>
      <c r="AR9" s="575">
        <v>21367013344</v>
      </c>
      <c r="AS9" s="575">
        <v>19612095755.260002</v>
      </c>
      <c r="AT9" s="583">
        <f>AR9/AQ9</f>
        <v>0.89343225416898464</v>
      </c>
      <c r="AU9" s="583">
        <f>AS9/AQ9</f>
        <v>0.82005279060305525</v>
      </c>
      <c r="AV9" s="1011" t="s">
        <v>670</v>
      </c>
      <c r="BC9" t="s">
        <v>203</v>
      </c>
    </row>
    <row r="10" spans="1:55" ht="75" x14ac:dyDescent="0.25">
      <c r="A10" s="1060"/>
      <c r="B10" s="683"/>
      <c r="C10" s="943"/>
      <c r="D10" s="44" t="s">
        <v>271</v>
      </c>
      <c r="E10" s="683"/>
      <c r="F10" s="943"/>
      <c r="G10" s="683"/>
      <c r="H10" s="63" t="s">
        <v>239</v>
      </c>
      <c r="I10" s="44" t="s">
        <v>278</v>
      </c>
      <c r="J10" s="122">
        <v>442011699424</v>
      </c>
      <c r="K10" s="310">
        <v>629857989266</v>
      </c>
      <c r="L10" s="47">
        <v>0.2</v>
      </c>
      <c r="M10" s="1035"/>
      <c r="N10" s="926"/>
      <c r="O10" s="1031"/>
      <c r="P10" s="1039"/>
      <c r="Q10" s="1039"/>
      <c r="R10" s="1030"/>
      <c r="S10" s="749"/>
      <c r="T10" s="1022"/>
      <c r="U10" s="1042"/>
      <c r="V10" s="1022"/>
      <c r="W10" s="1037"/>
      <c r="X10" s="783"/>
      <c r="Y10" s="1024"/>
      <c r="Z10" s="1019"/>
      <c r="AA10" s="1021"/>
      <c r="AB10" s="80" t="s">
        <v>228</v>
      </c>
      <c r="AC10" s="1022"/>
      <c r="AD10" s="1025"/>
      <c r="AE10" s="63" t="s">
        <v>68</v>
      </c>
      <c r="AF10" s="45" t="s">
        <v>62</v>
      </c>
      <c r="AG10" s="45" t="s">
        <v>229</v>
      </c>
      <c r="AH10" s="783"/>
      <c r="AI10" s="1017"/>
      <c r="AJ10" s="1017"/>
      <c r="AK10" s="901"/>
      <c r="AL10" s="901"/>
      <c r="AM10" s="901"/>
      <c r="AN10" s="901"/>
      <c r="AO10" s="683"/>
      <c r="AP10" s="1015"/>
      <c r="AQ10" s="576"/>
      <c r="AR10" s="576"/>
      <c r="AS10" s="576"/>
      <c r="AT10" s="576"/>
      <c r="AU10" s="576"/>
      <c r="AV10" s="1012"/>
    </row>
    <row r="11" spans="1:55" ht="60" x14ac:dyDescent="0.25">
      <c r="A11" s="1060"/>
      <c r="B11" s="683"/>
      <c r="C11" s="943"/>
      <c r="D11" s="44" t="s">
        <v>272</v>
      </c>
      <c r="E11" s="683"/>
      <c r="F11" s="943"/>
      <c r="G11" s="683"/>
      <c r="H11" s="63" t="s">
        <v>237</v>
      </c>
      <c r="I11" s="44" t="s">
        <v>279</v>
      </c>
      <c r="J11" s="123">
        <v>5930698000</v>
      </c>
      <c r="K11" s="310">
        <v>10574112622</v>
      </c>
      <c r="L11" s="47">
        <v>0.2</v>
      </c>
      <c r="M11" s="65" t="s">
        <v>283</v>
      </c>
      <c r="N11" s="926"/>
      <c r="O11" s="44" t="s">
        <v>234</v>
      </c>
      <c r="P11" s="45">
        <v>70</v>
      </c>
      <c r="Q11" s="451">
        <f>P11*83%</f>
        <v>58.099999999999994</v>
      </c>
      <c r="R11" s="359">
        <f>Q11+12</f>
        <v>70.099999999999994</v>
      </c>
      <c r="S11" s="549">
        <f>R11/P11</f>
        <v>1.0014285714285713</v>
      </c>
      <c r="T11" s="45" t="s">
        <v>229</v>
      </c>
      <c r="U11" s="64">
        <v>45627</v>
      </c>
      <c r="V11" s="45">
        <v>100</v>
      </c>
      <c r="W11" s="1037"/>
      <c r="X11" s="783"/>
      <c r="Y11" s="783"/>
      <c r="Z11" s="1026" t="s">
        <v>312</v>
      </c>
      <c r="AA11" s="1027" t="s">
        <v>314</v>
      </c>
      <c r="AB11" s="45" t="s">
        <v>228</v>
      </c>
      <c r="AC11" s="45" t="s">
        <v>286</v>
      </c>
      <c r="AD11" s="66">
        <v>2150000000</v>
      </c>
      <c r="AE11" s="67" t="s">
        <v>77</v>
      </c>
      <c r="AF11" s="45" t="s">
        <v>54</v>
      </c>
      <c r="AG11" s="45" t="s">
        <v>229</v>
      </c>
      <c r="AH11" s="783"/>
      <c r="AI11" s="1017"/>
      <c r="AJ11" s="1017"/>
      <c r="AK11" s="901"/>
      <c r="AL11" s="901"/>
      <c r="AM11" s="901"/>
      <c r="AN11" s="901"/>
      <c r="AO11" s="683"/>
      <c r="AP11" s="1015"/>
      <c r="AQ11" s="576"/>
      <c r="AR11" s="576"/>
      <c r="AS11" s="576"/>
      <c r="AT11" s="576"/>
      <c r="AU11" s="576"/>
      <c r="AV11" s="265" t="s">
        <v>671</v>
      </c>
    </row>
    <row r="12" spans="1:55" ht="60" x14ac:dyDescent="0.25">
      <c r="A12" s="1060"/>
      <c r="B12" s="683"/>
      <c r="C12" s="943"/>
      <c r="D12" s="44" t="s">
        <v>273</v>
      </c>
      <c r="E12" s="683"/>
      <c r="F12" s="943"/>
      <c r="G12" s="683"/>
      <c r="H12" s="63" t="s">
        <v>276</v>
      </c>
      <c r="I12" s="44" t="s">
        <v>280</v>
      </c>
      <c r="J12" s="123">
        <v>38284564000</v>
      </c>
      <c r="K12" s="310">
        <v>56461296000</v>
      </c>
      <c r="L12" s="47">
        <v>0.2</v>
      </c>
      <c r="M12" s="63" t="s">
        <v>284</v>
      </c>
      <c r="N12" s="926"/>
      <c r="O12" s="44" t="s">
        <v>234</v>
      </c>
      <c r="P12" s="45">
        <v>50</v>
      </c>
      <c r="Q12" s="451">
        <f>P12*71%</f>
        <v>35.5</v>
      </c>
      <c r="R12" s="359">
        <v>50</v>
      </c>
      <c r="S12" s="549">
        <f t="shared" ref="S12:S25" si="0">R12/P12</f>
        <v>1</v>
      </c>
      <c r="T12" s="45" t="s">
        <v>229</v>
      </c>
      <c r="U12" s="64">
        <v>45627</v>
      </c>
      <c r="V12" s="45">
        <v>100</v>
      </c>
      <c r="W12" s="1037"/>
      <c r="X12" s="783"/>
      <c r="Y12" s="783"/>
      <c r="Z12" s="1026"/>
      <c r="AA12" s="1027"/>
      <c r="AB12" s="45" t="s">
        <v>228</v>
      </c>
      <c r="AC12" s="44" t="s">
        <v>287</v>
      </c>
      <c r="AD12" s="66">
        <v>2120000000</v>
      </c>
      <c r="AE12" s="67" t="s">
        <v>68</v>
      </c>
      <c r="AF12" s="45" t="s">
        <v>54</v>
      </c>
      <c r="AG12" s="45" t="s">
        <v>229</v>
      </c>
      <c r="AH12" s="783"/>
      <c r="AI12" s="1017"/>
      <c r="AJ12" s="1017"/>
      <c r="AK12" s="901"/>
      <c r="AL12" s="901"/>
      <c r="AM12" s="901"/>
      <c r="AN12" s="901"/>
      <c r="AO12" s="683"/>
      <c r="AP12" s="1015"/>
      <c r="AQ12" s="576"/>
      <c r="AR12" s="576"/>
      <c r="AS12" s="576"/>
      <c r="AT12" s="576"/>
      <c r="AU12" s="576"/>
      <c r="AV12" s="265" t="s">
        <v>668</v>
      </c>
    </row>
    <row r="13" spans="1:55" ht="75.75" thickBot="1" x14ac:dyDescent="0.3">
      <c r="A13" s="1060"/>
      <c r="B13" s="683"/>
      <c r="C13" s="943"/>
      <c r="D13" s="152" t="s">
        <v>274</v>
      </c>
      <c r="E13" s="683"/>
      <c r="F13" s="943"/>
      <c r="G13" s="683"/>
      <c r="H13" s="183" t="s">
        <v>238</v>
      </c>
      <c r="I13" s="152" t="s">
        <v>281</v>
      </c>
      <c r="J13" s="115">
        <v>3</v>
      </c>
      <c r="K13" s="311">
        <v>4</v>
      </c>
      <c r="L13" s="176">
        <v>0.2</v>
      </c>
      <c r="M13" s="183" t="s">
        <v>285</v>
      </c>
      <c r="N13" s="926"/>
      <c r="O13" s="152" t="s">
        <v>234</v>
      </c>
      <c r="P13" s="51">
        <v>2</v>
      </c>
      <c r="Q13" s="452">
        <v>1</v>
      </c>
      <c r="R13" s="262">
        <v>2</v>
      </c>
      <c r="S13" s="549">
        <f t="shared" si="0"/>
        <v>1</v>
      </c>
      <c r="T13" s="51" t="s">
        <v>229</v>
      </c>
      <c r="U13" s="153">
        <v>45627</v>
      </c>
      <c r="V13" s="154">
        <v>100</v>
      </c>
      <c r="W13" s="1037"/>
      <c r="X13" s="783"/>
      <c r="Y13" s="783"/>
      <c r="Z13" s="1026"/>
      <c r="AA13" s="1027"/>
      <c r="AB13" s="154" t="s">
        <v>228</v>
      </c>
      <c r="AC13" s="154" t="s">
        <v>288</v>
      </c>
      <c r="AD13" s="155">
        <v>2350000000</v>
      </c>
      <c r="AE13" s="184" t="s">
        <v>77</v>
      </c>
      <c r="AF13" s="154" t="s">
        <v>54</v>
      </c>
      <c r="AG13" s="154" t="s">
        <v>229</v>
      </c>
      <c r="AH13" s="783"/>
      <c r="AI13" s="1017"/>
      <c r="AJ13" s="1017"/>
      <c r="AK13" s="901"/>
      <c r="AL13" s="1043"/>
      <c r="AM13" s="901"/>
      <c r="AN13" s="1043"/>
      <c r="AO13" s="683"/>
      <c r="AP13" s="1015"/>
      <c r="AQ13" s="576"/>
      <c r="AR13" s="576"/>
      <c r="AS13" s="576"/>
      <c r="AT13" s="576"/>
      <c r="AU13" s="576"/>
      <c r="AV13" s="266" t="s">
        <v>669</v>
      </c>
    </row>
    <row r="14" spans="1:55" ht="51.75" customHeight="1" thickBot="1" x14ac:dyDescent="0.3">
      <c r="A14" s="1049" t="s">
        <v>701</v>
      </c>
      <c r="B14" s="1050"/>
      <c r="C14" s="1050"/>
      <c r="D14" s="1050"/>
      <c r="E14" s="1050"/>
      <c r="F14" s="1050"/>
      <c r="G14" s="1050"/>
      <c r="H14" s="1050"/>
      <c r="I14" s="1050"/>
      <c r="J14" s="1050"/>
      <c r="K14" s="1050"/>
      <c r="L14" s="1050"/>
      <c r="M14" s="1050"/>
      <c r="N14" s="1050"/>
      <c r="O14" s="1050"/>
      <c r="P14" s="1050"/>
      <c r="Q14" s="1050"/>
      <c r="R14" s="795"/>
      <c r="S14" s="549">
        <f>SUM(S9:S13)/4</f>
        <v>1.0003571428571427</v>
      </c>
      <c r="T14" s="290"/>
      <c r="U14" s="557"/>
      <c r="V14" s="290"/>
      <c r="W14" s="546"/>
      <c r="X14" s="290"/>
      <c r="Y14" s="290"/>
      <c r="Z14" s="544"/>
      <c r="AA14" s="545"/>
      <c r="AB14" s="290"/>
      <c r="AC14" s="290"/>
      <c r="AD14" s="558"/>
      <c r="AE14" s="559"/>
      <c r="AF14" s="290"/>
      <c r="AG14" s="290"/>
      <c r="AH14" s="290"/>
      <c r="AI14" s="543"/>
      <c r="AJ14" s="543"/>
      <c r="AK14" s="542"/>
      <c r="AL14" s="1032" t="s">
        <v>709</v>
      </c>
      <c r="AM14" s="1033"/>
      <c r="AN14" s="1033"/>
      <c r="AO14" s="1033"/>
      <c r="AP14" s="1033"/>
      <c r="AQ14" s="576">
        <v>23915650284.950001</v>
      </c>
      <c r="AR14" s="576">
        <v>21367013344</v>
      </c>
      <c r="AS14" s="576">
        <v>19612095755.260002</v>
      </c>
      <c r="AT14" s="584">
        <v>0.89343225416898464</v>
      </c>
      <c r="AU14" s="584">
        <v>0.82005279060305525</v>
      </c>
      <c r="AV14" s="560"/>
    </row>
    <row r="15" spans="1:55" ht="45" x14ac:dyDescent="0.25">
      <c r="A15" s="1051" t="s">
        <v>223</v>
      </c>
      <c r="B15" s="948" t="s">
        <v>222</v>
      </c>
      <c r="C15" s="1055" t="s">
        <v>308</v>
      </c>
      <c r="D15" s="948" t="s">
        <v>654</v>
      </c>
      <c r="E15" s="917" t="s">
        <v>227</v>
      </c>
      <c r="F15" s="944">
        <v>2024130010030</v>
      </c>
      <c r="G15" s="946" t="s">
        <v>620</v>
      </c>
      <c r="H15" s="919" t="s">
        <v>655</v>
      </c>
      <c r="I15" s="917" t="s">
        <v>297</v>
      </c>
      <c r="J15" s="840">
        <v>0.4</v>
      </c>
      <c r="K15" s="912">
        <v>0.8</v>
      </c>
      <c r="L15" s="1013">
        <v>0.4</v>
      </c>
      <c r="M15" s="75" t="s">
        <v>621</v>
      </c>
      <c r="N15" s="903"/>
      <c r="O15" s="75" t="s">
        <v>626</v>
      </c>
      <c r="P15" s="150">
        <v>1</v>
      </c>
      <c r="Q15" s="453">
        <v>1</v>
      </c>
      <c r="R15" s="519">
        <v>1</v>
      </c>
      <c r="S15" s="549">
        <f t="shared" si="0"/>
        <v>1</v>
      </c>
      <c r="T15" s="261">
        <v>45505</v>
      </c>
      <c r="U15" s="185">
        <v>45536</v>
      </c>
      <c r="V15" s="76">
        <v>30</v>
      </c>
      <c r="W15" s="923">
        <v>1059626</v>
      </c>
      <c r="X15" s="917" t="s">
        <v>442</v>
      </c>
      <c r="Y15" s="917" t="s">
        <v>299</v>
      </c>
      <c r="Z15" s="919" t="s">
        <v>315</v>
      </c>
      <c r="AA15" s="919" t="s">
        <v>316</v>
      </c>
      <c r="AB15" s="76" t="s">
        <v>228</v>
      </c>
      <c r="AC15" s="148" t="s">
        <v>305</v>
      </c>
      <c r="AD15" s="186">
        <v>200000000</v>
      </c>
      <c r="AE15" s="140" t="s">
        <v>63</v>
      </c>
      <c r="AF15" s="141" t="s">
        <v>62</v>
      </c>
      <c r="AG15" s="141" t="s">
        <v>229</v>
      </c>
      <c r="AH15" s="903" t="s">
        <v>605</v>
      </c>
      <c r="AI15" s="355">
        <v>200000000</v>
      </c>
      <c r="AJ15" s="909">
        <v>1850000000</v>
      </c>
      <c r="AK15" s="900">
        <v>1850000000</v>
      </c>
      <c r="AL15" s="900">
        <v>0</v>
      </c>
      <c r="AM15" s="900">
        <v>0</v>
      </c>
      <c r="AN15" s="900">
        <v>666000000</v>
      </c>
      <c r="AO15" s="903" t="s">
        <v>230</v>
      </c>
      <c r="AP15" s="906" t="s">
        <v>300</v>
      </c>
      <c r="AQ15" s="547">
        <v>4815000000</v>
      </c>
      <c r="AR15" s="547">
        <v>4693727394.3100004</v>
      </c>
      <c r="AS15" s="547">
        <v>1554000000</v>
      </c>
      <c r="AT15" s="585">
        <f>AR15/AQ15</f>
        <v>0.97481358137279339</v>
      </c>
      <c r="AU15" s="585">
        <f>AS15/AQ15</f>
        <v>0.32274143302180686</v>
      </c>
      <c r="AV15" s="1028" t="s">
        <v>679</v>
      </c>
      <c r="BC15" t="s">
        <v>205</v>
      </c>
    </row>
    <row r="16" spans="1:55" ht="45" x14ac:dyDescent="0.25">
      <c r="A16" s="1052"/>
      <c r="B16" s="930"/>
      <c r="C16" s="1056"/>
      <c r="D16" s="949"/>
      <c r="E16" s="918"/>
      <c r="F16" s="945"/>
      <c r="G16" s="947"/>
      <c r="H16" s="920"/>
      <c r="I16" s="918"/>
      <c r="J16" s="840"/>
      <c r="K16" s="843"/>
      <c r="L16" s="940"/>
      <c r="M16" s="149" t="s">
        <v>622</v>
      </c>
      <c r="N16" s="904"/>
      <c r="O16" s="69" t="s">
        <v>626</v>
      </c>
      <c r="P16" s="150">
        <v>1</v>
      </c>
      <c r="Q16" s="150">
        <v>0</v>
      </c>
      <c r="R16" s="519">
        <v>1</v>
      </c>
      <c r="S16" s="549">
        <f t="shared" si="0"/>
        <v>1</v>
      </c>
      <c r="T16" s="70">
        <v>45536</v>
      </c>
      <c r="U16" s="70">
        <v>45536</v>
      </c>
      <c r="V16" s="151">
        <v>30</v>
      </c>
      <c r="W16" s="924"/>
      <c r="X16" s="904"/>
      <c r="Y16" s="918"/>
      <c r="Z16" s="920"/>
      <c r="AA16" s="920"/>
      <c r="AB16" s="71" t="s">
        <v>228</v>
      </c>
      <c r="AC16" s="68" t="s">
        <v>305</v>
      </c>
      <c r="AD16" s="156">
        <v>300000000</v>
      </c>
      <c r="AE16" s="68" t="s">
        <v>63</v>
      </c>
      <c r="AF16" s="71" t="s">
        <v>62</v>
      </c>
      <c r="AG16" s="71" t="s">
        <v>229</v>
      </c>
      <c r="AH16" s="904"/>
      <c r="AI16" s="356">
        <v>300000000</v>
      </c>
      <c r="AJ16" s="910"/>
      <c r="AK16" s="901"/>
      <c r="AL16" s="901"/>
      <c r="AM16" s="901"/>
      <c r="AN16" s="901"/>
      <c r="AO16" s="904"/>
      <c r="AP16" s="907"/>
      <c r="AQ16" s="548"/>
      <c r="AR16" s="548"/>
      <c r="AS16" s="548"/>
      <c r="AT16" s="548"/>
      <c r="AU16" s="548"/>
      <c r="AV16" s="894"/>
    </row>
    <row r="17" spans="1:55" ht="45" x14ac:dyDescent="0.25">
      <c r="A17" s="1052"/>
      <c r="B17" s="930"/>
      <c r="C17" s="1056"/>
      <c r="D17" s="949"/>
      <c r="E17" s="918"/>
      <c r="F17" s="945"/>
      <c r="G17" s="947"/>
      <c r="H17" s="920"/>
      <c r="I17" s="918"/>
      <c r="J17" s="840"/>
      <c r="K17" s="843"/>
      <c r="L17" s="940"/>
      <c r="M17" s="149" t="s">
        <v>623</v>
      </c>
      <c r="N17" s="904"/>
      <c r="O17" s="69" t="s">
        <v>627</v>
      </c>
      <c r="P17" s="150">
        <v>1</v>
      </c>
      <c r="Q17" s="150">
        <v>0</v>
      </c>
      <c r="R17" s="519">
        <v>1</v>
      </c>
      <c r="S17" s="549">
        <f t="shared" si="0"/>
        <v>1</v>
      </c>
      <c r="T17" s="70">
        <v>45536</v>
      </c>
      <c r="U17" s="70">
        <v>45566</v>
      </c>
      <c r="V17" s="151">
        <v>60</v>
      </c>
      <c r="W17" s="924"/>
      <c r="X17" s="904"/>
      <c r="Y17" s="918"/>
      <c r="Z17" s="920"/>
      <c r="AA17" s="920"/>
      <c r="AB17" s="71" t="s">
        <v>228</v>
      </c>
      <c r="AC17" s="68" t="s">
        <v>305</v>
      </c>
      <c r="AD17" s="156">
        <v>500000000</v>
      </c>
      <c r="AE17" s="68" t="s">
        <v>63</v>
      </c>
      <c r="AF17" s="71" t="s">
        <v>62</v>
      </c>
      <c r="AG17" s="71" t="s">
        <v>229</v>
      </c>
      <c r="AH17" s="904"/>
      <c r="AI17" s="356">
        <v>500000000</v>
      </c>
      <c r="AJ17" s="910"/>
      <c r="AK17" s="901"/>
      <c r="AL17" s="901"/>
      <c r="AM17" s="901"/>
      <c r="AN17" s="901"/>
      <c r="AO17" s="904"/>
      <c r="AP17" s="907"/>
      <c r="AQ17" s="548"/>
      <c r="AR17" s="548"/>
      <c r="AS17" s="548"/>
      <c r="AT17" s="548"/>
      <c r="AU17" s="548"/>
      <c r="AV17" s="894"/>
    </row>
    <row r="18" spans="1:55" ht="45" x14ac:dyDescent="0.25">
      <c r="A18" s="1052"/>
      <c r="B18" s="930"/>
      <c r="C18" s="1056"/>
      <c r="D18" s="949"/>
      <c r="E18" s="918"/>
      <c r="F18" s="945"/>
      <c r="G18" s="947"/>
      <c r="H18" s="920"/>
      <c r="I18" s="918"/>
      <c r="J18" s="840"/>
      <c r="K18" s="843"/>
      <c r="L18" s="940"/>
      <c r="M18" s="69" t="s">
        <v>624</v>
      </c>
      <c r="N18" s="904"/>
      <c r="O18" s="69" t="s">
        <v>627</v>
      </c>
      <c r="P18" s="150">
        <v>1</v>
      </c>
      <c r="Q18" s="150">
        <v>0</v>
      </c>
      <c r="R18" s="519">
        <v>0.8</v>
      </c>
      <c r="S18" s="549">
        <f t="shared" si="0"/>
        <v>0.8</v>
      </c>
      <c r="T18" s="70">
        <v>45566</v>
      </c>
      <c r="U18" s="70">
        <v>45597</v>
      </c>
      <c r="V18" s="151">
        <v>45</v>
      </c>
      <c r="W18" s="924"/>
      <c r="X18" s="904"/>
      <c r="Y18" s="918"/>
      <c r="Z18" s="920"/>
      <c r="AA18" s="920"/>
      <c r="AB18" s="71" t="s">
        <v>228</v>
      </c>
      <c r="AC18" s="68" t="s">
        <v>305</v>
      </c>
      <c r="AD18" s="156">
        <v>610000000</v>
      </c>
      <c r="AE18" s="68" t="s">
        <v>63</v>
      </c>
      <c r="AF18" s="71" t="s">
        <v>62</v>
      </c>
      <c r="AG18" s="71" t="s">
        <v>229</v>
      </c>
      <c r="AH18" s="904"/>
      <c r="AI18" s="356">
        <v>1595000000</v>
      </c>
      <c r="AJ18" s="910"/>
      <c r="AK18" s="901"/>
      <c r="AL18" s="901"/>
      <c r="AM18" s="901"/>
      <c r="AN18" s="901"/>
      <c r="AO18" s="904"/>
      <c r="AP18" s="907"/>
      <c r="AQ18" s="548"/>
      <c r="AR18" s="548"/>
      <c r="AS18" s="548"/>
      <c r="AT18" s="548"/>
      <c r="AU18" s="548"/>
      <c r="AV18" s="894"/>
    </row>
    <row r="19" spans="1:55" ht="45" x14ac:dyDescent="0.25">
      <c r="A19" s="1052"/>
      <c r="B19" s="930"/>
      <c r="C19" s="1056"/>
      <c r="D19" s="949"/>
      <c r="E19" s="918"/>
      <c r="F19" s="945"/>
      <c r="G19" s="947"/>
      <c r="H19" s="928"/>
      <c r="I19" s="930"/>
      <c r="J19" s="841"/>
      <c r="K19" s="913"/>
      <c r="L19" s="941"/>
      <c r="M19" s="69" t="s">
        <v>625</v>
      </c>
      <c r="N19" s="904"/>
      <c r="O19" s="69" t="s">
        <v>627</v>
      </c>
      <c r="P19" s="150">
        <v>1</v>
      </c>
      <c r="Q19" s="150">
        <v>0</v>
      </c>
      <c r="R19" s="519">
        <v>0.3</v>
      </c>
      <c r="S19" s="549">
        <f t="shared" si="0"/>
        <v>0.3</v>
      </c>
      <c r="T19" s="70">
        <v>45627</v>
      </c>
      <c r="U19" s="70">
        <v>45627</v>
      </c>
      <c r="V19" s="151">
        <v>30</v>
      </c>
      <c r="W19" s="924"/>
      <c r="X19" s="904"/>
      <c r="Y19" s="918"/>
      <c r="Z19" s="920"/>
      <c r="AA19" s="920"/>
      <c r="AB19" s="71" t="s">
        <v>228</v>
      </c>
      <c r="AC19" s="68" t="s">
        <v>305</v>
      </c>
      <c r="AD19" s="156">
        <v>240000000</v>
      </c>
      <c r="AE19" s="68" t="s">
        <v>63</v>
      </c>
      <c r="AF19" s="71" t="s">
        <v>62</v>
      </c>
      <c r="AG19" s="71" t="s">
        <v>229</v>
      </c>
      <c r="AH19" s="904"/>
      <c r="AI19" s="356">
        <v>240000000</v>
      </c>
      <c r="AJ19" s="911"/>
      <c r="AK19" s="902"/>
      <c r="AL19" s="902"/>
      <c r="AM19" s="902"/>
      <c r="AN19" s="902"/>
      <c r="AO19" s="905"/>
      <c r="AP19" s="907"/>
      <c r="AQ19" s="548"/>
      <c r="AR19" s="548"/>
      <c r="AS19" s="548"/>
      <c r="AT19" s="548"/>
      <c r="AU19" s="548"/>
      <c r="AV19" s="894"/>
    </row>
    <row r="20" spans="1:55" ht="45" x14ac:dyDescent="0.25">
      <c r="A20" s="1053"/>
      <c r="B20" s="949"/>
      <c r="C20" s="1057"/>
      <c r="D20" s="949" t="s">
        <v>231</v>
      </c>
      <c r="E20" s="918"/>
      <c r="F20" s="945"/>
      <c r="G20" s="947"/>
      <c r="H20" s="927" t="s">
        <v>672</v>
      </c>
      <c r="I20" s="929" t="s">
        <v>657</v>
      </c>
      <c r="J20" s="842">
        <v>0</v>
      </c>
      <c r="K20" s="914">
        <v>0.3</v>
      </c>
      <c r="L20" s="939">
        <v>0.3</v>
      </c>
      <c r="M20" s="72" t="s">
        <v>628</v>
      </c>
      <c r="N20" s="904"/>
      <c r="O20" s="69" t="s">
        <v>634</v>
      </c>
      <c r="P20" s="138">
        <v>1</v>
      </c>
      <c r="Q20" s="138">
        <v>1</v>
      </c>
      <c r="R20" s="118">
        <v>1</v>
      </c>
      <c r="S20" s="549">
        <f t="shared" si="0"/>
        <v>1</v>
      </c>
      <c r="T20" s="70">
        <v>45536</v>
      </c>
      <c r="U20" s="70">
        <v>45627</v>
      </c>
      <c r="V20" s="71">
        <v>80</v>
      </c>
      <c r="W20" s="924"/>
      <c r="X20" s="904"/>
      <c r="Y20" s="904"/>
      <c r="Z20" s="920"/>
      <c r="AA20" s="920"/>
      <c r="AB20" s="71" t="s">
        <v>228</v>
      </c>
      <c r="AC20" s="68" t="s">
        <v>637</v>
      </c>
      <c r="AD20" s="156">
        <v>55000000</v>
      </c>
      <c r="AE20" s="68" t="s">
        <v>53</v>
      </c>
      <c r="AF20" s="71" t="s">
        <v>62</v>
      </c>
      <c r="AG20" s="70">
        <v>45536</v>
      </c>
      <c r="AH20" s="904"/>
      <c r="AI20" s="357">
        <v>300000000</v>
      </c>
      <c r="AJ20" s="938">
        <v>2955000000</v>
      </c>
      <c r="AK20" s="915">
        <v>0</v>
      </c>
      <c r="AL20" s="915">
        <v>0</v>
      </c>
      <c r="AM20" s="915">
        <v>0</v>
      </c>
      <c r="AN20" s="915">
        <v>0</v>
      </c>
      <c r="AO20" s="916" t="s">
        <v>230</v>
      </c>
      <c r="AP20" s="907"/>
      <c r="AQ20" s="548"/>
      <c r="AR20" s="548"/>
      <c r="AS20" s="548"/>
      <c r="AT20" s="548"/>
      <c r="AU20" s="548"/>
      <c r="AV20" s="894" t="s">
        <v>680</v>
      </c>
    </row>
    <row r="21" spans="1:55" ht="30" x14ac:dyDescent="0.25">
      <c r="A21" s="1054"/>
      <c r="B21" s="929"/>
      <c r="C21" s="1058"/>
      <c r="D21" s="949"/>
      <c r="E21" s="918"/>
      <c r="F21" s="945"/>
      <c r="G21" s="947"/>
      <c r="H21" s="920"/>
      <c r="I21" s="918"/>
      <c r="J21" s="843"/>
      <c r="K21" s="840"/>
      <c r="L21" s="940"/>
      <c r="M21" s="72" t="s">
        <v>629</v>
      </c>
      <c r="N21" s="904"/>
      <c r="O21" s="158" t="s">
        <v>233</v>
      </c>
      <c r="P21" s="160">
        <v>1</v>
      </c>
      <c r="Q21" s="160">
        <v>1</v>
      </c>
      <c r="R21" s="161">
        <v>1</v>
      </c>
      <c r="S21" s="549">
        <f t="shared" si="0"/>
        <v>1</v>
      </c>
      <c r="T21" s="70">
        <v>45536</v>
      </c>
      <c r="U21" s="162">
        <v>45536</v>
      </c>
      <c r="V21" s="74">
        <v>30</v>
      </c>
      <c r="W21" s="924"/>
      <c r="X21" s="904"/>
      <c r="Y21" s="904"/>
      <c r="Z21" s="920"/>
      <c r="AA21" s="920"/>
      <c r="AB21" s="74" t="s">
        <v>228</v>
      </c>
      <c r="AC21" s="157" t="s">
        <v>637</v>
      </c>
      <c r="AD21" s="156">
        <v>400000000</v>
      </c>
      <c r="AE21" s="157" t="s">
        <v>53</v>
      </c>
      <c r="AF21" s="74" t="s">
        <v>62</v>
      </c>
      <c r="AG21" s="70">
        <v>45536</v>
      </c>
      <c r="AH21" s="904"/>
      <c r="AI21" s="357">
        <v>400000000</v>
      </c>
      <c r="AJ21" s="910"/>
      <c r="AK21" s="901"/>
      <c r="AL21" s="901"/>
      <c r="AM21" s="901"/>
      <c r="AN21" s="901"/>
      <c r="AO21" s="904"/>
      <c r="AP21" s="907"/>
      <c r="AQ21" s="548"/>
      <c r="AR21" s="548"/>
      <c r="AS21" s="548"/>
      <c r="AT21" s="548"/>
      <c r="AU21" s="548"/>
      <c r="AV21" s="894"/>
    </row>
    <row r="22" spans="1:55" ht="30" x14ac:dyDescent="0.25">
      <c r="A22" s="1054"/>
      <c r="B22" s="929"/>
      <c r="C22" s="1058"/>
      <c r="D22" s="949"/>
      <c r="E22" s="918"/>
      <c r="F22" s="945"/>
      <c r="G22" s="947"/>
      <c r="H22" s="920"/>
      <c r="I22" s="918"/>
      <c r="J22" s="843"/>
      <c r="K22" s="840"/>
      <c r="L22" s="940"/>
      <c r="M22" s="72" t="s">
        <v>630</v>
      </c>
      <c r="N22" s="904"/>
      <c r="O22" s="158" t="s">
        <v>234</v>
      </c>
      <c r="P22" s="160">
        <v>1</v>
      </c>
      <c r="Q22" s="160">
        <v>1</v>
      </c>
      <c r="R22" s="161">
        <v>1</v>
      </c>
      <c r="S22" s="549">
        <f t="shared" si="0"/>
        <v>1</v>
      </c>
      <c r="T22" s="70">
        <v>45536</v>
      </c>
      <c r="U22" s="162">
        <v>45536</v>
      </c>
      <c r="V22" s="74">
        <v>30</v>
      </c>
      <c r="W22" s="924"/>
      <c r="X22" s="904"/>
      <c r="Y22" s="904"/>
      <c r="Z22" s="920"/>
      <c r="AA22" s="920"/>
      <c r="AB22" s="74" t="s">
        <v>228</v>
      </c>
      <c r="AC22" s="157" t="s">
        <v>637</v>
      </c>
      <c r="AD22" s="156">
        <v>5000000</v>
      </c>
      <c r="AE22" s="157" t="s">
        <v>53</v>
      </c>
      <c r="AF22" s="74" t="s">
        <v>62</v>
      </c>
      <c r="AG22" s="70">
        <v>45536</v>
      </c>
      <c r="AH22" s="904"/>
      <c r="AI22" s="357">
        <v>5000000</v>
      </c>
      <c r="AJ22" s="910"/>
      <c r="AK22" s="901"/>
      <c r="AL22" s="901"/>
      <c r="AM22" s="901"/>
      <c r="AN22" s="901"/>
      <c r="AO22" s="904"/>
      <c r="AP22" s="907"/>
      <c r="AQ22" s="548"/>
      <c r="AR22" s="548"/>
      <c r="AS22" s="548"/>
      <c r="AT22" s="548"/>
      <c r="AU22" s="548"/>
      <c r="AV22" s="894"/>
    </row>
    <row r="23" spans="1:55" ht="45" x14ac:dyDescent="0.25">
      <c r="A23" s="1054"/>
      <c r="B23" s="929"/>
      <c r="C23" s="1058"/>
      <c r="D23" s="949"/>
      <c r="E23" s="918"/>
      <c r="F23" s="945"/>
      <c r="G23" s="947"/>
      <c r="H23" s="920"/>
      <c r="I23" s="918"/>
      <c r="J23" s="843"/>
      <c r="K23" s="840"/>
      <c r="L23" s="940"/>
      <c r="M23" s="72" t="s">
        <v>631</v>
      </c>
      <c r="N23" s="904"/>
      <c r="O23" s="158" t="s">
        <v>633</v>
      </c>
      <c r="P23" s="160">
        <v>1</v>
      </c>
      <c r="Q23" s="160">
        <v>0</v>
      </c>
      <c r="R23" s="161">
        <v>0</v>
      </c>
      <c r="S23" s="549">
        <f t="shared" si="0"/>
        <v>0</v>
      </c>
      <c r="T23" s="70">
        <v>45536</v>
      </c>
      <c r="U23" s="162">
        <v>45627</v>
      </c>
      <c r="V23" s="74">
        <v>120</v>
      </c>
      <c r="W23" s="924"/>
      <c r="X23" s="904"/>
      <c r="Y23" s="904"/>
      <c r="Z23" s="920"/>
      <c r="AA23" s="920"/>
      <c r="AB23" s="74" t="s">
        <v>228</v>
      </c>
      <c r="AC23" s="68" t="s">
        <v>303</v>
      </c>
      <c r="AD23" s="156">
        <v>2245000000</v>
      </c>
      <c r="AE23" s="157" t="s">
        <v>55</v>
      </c>
      <c r="AF23" s="74" t="s">
        <v>62</v>
      </c>
      <c r="AG23" s="70">
        <v>45536</v>
      </c>
      <c r="AH23" s="904"/>
      <c r="AI23" s="357">
        <v>2245000000</v>
      </c>
      <c r="AJ23" s="910"/>
      <c r="AK23" s="901"/>
      <c r="AL23" s="901"/>
      <c r="AM23" s="901"/>
      <c r="AN23" s="901"/>
      <c r="AO23" s="904"/>
      <c r="AP23" s="907"/>
      <c r="AQ23" s="548"/>
      <c r="AR23" s="548"/>
      <c r="AS23" s="548"/>
      <c r="AT23" s="548"/>
      <c r="AU23" s="548"/>
      <c r="AV23" s="894"/>
    </row>
    <row r="24" spans="1:55" ht="60" x14ac:dyDescent="0.25">
      <c r="A24" s="1054"/>
      <c r="B24" s="929"/>
      <c r="C24" s="1058"/>
      <c r="D24" s="949"/>
      <c r="E24" s="918"/>
      <c r="F24" s="945"/>
      <c r="G24" s="947"/>
      <c r="H24" s="928"/>
      <c r="I24" s="930"/>
      <c r="J24" s="913"/>
      <c r="K24" s="841"/>
      <c r="L24" s="941"/>
      <c r="M24" s="72" t="s">
        <v>632</v>
      </c>
      <c r="N24" s="904"/>
      <c r="O24" s="158" t="s">
        <v>633</v>
      </c>
      <c r="P24" s="160">
        <v>1</v>
      </c>
      <c r="Q24" s="160">
        <v>0</v>
      </c>
      <c r="R24" s="161">
        <v>0</v>
      </c>
      <c r="S24" s="549">
        <f t="shared" si="0"/>
        <v>0</v>
      </c>
      <c r="T24" s="70">
        <v>45536</v>
      </c>
      <c r="U24" s="162">
        <v>45627</v>
      </c>
      <c r="V24" s="74">
        <v>120</v>
      </c>
      <c r="W24" s="924"/>
      <c r="X24" s="904"/>
      <c r="Y24" s="904"/>
      <c r="Z24" s="920"/>
      <c r="AA24" s="920"/>
      <c r="AB24" s="74" t="s">
        <v>228</v>
      </c>
      <c r="AC24" s="68" t="s">
        <v>635</v>
      </c>
      <c r="AD24" s="156">
        <v>250000000</v>
      </c>
      <c r="AE24" s="157" t="s">
        <v>68</v>
      </c>
      <c r="AF24" s="74" t="s">
        <v>62</v>
      </c>
      <c r="AG24" s="70">
        <v>45536</v>
      </c>
      <c r="AH24" s="904"/>
      <c r="AI24" s="357">
        <v>250000000</v>
      </c>
      <c r="AJ24" s="911"/>
      <c r="AK24" s="902"/>
      <c r="AL24" s="902"/>
      <c r="AM24" s="902"/>
      <c r="AN24" s="902"/>
      <c r="AO24" s="905"/>
      <c r="AP24" s="907"/>
      <c r="AQ24" s="548"/>
      <c r="AR24" s="548"/>
      <c r="AS24" s="548"/>
      <c r="AT24" s="548"/>
      <c r="AU24" s="548"/>
      <c r="AV24" s="894"/>
    </row>
    <row r="25" spans="1:55" ht="90.75" thickBot="1" x14ac:dyDescent="0.3">
      <c r="A25" s="1054"/>
      <c r="B25" s="929"/>
      <c r="C25" s="1058"/>
      <c r="D25" s="157" t="s">
        <v>232</v>
      </c>
      <c r="E25" s="918"/>
      <c r="F25" s="945"/>
      <c r="G25" s="947"/>
      <c r="H25" s="72" t="s">
        <v>656</v>
      </c>
      <c r="I25" s="157" t="s">
        <v>638</v>
      </c>
      <c r="J25" s="117">
        <v>0</v>
      </c>
      <c r="K25" s="117">
        <v>0.99</v>
      </c>
      <c r="L25" s="159">
        <v>0.3</v>
      </c>
      <c r="M25" s="72" t="s">
        <v>639</v>
      </c>
      <c r="N25" s="904"/>
      <c r="O25" s="72" t="s">
        <v>298</v>
      </c>
      <c r="P25" s="160">
        <v>1</v>
      </c>
      <c r="Q25" s="454">
        <v>0.5</v>
      </c>
      <c r="R25" s="161">
        <v>1</v>
      </c>
      <c r="S25" s="549">
        <f t="shared" si="0"/>
        <v>1</v>
      </c>
      <c r="T25" s="162">
        <v>45505</v>
      </c>
      <c r="U25" s="162">
        <v>45992</v>
      </c>
      <c r="V25" s="74">
        <v>150</v>
      </c>
      <c r="W25" s="924"/>
      <c r="X25" s="904"/>
      <c r="Y25" s="904"/>
      <c r="Z25" s="920"/>
      <c r="AA25" s="920"/>
      <c r="AB25" s="74" t="s">
        <v>228</v>
      </c>
      <c r="AC25" s="157" t="s">
        <v>304</v>
      </c>
      <c r="AD25" s="281">
        <v>10000000</v>
      </c>
      <c r="AE25" s="157" t="s">
        <v>77</v>
      </c>
      <c r="AF25" s="74" t="s">
        <v>62</v>
      </c>
      <c r="AG25" s="162">
        <v>45597</v>
      </c>
      <c r="AH25" s="904"/>
      <c r="AI25" s="357">
        <v>10000000</v>
      </c>
      <c r="AJ25" s="73">
        <v>10000000</v>
      </c>
      <c r="AK25" s="112">
        <v>0</v>
      </c>
      <c r="AL25" s="112"/>
      <c r="AM25" s="112">
        <v>0</v>
      </c>
      <c r="AN25" s="112"/>
      <c r="AO25" s="74" t="s">
        <v>230</v>
      </c>
      <c r="AP25" s="907"/>
      <c r="AQ25" s="548"/>
      <c r="AR25" s="548"/>
      <c r="AS25" s="548"/>
      <c r="AT25" s="548"/>
      <c r="AU25" s="548"/>
      <c r="AV25" s="187" t="s">
        <v>686</v>
      </c>
    </row>
    <row r="26" spans="1:55" ht="18.75" customHeight="1" thickBot="1" x14ac:dyDescent="0.3">
      <c r="A26" s="1047" t="s">
        <v>701</v>
      </c>
      <c r="B26" s="1048"/>
      <c r="C26" s="1048"/>
      <c r="D26" s="1048"/>
      <c r="E26" s="1048"/>
      <c r="F26" s="1048"/>
      <c r="G26" s="1048"/>
      <c r="H26" s="1048"/>
      <c r="I26" s="1048"/>
      <c r="J26" s="1048"/>
      <c r="K26" s="1048"/>
      <c r="L26" s="1048"/>
      <c r="M26" s="1048"/>
      <c r="N26" s="1048"/>
      <c r="O26" s="1048"/>
      <c r="P26" s="1048"/>
      <c r="Q26" s="1048"/>
      <c r="R26" s="1048"/>
      <c r="S26" s="556">
        <f>SUM(S15:S25)/11</f>
        <v>0.73636363636363633</v>
      </c>
      <c r="T26" s="554"/>
      <c r="U26" s="554"/>
      <c r="V26" s="554"/>
      <c r="W26" s="554"/>
      <c r="X26" s="554"/>
      <c r="Y26" s="554"/>
      <c r="Z26" s="554"/>
      <c r="AA26" s="554"/>
      <c r="AB26" s="554"/>
      <c r="AC26" s="554"/>
      <c r="AD26" s="554"/>
      <c r="AE26" s="554"/>
      <c r="AF26" s="554"/>
      <c r="AG26" s="554"/>
      <c r="AH26" s="555"/>
      <c r="AI26" s="491">
        <f>SUM(AI15:AI25)</f>
        <v>6045000000</v>
      </c>
      <c r="AJ26" s="490">
        <f t="shared" ref="AJ26:AN26" si="1">SUM(AJ15:AJ25)</f>
        <v>4815000000</v>
      </c>
      <c r="AK26" s="490">
        <f t="shared" si="1"/>
        <v>1850000000</v>
      </c>
      <c r="AL26" s="490">
        <f t="shared" si="1"/>
        <v>0</v>
      </c>
      <c r="AM26" s="490">
        <f t="shared" si="1"/>
        <v>0</v>
      </c>
      <c r="AN26" s="497">
        <f t="shared" si="1"/>
        <v>666000000</v>
      </c>
      <c r="AO26" s="71"/>
      <c r="AP26" s="68"/>
      <c r="AQ26" s="577">
        <v>4815000000</v>
      </c>
      <c r="AR26" s="577">
        <v>4693727394.3100004</v>
      </c>
      <c r="AS26" s="577">
        <v>1554000000</v>
      </c>
      <c r="AT26" s="586">
        <v>0.97481358137279339</v>
      </c>
      <c r="AU26" s="586">
        <v>0.32274143302180686</v>
      </c>
      <c r="AV26" s="489"/>
    </row>
    <row r="27" spans="1:55" ht="30" x14ac:dyDescent="0.25">
      <c r="A27" s="879" t="s">
        <v>243</v>
      </c>
      <c r="B27" s="658" t="s">
        <v>240</v>
      </c>
      <c r="C27" s="882" t="s">
        <v>307</v>
      </c>
      <c r="D27" s="658" t="s">
        <v>242</v>
      </c>
      <c r="E27" s="658" t="s">
        <v>240</v>
      </c>
      <c r="F27" s="882">
        <v>2024130010132</v>
      </c>
      <c r="G27" s="658" t="s">
        <v>641</v>
      </c>
      <c r="H27" s="658" t="s">
        <v>660</v>
      </c>
      <c r="I27" s="658" t="s">
        <v>658</v>
      </c>
      <c r="J27" s="841">
        <v>0.5</v>
      </c>
      <c r="K27" s="840">
        <v>0.5</v>
      </c>
      <c r="L27" s="892">
        <v>0.25</v>
      </c>
      <c r="M27" s="492" t="s">
        <v>642</v>
      </c>
      <c r="N27" s="867"/>
      <c r="O27" s="318" t="s">
        <v>244</v>
      </c>
      <c r="P27" s="493">
        <v>1</v>
      </c>
      <c r="Q27" s="493">
        <v>0</v>
      </c>
      <c r="R27" s="264">
        <v>1</v>
      </c>
      <c r="S27" s="562">
        <f>R27/P27</f>
        <v>1</v>
      </c>
      <c r="T27" s="494">
        <v>45292</v>
      </c>
      <c r="U27" s="494">
        <v>45536</v>
      </c>
      <c r="V27" s="320">
        <v>30</v>
      </c>
      <c r="W27" s="1044">
        <v>1059626</v>
      </c>
      <c r="X27" s="658" t="s">
        <v>442</v>
      </c>
      <c r="Y27" s="658" t="s">
        <v>295</v>
      </c>
      <c r="Z27" s="875" t="s">
        <v>317</v>
      </c>
      <c r="AA27" s="875" t="s">
        <v>318</v>
      </c>
      <c r="AB27" s="320" t="s">
        <v>228</v>
      </c>
      <c r="AC27" s="658" t="s">
        <v>251</v>
      </c>
      <c r="AD27" s="495">
        <v>500000000</v>
      </c>
      <c r="AE27" s="496" t="s">
        <v>63</v>
      </c>
      <c r="AF27" s="320" t="s">
        <v>54</v>
      </c>
      <c r="AG27" s="885">
        <v>45536</v>
      </c>
      <c r="AH27" s="908" t="s">
        <v>605</v>
      </c>
      <c r="AI27" s="189">
        <v>500000000</v>
      </c>
      <c r="AJ27" s="873">
        <f>(2370000000+1230000000)</f>
        <v>3600000000</v>
      </c>
      <c r="AK27" s="899">
        <v>0</v>
      </c>
      <c r="AL27" s="899">
        <v>3600000000</v>
      </c>
      <c r="AM27" s="899">
        <v>0</v>
      </c>
      <c r="AN27" s="899">
        <v>3600000000</v>
      </c>
      <c r="AO27" s="658" t="s">
        <v>293</v>
      </c>
      <c r="AP27" s="870" t="s">
        <v>294</v>
      </c>
      <c r="AQ27" s="578">
        <v>5600000000</v>
      </c>
      <c r="AR27" s="578">
        <v>5600000000</v>
      </c>
      <c r="AS27" s="578">
        <v>910939011</v>
      </c>
      <c r="AT27" s="587">
        <f>AR27/AQ27</f>
        <v>1</v>
      </c>
      <c r="AU27" s="587">
        <f>AS27/AQ27</f>
        <v>0.16266768053571429</v>
      </c>
      <c r="AV27" s="895" t="s">
        <v>677</v>
      </c>
      <c r="BC27" t="s">
        <v>207</v>
      </c>
    </row>
    <row r="28" spans="1:55" ht="40.5" x14ac:dyDescent="0.25">
      <c r="A28" s="880"/>
      <c r="B28" s="844"/>
      <c r="C28" s="883"/>
      <c r="D28" s="844"/>
      <c r="E28" s="844"/>
      <c r="F28" s="883"/>
      <c r="G28" s="844"/>
      <c r="H28" s="844"/>
      <c r="I28" s="844"/>
      <c r="J28" s="898"/>
      <c r="K28" s="840"/>
      <c r="L28" s="893"/>
      <c r="M28" s="165" t="s">
        <v>643</v>
      </c>
      <c r="N28" s="868"/>
      <c r="O28" s="166" t="s">
        <v>296</v>
      </c>
      <c r="P28" s="167">
        <v>1</v>
      </c>
      <c r="Q28" s="167">
        <v>0</v>
      </c>
      <c r="R28" s="119">
        <v>1</v>
      </c>
      <c r="S28" s="562">
        <f t="shared" ref="S28:S32" si="2">R28/P28</f>
        <v>1</v>
      </c>
      <c r="T28" s="168">
        <v>45292</v>
      </c>
      <c r="U28" s="168">
        <v>45566</v>
      </c>
      <c r="V28" s="143">
        <v>60</v>
      </c>
      <c r="W28" s="1045"/>
      <c r="X28" s="886"/>
      <c r="Y28" s="844"/>
      <c r="Z28" s="876"/>
      <c r="AA28" s="876"/>
      <c r="AB28" s="143" t="s">
        <v>228</v>
      </c>
      <c r="AC28" s="844"/>
      <c r="AD28" s="169">
        <v>870000000</v>
      </c>
      <c r="AE28" s="170" t="s">
        <v>63</v>
      </c>
      <c r="AF28" s="143" t="s">
        <v>54</v>
      </c>
      <c r="AG28" s="886"/>
      <c r="AH28" s="886"/>
      <c r="AI28" s="169">
        <v>870000000</v>
      </c>
      <c r="AJ28" s="874"/>
      <c r="AK28" s="890"/>
      <c r="AL28" s="890"/>
      <c r="AM28" s="890"/>
      <c r="AN28" s="890"/>
      <c r="AO28" s="844"/>
      <c r="AP28" s="871"/>
      <c r="AQ28" s="578"/>
      <c r="AR28" s="578"/>
      <c r="AS28" s="578"/>
      <c r="AT28" s="578"/>
      <c r="AU28" s="578"/>
      <c r="AV28" s="896"/>
    </row>
    <row r="29" spans="1:55" ht="30" x14ac:dyDescent="0.25">
      <c r="A29" s="880"/>
      <c r="B29" s="844"/>
      <c r="C29" s="883"/>
      <c r="D29" s="844"/>
      <c r="E29" s="844"/>
      <c r="F29" s="883"/>
      <c r="G29" s="844"/>
      <c r="H29" s="844"/>
      <c r="I29" s="844"/>
      <c r="J29" s="898"/>
      <c r="K29" s="840"/>
      <c r="L29" s="893"/>
      <c r="M29" s="165" t="s">
        <v>644</v>
      </c>
      <c r="N29" s="868"/>
      <c r="O29" s="166" t="s">
        <v>296</v>
      </c>
      <c r="P29" s="167">
        <v>1</v>
      </c>
      <c r="Q29" s="167">
        <v>0</v>
      </c>
      <c r="R29" s="119">
        <v>1</v>
      </c>
      <c r="S29" s="562">
        <f t="shared" si="2"/>
        <v>1</v>
      </c>
      <c r="T29" s="168">
        <v>45292</v>
      </c>
      <c r="U29" s="168">
        <v>45566</v>
      </c>
      <c r="V29" s="143">
        <v>30</v>
      </c>
      <c r="W29" s="1045"/>
      <c r="X29" s="886"/>
      <c r="Y29" s="844"/>
      <c r="Z29" s="876"/>
      <c r="AA29" s="876"/>
      <c r="AB29" s="143" t="s">
        <v>228</v>
      </c>
      <c r="AC29" s="844"/>
      <c r="AD29" s="169">
        <v>500000000</v>
      </c>
      <c r="AE29" s="170" t="s">
        <v>63</v>
      </c>
      <c r="AF29" s="143" t="s">
        <v>54</v>
      </c>
      <c r="AG29" s="886"/>
      <c r="AH29" s="886"/>
      <c r="AI29" s="169">
        <v>500000000</v>
      </c>
      <c r="AJ29" s="874"/>
      <c r="AK29" s="890"/>
      <c r="AL29" s="890"/>
      <c r="AM29" s="890"/>
      <c r="AN29" s="890"/>
      <c r="AO29" s="844"/>
      <c r="AP29" s="871"/>
      <c r="AQ29" s="578"/>
      <c r="AR29" s="578"/>
      <c r="AS29" s="578"/>
      <c r="AT29" s="578"/>
      <c r="AU29" s="578"/>
      <c r="AV29" s="896"/>
    </row>
    <row r="30" spans="1:55" ht="40.5" x14ac:dyDescent="0.25">
      <c r="A30" s="880"/>
      <c r="B30" s="844"/>
      <c r="C30" s="883"/>
      <c r="D30" s="844"/>
      <c r="E30" s="844"/>
      <c r="F30" s="883"/>
      <c r="G30" s="844"/>
      <c r="H30" s="844"/>
      <c r="I30" s="844"/>
      <c r="J30" s="898"/>
      <c r="K30" s="841"/>
      <c r="L30" s="188">
        <v>0.25</v>
      </c>
      <c r="M30" s="165" t="s">
        <v>645</v>
      </c>
      <c r="N30" s="868"/>
      <c r="O30" s="166" t="s">
        <v>244</v>
      </c>
      <c r="P30" s="167">
        <v>1</v>
      </c>
      <c r="Q30" s="167">
        <v>0</v>
      </c>
      <c r="R30" s="119">
        <v>1</v>
      </c>
      <c r="S30" s="562">
        <f t="shared" si="2"/>
        <v>1</v>
      </c>
      <c r="T30" s="168">
        <v>45292</v>
      </c>
      <c r="U30" s="168">
        <v>45627</v>
      </c>
      <c r="V30" s="143">
        <v>60</v>
      </c>
      <c r="W30" s="1045"/>
      <c r="X30" s="886"/>
      <c r="Y30" s="844"/>
      <c r="Z30" s="876"/>
      <c r="AA30" s="876"/>
      <c r="AB30" s="143" t="s">
        <v>228</v>
      </c>
      <c r="AC30" s="844"/>
      <c r="AD30" s="169">
        <v>500000000</v>
      </c>
      <c r="AE30" s="170" t="s">
        <v>63</v>
      </c>
      <c r="AF30" s="143" t="s">
        <v>54</v>
      </c>
      <c r="AG30" s="886"/>
      <c r="AH30" s="886"/>
      <c r="AI30" s="169">
        <v>500000000</v>
      </c>
      <c r="AJ30" s="874"/>
      <c r="AK30" s="890"/>
      <c r="AL30" s="890"/>
      <c r="AM30" s="890"/>
      <c r="AN30" s="890"/>
      <c r="AO30" s="844"/>
      <c r="AP30" s="871"/>
      <c r="AQ30" s="579"/>
      <c r="AR30" s="579"/>
      <c r="AS30" s="579"/>
      <c r="AT30" s="579"/>
      <c r="AU30" s="579"/>
      <c r="AV30" s="897"/>
      <c r="BC30" t="s">
        <v>206</v>
      </c>
    </row>
    <row r="31" spans="1:55" ht="40.5" x14ac:dyDescent="0.25">
      <c r="A31" s="880"/>
      <c r="B31" s="844"/>
      <c r="C31" s="883"/>
      <c r="D31" s="844" t="s">
        <v>290</v>
      </c>
      <c r="E31" s="844"/>
      <c r="F31" s="883"/>
      <c r="G31" s="844"/>
      <c r="H31" s="844"/>
      <c r="I31" s="844" t="s">
        <v>659</v>
      </c>
      <c r="J31" s="861">
        <v>0.16</v>
      </c>
      <c r="K31" s="842">
        <v>0.27500000000000002</v>
      </c>
      <c r="L31" s="188">
        <v>0.25</v>
      </c>
      <c r="M31" s="165" t="s">
        <v>673</v>
      </c>
      <c r="N31" s="868"/>
      <c r="O31" s="166" t="s">
        <v>646</v>
      </c>
      <c r="P31" s="167">
        <v>1</v>
      </c>
      <c r="Q31" s="167">
        <v>0</v>
      </c>
      <c r="R31" s="511">
        <v>1</v>
      </c>
      <c r="S31" s="562">
        <f t="shared" si="2"/>
        <v>1</v>
      </c>
      <c r="T31" s="168">
        <v>45658</v>
      </c>
      <c r="U31" s="168">
        <v>46722</v>
      </c>
      <c r="V31" s="143">
        <v>1095</v>
      </c>
      <c r="W31" s="1045"/>
      <c r="X31" s="886"/>
      <c r="Y31" s="844"/>
      <c r="Z31" s="876"/>
      <c r="AA31" s="876"/>
      <c r="AB31" s="143" t="s">
        <v>228</v>
      </c>
      <c r="AC31" s="844" t="s">
        <v>251</v>
      </c>
      <c r="AD31" s="169">
        <v>1300000000</v>
      </c>
      <c r="AE31" s="170" t="s">
        <v>63</v>
      </c>
      <c r="AF31" s="143" t="s">
        <v>54</v>
      </c>
      <c r="AG31" s="887">
        <v>45536</v>
      </c>
      <c r="AH31" s="887" t="s">
        <v>663</v>
      </c>
      <c r="AI31" s="169">
        <v>1300000000</v>
      </c>
      <c r="AJ31" s="874">
        <v>2000000000</v>
      </c>
      <c r="AK31" s="890">
        <v>0</v>
      </c>
      <c r="AL31" s="890">
        <v>2000000000</v>
      </c>
      <c r="AM31" s="890">
        <v>0</v>
      </c>
      <c r="AN31" s="890">
        <v>2000000000</v>
      </c>
      <c r="AO31" s="844" t="s">
        <v>293</v>
      </c>
      <c r="AP31" s="871"/>
      <c r="AQ31" s="580"/>
      <c r="AR31" s="580"/>
      <c r="AS31" s="580"/>
      <c r="AT31" s="580"/>
      <c r="AU31" s="580"/>
      <c r="AV31" s="895" t="s">
        <v>685</v>
      </c>
    </row>
    <row r="32" spans="1:55" ht="206.25" customHeight="1" thickBot="1" x14ac:dyDescent="0.3">
      <c r="A32" s="881"/>
      <c r="B32" s="878"/>
      <c r="C32" s="884"/>
      <c r="D32" s="878"/>
      <c r="E32" s="878"/>
      <c r="F32" s="884"/>
      <c r="G32" s="878"/>
      <c r="H32" s="878"/>
      <c r="I32" s="878"/>
      <c r="J32" s="842"/>
      <c r="K32" s="843"/>
      <c r="L32" s="502">
        <v>0.25</v>
      </c>
      <c r="M32" s="503" t="s">
        <v>674</v>
      </c>
      <c r="N32" s="869"/>
      <c r="O32" s="504" t="s">
        <v>233</v>
      </c>
      <c r="P32" s="505">
        <v>1</v>
      </c>
      <c r="Q32" s="505">
        <v>0</v>
      </c>
      <c r="R32" s="514">
        <v>0.1</v>
      </c>
      <c r="S32" s="562">
        <f t="shared" si="2"/>
        <v>0.1</v>
      </c>
      <c r="T32" s="506">
        <v>45658</v>
      </c>
      <c r="U32" s="506">
        <v>46722</v>
      </c>
      <c r="V32" s="507">
        <v>1095</v>
      </c>
      <c r="W32" s="1046"/>
      <c r="X32" s="888"/>
      <c r="Y32" s="878"/>
      <c r="Z32" s="877"/>
      <c r="AA32" s="877"/>
      <c r="AB32" s="507" t="s">
        <v>228</v>
      </c>
      <c r="AC32" s="878"/>
      <c r="AD32" s="508">
        <v>700000000</v>
      </c>
      <c r="AE32" s="509" t="s">
        <v>63</v>
      </c>
      <c r="AF32" s="507" t="s">
        <v>54</v>
      </c>
      <c r="AG32" s="888"/>
      <c r="AH32" s="888"/>
      <c r="AI32" s="190">
        <v>700000000</v>
      </c>
      <c r="AJ32" s="889"/>
      <c r="AK32" s="891"/>
      <c r="AL32" s="891"/>
      <c r="AM32" s="891"/>
      <c r="AN32" s="891"/>
      <c r="AO32" s="659"/>
      <c r="AP32" s="872"/>
      <c r="AQ32" s="578"/>
      <c r="AR32" s="578"/>
      <c r="AS32" s="578"/>
      <c r="AT32" s="578"/>
      <c r="AU32" s="578"/>
      <c r="AV32" s="897"/>
    </row>
    <row r="33" spans="1:48" ht="45" customHeight="1" thickBot="1" x14ac:dyDescent="0.3">
      <c r="A33" s="1061" t="s">
        <v>701</v>
      </c>
      <c r="B33" s="1062"/>
      <c r="C33" s="1062"/>
      <c r="D33" s="1062"/>
      <c r="E33" s="1062"/>
      <c r="F33" s="1062"/>
      <c r="G33" s="1062"/>
      <c r="H33" s="1062"/>
      <c r="I33" s="1062"/>
      <c r="J33" s="1062"/>
      <c r="K33" s="1062"/>
      <c r="L33" s="1062"/>
      <c r="M33" s="1062"/>
      <c r="N33" s="1062"/>
      <c r="O33" s="1062"/>
      <c r="P33" s="1062"/>
      <c r="Q33" s="1062"/>
      <c r="R33" s="1063"/>
      <c r="S33" s="563">
        <f>SUM(S27:S32)/6</f>
        <v>0.85</v>
      </c>
      <c r="T33" s="561"/>
      <c r="U33" s="561"/>
      <c r="V33" s="561"/>
      <c r="W33" s="561"/>
      <c r="X33" s="561"/>
      <c r="Y33" s="561"/>
      <c r="Z33" s="561"/>
      <c r="AA33" s="561"/>
      <c r="AB33" s="561"/>
      <c r="AC33" s="561"/>
      <c r="AD33" s="561"/>
      <c r="AE33" s="561"/>
      <c r="AF33" s="561"/>
      <c r="AG33" s="561"/>
      <c r="AH33" s="561"/>
      <c r="AI33" s="501">
        <f>SUM(AI27:AI32)</f>
        <v>4370000000</v>
      </c>
      <c r="AJ33" s="501">
        <f>SUM(AJ27:AJ32)</f>
        <v>5600000000</v>
      </c>
      <c r="AK33" s="501">
        <f t="shared" ref="AK33:AN33" si="3">SUM(AK27:AK32)</f>
        <v>0</v>
      </c>
      <c r="AL33" s="501">
        <f t="shared" si="3"/>
        <v>5600000000</v>
      </c>
      <c r="AM33" s="501">
        <f t="shared" si="3"/>
        <v>0</v>
      </c>
      <c r="AN33" s="501">
        <f t="shared" si="3"/>
        <v>5600000000</v>
      </c>
      <c r="AO33" s="498"/>
      <c r="AP33" s="499"/>
      <c r="AQ33" s="578">
        <v>5600000000</v>
      </c>
      <c r="AR33" s="578">
        <v>5600000000</v>
      </c>
      <c r="AS33" s="578">
        <v>910939011</v>
      </c>
      <c r="AT33" s="587">
        <v>1</v>
      </c>
      <c r="AU33" s="587">
        <v>0.16266768053571429</v>
      </c>
      <c r="AV33" s="500"/>
    </row>
    <row r="34" spans="1:48" ht="49.5" customHeight="1" x14ac:dyDescent="0.25">
      <c r="A34" s="950" t="s">
        <v>336</v>
      </c>
      <c r="B34" s="953" t="s">
        <v>337</v>
      </c>
      <c r="C34" s="865" t="s">
        <v>448</v>
      </c>
      <c r="D34" s="865" t="s">
        <v>611</v>
      </c>
      <c r="E34" s="865" t="s">
        <v>436</v>
      </c>
      <c r="F34" s="962">
        <v>2024130010073</v>
      </c>
      <c r="G34" s="865" t="s">
        <v>437</v>
      </c>
      <c r="H34" s="865" t="s">
        <v>438</v>
      </c>
      <c r="I34" s="865" t="s">
        <v>439</v>
      </c>
      <c r="J34" s="707">
        <f>'[2]1. ESTRATÉGICO'!Q22</f>
        <v>0.2</v>
      </c>
      <c r="K34" s="922">
        <v>1</v>
      </c>
      <c r="L34" s="965">
        <v>0.2</v>
      </c>
      <c r="M34" s="92" t="s">
        <v>440</v>
      </c>
      <c r="N34" s="92" t="s">
        <v>205</v>
      </c>
      <c r="O34" s="864" t="s">
        <v>441</v>
      </c>
      <c r="P34" s="399">
        <v>6</v>
      </c>
      <c r="Q34" s="470">
        <v>6</v>
      </c>
      <c r="R34" s="401">
        <f>Q34/P34</f>
        <v>1</v>
      </c>
      <c r="S34" s="422">
        <f>100%</f>
        <v>1</v>
      </c>
      <c r="T34" s="192">
        <v>45505</v>
      </c>
      <c r="U34" s="192">
        <v>45641</v>
      </c>
      <c r="V34" s="193">
        <v>139</v>
      </c>
      <c r="W34" s="191">
        <v>250</v>
      </c>
      <c r="X34" s="191" t="s">
        <v>442</v>
      </c>
      <c r="Y34" s="191" t="s">
        <v>443</v>
      </c>
      <c r="Z34" s="865" t="s">
        <v>444</v>
      </c>
      <c r="AA34" s="865" t="s">
        <v>445</v>
      </c>
      <c r="AB34" s="92" t="s">
        <v>228</v>
      </c>
      <c r="AC34" s="92" t="s">
        <v>446</v>
      </c>
      <c r="AD34" s="94">
        <v>200000000</v>
      </c>
      <c r="AE34" s="92" t="s">
        <v>55</v>
      </c>
      <c r="AF34" s="92" t="s">
        <v>54</v>
      </c>
      <c r="AG34" s="93">
        <v>45534</v>
      </c>
      <c r="AH34" s="93"/>
      <c r="AI34" s="94">
        <v>200000000</v>
      </c>
      <c r="AJ34" s="417">
        <v>200000000</v>
      </c>
      <c r="AK34" s="411">
        <v>200000000</v>
      </c>
      <c r="AL34" s="415">
        <v>200000000</v>
      </c>
      <c r="AM34" s="415"/>
      <c r="AN34" s="415">
        <v>200000000</v>
      </c>
      <c r="AO34" s="191" t="s">
        <v>447</v>
      </c>
      <c r="AP34" s="267" t="s">
        <v>448</v>
      </c>
      <c r="AQ34" s="404">
        <v>1161180182</v>
      </c>
      <c r="AR34" s="404">
        <v>471180182</v>
      </c>
      <c r="AS34" s="404">
        <v>451179861.17000002</v>
      </c>
      <c r="AT34" s="588">
        <f>AR34/AQ34</f>
        <v>0.4057769752739373</v>
      </c>
      <c r="AU34" s="588">
        <f>AS34/AQ34</f>
        <v>0.38855284318829342</v>
      </c>
      <c r="AV34" s="280"/>
    </row>
    <row r="35" spans="1:48" ht="43.5" customHeight="1" x14ac:dyDescent="0.25">
      <c r="A35" s="951"/>
      <c r="B35" s="954"/>
      <c r="C35" s="864"/>
      <c r="D35" s="864"/>
      <c r="E35" s="864"/>
      <c r="F35" s="963"/>
      <c r="G35" s="864"/>
      <c r="H35" s="864"/>
      <c r="I35" s="864"/>
      <c r="J35" s="708"/>
      <c r="K35" s="861"/>
      <c r="L35" s="957"/>
      <c r="M35" s="92" t="s">
        <v>449</v>
      </c>
      <c r="N35" s="92" t="s">
        <v>205</v>
      </c>
      <c r="O35" s="864"/>
      <c r="P35" s="399">
        <v>1</v>
      </c>
      <c r="Q35" s="470">
        <v>1</v>
      </c>
      <c r="R35" s="401">
        <f t="shared" ref="R35:R47" si="4">Q35/P35</f>
        <v>1</v>
      </c>
      <c r="S35" s="401">
        <f>R35/P35</f>
        <v>1</v>
      </c>
      <c r="T35" s="93">
        <v>45505</v>
      </c>
      <c r="U35" s="93">
        <v>45641</v>
      </c>
      <c r="V35" s="171">
        <v>139</v>
      </c>
      <c r="W35" s="92">
        <v>250</v>
      </c>
      <c r="X35" s="92" t="s">
        <v>442</v>
      </c>
      <c r="Y35" s="92" t="s">
        <v>443</v>
      </c>
      <c r="Z35" s="864"/>
      <c r="AA35" s="864"/>
      <c r="AB35" s="92" t="s">
        <v>450</v>
      </c>
      <c r="AC35" s="92" t="s">
        <v>64</v>
      </c>
      <c r="AD35" s="94">
        <v>0</v>
      </c>
      <c r="AE35" s="92" t="s">
        <v>64</v>
      </c>
      <c r="AF35" s="92" t="s">
        <v>64</v>
      </c>
      <c r="AG35" s="93">
        <v>45534</v>
      </c>
      <c r="AH35" s="93"/>
      <c r="AI35" s="94">
        <v>0</v>
      </c>
      <c r="AJ35" s="418">
        <v>0</v>
      </c>
      <c r="AK35" s="411">
        <v>0</v>
      </c>
      <c r="AL35" s="415">
        <v>0</v>
      </c>
      <c r="AM35" s="415"/>
      <c r="AN35" s="415">
        <v>0</v>
      </c>
      <c r="AO35" s="92" t="s">
        <v>447</v>
      </c>
      <c r="AP35" s="268" t="s">
        <v>448</v>
      </c>
      <c r="AQ35" s="268"/>
      <c r="AR35" s="268"/>
      <c r="AS35" s="268"/>
      <c r="AT35" s="268"/>
      <c r="AU35" s="268"/>
      <c r="AV35" s="280"/>
    </row>
    <row r="36" spans="1:48" ht="50.25" customHeight="1" x14ac:dyDescent="0.25">
      <c r="A36" s="951"/>
      <c r="B36" s="954"/>
      <c r="C36" s="864"/>
      <c r="D36" s="864"/>
      <c r="E36" s="864"/>
      <c r="F36" s="963"/>
      <c r="G36" s="864"/>
      <c r="H36" s="864"/>
      <c r="I36" s="864"/>
      <c r="J36" s="708"/>
      <c r="K36" s="861"/>
      <c r="L36" s="957"/>
      <c r="M36" s="92" t="s">
        <v>451</v>
      </c>
      <c r="N36" s="92" t="s">
        <v>205</v>
      </c>
      <c r="O36" s="864"/>
      <c r="P36" s="400">
        <v>1</v>
      </c>
      <c r="Q36" s="470">
        <v>1</v>
      </c>
      <c r="R36" s="401">
        <f t="shared" si="4"/>
        <v>1</v>
      </c>
      <c r="S36" s="401">
        <f t="shared" ref="S36:S48" si="5">R36/P36</f>
        <v>1</v>
      </c>
      <c r="T36" s="93">
        <v>45505</v>
      </c>
      <c r="U36" s="93">
        <v>45641</v>
      </c>
      <c r="V36" s="171">
        <v>139</v>
      </c>
      <c r="W36" s="92">
        <v>250</v>
      </c>
      <c r="X36" s="92" t="s">
        <v>442</v>
      </c>
      <c r="Y36" s="92" t="s">
        <v>443</v>
      </c>
      <c r="Z36" s="864"/>
      <c r="AA36" s="864"/>
      <c r="AB36" s="92" t="s">
        <v>450</v>
      </c>
      <c r="AC36" s="92" t="s">
        <v>64</v>
      </c>
      <c r="AD36" s="94">
        <v>0</v>
      </c>
      <c r="AE36" s="92" t="s">
        <v>64</v>
      </c>
      <c r="AF36" s="92" t="s">
        <v>64</v>
      </c>
      <c r="AG36" s="93" t="s">
        <v>452</v>
      </c>
      <c r="AH36" s="93"/>
      <c r="AI36" s="94">
        <v>0</v>
      </c>
      <c r="AJ36" s="418">
        <v>0</v>
      </c>
      <c r="AK36" s="411">
        <v>0</v>
      </c>
      <c r="AL36" s="415">
        <v>0</v>
      </c>
      <c r="AM36" s="415"/>
      <c r="AN36" s="415">
        <v>0</v>
      </c>
      <c r="AO36" s="92" t="s">
        <v>447</v>
      </c>
      <c r="AP36" s="268" t="s">
        <v>448</v>
      </c>
      <c r="AQ36" s="268"/>
      <c r="AR36" s="268"/>
      <c r="AS36" s="268"/>
      <c r="AT36" s="268"/>
      <c r="AU36" s="268"/>
      <c r="AV36" s="280"/>
    </row>
    <row r="37" spans="1:48" s="409" customFormat="1" ht="40.5" customHeight="1" thickBot="1" x14ac:dyDescent="0.3">
      <c r="A37" s="951"/>
      <c r="B37" s="954"/>
      <c r="C37" s="864"/>
      <c r="D37" s="864"/>
      <c r="E37" s="864"/>
      <c r="F37" s="963"/>
      <c r="G37" s="864"/>
      <c r="H37" s="864"/>
      <c r="I37" s="864"/>
      <c r="J37" s="708"/>
      <c r="K37" s="861"/>
      <c r="L37" s="957"/>
      <c r="M37" s="92" t="s">
        <v>453</v>
      </c>
      <c r="N37" s="92" t="s">
        <v>205</v>
      </c>
      <c r="O37" s="864"/>
      <c r="P37" s="400">
        <v>1</v>
      </c>
      <c r="Q37" s="470">
        <v>1</v>
      </c>
      <c r="R37" s="401">
        <f>Q37/P37</f>
        <v>1</v>
      </c>
      <c r="S37" s="401">
        <f t="shared" si="5"/>
        <v>1</v>
      </c>
      <c r="T37" s="93">
        <v>45505</v>
      </c>
      <c r="U37" s="93">
        <v>45641</v>
      </c>
      <c r="V37" s="171">
        <v>139</v>
      </c>
      <c r="W37" s="92">
        <v>250</v>
      </c>
      <c r="X37" s="92" t="s">
        <v>442</v>
      </c>
      <c r="Y37" s="92" t="s">
        <v>443</v>
      </c>
      <c r="Z37" s="864"/>
      <c r="AA37" s="864"/>
      <c r="AB37" s="92" t="s">
        <v>228</v>
      </c>
      <c r="AC37" s="92" t="s">
        <v>446</v>
      </c>
      <c r="AD37" s="94">
        <v>50000000</v>
      </c>
      <c r="AE37" s="92" t="s">
        <v>55</v>
      </c>
      <c r="AF37" s="92" t="s">
        <v>54</v>
      </c>
      <c r="AG37" s="93">
        <v>45534</v>
      </c>
      <c r="AH37" s="93"/>
      <c r="AI37" s="94">
        <v>50000000</v>
      </c>
      <c r="AJ37" s="418">
        <v>50000000</v>
      </c>
      <c r="AK37" s="411">
        <v>20000000</v>
      </c>
      <c r="AL37" s="415">
        <v>20000000</v>
      </c>
      <c r="AM37" s="415"/>
      <c r="AN37" s="415">
        <v>20000000</v>
      </c>
      <c r="AO37" s="406" t="s">
        <v>447</v>
      </c>
      <c r="AP37" s="407" t="s">
        <v>448</v>
      </c>
      <c r="AQ37" s="407"/>
      <c r="AR37" s="407"/>
      <c r="AS37" s="407"/>
      <c r="AT37" s="407"/>
      <c r="AU37" s="407"/>
      <c r="AV37" s="408"/>
    </row>
    <row r="38" spans="1:48" ht="106.5" customHeight="1" x14ac:dyDescent="0.25">
      <c r="A38" s="951"/>
      <c r="B38" s="954"/>
      <c r="C38" s="864"/>
      <c r="D38" s="864" t="s">
        <v>343</v>
      </c>
      <c r="E38" s="864"/>
      <c r="F38" s="963"/>
      <c r="G38" s="864"/>
      <c r="H38" s="864"/>
      <c r="I38" s="864" t="s">
        <v>454</v>
      </c>
      <c r="J38" s="708">
        <f>'[2]1. ESTRATÉGICO'!Q23</f>
        <v>0.5</v>
      </c>
      <c r="K38" s="861">
        <v>2</v>
      </c>
      <c r="L38" s="957">
        <v>0.2</v>
      </c>
      <c r="M38" s="92" t="s">
        <v>455</v>
      </c>
      <c r="N38" s="92" t="s">
        <v>205</v>
      </c>
      <c r="O38" s="864" t="s">
        <v>456</v>
      </c>
      <c r="P38" s="400">
        <v>4</v>
      </c>
      <c r="Q38" s="470">
        <v>4</v>
      </c>
      <c r="R38" s="566">
        <f>4</f>
        <v>4</v>
      </c>
      <c r="S38" s="401">
        <f t="shared" si="5"/>
        <v>1</v>
      </c>
      <c r="T38" s="93">
        <v>45505</v>
      </c>
      <c r="U38" s="93">
        <v>45641</v>
      </c>
      <c r="V38" s="171">
        <v>139</v>
      </c>
      <c r="W38" s="92">
        <v>250</v>
      </c>
      <c r="X38" s="92" t="s">
        <v>442</v>
      </c>
      <c r="Y38" s="92" t="s">
        <v>443</v>
      </c>
      <c r="Z38" s="864" t="s">
        <v>444</v>
      </c>
      <c r="AA38" s="864" t="s">
        <v>445</v>
      </c>
      <c r="AB38" s="92" t="s">
        <v>228</v>
      </c>
      <c r="AC38" s="92" t="s">
        <v>446</v>
      </c>
      <c r="AD38" s="94">
        <v>50000000</v>
      </c>
      <c r="AE38" s="92" t="s">
        <v>55</v>
      </c>
      <c r="AF38" s="92" t="s">
        <v>54</v>
      </c>
      <c r="AG38" s="93">
        <v>45534</v>
      </c>
      <c r="AH38" s="93"/>
      <c r="AI38" s="94">
        <v>50000000</v>
      </c>
      <c r="AJ38" s="418">
        <v>50000000</v>
      </c>
      <c r="AK38" s="411"/>
      <c r="AL38" s="415">
        <v>0</v>
      </c>
      <c r="AM38" s="415"/>
      <c r="AN38" s="415">
        <v>0</v>
      </c>
      <c r="AO38" s="402" t="s">
        <v>447</v>
      </c>
      <c r="AP38" s="404" t="s">
        <v>448</v>
      </c>
      <c r="AQ38" s="404"/>
      <c r="AR38" s="404"/>
      <c r="AS38" s="404"/>
      <c r="AT38" s="404"/>
      <c r="AU38" s="404"/>
      <c r="AV38" s="405"/>
    </row>
    <row r="39" spans="1:48" ht="96.75" customHeight="1" x14ac:dyDescent="0.25">
      <c r="A39" s="951"/>
      <c r="B39" s="954"/>
      <c r="C39" s="864"/>
      <c r="D39" s="864"/>
      <c r="E39" s="864"/>
      <c r="F39" s="963"/>
      <c r="G39" s="864"/>
      <c r="H39" s="864"/>
      <c r="I39" s="864"/>
      <c r="J39" s="708"/>
      <c r="K39" s="861"/>
      <c r="L39" s="957"/>
      <c r="M39" s="92" t="s">
        <v>457</v>
      </c>
      <c r="N39" s="92" t="s">
        <v>205</v>
      </c>
      <c r="O39" s="864"/>
      <c r="P39" s="400">
        <v>1</v>
      </c>
      <c r="Q39" s="470">
        <v>1</v>
      </c>
      <c r="R39" s="401">
        <f t="shared" si="4"/>
        <v>1</v>
      </c>
      <c r="S39" s="401">
        <f t="shared" si="5"/>
        <v>1</v>
      </c>
      <c r="T39" s="93">
        <v>45505</v>
      </c>
      <c r="U39" s="93">
        <v>45641</v>
      </c>
      <c r="V39" s="171">
        <v>139</v>
      </c>
      <c r="W39" s="92">
        <v>250</v>
      </c>
      <c r="X39" s="92" t="s">
        <v>442</v>
      </c>
      <c r="Y39" s="92" t="s">
        <v>443</v>
      </c>
      <c r="Z39" s="864"/>
      <c r="AA39" s="864"/>
      <c r="AB39" s="92" t="s">
        <v>228</v>
      </c>
      <c r="AC39" s="92" t="s">
        <v>446</v>
      </c>
      <c r="AD39" s="94">
        <v>50000000</v>
      </c>
      <c r="AE39" s="92" t="s">
        <v>55</v>
      </c>
      <c r="AF39" s="92" t="s">
        <v>54</v>
      </c>
      <c r="AG39" s="93">
        <v>45534</v>
      </c>
      <c r="AH39" s="93"/>
      <c r="AI39" s="94">
        <v>50000000</v>
      </c>
      <c r="AJ39" s="418">
        <v>50000000</v>
      </c>
      <c r="AK39" s="411"/>
      <c r="AL39" s="415">
        <v>0</v>
      </c>
      <c r="AM39" s="415"/>
      <c r="AN39" s="415">
        <v>0</v>
      </c>
      <c r="AO39" s="92" t="s">
        <v>447</v>
      </c>
      <c r="AP39" s="268" t="s">
        <v>448</v>
      </c>
      <c r="AQ39" s="268"/>
      <c r="AR39" s="268"/>
      <c r="AS39" s="268"/>
      <c r="AT39" s="268"/>
      <c r="AU39" s="268"/>
      <c r="AV39" s="280"/>
    </row>
    <row r="40" spans="1:48" ht="51" customHeight="1" x14ac:dyDescent="0.25">
      <c r="A40" s="951"/>
      <c r="B40" s="954"/>
      <c r="C40" s="864"/>
      <c r="D40" s="864"/>
      <c r="E40" s="864"/>
      <c r="F40" s="963"/>
      <c r="G40" s="864"/>
      <c r="H40" s="864"/>
      <c r="I40" s="864"/>
      <c r="J40" s="708"/>
      <c r="K40" s="861"/>
      <c r="L40" s="957"/>
      <c r="M40" s="92" t="s">
        <v>458</v>
      </c>
      <c r="N40" s="92" t="s">
        <v>205</v>
      </c>
      <c r="O40" s="864"/>
      <c r="P40" s="400">
        <v>1</v>
      </c>
      <c r="Q40" s="470">
        <v>1</v>
      </c>
      <c r="R40" s="401">
        <f>Q40/P40</f>
        <v>1</v>
      </c>
      <c r="S40" s="401">
        <f t="shared" si="5"/>
        <v>1</v>
      </c>
      <c r="T40" s="93">
        <v>45505</v>
      </c>
      <c r="U40" s="93">
        <v>45641</v>
      </c>
      <c r="V40" s="171">
        <v>139</v>
      </c>
      <c r="W40" s="92">
        <v>250</v>
      </c>
      <c r="X40" s="92" t="s">
        <v>442</v>
      </c>
      <c r="Y40" s="92" t="s">
        <v>443</v>
      </c>
      <c r="Z40" s="864"/>
      <c r="AA40" s="864"/>
      <c r="AB40" s="92" t="s">
        <v>228</v>
      </c>
      <c r="AC40" s="92" t="s">
        <v>446</v>
      </c>
      <c r="AD40" s="94">
        <v>50000000</v>
      </c>
      <c r="AE40" s="92" t="s">
        <v>55</v>
      </c>
      <c r="AF40" s="92" t="s">
        <v>54</v>
      </c>
      <c r="AG40" s="93">
        <v>45534</v>
      </c>
      <c r="AH40" s="93"/>
      <c r="AI40" s="94">
        <v>50000000</v>
      </c>
      <c r="AJ40" s="418">
        <v>50000000</v>
      </c>
      <c r="AK40" s="411"/>
      <c r="AL40" s="415">
        <v>0</v>
      </c>
      <c r="AM40" s="415"/>
      <c r="AN40" s="415">
        <v>0</v>
      </c>
      <c r="AO40" s="92" t="s">
        <v>447</v>
      </c>
      <c r="AP40" s="268" t="s">
        <v>448</v>
      </c>
      <c r="AQ40" s="268"/>
      <c r="AR40" s="268"/>
      <c r="AS40" s="268"/>
      <c r="AT40" s="268"/>
      <c r="AU40" s="268"/>
      <c r="AV40" s="280"/>
    </row>
    <row r="41" spans="1:48" ht="102.75" customHeight="1" x14ac:dyDescent="0.25">
      <c r="A41" s="951"/>
      <c r="B41" s="954"/>
      <c r="C41" s="864"/>
      <c r="D41" s="864" t="s">
        <v>346</v>
      </c>
      <c r="E41" s="864"/>
      <c r="F41" s="963"/>
      <c r="G41" s="864"/>
      <c r="H41" s="864"/>
      <c r="I41" s="864" t="s">
        <v>459</v>
      </c>
      <c r="J41" s="708">
        <f>'[2]1. ESTRATÉGICO'!Q24</f>
        <v>0.8</v>
      </c>
      <c r="K41" s="861">
        <v>2</v>
      </c>
      <c r="L41" s="957">
        <v>0.2</v>
      </c>
      <c r="M41" s="92" t="s">
        <v>460</v>
      </c>
      <c r="N41" s="92" t="s">
        <v>205</v>
      </c>
      <c r="O41" s="864" t="s">
        <v>461</v>
      </c>
      <c r="P41" s="399">
        <v>6</v>
      </c>
      <c r="Q41" s="470">
        <v>6</v>
      </c>
      <c r="R41" s="566">
        <f>6</f>
        <v>6</v>
      </c>
      <c r="S41" s="401">
        <f t="shared" si="5"/>
        <v>1</v>
      </c>
      <c r="T41" s="93">
        <v>45505</v>
      </c>
      <c r="U41" s="93">
        <v>45641</v>
      </c>
      <c r="V41" s="171">
        <v>139</v>
      </c>
      <c r="W41" s="92">
        <v>250</v>
      </c>
      <c r="X41" s="92" t="s">
        <v>442</v>
      </c>
      <c r="Y41" s="92" t="s">
        <v>443</v>
      </c>
      <c r="Z41" s="864" t="s">
        <v>444</v>
      </c>
      <c r="AA41" s="864" t="s">
        <v>445</v>
      </c>
      <c r="AB41" s="92" t="s">
        <v>228</v>
      </c>
      <c r="AC41" s="92" t="s">
        <v>462</v>
      </c>
      <c r="AD41" s="94">
        <v>90000000</v>
      </c>
      <c r="AE41" s="92" t="s">
        <v>77</v>
      </c>
      <c r="AF41" s="92" t="s">
        <v>54</v>
      </c>
      <c r="AG41" s="93">
        <v>45534</v>
      </c>
      <c r="AH41" s="93"/>
      <c r="AI41" s="94">
        <v>90000000</v>
      </c>
      <c r="AJ41" s="418">
        <v>0</v>
      </c>
      <c r="AK41" s="411"/>
      <c r="AL41" s="415">
        <v>0</v>
      </c>
      <c r="AM41" s="415"/>
      <c r="AN41" s="415">
        <v>0</v>
      </c>
      <c r="AO41" s="92" t="s">
        <v>447</v>
      </c>
      <c r="AP41" s="268" t="s">
        <v>448</v>
      </c>
      <c r="AQ41" s="268"/>
      <c r="AR41" s="268"/>
      <c r="AS41" s="268"/>
      <c r="AT41" s="268"/>
      <c r="AU41" s="268"/>
      <c r="AV41" s="280"/>
    </row>
    <row r="42" spans="1:48" ht="57.75" customHeight="1" x14ac:dyDescent="0.25">
      <c r="A42" s="951"/>
      <c r="B42" s="954"/>
      <c r="C42" s="864"/>
      <c r="D42" s="864"/>
      <c r="E42" s="864"/>
      <c r="F42" s="963"/>
      <c r="G42" s="864"/>
      <c r="H42" s="864"/>
      <c r="I42" s="864"/>
      <c r="J42" s="708"/>
      <c r="K42" s="861"/>
      <c r="L42" s="957"/>
      <c r="M42" s="92" t="s">
        <v>463</v>
      </c>
      <c r="N42" s="92" t="s">
        <v>205</v>
      </c>
      <c r="O42" s="864"/>
      <c r="P42" s="399">
        <v>2</v>
      </c>
      <c r="Q42" s="470">
        <v>2</v>
      </c>
      <c r="R42" s="566">
        <f>2</f>
        <v>2</v>
      </c>
      <c r="S42" s="401">
        <f t="shared" si="5"/>
        <v>1</v>
      </c>
      <c r="T42" s="93">
        <v>45505</v>
      </c>
      <c r="U42" s="93">
        <v>45641</v>
      </c>
      <c r="V42" s="171">
        <v>139</v>
      </c>
      <c r="W42" s="92">
        <v>250</v>
      </c>
      <c r="X42" s="92" t="s">
        <v>442</v>
      </c>
      <c r="Y42" s="92" t="s">
        <v>443</v>
      </c>
      <c r="Z42" s="864"/>
      <c r="AA42" s="864"/>
      <c r="AB42" s="92" t="s">
        <v>228</v>
      </c>
      <c r="AC42" s="92" t="s">
        <v>446</v>
      </c>
      <c r="AD42" s="94">
        <v>100000000</v>
      </c>
      <c r="AE42" s="92" t="s">
        <v>55</v>
      </c>
      <c r="AF42" s="92" t="s">
        <v>54</v>
      </c>
      <c r="AG42" s="93">
        <v>45534</v>
      </c>
      <c r="AH42" s="93"/>
      <c r="AI42" s="94">
        <v>100000000</v>
      </c>
      <c r="AJ42" s="418">
        <v>100000000</v>
      </c>
      <c r="AK42" s="411"/>
      <c r="AL42" s="415">
        <v>0</v>
      </c>
      <c r="AM42" s="415"/>
      <c r="AN42" s="415">
        <v>0</v>
      </c>
      <c r="AO42" s="92" t="s">
        <v>447</v>
      </c>
      <c r="AP42" s="268" t="s">
        <v>448</v>
      </c>
      <c r="AQ42" s="268"/>
      <c r="AR42" s="268"/>
      <c r="AS42" s="268"/>
      <c r="AT42" s="268"/>
      <c r="AU42" s="268"/>
      <c r="AV42" s="280"/>
    </row>
    <row r="43" spans="1:48" ht="45.75" customHeight="1" x14ac:dyDescent="0.25">
      <c r="A43" s="951"/>
      <c r="B43" s="954"/>
      <c r="C43" s="864"/>
      <c r="D43" s="864"/>
      <c r="E43" s="864"/>
      <c r="F43" s="963"/>
      <c r="G43" s="864"/>
      <c r="H43" s="864"/>
      <c r="I43" s="864"/>
      <c r="J43" s="708"/>
      <c r="K43" s="861"/>
      <c r="L43" s="957"/>
      <c r="M43" s="92" t="s">
        <v>464</v>
      </c>
      <c r="N43" s="92" t="s">
        <v>205</v>
      </c>
      <c r="O43" s="864"/>
      <c r="P43" s="400">
        <v>1</v>
      </c>
      <c r="Q43" s="470">
        <v>1</v>
      </c>
      <c r="R43" s="401">
        <f t="shared" si="4"/>
        <v>1</v>
      </c>
      <c r="S43" s="401">
        <f t="shared" si="5"/>
        <v>1</v>
      </c>
      <c r="T43" s="93">
        <v>45505</v>
      </c>
      <c r="U43" s="93">
        <v>45641</v>
      </c>
      <c r="V43" s="171">
        <v>139</v>
      </c>
      <c r="W43" s="92">
        <v>250</v>
      </c>
      <c r="X43" s="92" t="s">
        <v>442</v>
      </c>
      <c r="Y43" s="92" t="s">
        <v>443</v>
      </c>
      <c r="Z43" s="864"/>
      <c r="AA43" s="864"/>
      <c r="AB43" s="92" t="s">
        <v>228</v>
      </c>
      <c r="AC43" s="92" t="s">
        <v>446</v>
      </c>
      <c r="AD43" s="94">
        <v>50000000</v>
      </c>
      <c r="AE43" s="92" t="s">
        <v>55</v>
      </c>
      <c r="AF43" s="92" t="s">
        <v>54</v>
      </c>
      <c r="AG43" s="93">
        <v>45534</v>
      </c>
      <c r="AH43" s="93"/>
      <c r="AI43" s="94">
        <v>50000000</v>
      </c>
      <c r="AJ43" s="418">
        <v>50000000</v>
      </c>
      <c r="AK43" s="411"/>
      <c r="AL43" s="415">
        <v>0</v>
      </c>
      <c r="AM43" s="415"/>
      <c r="AN43" s="415">
        <v>0</v>
      </c>
      <c r="AO43" s="92" t="s">
        <v>447</v>
      </c>
      <c r="AP43" s="268" t="s">
        <v>448</v>
      </c>
      <c r="AQ43" s="268"/>
      <c r="AR43" s="268"/>
      <c r="AS43" s="268"/>
      <c r="AT43" s="268"/>
      <c r="AU43" s="268"/>
      <c r="AV43" s="280"/>
    </row>
    <row r="44" spans="1:48" ht="102.75" customHeight="1" x14ac:dyDescent="0.25">
      <c r="A44" s="951"/>
      <c r="B44" s="954"/>
      <c r="C44" s="864"/>
      <c r="D44" s="864" t="s">
        <v>349</v>
      </c>
      <c r="E44" s="864"/>
      <c r="F44" s="963"/>
      <c r="G44" s="864"/>
      <c r="H44" s="864" t="s">
        <v>465</v>
      </c>
      <c r="I44" s="864" t="s">
        <v>466</v>
      </c>
      <c r="J44" s="708">
        <f>'[2]1. ESTRATÉGICO'!Q25</f>
        <v>0.5</v>
      </c>
      <c r="K44" s="861">
        <v>2</v>
      </c>
      <c r="L44" s="957">
        <v>0.2</v>
      </c>
      <c r="M44" s="92" t="s">
        <v>467</v>
      </c>
      <c r="N44" s="92" t="s">
        <v>205</v>
      </c>
      <c r="O44" s="864" t="s">
        <v>468</v>
      </c>
      <c r="P44" s="400">
        <v>6</v>
      </c>
      <c r="Q44" s="470">
        <v>6</v>
      </c>
      <c r="R44" s="566">
        <f>6</f>
        <v>6</v>
      </c>
      <c r="S44" s="401">
        <f t="shared" si="5"/>
        <v>1</v>
      </c>
      <c r="T44" s="93">
        <v>45505</v>
      </c>
      <c r="U44" s="93">
        <v>45641</v>
      </c>
      <c r="V44" s="171">
        <v>139</v>
      </c>
      <c r="W44" s="92">
        <v>1000</v>
      </c>
      <c r="X44" s="92" t="s">
        <v>442</v>
      </c>
      <c r="Y44" s="92" t="s">
        <v>443</v>
      </c>
      <c r="Z44" s="864" t="s">
        <v>444</v>
      </c>
      <c r="AA44" s="864" t="s">
        <v>445</v>
      </c>
      <c r="AB44" s="92" t="s">
        <v>228</v>
      </c>
      <c r="AC44" s="108" t="s">
        <v>462</v>
      </c>
      <c r="AD44" s="94">
        <v>70000000</v>
      </c>
      <c r="AE44" s="92" t="s">
        <v>77</v>
      </c>
      <c r="AF44" s="92" t="s">
        <v>54</v>
      </c>
      <c r="AG44" s="93">
        <v>45534</v>
      </c>
      <c r="AH44" s="93"/>
      <c r="AI44" s="94">
        <v>70000000</v>
      </c>
      <c r="AJ44" s="418">
        <v>0</v>
      </c>
      <c r="AK44" s="411"/>
      <c r="AL44" s="415">
        <v>0</v>
      </c>
      <c r="AM44" s="415"/>
      <c r="AN44" s="415">
        <v>0</v>
      </c>
      <c r="AO44" s="92" t="s">
        <v>447</v>
      </c>
      <c r="AP44" s="268" t="s">
        <v>448</v>
      </c>
      <c r="AQ44" s="268"/>
      <c r="AR44" s="268"/>
      <c r="AS44" s="268"/>
      <c r="AT44" s="268"/>
      <c r="AU44" s="268"/>
      <c r="AV44" s="280"/>
    </row>
    <row r="45" spans="1:48" ht="59.25" customHeight="1" x14ac:dyDescent="0.25">
      <c r="A45" s="951"/>
      <c r="B45" s="954"/>
      <c r="C45" s="864"/>
      <c r="D45" s="864"/>
      <c r="E45" s="864"/>
      <c r="F45" s="963"/>
      <c r="G45" s="864"/>
      <c r="H45" s="864"/>
      <c r="I45" s="864"/>
      <c r="J45" s="708"/>
      <c r="K45" s="861"/>
      <c r="L45" s="957"/>
      <c r="M45" s="92" t="s">
        <v>469</v>
      </c>
      <c r="N45" s="92" t="s">
        <v>205</v>
      </c>
      <c r="O45" s="864"/>
      <c r="P45" s="400">
        <v>1</v>
      </c>
      <c r="Q45" s="470">
        <v>1</v>
      </c>
      <c r="R45" s="566">
        <f>1</f>
        <v>1</v>
      </c>
      <c r="S45" s="401">
        <f t="shared" si="5"/>
        <v>1</v>
      </c>
      <c r="T45" s="93">
        <v>45505</v>
      </c>
      <c r="U45" s="93">
        <v>45641</v>
      </c>
      <c r="V45" s="171">
        <v>139</v>
      </c>
      <c r="W45" s="92">
        <v>1000</v>
      </c>
      <c r="X45" s="92" t="s">
        <v>442</v>
      </c>
      <c r="Y45" s="92" t="s">
        <v>443</v>
      </c>
      <c r="Z45" s="864"/>
      <c r="AA45" s="864"/>
      <c r="AB45" s="92" t="s">
        <v>228</v>
      </c>
      <c r="AC45" s="109" t="s">
        <v>446</v>
      </c>
      <c r="AD45" s="94">
        <v>40000000</v>
      </c>
      <c r="AE45" s="92" t="s">
        <v>55</v>
      </c>
      <c r="AF45" s="92" t="s">
        <v>54</v>
      </c>
      <c r="AG45" s="93">
        <v>45534</v>
      </c>
      <c r="AH45" s="93"/>
      <c r="AI45" s="94">
        <v>40000000</v>
      </c>
      <c r="AJ45" s="418">
        <v>40000000</v>
      </c>
      <c r="AK45" s="411">
        <v>26555504</v>
      </c>
      <c r="AL45" s="415">
        <v>40000000</v>
      </c>
      <c r="AM45" s="415">
        <v>26555504</v>
      </c>
      <c r="AN45" s="415">
        <v>40000000</v>
      </c>
      <c r="AO45" s="92" t="s">
        <v>447</v>
      </c>
      <c r="AP45" s="268" t="s">
        <v>448</v>
      </c>
      <c r="AQ45" s="268"/>
      <c r="AR45" s="268"/>
      <c r="AS45" s="268"/>
      <c r="AT45" s="268"/>
      <c r="AU45" s="268"/>
      <c r="AV45" s="280"/>
    </row>
    <row r="46" spans="1:48" ht="48" customHeight="1" x14ac:dyDescent="0.25">
      <c r="A46" s="951"/>
      <c r="B46" s="954"/>
      <c r="C46" s="864"/>
      <c r="D46" s="864"/>
      <c r="E46" s="864"/>
      <c r="F46" s="963"/>
      <c r="G46" s="864"/>
      <c r="H46" s="864"/>
      <c r="I46" s="864"/>
      <c r="J46" s="708"/>
      <c r="K46" s="861"/>
      <c r="L46" s="957"/>
      <c r="M46" s="92" t="s">
        <v>470</v>
      </c>
      <c r="N46" s="92" t="s">
        <v>205</v>
      </c>
      <c r="O46" s="864"/>
      <c r="P46" s="400">
        <v>4</v>
      </c>
      <c r="Q46" s="470">
        <v>4</v>
      </c>
      <c r="R46" s="401">
        <f t="shared" si="4"/>
        <v>1</v>
      </c>
      <c r="S46" s="401">
        <f t="shared" si="5"/>
        <v>0.25</v>
      </c>
      <c r="T46" s="93">
        <v>45505</v>
      </c>
      <c r="U46" s="93">
        <v>45641</v>
      </c>
      <c r="V46" s="171">
        <v>139</v>
      </c>
      <c r="W46" s="92">
        <v>1000</v>
      </c>
      <c r="X46" s="92" t="s">
        <v>442</v>
      </c>
      <c r="Y46" s="92" t="s">
        <v>443</v>
      </c>
      <c r="Z46" s="864"/>
      <c r="AA46" s="864"/>
      <c r="AB46" s="92" t="s">
        <v>228</v>
      </c>
      <c r="AC46" s="109" t="s">
        <v>446</v>
      </c>
      <c r="AD46" s="94">
        <v>345810362</v>
      </c>
      <c r="AE46" s="92" t="s">
        <v>55</v>
      </c>
      <c r="AF46" s="92" t="s">
        <v>54</v>
      </c>
      <c r="AG46" s="93">
        <v>45534</v>
      </c>
      <c r="AH46" s="93"/>
      <c r="AI46" s="94">
        <v>345810362</v>
      </c>
      <c r="AJ46" s="418">
        <v>345810362</v>
      </c>
      <c r="AK46" s="411"/>
      <c r="AL46" s="415">
        <v>0</v>
      </c>
      <c r="AM46" s="415"/>
      <c r="AN46" s="415">
        <v>0</v>
      </c>
      <c r="AO46" s="92" t="s">
        <v>447</v>
      </c>
      <c r="AP46" s="268" t="s">
        <v>448</v>
      </c>
      <c r="AQ46" s="268"/>
      <c r="AR46" s="268"/>
      <c r="AS46" s="268"/>
      <c r="AT46" s="268"/>
      <c r="AU46" s="268"/>
      <c r="AV46" s="280"/>
    </row>
    <row r="47" spans="1:48" ht="52.5" customHeight="1" x14ac:dyDescent="0.25">
      <c r="A47" s="951"/>
      <c r="B47" s="954"/>
      <c r="C47" s="864"/>
      <c r="D47" s="864" t="s">
        <v>352</v>
      </c>
      <c r="E47" s="864"/>
      <c r="F47" s="963"/>
      <c r="G47" s="864"/>
      <c r="H47" s="864"/>
      <c r="I47" s="864" t="s">
        <v>471</v>
      </c>
      <c r="J47" s="708">
        <f>'[2]1. ESTRATÉGICO'!Q26</f>
        <v>0.5</v>
      </c>
      <c r="K47" s="861">
        <v>1</v>
      </c>
      <c r="L47" s="957">
        <v>0.2</v>
      </c>
      <c r="M47" s="92" t="s">
        <v>472</v>
      </c>
      <c r="N47" s="92" t="s">
        <v>205</v>
      </c>
      <c r="O47" s="864" t="s">
        <v>473</v>
      </c>
      <c r="P47" s="399">
        <v>1</v>
      </c>
      <c r="Q47" s="470">
        <v>1</v>
      </c>
      <c r="R47" s="401">
        <f t="shared" si="4"/>
        <v>1</v>
      </c>
      <c r="S47" s="401">
        <f t="shared" si="5"/>
        <v>1</v>
      </c>
      <c r="T47" s="93">
        <v>45505</v>
      </c>
      <c r="U47" s="93">
        <v>45641</v>
      </c>
      <c r="V47" s="171">
        <v>139</v>
      </c>
      <c r="W47" s="92">
        <v>250</v>
      </c>
      <c r="X47" s="92" t="s">
        <v>442</v>
      </c>
      <c r="Y47" s="92" t="s">
        <v>443</v>
      </c>
      <c r="Z47" s="864" t="s">
        <v>444</v>
      </c>
      <c r="AA47" s="864" t="s">
        <v>445</v>
      </c>
      <c r="AB47" s="92" t="s">
        <v>228</v>
      </c>
      <c r="AC47" s="109" t="s">
        <v>446</v>
      </c>
      <c r="AD47" s="94">
        <v>100000000</v>
      </c>
      <c r="AE47" s="92" t="s">
        <v>55</v>
      </c>
      <c r="AF47" s="92" t="s">
        <v>54</v>
      </c>
      <c r="AG47" s="93">
        <v>45534</v>
      </c>
      <c r="AH47" s="93"/>
      <c r="AI47" s="94">
        <v>100000000</v>
      </c>
      <c r="AJ47" s="418">
        <v>100000000</v>
      </c>
      <c r="AK47" s="411"/>
      <c r="AL47" s="415">
        <v>100000000</v>
      </c>
      <c r="AM47" s="415"/>
      <c r="AN47" s="415">
        <v>100000000</v>
      </c>
      <c r="AO47" s="92" t="s">
        <v>447</v>
      </c>
      <c r="AP47" s="268" t="s">
        <v>448</v>
      </c>
      <c r="AQ47" s="268"/>
      <c r="AR47" s="268"/>
      <c r="AS47" s="268"/>
      <c r="AT47" s="268"/>
      <c r="AU47" s="268"/>
      <c r="AV47" s="280"/>
    </row>
    <row r="48" spans="1:48" ht="75.75" customHeight="1" thickBot="1" x14ac:dyDescent="0.3">
      <c r="A48" s="951"/>
      <c r="B48" s="955"/>
      <c r="C48" s="866"/>
      <c r="D48" s="866"/>
      <c r="E48" s="866"/>
      <c r="F48" s="964"/>
      <c r="G48" s="866"/>
      <c r="H48" s="866"/>
      <c r="I48" s="866"/>
      <c r="J48" s="921"/>
      <c r="K48" s="842"/>
      <c r="L48" s="961"/>
      <c r="M48" s="195" t="s">
        <v>474</v>
      </c>
      <c r="N48" s="195" t="s">
        <v>205</v>
      </c>
      <c r="O48" s="866"/>
      <c r="P48" s="410">
        <v>6</v>
      </c>
      <c r="Q48" s="472">
        <v>6</v>
      </c>
      <c r="R48" s="440">
        <f>6</f>
        <v>6</v>
      </c>
      <c r="S48" s="401">
        <f t="shared" si="5"/>
        <v>1</v>
      </c>
      <c r="T48" s="196">
        <v>45505</v>
      </c>
      <c r="U48" s="196">
        <v>45641</v>
      </c>
      <c r="V48" s="197">
        <v>139</v>
      </c>
      <c r="W48" s="195">
        <v>250</v>
      </c>
      <c r="X48" s="195" t="s">
        <v>442</v>
      </c>
      <c r="Y48" s="195" t="s">
        <v>443</v>
      </c>
      <c r="Z48" s="866"/>
      <c r="AA48" s="866"/>
      <c r="AB48" s="195" t="s">
        <v>228</v>
      </c>
      <c r="AC48" s="198" t="s">
        <v>446</v>
      </c>
      <c r="AD48" s="199">
        <v>50000000</v>
      </c>
      <c r="AE48" s="195" t="s">
        <v>55</v>
      </c>
      <c r="AF48" s="195" t="s">
        <v>54</v>
      </c>
      <c r="AG48" s="196">
        <v>45534</v>
      </c>
      <c r="AH48" s="196"/>
      <c r="AI48" s="199">
        <v>50000000</v>
      </c>
      <c r="AJ48" s="446">
        <v>14189638</v>
      </c>
      <c r="AK48" s="412"/>
      <c r="AL48" s="416">
        <v>0</v>
      </c>
      <c r="AM48" s="416"/>
      <c r="AN48" s="416">
        <v>0</v>
      </c>
      <c r="AO48" s="195" t="s">
        <v>447</v>
      </c>
      <c r="AP48" s="269" t="s">
        <v>448</v>
      </c>
      <c r="AQ48" s="269"/>
      <c r="AR48" s="269"/>
      <c r="AS48" s="269"/>
      <c r="AT48" s="269"/>
      <c r="AU48" s="269"/>
      <c r="AV48" s="448"/>
    </row>
    <row r="49" spans="1:48" ht="46.5" customHeight="1" thickBot="1" x14ac:dyDescent="0.3">
      <c r="A49" s="951"/>
      <c r="B49" s="1064" t="s">
        <v>701</v>
      </c>
      <c r="C49" s="1065"/>
      <c r="D49" s="1065"/>
      <c r="E49" s="1065"/>
      <c r="F49" s="1065"/>
      <c r="G49" s="1065"/>
      <c r="H49" s="1065"/>
      <c r="I49" s="1065"/>
      <c r="J49" s="1065"/>
      <c r="K49" s="1065"/>
      <c r="L49" s="1065"/>
      <c r="M49" s="1065"/>
      <c r="N49" s="1065"/>
      <c r="O49" s="1065"/>
      <c r="P49" s="1065"/>
      <c r="Q49" s="1065"/>
      <c r="R49" s="1066"/>
      <c r="S49" s="564">
        <f>SUM(S34:S48)/15</f>
        <v>0.95</v>
      </c>
      <c r="T49" s="522"/>
      <c r="U49" s="522"/>
      <c r="V49" s="522"/>
      <c r="W49" s="522"/>
      <c r="X49" s="522"/>
      <c r="Y49" s="522"/>
      <c r="Z49" s="522"/>
      <c r="AA49" s="522"/>
      <c r="AB49" s="522"/>
      <c r="AC49" s="522"/>
      <c r="AD49" s="522"/>
      <c r="AE49" s="522"/>
      <c r="AF49" s="522"/>
      <c r="AG49" s="522"/>
      <c r="AH49" s="523"/>
      <c r="AI49" s="447">
        <f t="shared" ref="AI49:AN49" si="6">SUM(AI34:AI48)</f>
        <v>1245810362</v>
      </c>
      <c r="AJ49" s="447">
        <f t="shared" si="6"/>
        <v>1050000000</v>
      </c>
      <c r="AK49" s="447">
        <f t="shared" si="6"/>
        <v>246555504</v>
      </c>
      <c r="AL49" s="450">
        <f t="shared" si="6"/>
        <v>360000000</v>
      </c>
      <c r="AM49" s="450">
        <f t="shared" si="6"/>
        <v>26555504</v>
      </c>
      <c r="AN49" s="450">
        <f t="shared" si="6"/>
        <v>360000000</v>
      </c>
      <c r="AO49" s="589"/>
      <c r="AP49" s="589"/>
      <c r="AQ49" s="589">
        <v>1161180182</v>
      </c>
      <c r="AR49" s="589">
        <v>471180182</v>
      </c>
      <c r="AS49" s="589">
        <v>451179861.17000002</v>
      </c>
      <c r="AT49" s="590">
        <v>0.4057769752739373</v>
      </c>
      <c r="AU49" s="590">
        <v>0.38855284318829342</v>
      </c>
      <c r="AV49" s="589"/>
    </row>
    <row r="50" spans="1:48" ht="61.5" customHeight="1" x14ac:dyDescent="0.25">
      <c r="A50" s="951"/>
      <c r="B50" s="724" t="s">
        <v>355</v>
      </c>
      <c r="C50" s="727" t="s">
        <v>482</v>
      </c>
      <c r="D50" s="727" t="s">
        <v>363</v>
      </c>
      <c r="E50" s="727" t="s">
        <v>475</v>
      </c>
      <c r="F50" s="958">
        <v>2024130010109</v>
      </c>
      <c r="G50" s="727" t="s">
        <v>476</v>
      </c>
      <c r="H50" s="727" t="s">
        <v>477</v>
      </c>
      <c r="I50" s="727" t="s">
        <v>478</v>
      </c>
      <c r="J50" s="727">
        <v>0</v>
      </c>
      <c r="K50" s="913">
        <v>1</v>
      </c>
      <c r="L50" s="966">
        <v>0.2</v>
      </c>
      <c r="M50" s="350" t="s">
        <v>479</v>
      </c>
      <c r="N50" s="350" t="s">
        <v>205</v>
      </c>
      <c r="O50" s="727" t="s">
        <v>480</v>
      </c>
      <c r="P50" s="419">
        <v>4</v>
      </c>
      <c r="Q50" s="468">
        <v>4</v>
      </c>
      <c r="R50" s="567">
        <f>4</f>
        <v>4</v>
      </c>
      <c r="S50" s="422">
        <f>R50/P50</f>
        <v>1</v>
      </c>
      <c r="T50" s="442">
        <v>45505</v>
      </c>
      <c r="U50" s="442">
        <v>45641</v>
      </c>
      <c r="V50" s="351">
        <v>139</v>
      </c>
      <c r="W50" s="443">
        <v>264906</v>
      </c>
      <c r="X50" s="350" t="s">
        <v>442</v>
      </c>
      <c r="Y50" s="350" t="s">
        <v>443</v>
      </c>
      <c r="Z50" s="727" t="s">
        <v>444</v>
      </c>
      <c r="AA50" s="727" t="s">
        <v>445</v>
      </c>
      <c r="AB50" s="350" t="s">
        <v>228</v>
      </c>
      <c r="AC50" s="444" t="s">
        <v>446</v>
      </c>
      <c r="AD50" s="445">
        <v>180000000</v>
      </c>
      <c r="AE50" s="350" t="s">
        <v>55</v>
      </c>
      <c r="AF50" s="350" t="s">
        <v>54</v>
      </c>
      <c r="AG50" s="442">
        <v>45534</v>
      </c>
      <c r="AH50" s="442"/>
      <c r="AI50" s="201">
        <v>180000000</v>
      </c>
      <c r="AJ50" s="201">
        <v>180000000</v>
      </c>
      <c r="AK50" s="403"/>
      <c r="AL50" s="403">
        <v>180000000</v>
      </c>
      <c r="AM50" s="194"/>
      <c r="AN50" s="403">
        <v>180000000</v>
      </c>
      <c r="AO50" s="350" t="s">
        <v>481</v>
      </c>
      <c r="AP50" s="449" t="s">
        <v>482</v>
      </c>
      <c r="AQ50" s="449">
        <v>280000000</v>
      </c>
      <c r="AR50" s="449">
        <v>250000000</v>
      </c>
      <c r="AS50" s="449">
        <v>250000000</v>
      </c>
      <c r="AT50" s="591">
        <f>AR50/AQ50</f>
        <v>0.8928571428571429</v>
      </c>
      <c r="AU50" s="591">
        <f>AS50/AQ50</f>
        <v>0.8928571428571429</v>
      </c>
      <c r="AV50" s="405"/>
    </row>
    <row r="51" spans="1:48" ht="72" customHeight="1" x14ac:dyDescent="0.25">
      <c r="A51" s="951"/>
      <c r="B51" s="725"/>
      <c r="C51" s="728"/>
      <c r="D51" s="728"/>
      <c r="E51" s="728"/>
      <c r="F51" s="959"/>
      <c r="G51" s="728"/>
      <c r="H51" s="728"/>
      <c r="I51" s="728"/>
      <c r="J51" s="728"/>
      <c r="K51" s="861"/>
      <c r="L51" s="967"/>
      <c r="M51" s="84" t="s">
        <v>483</v>
      </c>
      <c r="N51" s="84" t="s">
        <v>205</v>
      </c>
      <c r="O51" s="728"/>
      <c r="P51" s="420">
        <v>6</v>
      </c>
      <c r="Q51" s="468">
        <v>6</v>
      </c>
      <c r="R51" s="566">
        <f>6</f>
        <v>6</v>
      </c>
      <c r="S51" s="422">
        <f t="shared" ref="S51:S58" si="7">R51/P51</f>
        <v>1</v>
      </c>
      <c r="T51" s="95">
        <v>45505</v>
      </c>
      <c r="U51" s="95">
        <v>45641</v>
      </c>
      <c r="V51" s="172">
        <v>139</v>
      </c>
      <c r="W51" s="105">
        <v>264906</v>
      </c>
      <c r="X51" s="84" t="s">
        <v>442</v>
      </c>
      <c r="Y51" s="84" t="s">
        <v>443</v>
      </c>
      <c r="Z51" s="728"/>
      <c r="AA51" s="728"/>
      <c r="AB51" s="84" t="s">
        <v>228</v>
      </c>
      <c r="AC51" s="106" t="s">
        <v>462</v>
      </c>
      <c r="AD51" s="96">
        <v>30000000</v>
      </c>
      <c r="AE51" s="84" t="s">
        <v>55</v>
      </c>
      <c r="AF51" s="84" t="s">
        <v>54</v>
      </c>
      <c r="AG51" s="95">
        <v>45534</v>
      </c>
      <c r="AH51" s="95"/>
      <c r="AI51" s="96">
        <v>30000000</v>
      </c>
      <c r="AJ51" s="96">
        <v>30000000</v>
      </c>
      <c r="AK51" s="113"/>
      <c r="AL51" s="113">
        <v>0</v>
      </c>
      <c r="AM51" s="113"/>
      <c r="AN51" s="113">
        <v>0</v>
      </c>
      <c r="AO51" s="84" t="s">
        <v>481</v>
      </c>
      <c r="AP51" s="270" t="s">
        <v>482</v>
      </c>
      <c r="AQ51" s="270"/>
      <c r="AR51" s="270"/>
      <c r="AS51" s="270"/>
      <c r="AT51" s="270"/>
      <c r="AU51" s="270"/>
      <c r="AV51" s="280"/>
    </row>
    <row r="52" spans="1:48" ht="57" customHeight="1" x14ac:dyDescent="0.25">
      <c r="A52" s="951"/>
      <c r="B52" s="725"/>
      <c r="C52" s="728"/>
      <c r="D52" s="728"/>
      <c r="E52" s="728"/>
      <c r="F52" s="959"/>
      <c r="G52" s="728"/>
      <c r="H52" s="728"/>
      <c r="I52" s="728"/>
      <c r="J52" s="728"/>
      <c r="K52" s="861"/>
      <c r="L52" s="967"/>
      <c r="M52" s="84" t="s">
        <v>484</v>
      </c>
      <c r="N52" s="84" t="s">
        <v>205</v>
      </c>
      <c r="O52" s="728"/>
      <c r="P52" s="420">
        <v>1</v>
      </c>
      <c r="Q52" s="468">
        <v>1</v>
      </c>
      <c r="R52" s="256">
        <f t="shared" ref="R52:R72" si="8">Q52/P52</f>
        <v>1</v>
      </c>
      <c r="S52" s="422">
        <f t="shared" si="7"/>
        <v>1</v>
      </c>
      <c r="T52" s="95">
        <v>45505</v>
      </c>
      <c r="U52" s="95">
        <v>45641</v>
      </c>
      <c r="V52" s="172">
        <v>139</v>
      </c>
      <c r="W52" s="105">
        <v>264906</v>
      </c>
      <c r="X52" s="84" t="s">
        <v>442</v>
      </c>
      <c r="Y52" s="84" t="s">
        <v>443</v>
      </c>
      <c r="Z52" s="728"/>
      <c r="AA52" s="728"/>
      <c r="AB52" s="84" t="s">
        <v>228</v>
      </c>
      <c r="AC52" s="106" t="s">
        <v>462</v>
      </c>
      <c r="AD52" s="96">
        <v>60000000</v>
      </c>
      <c r="AE52" s="84" t="s">
        <v>77</v>
      </c>
      <c r="AF52" s="84" t="s">
        <v>54</v>
      </c>
      <c r="AG52" s="95">
        <v>45534</v>
      </c>
      <c r="AH52" s="95"/>
      <c r="AI52" s="96">
        <v>60000000</v>
      </c>
      <c r="AJ52" s="96">
        <v>50000000</v>
      </c>
      <c r="AK52" s="113"/>
      <c r="AL52" s="113">
        <v>0</v>
      </c>
      <c r="AM52" s="113"/>
      <c r="AN52" s="113">
        <v>0</v>
      </c>
      <c r="AO52" s="84" t="s">
        <v>481</v>
      </c>
      <c r="AP52" s="270" t="s">
        <v>482</v>
      </c>
      <c r="AQ52" s="270"/>
      <c r="AR52" s="270"/>
      <c r="AS52" s="270"/>
      <c r="AT52" s="270"/>
      <c r="AU52" s="270"/>
      <c r="AV52" s="280"/>
    </row>
    <row r="53" spans="1:48" ht="63.75" customHeight="1" x14ac:dyDescent="0.25">
      <c r="A53" s="951"/>
      <c r="B53" s="725"/>
      <c r="C53" s="728"/>
      <c r="D53" s="728"/>
      <c r="E53" s="728"/>
      <c r="F53" s="959"/>
      <c r="G53" s="728"/>
      <c r="H53" s="728"/>
      <c r="I53" s="728"/>
      <c r="J53" s="728"/>
      <c r="K53" s="861"/>
      <c r="L53" s="967"/>
      <c r="M53" s="84" t="s">
        <v>485</v>
      </c>
      <c r="N53" s="84" t="s">
        <v>205</v>
      </c>
      <c r="O53" s="728"/>
      <c r="P53" s="420">
        <v>1</v>
      </c>
      <c r="Q53" s="468">
        <v>1</v>
      </c>
      <c r="R53" s="256">
        <f t="shared" si="8"/>
        <v>1</v>
      </c>
      <c r="S53" s="422">
        <f t="shared" si="7"/>
        <v>1</v>
      </c>
      <c r="T53" s="95">
        <v>45505</v>
      </c>
      <c r="U53" s="95">
        <v>45641</v>
      </c>
      <c r="V53" s="172">
        <v>139</v>
      </c>
      <c r="W53" s="105">
        <v>264906</v>
      </c>
      <c r="X53" s="84" t="s">
        <v>442</v>
      </c>
      <c r="Y53" s="84" t="s">
        <v>443</v>
      </c>
      <c r="Z53" s="728"/>
      <c r="AA53" s="728"/>
      <c r="AB53" s="84" t="s">
        <v>228</v>
      </c>
      <c r="AC53" s="106" t="s">
        <v>446</v>
      </c>
      <c r="AD53" s="96">
        <v>50000000</v>
      </c>
      <c r="AE53" s="84" t="s">
        <v>55</v>
      </c>
      <c r="AF53" s="84" t="s">
        <v>54</v>
      </c>
      <c r="AG53" s="95">
        <v>45534</v>
      </c>
      <c r="AH53" s="95"/>
      <c r="AI53" s="96">
        <v>50000000</v>
      </c>
      <c r="AJ53" s="96">
        <v>0</v>
      </c>
      <c r="AK53" s="113"/>
      <c r="AL53" s="113">
        <v>0</v>
      </c>
      <c r="AM53" s="113"/>
      <c r="AN53" s="113">
        <v>0</v>
      </c>
      <c r="AO53" s="84" t="s">
        <v>481</v>
      </c>
      <c r="AP53" s="270" t="s">
        <v>482</v>
      </c>
      <c r="AQ53" s="270"/>
      <c r="AR53" s="270"/>
      <c r="AS53" s="270"/>
      <c r="AT53" s="270"/>
      <c r="AU53" s="270"/>
      <c r="AV53" s="280"/>
    </row>
    <row r="54" spans="1:48" ht="84" customHeight="1" x14ac:dyDescent="0.25">
      <c r="A54" s="951"/>
      <c r="B54" s="725"/>
      <c r="C54" s="728"/>
      <c r="D54" s="728" t="s">
        <v>357</v>
      </c>
      <c r="E54" s="728"/>
      <c r="F54" s="959"/>
      <c r="G54" s="728"/>
      <c r="H54" s="728" t="s">
        <v>486</v>
      </c>
      <c r="I54" s="728" t="s">
        <v>487</v>
      </c>
      <c r="J54" s="728">
        <v>0</v>
      </c>
      <c r="K54" s="861">
        <v>22</v>
      </c>
      <c r="L54" s="967">
        <v>0.3</v>
      </c>
      <c r="M54" s="84" t="s">
        <v>488</v>
      </c>
      <c r="N54" s="84" t="s">
        <v>205</v>
      </c>
      <c r="O54" s="728" t="s">
        <v>489</v>
      </c>
      <c r="P54" s="420">
        <v>1</v>
      </c>
      <c r="Q54" s="468">
        <v>1</v>
      </c>
      <c r="R54" s="256">
        <f t="shared" si="8"/>
        <v>1</v>
      </c>
      <c r="S54" s="422">
        <f t="shared" si="7"/>
        <v>1</v>
      </c>
      <c r="T54" s="95">
        <v>45505</v>
      </c>
      <c r="U54" s="95">
        <v>45641</v>
      </c>
      <c r="V54" s="172">
        <v>139</v>
      </c>
      <c r="W54" s="105">
        <v>264906</v>
      </c>
      <c r="X54" s="84" t="s">
        <v>442</v>
      </c>
      <c r="Y54" s="84" t="s">
        <v>443</v>
      </c>
      <c r="Z54" s="728" t="s">
        <v>444</v>
      </c>
      <c r="AA54" s="728" t="s">
        <v>445</v>
      </c>
      <c r="AB54" s="84" t="s">
        <v>228</v>
      </c>
      <c r="AC54" s="107" t="s">
        <v>446</v>
      </c>
      <c r="AD54" s="96">
        <v>60000000</v>
      </c>
      <c r="AE54" s="84" t="s">
        <v>55</v>
      </c>
      <c r="AF54" s="84" t="s">
        <v>54</v>
      </c>
      <c r="AG54" s="95">
        <v>45534</v>
      </c>
      <c r="AH54" s="95"/>
      <c r="AI54" s="96">
        <v>60000000</v>
      </c>
      <c r="AJ54" s="96">
        <v>0</v>
      </c>
      <c r="AK54" s="113"/>
      <c r="AL54" s="113">
        <v>60000000</v>
      </c>
      <c r="AM54" s="113"/>
      <c r="AN54" s="113">
        <v>60000000</v>
      </c>
      <c r="AO54" s="84" t="s">
        <v>481</v>
      </c>
      <c r="AP54" s="270" t="s">
        <v>482</v>
      </c>
      <c r="AQ54" s="270"/>
      <c r="AR54" s="270"/>
      <c r="AS54" s="270"/>
      <c r="AT54" s="270"/>
      <c r="AU54" s="270"/>
      <c r="AV54" s="280"/>
    </row>
    <row r="55" spans="1:48" ht="75" x14ac:dyDescent="0.25">
      <c r="A55" s="951"/>
      <c r="B55" s="725"/>
      <c r="C55" s="728"/>
      <c r="D55" s="728"/>
      <c r="E55" s="728"/>
      <c r="F55" s="959"/>
      <c r="G55" s="728"/>
      <c r="H55" s="728"/>
      <c r="I55" s="728"/>
      <c r="J55" s="728"/>
      <c r="K55" s="861"/>
      <c r="L55" s="967"/>
      <c r="M55" s="84" t="s">
        <v>490</v>
      </c>
      <c r="N55" s="84" t="s">
        <v>205</v>
      </c>
      <c r="O55" s="728"/>
      <c r="P55" s="420">
        <v>1</v>
      </c>
      <c r="Q55" s="468">
        <v>1</v>
      </c>
      <c r="R55" s="256">
        <f t="shared" si="8"/>
        <v>1</v>
      </c>
      <c r="S55" s="422">
        <f t="shared" si="7"/>
        <v>1</v>
      </c>
      <c r="T55" s="95">
        <v>45505</v>
      </c>
      <c r="U55" s="95">
        <v>45641</v>
      </c>
      <c r="V55" s="172">
        <v>139</v>
      </c>
      <c r="W55" s="105">
        <v>264906</v>
      </c>
      <c r="X55" s="84" t="s">
        <v>442</v>
      </c>
      <c r="Y55" s="84" t="s">
        <v>443</v>
      </c>
      <c r="Z55" s="728"/>
      <c r="AA55" s="728"/>
      <c r="AB55" s="84" t="s">
        <v>450</v>
      </c>
      <c r="AC55" s="84" t="s">
        <v>64</v>
      </c>
      <c r="AD55" s="96">
        <v>0</v>
      </c>
      <c r="AE55" s="84" t="s">
        <v>64</v>
      </c>
      <c r="AF55" s="84" t="s">
        <v>64</v>
      </c>
      <c r="AG55" s="95" t="s">
        <v>452</v>
      </c>
      <c r="AH55" s="95"/>
      <c r="AI55" s="96">
        <v>0</v>
      </c>
      <c r="AJ55" s="96">
        <v>0</v>
      </c>
      <c r="AK55" s="113"/>
      <c r="AL55" s="113">
        <v>0</v>
      </c>
      <c r="AM55" s="113"/>
      <c r="AN55" s="113">
        <v>0</v>
      </c>
      <c r="AO55" s="84" t="s">
        <v>481</v>
      </c>
      <c r="AP55" s="270" t="s">
        <v>482</v>
      </c>
      <c r="AQ55" s="270"/>
      <c r="AR55" s="270"/>
      <c r="AS55" s="270"/>
      <c r="AT55" s="270"/>
      <c r="AU55" s="270"/>
      <c r="AV55" s="280"/>
    </row>
    <row r="56" spans="1:48" ht="54" customHeight="1" x14ac:dyDescent="0.25">
      <c r="A56" s="951"/>
      <c r="B56" s="725"/>
      <c r="C56" s="728"/>
      <c r="D56" s="728" t="s">
        <v>360</v>
      </c>
      <c r="E56" s="728"/>
      <c r="F56" s="959"/>
      <c r="G56" s="728"/>
      <c r="H56" s="728"/>
      <c r="I56" s="728" t="s">
        <v>491</v>
      </c>
      <c r="J56" s="728">
        <v>0</v>
      </c>
      <c r="K56" s="861">
        <v>1</v>
      </c>
      <c r="L56" s="967">
        <v>0.5</v>
      </c>
      <c r="M56" s="84" t="s">
        <v>492</v>
      </c>
      <c r="N56" s="84" t="s">
        <v>205</v>
      </c>
      <c r="O56" s="728" t="s">
        <v>493</v>
      </c>
      <c r="P56" s="420">
        <v>6</v>
      </c>
      <c r="Q56" s="468">
        <v>6</v>
      </c>
      <c r="R56" s="566">
        <f>6</f>
        <v>6</v>
      </c>
      <c r="S56" s="422">
        <f t="shared" si="7"/>
        <v>1</v>
      </c>
      <c r="T56" s="95">
        <v>45505</v>
      </c>
      <c r="U56" s="95">
        <v>45641</v>
      </c>
      <c r="V56" s="172">
        <v>139</v>
      </c>
      <c r="W56" s="105">
        <v>100</v>
      </c>
      <c r="X56" s="84" t="s">
        <v>442</v>
      </c>
      <c r="Y56" s="84" t="s">
        <v>443</v>
      </c>
      <c r="Z56" s="728" t="s">
        <v>444</v>
      </c>
      <c r="AA56" s="728" t="s">
        <v>445</v>
      </c>
      <c r="AB56" s="84" t="s">
        <v>228</v>
      </c>
      <c r="AC56" s="106" t="s">
        <v>462</v>
      </c>
      <c r="AD56" s="96">
        <v>20000000</v>
      </c>
      <c r="AE56" s="84" t="s">
        <v>77</v>
      </c>
      <c r="AF56" s="84" t="s">
        <v>54</v>
      </c>
      <c r="AG56" s="95">
        <v>45534</v>
      </c>
      <c r="AH56" s="95"/>
      <c r="AI56" s="96">
        <v>20000000</v>
      </c>
      <c r="AJ56" s="96">
        <v>20000000</v>
      </c>
      <c r="AK56" s="113"/>
      <c r="AL56" s="113">
        <v>10000000</v>
      </c>
      <c r="AM56" s="113"/>
      <c r="AN56" s="113">
        <v>10000000</v>
      </c>
      <c r="AO56" s="84" t="s">
        <v>481</v>
      </c>
      <c r="AP56" s="270" t="s">
        <v>482</v>
      </c>
      <c r="AQ56" s="270"/>
      <c r="AR56" s="270"/>
      <c r="AS56" s="270"/>
      <c r="AT56" s="270"/>
      <c r="AU56" s="270"/>
      <c r="AV56" s="280"/>
    </row>
    <row r="57" spans="1:48" ht="48.75" customHeight="1" x14ac:dyDescent="0.25">
      <c r="A57" s="951"/>
      <c r="B57" s="725"/>
      <c r="C57" s="728"/>
      <c r="D57" s="728"/>
      <c r="E57" s="728"/>
      <c r="F57" s="959"/>
      <c r="G57" s="728"/>
      <c r="H57" s="728"/>
      <c r="I57" s="728"/>
      <c r="J57" s="728"/>
      <c r="K57" s="861"/>
      <c r="L57" s="967"/>
      <c r="M57" s="84" t="s">
        <v>494</v>
      </c>
      <c r="N57" s="84" t="s">
        <v>205</v>
      </c>
      <c r="O57" s="728"/>
      <c r="P57" s="420">
        <v>1</v>
      </c>
      <c r="Q57" s="468">
        <v>1</v>
      </c>
      <c r="R57" s="256">
        <f t="shared" si="8"/>
        <v>1</v>
      </c>
      <c r="S57" s="422">
        <f t="shared" si="7"/>
        <v>1</v>
      </c>
      <c r="T57" s="95">
        <v>45505</v>
      </c>
      <c r="U57" s="95">
        <v>45641</v>
      </c>
      <c r="V57" s="172">
        <v>139</v>
      </c>
      <c r="W57" s="105">
        <v>100</v>
      </c>
      <c r="X57" s="84" t="s">
        <v>442</v>
      </c>
      <c r="Y57" s="84" t="s">
        <v>443</v>
      </c>
      <c r="Z57" s="728"/>
      <c r="AA57" s="728"/>
      <c r="AB57" s="84" t="s">
        <v>228</v>
      </c>
      <c r="AC57" s="107" t="s">
        <v>446</v>
      </c>
      <c r="AD57" s="96">
        <v>50000000</v>
      </c>
      <c r="AE57" s="84" t="s">
        <v>55</v>
      </c>
      <c r="AF57" s="84" t="s">
        <v>54</v>
      </c>
      <c r="AG57" s="95">
        <v>45534</v>
      </c>
      <c r="AH57" s="95"/>
      <c r="AI57" s="96">
        <v>50000000</v>
      </c>
      <c r="AJ57" s="96">
        <v>0</v>
      </c>
      <c r="AK57" s="113"/>
      <c r="AL57" s="113">
        <v>0</v>
      </c>
      <c r="AM57" s="113"/>
      <c r="AN57" s="113">
        <v>0</v>
      </c>
      <c r="AO57" s="84" t="s">
        <v>481</v>
      </c>
      <c r="AP57" s="270" t="s">
        <v>482</v>
      </c>
      <c r="AQ57" s="270"/>
      <c r="AR57" s="270"/>
      <c r="AS57" s="270"/>
      <c r="AT57" s="270"/>
      <c r="AU57" s="270"/>
      <c r="AV57" s="280"/>
    </row>
    <row r="58" spans="1:48" ht="55.5" customHeight="1" thickBot="1" x14ac:dyDescent="0.3">
      <c r="A58" s="952"/>
      <c r="B58" s="956"/>
      <c r="C58" s="862"/>
      <c r="D58" s="862"/>
      <c r="E58" s="862"/>
      <c r="F58" s="960"/>
      <c r="G58" s="862"/>
      <c r="H58" s="862"/>
      <c r="I58" s="862"/>
      <c r="J58" s="862"/>
      <c r="K58" s="842"/>
      <c r="L58" s="968"/>
      <c r="M58" s="147" t="s">
        <v>495</v>
      </c>
      <c r="N58" s="147" t="s">
        <v>205</v>
      </c>
      <c r="O58" s="862"/>
      <c r="P58" s="421">
        <v>1</v>
      </c>
      <c r="Q58" s="536">
        <v>1</v>
      </c>
      <c r="R58" s="257">
        <f t="shared" si="8"/>
        <v>1</v>
      </c>
      <c r="S58" s="422">
        <f t="shared" si="7"/>
        <v>1</v>
      </c>
      <c r="T58" s="202">
        <v>45505</v>
      </c>
      <c r="U58" s="202">
        <v>45641</v>
      </c>
      <c r="V58" s="203">
        <v>139</v>
      </c>
      <c r="W58" s="204">
        <v>100</v>
      </c>
      <c r="X58" s="147" t="s">
        <v>442</v>
      </c>
      <c r="Y58" s="147" t="s">
        <v>443</v>
      </c>
      <c r="Z58" s="862"/>
      <c r="AA58" s="862"/>
      <c r="AB58" s="147" t="s">
        <v>228</v>
      </c>
      <c r="AC58" s="205" t="s">
        <v>446</v>
      </c>
      <c r="AD58" s="206">
        <v>250000000</v>
      </c>
      <c r="AE58" s="147" t="s">
        <v>55</v>
      </c>
      <c r="AF58" s="147" t="s">
        <v>54</v>
      </c>
      <c r="AG58" s="202">
        <v>45534</v>
      </c>
      <c r="AH58" s="202"/>
      <c r="AI58" s="206">
        <v>250000000</v>
      </c>
      <c r="AJ58" s="206">
        <v>0</v>
      </c>
      <c r="AK58" s="200"/>
      <c r="AL58" s="200">
        <v>0</v>
      </c>
      <c r="AM58" s="200"/>
      <c r="AN58" s="200">
        <v>0</v>
      </c>
      <c r="AO58" s="147" t="s">
        <v>481</v>
      </c>
      <c r="AP58" s="271" t="s">
        <v>482</v>
      </c>
      <c r="AQ58" s="271"/>
      <c r="AR58" s="271"/>
      <c r="AS58" s="271"/>
      <c r="AT58" s="271"/>
      <c r="AU58" s="271"/>
      <c r="AV58" s="280"/>
    </row>
    <row r="59" spans="1:48" ht="55.5" customHeight="1" thickBot="1" x14ac:dyDescent="0.3">
      <c r="A59" s="358"/>
      <c r="B59" s="1067" t="s">
        <v>702</v>
      </c>
      <c r="C59" s="1068"/>
      <c r="D59" s="1068"/>
      <c r="E59" s="1068"/>
      <c r="F59" s="1068"/>
      <c r="G59" s="1068"/>
      <c r="H59" s="1068"/>
      <c r="I59" s="1068"/>
      <c r="J59" s="1068"/>
      <c r="K59" s="1068"/>
      <c r="L59" s="1068"/>
      <c r="M59" s="1068"/>
      <c r="N59" s="1068"/>
      <c r="O59" s="1068"/>
      <c r="P59" s="1068"/>
      <c r="Q59" s="1068"/>
      <c r="R59" s="1068"/>
      <c r="S59" s="565">
        <f>SUM(S50:S58)/9</f>
        <v>1</v>
      </c>
      <c r="T59" s="524"/>
      <c r="U59" s="524"/>
      <c r="V59" s="524"/>
      <c r="W59" s="524"/>
      <c r="X59" s="524"/>
      <c r="Y59" s="524"/>
      <c r="Z59" s="524"/>
      <c r="AA59" s="524"/>
      <c r="AB59" s="524"/>
      <c r="AC59" s="524"/>
      <c r="AD59" s="524"/>
      <c r="AE59" s="524"/>
      <c r="AF59" s="524"/>
      <c r="AG59" s="524"/>
      <c r="AH59" s="525"/>
      <c r="AI59" s="487">
        <f>SUM(AI50:AI58)</f>
        <v>700000000</v>
      </c>
      <c r="AJ59" s="488">
        <f>SUM(AJ50:AJ58)</f>
        <v>280000000</v>
      </c>
      <c r="AK59" s="488">
        <f t="shared" ref="AK59:AL59" si="9">SUM(AK50:AK58)</f>
        <v>0</v>
      </c>
      <c r="AL59" s="537">
        <f t="shared" si="9"/>
        <v>250000000</v>
      </c>
      <c r="AM59" s="488">
        <f>SUM(AM50:AM58)</f>
        <v>0</v>
      </c>
      <c r="AN59" s="538">
        <f t="shared" ref="AN59" si="10">SUM(AN50:AN58)</f>
        <v>250000000</v>
      </c>
      <c r="AO59" s="486"/>
      <c r="AP59" s="84"/>
      <c r="AQ59" s="84">
        <v>280000000</v>
      </c>
      <c r="AR59" s="84">
        <v>250000000</v>
      </c>
      <c r="AS59" s="84">
        <v>250000000</v>
      </c>
      <c r="AT59" s="592">
        <v>0.8928571428571429</v>
      </c>
      <c r="AU59" s="592">
        <v>0.8928571428571429</v>
      </c>
      <c r="AV59" s="280"/>
    </row>
    <row r="60" spans="1:48" ht="54.75" customHeight="1" x14ac:dyDescent="0.25">
      <c r="A60" s="689" t="s">
        <v>368</v>
      </c>
      <c r="B60" s="992" t="s">
        <v>369</v>
      </c>
      <c r="C60" s="859" t="s">
        <v>503</v>
      </c>
      <c r="D60" s="977" t="s">
        <v>612</v>
      </c>
      <c r="E60" s="859" t="s">
        <v>496</v>
      </c>
      <c r="F60" s="974">
        <v>2024130010110</v>
      </c>
      <c r="G60" s="859" t="s">
        <v>497</v>
      </c>
      <c r="H60" s="859" t="s">
        <v>498</v>
      </c>
      <c r="I60" s="997" t="s">
        <v>614</v>
      </c>
      <c r="J60" s="969">
        <v>0.25</v>
      </c>
      <c r="K60" s="843">
        <v>1</v>
      </c>
      <c r="L60" s="979">
        <v>0.25</v>
      </c>
      <c r="M60" s="424" t="s">
        <v>505</v>
      </c>
      <c r="N60" s="424" t="s">
        <v>205</v>
      </c>
      <c r="O60" s="859" t="s">
        <v>506</v>
      </c>
      <c r="P60" s="429">
        <v>6</v>
      </c>
      <c r="Q60" s="468">
        <v>6</v>
      </c>
      <c r="R60" s="257">
        <f>6</f>
        <v>6</v>
      </c>
      <c r="S60" s="413">
        <f>R60/P60</f>
        <v>1</v>
      </c>
      <c r="T60" s="426">
        <v>45505</v>
      </c>
      <c r="U60" s="426">
        <v>45641</v>
      </c>
      <c r="V60" s="425">
        <v>139</v>
      </c>
      <c r="W60" s="424">
        <v>400</v>
      </c>
      <c r="X60" s="424" t="s">
        <v>442</v>
      </c>
      <c r="Y60" s="424" t="s">
        <v>443</v>
      </c>
      <c r="Z60" s="859" t="s">
        <v>444</v>
      </c>
      <c r="AA60" s="859" t="s">
        <v>445</v>
      </c>
      <c r="AB60" s="424" t="s">
        <v>228</v>
      </c>
      <c r="AC60" s="424" t="s">
        <v>462</v>
      </c>
      <c r="AD60" s="427">
        <v>150000000</v>
      </c>
      <c r="AE60" s="427" t="s">
        <v>77</v>
      </c>
      <c r="AF60" s="424" t="s">
        <v>54</v>
      </c>
      <c r="AG60" s="426">
        <v>45534</v>
      </c>
      <c r="AH60" s="426"/>
      <c r="AI60" s="427">
        <v>150000000</v>
      </c>
      <c r="AJ60" s="427">
        <v>150000000</v>
      </c>
      <c r="AK60" s="403"/>
      <c r="AL60" s="403">
        <v>150000000</v>
      </c>
      <c r="AM60" s="403"/>
      <c r="AN60" s="403">
        <v>150000000</v>
      </c>
      <c r="AO60" s="424" t="s">
        <v>502</v>
      </c>
      <c r="AP60" s="428" t="s">
        <v>503</v>
      </c>
      <c r="AQ60" s="428">
        <v>2495150311</v>
      </c>
      <c r="AR60" s="428">
        <v>1862401902.51</v>
      </c>
      <c r="AS60" s="428">
        <v>1546953135.51</v>
      </c>
      <c r="AT60" s="593">
        <f>AR60/AQ60</f>
        <v>0.74640870103075729</v>
      </c>
      <c r="AU60" s="593">
        <f>AS60/AQ60</f>
        <v>0.61998394593310735</v>
      </c>
      <c r="AV60" s="280"/>
    </row>
    <row r="61" spans="1:48" ht="45" customHeight="1" x14ac:dyDescent="0.25">
      <c r="A61" s="675"/>
      <c r="B61" s="711"/>
      <c r="C61" s="714"/>
      <c r="D61" s="978"/>
      <c r="E61" s="714"/>
      <c r="F61" s="975"/>
      <c r="G61" s="714"/>
      <c r="H61" s="714"/>
      <c r="I61" s="998"/>
      <c r="J61" s="969"/>
      <c r="K61" s="843"/>
      <c r="L61" s="860"/>
      <c r="M61" s="86" t="s">
        <v>507</v>
      </c>
      <c r="N61" s="86" t="s">
        <v>205</v>
      </c>
      <c r="O61" s="714"/>
      <c r="P61" s="430">
        <v>1</v>
      </c>
      <c r="Q61" s="470">
        <v>1</v>
      </c>
      <c r="R61" s="257">
        <f t="shared" si="8"/>
        <v>1</v>
      </c>
      <c r="S61" s="413">
        <f t="shared" ref="S61:S68" si="11">R61/P61</f>
        <v>1</v>
      </c>
      <c r="T61" s="97">
        <v>45505</v>
      </c>
      <c r="U61" s="97">
        <v>45641</v>
      </c>
      <c r="V61" s="142">
        <v>139</v>
      </c>
      <c r="W61" s="86">
        <v>400</v>
      </c>
      <c r="X61" s="86" t="s">
        <v>442</v>
      </c>
      <c r="Y61" s="86" t="s">
        <v>443</v>
      </c>
      <c r="Z61" s="714"/>
      <c r="AA61" s="714"/>
      <c r="AB61" s="86" t="s">
        <v>228</v>
      </c>
      <c r="AC61" s="86" t="s">
        <v>446</v>
      </c>
      <c r="AD61" s="120">
        <v>516500003</v>
      </c>
      <c r="AE61" s="120" t="s">
        <v>55</v>
      </c>
      <c r="AF61" s="86" t="s">
        <v>54</v>
      </c>
      <c r="AG61" s="97">
        <v>45534</v>
      </c>
      <c r="AH61" s="97"/>
      <c r="AI61" s="120">
        <v>516500003</v>
      </c>
      <c r="AJ61" s="120">
        <v>516500003</v>
      </c>
      <c r="AK61" s="113"/>
      <c r="AL61" s="113">
        <v>11751597.50999999</v>
      </c>
      <c r="AM61" s="113"/>
      <c r="AN61" s="113">
        <v>11751597.50999999</v>
      </c>
      <c r="AO61" s="86" t="s">
        <v>502</v>
      </c>
      <c r="AP61" s="272" t="s">
        <v>503</v>
      </c>
      <c r="AQ61" s="272"/>
      <c r="AR61" s="272"/>
      <c r="AS61" s="272"/>
      <c r="AT61" s="272"/>
      <c r="AU61" s="272"/>
      <c r="AV61" s="280"/>
    </row>
    <row r="62" spans="1:48" ht="47.25" customHeight="1" x14ac:dyDescent="0.25">
      <c r="A62" s="675"/>
      <c r="B62" s="711"/>
      <c r="C62" s="714"/>
      <c r="D62" s="714" t="s">
        <v>616</v>
      </c>
      <c r="E62" s="714"/>
      <c r="F62" s="975"/>
      <c r="G62" s="714"/>
      <c r="H62" s="714"/>
      <c r="I62" s="998"/>
      <c r="J62" s="859"/>
      <c r="K62" s="913"/>
      <c r="L62" s="860"/>
      <c r="M62" s="86" t="s">
        <v>508</v>
      </c>
      <c r="N62" s="86" t="s">
        <v>205</v>
      </c>
      <c r="O62" s="714"/>
      <c r="P62" s="430">
        <v>1</v>
      </c>
      <c r="Q62" s="470">
        <v>1</v>
      </c>
      <c r="R62" s="257">
        <f t="shared" si="8"/>
        <v>1</v>
      </c>
      <c r="S62" s="413">
        <f t="shared" si="11"/>
        <v>1</v>
      </c>
      <c r="T62" s="97">
        <v>45505</v>
      </c>
      <c r="U62" s="97">
        <v>45641</v>
      </c>
      <c r="V62" s="142">
        <v>139</v>
      </c>
      <c r="W62" s="86">
        <v>400</v>
      </c>
      <c r="X62" s="86" t="s">
        <v>442</v>
      </c>
      <c r="Y62" s="86" t="s">
        <v>443</v>
      </c>
      <c r="Z62" s="714"/>
      <c r="AA62" s="714"/>
      <c r="AB62" s="86" t="s">
        <v>228</v>
      </c>
      <c r="AC62" s="86" t="s">
        <v>462</v>
      </c>
      <c r="AD62" s="120">
        <v>30000000</v>
      </c>
      <c r="AE62" s="120" t="s">
        <v>77</v>
      </c>
      <c r="AF62" s="86" t="s">
        <v>54</v>
      </c>
      <c r="AG62" s="97">
        <v>45534</v>
      </c>
      <c r="AH62" s="97"/>
      <c r="AI62" s="120">
        <v>30000000</v>
      </c>
      <c r="AJ62" s="120">
        <v>30000000</v>
      </c>
      <c r="AK62" s="113"/>
      <c r="AL62" s="113">
        <v>30000000</v>
      </c>
      <c r="AM62" s="113"/>
      <c r="AN62" s="113">
        <v>30000000</v>
      </c>
      <c r="AO62" s="86" t="s">
        <v>502</v>
      </c>
      <c r="AP62" s="272" t="s">
        <v>503</v>
      </c>
      <c r="AQ62" s="272"/>
      <c r="AR62" s="272"/>
      <c r="AS62" s="272"/>
      <c r="AT62" s="272"/>
      <c r="AU62" s="272"/>
      <c r="AV62" s="280"/>
    </row>
    <row r="63" spans="1:48" ht="42.75" customHeight="1" x14ac:dyDescent="0.25">
      <c r="A63" s="675"/>
      <c r="B63" s="711"/>
      <c r="C63" s="714"/>
      <c r="D63" s="714"/>
      <c r="E63" s="714"/>
      <c r="F63" s="975"/>
      <c r="G63" s="714"/>
      <c r="H63" s="714" t="s">
        <v>513</v>
      </c>
      <c r="I63" s="714" t="s">
        <v>509</v>
      </c>
      <c r="J63" s="714">
        <v>0</v>
      </c>
      <c r="K63" s="861">
        <v>630</v>
      </c>
      <c r="L63" s="860">
        <v>0.25</v>
      </c>
      <c r="M63" s="86" t="s">
        <v>510</v>
      </c>
      <c r="N63" s="86" t="s">
        <v>205</v>
      </c>
      <c r="O63" s="207"/>
      <c r="P63" s="430">
        <v>1</v>
      </c>
      <c r="Q63" s="470">
        <v>1</v>
      </c>
      <c r="R63" s="257">
        <f t="shared" si="8"/>
        <v>1</v>
      </c>
      <c r="S63" s="413">
        <f t="shared" si="11"/>
        <v>1</v>
      </c>
      <c r="T63" s="97">
        <v>45505</v>
      </c>
      <c r="U63" s="97">
        <v>45641</v>
      </c>
      <c r="V63" s="142">
        <v>139</v>
      </c>
      <c r="W63" s="86">
        <v>400</v>
      </c>
      <c r="X63" s="86" t="s">
        <v>442</v>
      </c>
      <c r="Y63" s="86" t="s">
        <v>443</v>
      </c>
      <c r="Z63" s="207" t="s">
        <v>444</v>
      </c>
      <c r="AA63" s="207" t="s">
        <v>445</v>
      </c>
      <c r="AB63" s="86" t="s">
        <v>228</v>
      </c>
      <c r="AC63" s="86" t="s">
        <v>446</v>
      </c>
      <c r="AD63" s="120">
        <v>200000000</v>
      </c>
      <c r="AE63" s="86" t="s">
        <v>55</v>
      </c>
      <c r="AF63" s="86" t="s">
        <v>54</v>
      </c>
      <c r="AG63" s="97">
        <v>45534</v>
      </c>
      <c r="AH63" s="97"/>
      <c r="AI63" s="120">
        <v>200000000</v>
      </c>
      <c r="AJ63" s="120">
        <v>200000000</v>
      </c>
      <c r="AK63" s="113"/>
      <c r="AL63" s="113">
        <v>67900000</v>
      </c>
      <c r="AM63" s="113"/>
      <c r="AN63" s="113">
        <v>67900000</v>
      </c>
      <c r="AO63" s="86" t="s">
        <v>502</v>
      </c>
      <c r="AP63" s="272" t="s">
        <v>503</v>
      </c>
      <c r="AQ63" s="272"/>
      <c r="AR63" s="272"/>
      <c r="AS63" s="272"/>
      <c r="AT63" s="272"/>
      <c r="AU63" s="272"/>
      <c r="AV63" s="280"/>
    </row>
    <row r="64" spans="1:48" ht="37.5" customHeight="1" x14ac:dyDescent="0.25">
      <c r="A64" s="675"/>
      <c r="B64" s="711"/>
      <c r="C64" s="714"/>
      <c r="D64" s="714"/>
      <c r="E64" s="714"/>
      <c r="F64" s="975"/>
      <c r="G64" s="714"/>
      <c r="H64" s="714"/>
      <c r="I64" s="714"/>
      <c r="J64" s="714"/>
      <c r="K64" s="861"/>
      <c r="L64" s="860"/>
      <c r="M64" s="86" t="s">
        <v>512</v>
      </c>
      <c r="N64" s="86" t="s">
        <v>205</v>
      </c>
      <c r="O64" s="207"/>
      <c r="P64" s="430">
        <v>4</v>
      </c>
      <c r="Q64" s="470">
        <v>4</v>
      </c>
      <c r="R64" s="569">
        <f>4</f>
        <v>4</v>
      </c>
      <c r="S64" s="413">
        <f t="shared" si="11"/>
        <v>1</v>
      </c>
      <c r="T64" s="97">
        <v>45505</v>
      </c>
      <c r="U64" s="97">
        <v>45641</v>
      </c>
      <c r="V64" s="142">
        <v>139</v>
      </c>
      <c r="W64" s="86">
        <v>400</v>
      </c>
      <c r="X64" s="86" t="s">
        <v>442</v>
      </c>
      <c r="Y64" s="86" t="s">
        <v>443</v>
      </c>
      <c r="Z64" s="207"/>
      <c r="AA64" s="207"/>
      <c r="AB64" s="86" t="s">
        <v>228</v>
      </c>
      <c r="AC64" s="86" t="s">
        <v>446</v>
      </c>
      <c r="AD64" s="120">
        <v>60000000</v>
      </c>
      <c r="AE64" s="86" t="s">
        <v>77</v>
      </c>
      <c r="AF64" s="86" t="s">
        <v>54</v>
      </c>
      <c r="AG64" s="97">
        <v>45534</v>
      </c>
      <c r="AH64" s="97"/>
      <c r="AI64" s="120">
        <v>60000000</v>
      </c>
      <c r="AJ64" s="120">
        <v>60000000</v>
      </c>
      <c r="AK64" s="113"/>
      <c r="AL64" s="113">
        <v>64099997</v>
      </c>
      <c r="AM64" s="113"/>
      <c r="AN64" s="113">
        <v>64099997</v>
      </c>
      <c r="AO64" s="86" t="s">
        <v>502</v>
      </c>
      <c r="AP64" s="272" t="s">
        <v>503</v>
      </c>
      <c r="AQ64" s="272"/>
      <c r="AR64" s="272"/>
      <c r="AS64" s="272"/>
      <c r="AT64" s="272"/>
      <c r="AU64" s="272"/>
      <c r="AV64" s="280"/>
    </row>
    <row r="65" spans="1:48" ht="47.25" customHeight="1" x14ac:dyDescent="0.25">
      <c r="A65" s="675"/>
      <c r="B65" s="711"/>
      <c r="C65" s="714"/>
      <c r="D65" s="714" t="s">
        <v>379</v>
      </c>
      <c r="E65" s="714"/>
      <c r="F65" s="975"/>
      <c r="G65" s="714"/>
      <c r="H65" s="714"/>
      <c r="I65" s="714" t="s">
        <v>514</v>
      </c>
      <c r="J65" s="714">
        <v>0.2</v>
      </c>
      <c r="K65" s="861">
        <v>1</v>
      </c>
      <c r="L65" s="860">
        <v>0.25</v>
      </c>
      <c r="M65" s="86" t="s">
        <v>515</v>
      </c>
      <c r="N65" s="86" t="s">
        <v>205</v>
      </c>
      <c r="O65" s="714" t="s">
        <v>511</v>
      </c>
      <c r="P65" s="430">
        <v>1</v>
      </c>
      <c r="Q65" s="470">
        <v>1</v>
      </c>
      <c r="R65" s="257">
        <f t="shared" si="8"/>
        <v>1</v>
      </c>
      <c r="S65" s="413">
        <f t="shared" si="11"/>
        <v>1</v>
      </c>
      <c r="T65" s="97">
        <v>45505</v>
      </c>
      <c r="U65" s="97">
        <v>45641</v>
      </c>
      <c r="V65" s="142">
        <v>139</v>
      </c>
      <c r="W65" s="86">
        <v>400</v>
      </c>
      <c r="X65" s="86" t="s">
        <v>442</v>
      </c>
      <c r="Y65" s="86" t="s">
        <v>443</v>
      </c>
      <c r="Z65" s="714" t="s">
        <v>444</v>
      </c>
      <c r="AA65" s="714" t="s">
        <v>445</v>
      </c>
      <c r="AB65" s="86" t="s">
        <v>228</v>
      </c>
      <c r="AC65" s="86" t="s">
        <v>446</v>
      </c>
      <c r="AD65" s="120">
        <v>300000000</v>
      </c>
      <c r="AE65" s="86" t="s">
        <v>55</v>
      </c>
      <c r="AF65" s="86" t="s">
        <v>54</v>
      </c>
      <c r="AG65" s="97">
        <v>45534</v>
      </c>
      <c r="AH65" s="97"/>
      <c r="AI65" s="120">
        <v>300000000</v>
      </c>
      <c r="AJ65" s="120">
        <v>300000000</v>
      </c>
      <c r="AK65" s="113"/>
      <c r="AL65" s="113">
        <v>300000000</v>
      </c>
      <c r="AM65" s="113"/>
      <c r="AN65" s="113">
        <v>300000000</v>
      </c>
      <c r="AO65" s="86" t="s">
        <v>502</v>
      </c>
      <c r="AP65" s="272" t="s">
        <v>503</v>
      </c>
      <c r="AQ65" s="272"/>
      <c r="AR65" s="272"/>
      <c r="AS65" s="272"/>
      <c r="AT65" s="272"/>
      <c r="AU65" s="272"/>
      <c r="AV65" s="280"/>
    </row>
    <row r="66" spans="1:48" ht="53.25" customHeight="1" x14ac:dyDescent="0.25">
      <c r="A66" s="675"/>
      <c r="B66" s="711"/>
      <c r="C66" s="714"/>
      <c r="D66" s="714"/>
      <c r="E66" s="714"/>
      <c r="F66" s="975"/>
      <c r="G66" s="714"/>
      <c r="H66" s="714"/>
      <c r="I66" s="714"/>
      <c r="J66" s="714"/>
      <c r="K66" s="861"/>
      <c r="L66" s="860"/>
      <c r="M66" s="86" t="s">
        <v>516</v>
      </c>
      <c r="N66" s="86" t="s">
        <v>205</v>
      </c>
      <c r="O66" s="714"/>
      <c r="P66" s="430">
        <v>1</v>
      </c>
      <c r="Q66" s="470">
        <v>1</v>
      </c>
      <c r="R66" s="257">
        <f t="shared" si="8"/>
        <v>1</v>
      </c>
      <c r="S66" s="413">
        <f t="shared" si="11"/>
        <v>1</v>
      </c>
      <c r="T66" s="97">
        <v>45505</v>
      </c>
      <c r="U66" s="97">
        <v>45641</v>
      </c>
      <c r="V66" s="142">
        <v>139</v>
      </c>
      <c r="W66" s="86">
        <v>400</v>
      </c>
      <c r="X66" s="86" t="s">
        <v>442</v>
      </c>
      <c r="Y66" s="86" t="s">
        <v>443</v>
      </c>
      <c r="Z66" s="714"/>
      <c r="AA66" s="714"/>
      <c r="AB66" s="86" t="s">
        <v>228</v>
      </c>
      <c r="AC66" s="86" t="s">
        <v>446</v>
      </c>
      <c r="AD66" s="120">
        <v>200000000</v>
      </c>
      <c r="AE66" s="86" t="s">
        <v>55</v>
      </c>
      <c r="AF66" s="86" t="s">
        <v>54</v>
      </c>
      <c r="AG66" s="97">
        <v>45534</v>
      </c>
      <c r="AH66" s="97"/>
      <c r="AI66" s="120">
        <v>200000000</v>
      </c>
      <c r="AJ66" s="120">
        <v>200000000</v>
      </c>
      <c r="AK66" s="113"/>
      <c r="AL66" s="113">
        <v>200000000</v>
      </c>
      <c r="AM66" s="113"/>
      <c r="AN66" s="113">
        <v>200000000</v>
      </c>
      <c r="AO66" s="86" t="s">
        <v>502</v>
      </c>
      <c r="AP66" s="272" t="s">
        <v>503</v>
      </c>
      <c r="AQ66" s="272"/>
      <c r="AR66" s="272"/>
      <c r="AS66" s="272"/>
      <c r="AT66" s="272"/>
      <c r="AU66" s="272"/>
      <c r="AV66" s="280"/>
    </row>
    <row r="67" spans="1:48" ht="67.5" customHeight="1" x14ac:dyDescent="0.25">
      <c r="A67" s="675"/>
      <c r="B67" s="711"/>
      <c r="C67" s="714"/>
      <c r="D67" s="714" t="s">
        <v>371</v>
      </c>
      <c r="E67" s="714"/>
      <c r="F67" s="975"/>
      <c r="G67" s="714"/>
      <c r="H67" s="714" t="s">
        <v>613</v>
      </c>
      <c r="I67" s="714" t="s">
        <v>537</v>
      </c>
      <c r="J67" s="714">
        <v>0.2</v>
      </c>
      <c r="K67" s="861">
        <v>1</v>
      </c>
      <c r="L67" s="860">
        <v>0.25</v>
      </c>
      <c r="M67" s="86" t="s">
        <v>499</v>
      </c>
      <c r="N67" s="86" t="s">
        <v>205</v>
      </c>
      <c r="O67" s="714" t="s">
        <v>489</v>
      </c>
      <c r="P67" s="430">
        <v>1</v>
      </c>
      <c r="Q67" s="470">
        <v>1</v>
      </c>
      <c r="R67" s="257">
        <f t="shared" si="8"/>
        <v>1</v>
      </c>
      <c r="S67" s="413">
        <f t="shared" si="11"/>
        <v>1</v>
      </c>
      <c r="T67" s="97">
        <v>45505</v>
      </c>
      <c r="U67" s="97">
        <v>45641</v>
      </c>
      <c r="V67" s="142">
        <v>139</v>
      </c>
      <c r="W67" s="86">
        <v>400</v>
      </c>
      <c r="X67" s="86" t="s">
        <v>442</v>
      </c>
      <c r="Y67" s="86" t="s">
        <v>443</v>
      </c>
      <c r="Z67" s="714" t="s">
        <v>444</v>
      </c>
      <c r="AA67" s="714" t="s">
        <v>445</v>
      </c>
      <c r="AB67" s="86" t="s">
        <v>228</v>
      </c>
      <c r="AC67" s="86" t="s">
        <v>501</v>
      </c>
      <c r="AD67" s="120">
        <v>100000000</v>
      </c>
      <c r="AE67" s="86" t="s">
        <v>55</v>
      </c>
      <c r="AF67" s="86" t="s">
        <v>54</v>
      </c>
      <c r="AG67" s="97">
        <v>45534</v>
      </c>
      <c r="AH67" s="97"/>
      <c r="AI67" s="120">
        <v>100000000</v>
      </c>
      <c r="AJ67" s="120">
        <v>100000000</v>
      </c>
      <c r="AK67" s="113"/>
      <c r="AL67" s="200">
        <v>100000000</v>
      </c>
      <c r="AM67" s="113"/>
      <c r="AN67" s="200">
        <v>100000000</v>
      </c>
      <c r="AO67" s="86" t="s">
        <v>502</v>
      </c>
      <c r="AP67" s="272" t="s">
        <v>503</v>
      </c>
      <c r="AQ67" s="272"/>
      <c r="AR67" s="272"/>
      <c r="AS67" s="272"/>
      <c r="AT67" s="272"/>
      <c r="AU67" s="272"/>
      <c r="AV67" s="280"/>
    </row>
    <row r="68" spans="1:48" ht="55.5" customHeight="1" thickBot="1" x14ac:dyDescent="0.3">
      <c r="A68" s="675"/>
      <c r="B68" s="993"/>
      <c r="C68" s="863"/>
      <c r="D68" s="863"/>
      <c r="E68" s="863"/>
      <c r="F68" s="976"/>
      <c r="G68" s="863"/>
      <c r="H68" s="863"/>
      <c r="I68" s="863"/>
      <c r="J68" s="863"/>
      <c r="K68" s="842"/>
      <c r="L68" s="996"/>
      <c r="M68" s="146" t="s">
        <v>504</v>
      </c>
      <c r="N68" s="146" t="s">
        <v>205</v>
      </c>
      <c r="O68" s="863"/>
      <c r="P68" s="431">
        <v>1</v>
      </c>
      <c r="Q68" s="472">
        <v>1</v>
      </c>
      <c r="R68" s="257">
        <f t="shared" si="8"/>
        <v>1</v>
      </c>
      <c r="S68" s="413">
        <f t="shared" si="11"/>
        <v>1</v>
      </c>
      <c r="T68" s="209">
        <v>45505</v>
      </c>
      <c r="U68" s="209">
        <v>45641</v>
      </c>
      <c r="V68" s="210">
        <v>139</v>
      </c>
      <c r="W68" s="146">
        <v>400</v>
      </c>
      <c r="X68" s="146" t="s">
        <v>442</v>
      </c>
      <c r="Y68" s="146" t="s">
        <v>443</v>
      </c>
      <c r="Z68" s="863"/>
      <c r="AA68" s="863"/>
      <c r="AB68" s="146" t="s">
        <v>228</v>
      </c>
      <c r="AC68" s="211" t="s">
        <v>446</v>
      </c>
      <c r="AD68" s="212">
        <v>300000000</v>
      </c>
      <c r="AE68" s="146" t="s">
        <v>55</v>
      </c>
      <c r="AF68" s="146" t="s">
        <v>54</v>
      </c>
      <c r="AG68" s="209">
        <v>45534</v>
      </c>
      <c r="AH68" s="209"/>
      <c r="AI68" s="212">
        <v>300000000</v>
      </c>
      <c r="AJ68" s="212">
        <v>300000000</v>
      </c>
      <c r="AK68" s="200"/>
      <c r="AL68" s="200">
        <v>300000000</v>
      </c>
      <c r="AM68" s="200"/>
      <c r="AN68" s="200">
        <v>300000000</v>
      </c>
      <c r="AO68" s="146" t="s">
        <v>502</v>
      </c>
      <c r="AP68" s="273" t="s">
        <v>503</v>
      </c>
      <c r="AQ68" s="273"/>
      <c r="AR68" s="273"/>
      <c r="AS68" s="273"/>
      <c r="AT68" s="273"/>
      <c r="AU68" s="273"/>
      <c r="AV68" s="280"/>
    </row>
    <row r="69" spans="1:48" ht="55.5" customHeight="1" thickBot="1" x14ac:dyDescent="0.3">
      <c r="A69" s="675"/>
      <c r="B69" s="845" t="s">
        <v>701</v>
      </c>
      <c r="C69" s="846"/>
      <c r="D69" s="846"/>
      <c r="E69" s="846"/>
      <c r="F69" s="846"/>
      <c r="G69" s="846"/>
      <c r="H69" s="846"/>
      <c r="I69" s="846"/>
      <c r="J69" s="846"/>
      <c r="K69" s="846"/>
      <c r="L69" s="846"/>
      <c r="M69" s="846"/>
      <c r="N69" s="846"/>
      <c r="O69" s="846"/>
      <c r="P69" s="846"/>
      <c r="Q69" s="846"/>
      <c r="R69" s="847"/>
      <c r="S69" s="568">
        <f>SUM(S60:S68)/9</f>
        <v>1</v>
      </c>
      <c r="T69" s="526"/>
      <c r="U69" s="526"/>
      <c r="V69" s="526"/>
      <c r="W69" s="526"/>
      <c r="X69" s="526"/>
      <c r="Y69" s="526"/>
      <c r="Z69" s="526"/>
      <c r="AA69" s="526"/>
      <c r="AB69" s="526"/>
      <c r="AC69" s="526"/>
      <c r="AD69" s="526"/>
      <c r="AE69" s="526"/>
      <c r="AF69" s="526"/>
      <c r="AG69" s="526"/>
      <c r="AH69" s="527"/>
      <c r="AI69" s="432">
        <f>SUM(AI60:AI68)</f>
        <v>1856500003</v>
      </c>
      <c r="AJ69" s="432">
        <f>SUM(AJ60:AJ68)</f>
        <v>1856500003</v>
      </c>
      <c r="AK69" s="432">
        <f t="shared" ref="AK69" si="12">SUM(AK60:AK68)</f>
        <v>0</v>
      </c>
      <c r="AL69" s="539">
        <f>SUM(AL60:AL68)</f>
        <v>1223751594.51</v>
      </c>
      <c r="AM69" s="432">
        <v>0</v>
      </c>
      <c r="AN69" s="539">
        <f>SUM(AN60:AN68)</f>
        <v>1223751594.51</v>
      </c>
      <c r="AO69" s="485"/>
      <c r="AP69" s="86"/>
      <c r="AQ69" s="86">
        <v>2495150311</v>
      </c>
      <c r="AR69" s="86">
        <v>1862401902.51</v>
      </c>
      <c r="AS69" s="86">
        <v>1546953135.51</v>
      </c>
      <c r="AT69" s="594">
        <v>0.74640870103075729</v>
      </c>
      <c r="AU69" s="594">
        <v>0.61998394593310735</v>
      </c>
      <c r="AV69" s="280"/>
    </row>
    <row r="70" spans="1:48" ht="72" customHeight="1" x14ac:dyDescent="0.25">
      <c r="A70" s="675"/>
      <c r="B70" s="716" t="s">
        <v>381</v>
      </c>
      <c r="C70" s="718" t="s">
        <v>522</v>
      </c>
      <c r="D70" s="970" t="s">
        <v>383</v>
      </c>
      <c r="E70" s="718" t="s">
        <v>517</v>
      </c>
      <c r="F70" s="982">
        <v>2024130010075</v>
      </c>
      <c r="G70" s="718" t="s">
        <v>518</v>
      </c>
      <c r="H70" s="718" t="s">
        <v>519</v>
      </c>
      <c r="I70" s="718" t="s">
        <v>520</v>
      </c>
      <c r="J70" s="718">
        <v>0.33</v>
      </c>
      <c r="K70" s="913">
        <v>0.6</v>
      </c>
      <c r="L70" s="985">
        <v>1</v>
      </c>
      <c r="M70" s="348" t="s">
        <v>521</v>
      </c>
      <c r="N70" s="348" t="s">
        <v>205</v>
      </c>
      <c r="O70" s="718" t="s">
        <v>500</v>
      </c>
      <c r="P70" s="433">
        <v>6</v>
      </c>
      <c r="Q70" s="468">
        <v>6</v>
      </c>
      <c r="R70" s="570">
        <f>6</f>
        <v>6</v>
      </c>
      <c r="S70" s="413">
        <f>R70/P70</f>
        <v>1</v>
      </c>
      <c r="T70" s="455">
        <v>45505</v>
      </c>
      <c r="U70" s="455">
        <v>45641</v>
      </c>
      <c r="V70" s="349">
        <v>139</v>
      </c>
      <c r="W70" s="348">
        <v>300</v>
      </c>
      <c r="X70" s="348" t="s">
        <v>442</v>
      </c>
      <c r="Y70" s="348" t="s">
        <v>443</v>
      </c>
      <c r="Z70" s="718" t="s">
        <v>444</v>
      </c>
      <c r="AA70" s="718" t="s">
        <v>445</v>
      </c>
      <c r="AB70" s="348" t="s">
        <v>228</v>
      </c>
      <c r="AC70" s="456" t="s">
        <v>462</v>
      </c>
      <c r="AD70" s="457">
        <v>19200000</v>
      </c>
      <c r="AE70" s="348" t="s">
        <v>77</v>
      </c>
      <c r="AF70" s="348" t="s">
        <v>54</v>
      </c>
      <c r="AG70" s="455">
        <v>45534</v>
      </c>
      <c r="AH70" s="455"/>
      <c r="AI70" s="213">
        <v>19200000</v>
      </c>
      <c r="AJ70" s="437">
        <v>26000000</v>
      </c>
      <c r="AK70" s="194"/>
      <c r="AL70" s="403">
        <v>0</v>
      </c>
      <c r="AM70" s="194"/>
      <c r="AN70" s="403">
        <v>0</v>
      </c>
      <c r="AO70" s="348" t="s">
        <v>502</v>
      </c>
      <c r="AP70" s="458" t="s">
        <v>522</v>
      </c>
      <c r="AQ70" s="458">
        <v>100000000</v>
      </c>
      <c r="AR70" s="458">
        <v>68546510</v>
      </c>
      <c r="AS70" s="458">
        <v>68546510</v>
      </c>
      <c r="AT70" s="595">
        <f>AR70/AQ70</f>
        <v>0.68546510000000005</v>
      </c>
      <c r="AU70" s="595">
        <f>AS70/AQ70</f>
        <v>0.68546510000000005</v>
      </c>
      <c r="AV70" s="280"/>
    </row>
    <row r="71" spans="1:48" ht="62.25" customHeight="1" x14ac:dyDescent="0.25">
      <c r="A71" s="675"/>
      <c r="B71" s="994"/>
      <c r="C71" s="972"/>
      <c r="D71" s="971"/>
      <c r="E71" s="972"/>
      <c r="F71" s="983"/>
      <c r="G71" s="972"/>
      <c r="H71" s="972"/>
      <c r="I71" s="972"/>
      <c r="J71" s="972"/>
      <c r="K71" s="861"/>
      <c r="L71" s="980"/>
      <c r="M71" s="87" t="s">
        <v>523</v>
      </c>
      <c r="N71" s="87" t="s">
        <v>205</v>
      </c>
      <c r="O71" s="972"/>
      <c r="P71" s="434">
        <v>6</v>
      </c>
      <c r="Q71" s="470">
        <v>6</v>
      </c>
      <c r="R71" s="569">
        <f>6</f>
        <v>6</v>
      </c>
      <c r="S71" s="413">
        <f t="shared" ref="S71:S73" si="13">R71/P71</f>
        <v>1</v>
      </c>
      <c r="T71" s="98">
        <v>45505</v>
      </c>
      <c r="U71" s="98">
        <v>45641</v>
      </c>
      <c r="V71" s="173">
        <v>139</v>
      </c>
      <c r="W71" s="87">
        <v>300</v>
      </c>
      <c r="X71" s="87" t="s">
        <v>442</v>
      </c>
      <c r="Y71" s="87" t="s">
        <v>443</v>
      </c>
      <c r="Z71" s="972"/>
      <c r="AA71" s="972"/>
      <c r="AB71" s="87" t="s">
        <v>228</v>
      </c>
      <c r="AC71" s="99" t="s">
        <v>462</v>
      </c>
      <c r="AD71" s="100">
        <v>19000000</v>
      </c>
      <c r="AE71" s="87" t="s">
        <v>77</v>
      </c>
      <c r="AF71" s="87" t="s">
        <v>54</v>
      </c>
      <c r="AG71" s="98">
        <v>45534</v>
      </c>
      <c r="AH71" s="98"/>
      <c r="AI71" s="100">
        <v>19000000</v>
      </c>
      <c r="AJ71" s="438">
        <v>19000000</v>
      </c>
      <c r="AK71" s="113"/>
      <c r="AL71" s="113">
        <v>14400000</v>
      </c>
      <c r="AM71" s="113"/>
      <c r="AN71" s="113">
        <v>14400000</v>
      </c>
      <c r="AO71" s="87" t="s">
        <v>502</v>
      </c>
      <c r="AP71" s="274" t="s">
        <v>522</v>
      </c>
      <c r="AQ71" s="274"/>
      <c r="AR71" s="274"/>
      <c r="AS71" s="274"/>
      <c r="AT71" s="274"/>
      <c r="AU71" s="274"/>
      <c r="AV71" s="280"/>
    </row>
    <row r="72" spans="1:48" ht="71.25" customHeight="1" x14ac:dyDescent="0.25">
      <c r="A72" s="675"/>
      <c r="B72" s="994"/>
      <c r="C72" s="972"/>
      <c r="D72" s="971"/>
      <c r="E72" s="972"/>
      <c r="F72" s="983"/>
      <c r="G72" s="972"/>
      <c r="H72" s="972"/>
      <c r="I72" s="972"/>
      <c r="J72" s="972"/>
      <c r="K72" s="861"/>
      <c r="L72" s="980"/>
      <c r="M72" s="87" t="s">
        <v>524</v>
      </c>
      <c r="N72" s="87" t="s">
        <v>205</v>
      </c>
      <c r="O72" s="972"/>
      <c r="P72" s="434">
        <v>1</v>
      </c>
      <c r="Q72" s="470">
        <v>1</v>
      </c>
      <c r="R72" s="257">
        <f t="shared" si="8"/>
        <v>1</v>
      </c>
      <c r="S72" s="413">
        <f t="shared" si="13"/>
        <v>1</v>
      </c>
      <c r="T72" s="98">
        <v>45505</v>
      </c>
      <c r="U72" s="98">
        <v>45641</v>
      </c>
      <c r="V72" s="173">
        <v>139</v>
      </c>
      <c r="W72" s="87">
        <v>300</v>
      </c>
      <c r="X72" s="87" t="s">
        <v>442</v>
      </c>
      <c r="Y72" s="87" t="s">
        <v>443</v>
      </c>
      <c r="Z72" s="972"/>
      <c r="AA72" s="972"/>
      <c r="AB72" s="87" t="s">
        <v>228</v>
      </c>
      <c r="AC72" s="99" t="s">
        <v>501</v>
      </c>
      <c r="AD72" s="100">
        <v>66400000</v>
      </c>
      <c r="AE72" s="87" t="s">
        <v>55</v>
      </c>
      <c r="AF72" s="87" t="s">
        <v>54</v>
      </c>
      <c r="AG72" s="98">
        <v>45534</v>
      </c>
      <c r="AH72" s="98"/>
      <c r="AI72" s="100">
        <v>66400000</v>
      </c>
      <c r="AJ72" s="438">
        <v>0</v>
      </c>
      <c r="AK72" s="113"/>
      <c r="AL72" s="403">
        <v>0</v>
      </c>
      <c r="AM72" s="113"/>
      <c r="AN72" s="403">
        <v>0</v>
      </c>
      <c r="AO72" s="87" t="s">
        <v>502</v>
      </c>
      <c r="AP72" s="274" t="s">
        <v>522</v>
      </c>
      <c r="AQ72" s="274"/>
      <c r="AR72" s="274"/>
      <c r="AS72" s="274"/>
      <c r="AT72" s="274"/>
      <c r="AU72" s="274"/>
      <c r="AV72" s="280"/>
    </row>
    <row r="73" spans="1:48" ht="67.5" customHeight="1" x14ac:dyDescent="0.25">
      <c r="A73" s="675"/>
      <c r="B73" s="994"/>
      <c r="C73" s="972"/>
      <c r="D73" s="971"/>
      <c r="E73" s="972"/>
      <c r="F73" s="983"/>
      <c r="G73" s="972"/>
      <c r="H73" s="972"/>
      <c r="I73" s="972"/>
      <c r="J73" s="972"/>
      <c r="K73" s="861"/>
      <c r="L73" s="980"/>
      <c r="M73" s="87" t="s">
        <v>525</v>
      </c>
      <c r="N73" s="87" t="s">
        <v>205</v>
      </c>
      <c r="O73" s="972"/>
      <c r="P73" s="434">
        <v>0.5</v>
      </c>
      <c r="Q73" s="470">
        <v>0.5</v>
      </c>
      <c r="R73" s="569">
        <f>0.5</f>
        <v>0.5</v>
      </c>
      <c r="S73" s="413">
        <f t="shared" si="13"/>
        <v>1</v>
      </c>
      <c r="T73" s="98">
        <v>45505</v>
      </c>
      <c r="U73" s="98">
        <v>45641</v>
      </c>
      <c r="V73" s="173">
        <v>139</v>
      </c>
      <c r="W73" s="87">
        <v>300</v>
      </c>
      <c r="X73" s="87" t="s">
        <v>442</v>
      </c>
      <c r="Y73" s="87" t="s">
        <v>443</v>
      </c>
      <c r="Z73" s="972"/>
      <c r="AA73" s="972"/>
      <c r="AB73" s="87" t="s">
        <v>450</v>
      </c>
      <c r="AC73" s="87" t="s">
        <v>64</v>
      </c>
      <c r="AD73" s="100">
        <v>0</v>
      </c>
      <c r="AE73" s="87" t="s">
        <v>64</v>
      </c>
      <c r="AF73" s="87" t="s">
        <v>64</v>
      </c>
      <c r="AG73" s="98" t="s">
        <v>452</v>
      </c>
      <c r="AH73" s="98"/>
      <c r="AI73" s="100">
        <v>0</v>
      </c>
      <c r="AJ73" s="438">
        <v>0</v>
      </c>
      <c r="AK73" s="113"/>
      <c r="AL73" s="403">
        <v>0</v>
      </c>
      <c r="AM73" s="113"/>
      <c r="AN73" s="403">
        <v>0</v>
      </c>
      <c r="AO73" s="87" t="s">
        <v>502</v>
      </c>
      <c r="AP73" s="274" t="s">
        <v>522</v>
      </c>
      <c r="AQ73" s="274"/>
      <c r="AR73" s="274"/>
      <c r="AS73" s="274"/>
      <c r="AT73" s="274"/>
      <c r="AU73" s="274"/>
      <c r="AV73" s="280"/>
    </row>
    <row r="74" spans="1:48" ht="48.75" customHeight="1" x14ac:dyDescent="0.25">
      <c r="A74" s="675"/>
      <c r="B74" s="994"/>
      <c r="C74" s="972"/>
      <c r="D74" s="972" t="s">
        <v>386</v>
      </c>
      <c r="E74" s="972"/>
      <c r="F74" s="983"/>
      <c r="G74" s="972"/>
      <c r="H74" s="972" t="s">
        <v>526</v>
      </c>
      <c r="I74" s="972" t="s">
        <v>527</v>
      </c>
      <c r="J74" s="972">
        <v>0</v>
      </c>
      <c r="K74" s="861" t="s">
        <v>675</v>
      </c>
      <c r="L74" s="980">
        <v>0</v>
      </c>
      <c r="M74" s="87" t="s">
        <v>528</v>
      </c>
      <c r="N74" s="87" t="s">
        <v>205</v>
      </c>
      <c r="O74" s="972" t="s">
        <v>529</v>
      </c>
      <c r="P74" s="434" t="s">
        <v>675</v>
      </c>
      <c r="Q74" s="468">
        <v>0</v>
      </c>
      <c r="R74" s="257" t="s">
        <v>675</v>
      </c>
      <c r="S74" s="257"/>
      <c r="T74" s="98">
        <v>45505</v>
      </c>
      <c r="U74" s="98">
        <v>45641</v>
      </c>
      <c r="V74" s="173">
        <v>139</v>
      </c>
      <c r="W74" s="87">
        <v>300</v>
      </c>
      <c r="X74" s="87" t="s">
        <v>442</v>
      </c>
      <c r="Y74" s="87" t="s">
        <v>443</v>
      </c>
      <c r="Z74" s="972" t="s">
        <v>444</v>
      </c>
      <c r="AA74" s="972" t="s">
        <v>445</v>
      </c>
      <c r="AB74" s="87" t="s">
        <v>228</v>
      </c>
      <c r="AC74" s="99" t="s">
        <v>462</v>
      </c>
      <c r="AD74" s="100">
        <v>19000000</v>
      </c>
      <c r="AE74" s="87" t="s">
        <v>77</v>
      </c>
      <c r="AF74" s="87" t="s">
        <v>54</v>
      </c>
      <c r="AG74" s="98">
        <v>45534</v>
      </c>
      <c r="AH74" s="98"/>
      <c r="AI74" s="100">
        <v>19000000</v>
      </c>
      <c r="AJ74" s="438">
        <v>0</v>
      </c>
      <c r="AK74" s="113"/>
      <c r="AL74" s="403">
        <v>0</v>
      </c>
      <c r="AM74" s="113"/>
      <c r="AN74" s="403">
        <v>0</v>
      </c>
      <c r="AO74" s="87" t="s">
        <v>502</v>
      </c>
      <c r="AP74" s="274" t="s">
        <v>522</v>
      </c>
      <c r="AQ74" s="274"/>
      <c r="AR74" s="274"/>
      <c r="AS74" s="274"/>
      <c r="AT74" s="274"/>
      <c r="AU74" s="274"/>
      <c r="AV74" s="280"/>
    </row>
    <row r="75" spans="1:48" ht="60" customHeight="1" x14ac:dyDescent="0.25">
      <c r="A75" s="675"/>
      <c r="B75" s="994"/>
      <c r="C75" s="972"/>
      <c r="D75" s="972"/>
      <c r="E75" s="972"/>
      <c r="F75" s="983"/>
      <c r="G75" s="972"/>
      <c r="H75" s="972"/>
      <c r="I75" s="972"/>
      <c r="J75" s="972"/>
      <c r="K75" s="861"/>
      <c r="L75" s="980"/>
      <c r="M75" s="87" t="s">
        <v>530</v>
      </c>
      <c r="N75" s="87" t="s">
        <v>205</v>
      </c>
      <c r="O75" s="972"/>
      <c r="P75" s="434" t="s">
        <v>675</v>
      </c>
      <c r="Q75" s="468">
        <v>0</v>
      </c>
      <c r="R75" s="257" t="s">
        <v>675</v>
      </c>
      <c r="S75" s="257"/>
      <c r="T75" s="98">
        <v>45505</v>
      </c>
      <c r="U75" s="98">
        <v>45641</v>
      </c>
      <c r="V75" s="173">
        <v>139</v>
      </c>
      <c r="W75" s="87">
        <v>300</v>
      </c>
      <c r="X75" s="87" t="s">
        <v>442</v>
      </c>
      <c r="Y75" s="87" t="s">
        <v>443</v>
      </c>
      <c r="Z75" s="972"/>
      <c r="AA75" s="972"/>
      <c r="AB75" s="87" t="s">
        <v>228</v>
      </c>
      <c r="AC75" s="99" t="s">
        <v>462</v>
      </c>
      <c r="AD75" s="100">
        <v>55000000</v>
      </c>
      <c r="AE75" s="87" t="s">
        <v>77</v>
      </c>
      <c r="AF75" s="87" t="s">
        <v>54</v>
      </c>
      <c r="AG75" s="98">
        <v>45534</v>
      </c>
      <c r="AH75" s="98"/>
      <c r="AI75" s="100">
        <v>55000000</v>
      </c>
      <c r="AJ75" s="438">
        <v>0</v>
      </c>
      <c r="AK75" s="113"/>
      <c r="AL75" s="403">
        <v>0</v>
      </c>
      <c r="AM75" s="113"/>
      <c r="AN75" s="403">
        <v>0</v>
      </c>
      <c r="AO75" s="87" t="s">
        <v>502</v>
      </c>
      <c r="AP75" s="274" t="s">
        <v>522</v>
      </c>
      <c r="AQ75" s="274"/>
      <c r="AR75" s="274"/>
      <c r="AS75" s="274"/>
      <c r="AT75" s="274"/>
      <c r="AU75" s="274"/>
      <c r="AV75" s="280"/>
    </row>
    <row r="76" spans="1:48" ht="79.5" customHeight="1" x14ac:dyDescent="0.25">
      <c r="A76" s="675"/>
      <c r="B76" s="994"/>
      <c r="C76" s="972"/>
      <c r="D76" s="972"/>
      <c r="E76" s="972"/>
      <c r="F76" s="983"/>
      <c r="G76" s="972"/>
      <c r="H76" s="972"/>
      <c r="I76" s="972"/>
      <c r="J76" s="972"/>
      <c r="K76" s="861"/>
      <c r="L76" s="980"/>
      <c r="M76" s="87" t="s">
        <v>531</v>
      </c>
      <c r="N76" s="87" t="s">
        <v>205</v>
      </c>
      <c r="O76" s="972"/>
      <c r="P76" s="434" t="s">
        <v>675</v>
      </c>
      <c r="Q76" s="468">
        <v>0</v>
      </c>
      <c r="R76" s="257" t="s">
        <v>675</v>
      </c>
      <c r="S76" s="257"/>
      <c r="T76" s="98">
        <v>45505</v>
      </c>
      <c r="U76" s="98">
        <v>45641</v>
      </c>
      <c r="V76" s="173">
        <v>139</v>
      </c>
      <c r="W76" s="87">
        <v>300</v>
      </c>
      <c r="X76" s="87" t="s">
        <v>442</v>
      </c>
      <c r="Y76" s="87" t="s">
        <v>443</v>
      </c>
      <c r="Z76" s="972"/>
      <c r="AA76" s="972"/>
      <c r="AB76" s="87" t="s">
        <v>228</v>
      </c>
      <c r="AC76" s="99" t="s">
        <v>462</v>
      </c>
      <c r="AD76" s="100">
        <v>55000000</v>
      </c>
      <c r="AE76" s="87" t="s">
        <v>77</v>
      </c>
      <c r="AF76" s="87" t="s">
        <v>54</v>
      </c>
      <c r="AG76" s="98">
        <v>45534</v>
      </c>
      <c r="AH76" s="98"/>
      <c r="AI76" s="100">
        <v>55000000</v>
      </c>
      <c r="AJ76" s="438">
        <v>55000000</v>
      </c>
      <c r="AK76" s="113"/>
      <c r="AL76" s="403">
        <v>54146510</v>
      </c>
      <c r="AM76" s="113"/>
      <c r="AN76" s="403">
        <v>0</v>
      </c>
      <c r="AO76" s="87" t="s">
        <v>502</v>
      </c>
      <c r="AP76" s="274" t="s">
        <v>522</v>
      </c>
      <c r="AQ76" s="274"/>
      <c r="AR76" s="274"/>
      <c r="AS76" s="274"/>
      <c r="AT76" s="274"/>
      <c r="AU76" s="274"/>
      <c r="AV76" s="280"/>
    </row>
    <row r="77" spans="1:48" ht="71.25" customHeight="1" x14ac:dyDescent="0.25">
      <c r="A77" s="675"/>
      <c r="B77" s="994"/>
      <c r="C77" s="972"/>
      <c r="D77" s="972"/>
      <c r="E77" s="972"/>
      <c r="F77" s="983"/>
      <c r="G77" s="972"/>
      <c r="H77" s="972"/>
      <c r="I77" s="972"/>
      <c r="J77" s="972"/>
      <c r="K77" s="861"/>
      <c r="L77" s="980"/>
      <c r="M77" s="87" t="s">
        <v>532</v>
      </c>
      <c r="N77" s="87" t="s">
        <v>205</v>
      </c>
      <c r="O77" s="972"/>
      <c r="P77" s="434" t="s">
        <v>675</v>
      </c>
      <c r="Q77" s="468">
        <v>0</v>
      </c>
      <c r="R77" s="257" t="s">
        <v>675</v>
      </c>
      <c r="S77" s="257"/>
      <c r="T77" s="98">
        <v>45505</v>
      </c>
      <c r="U77" s="98">
        <v>45641</v>
      </c>
      <c r="V77" s="87">
        <v>139</v>
      </c>
      <c r="W77" s="87">
        <v>300</v>
      </c>
      <c r="X77" s="87" t="s">
        <v>442</v>
      </c>
      <c r="Y77" s="87" t="s">
        <v>443</v>
      </c>
      <c r="Z77" s="972"/>
      <c r="AA77" s="972"/>
      <c r="AB77" s="87" t="s">
        <v>228</v>
      </c>
      <c r="AC77" s="99" t="s">
        <v>462</v>
      </c>
      <c r="AD77" s="100">
        <v>39800000</v>
      </c>
      <c r="AE77" s="87" t="s">
        <v>77</v>
      </c>
      <c r="AF77" s="87" t="s">
        <v>54</v>
      </c>
      <c r="AG77" s="98">
        <v>45534</v>
      </c>
      <c r="AH77" s="98"/>
      <c r="AI77" s="100">
        <v>39800000</v>
      </c>
      <c r="AJ77" s="438">
        <v>0</v>
      </c>
      <c r="AK77" s="113"/>
      <c r="AL77" s="403">
        <v>0</v>
      </c>
      <c r="AM77" s="113"/>
      <c r="AN77" s="403">
        <v>0</v>
      </c>
      <c r="AO77" s="87" t="s">
        <v>502</v>
      </c>
      <c r="AP77" s="274" t="s">
        <v>522</v>
      </c>
      <c r="AQ77" s="274"/>
      <c r="AR77" s="274"/>
      <c r="AS77" s="274"/>
      <c r="AT77" s="274"/>
      <c r="AU77" s="274"/>
      <c r="AV77" s="280"/>
    </row>
    <row r="78" spans="1:48" ht="54" customHeight="1" thickBot="1" x14ac:dyDescent="0.3">
      <c r="A78" s="690"/>
      <c r="B78" s="995"/>
      <c r="C78" s="973"/>
      <c r="D78" s="973"/>
      <c r="E78" s="973"/>
      <c r="F78" s="984"/>
      <c r="G78" s="973"/>
      <c r="H78" s="973"/>
      <c r="I78" s="973"/>
      <c r="J78" s="973"/>
      <c r="K78" s="842"/>
      <c r="L78" s="981"/>
      <c r="M78" s="145" t="s">
        <v>533</v>
      </c>
      <c r="N78" s="145" t="s">
        <v>205</v>
      </c>
      <c r="O78" s="973"/>
      <c r="P78" s="435" t="s">
        <v>675</v>
      </c>
      <c r="Q78" s="536">
        <v>0</v>
      </c>
      <c r="R78" s="257" t="s">
        <v>675</v>
      </c>
      <c r="S78" s="257"/>
      <c r="T78" s="214">
        <v>45505</v>
      </c>
      <c r="U78" s="214">
        <v>45641</v>
      </c>
      <c r="V78" s="145">
        <v>139</v>
      </c>
      <c r="W78" s="145">
        <v>300</v>
      </c>
      <c r="X78" s="145" t="s">
        <v>442</v>
      </c>
      <c r="Y78" s="145" t="s">
        <v>443</v>
      </c>
      <c r="Z78" s="973"/>
      <c r="AA78" s="973"/>
      <c r="AB78" s="145" t="s">
        <v>228</v>
      </c>
      <c r="AC78" s="215" t="s">
        <v>446</v>
      </c>
      <c r="AD78" s="216">
        <v>176600000</v>
      </c>
      <c r="AE78" s="145" t="s">
        <v>55</v>
      </c>
      <c r="AF78" s="145" t="s">
        <v>54</v>
      </c>
      <c r="AG78" s="214">
        <v>45534</v>
      </c>
      <c r="AH78" s="214"/>
      <c r="AI78" s="216">
        <v>176600000</v>
      </c>
      <c r="AJ78" s="439">
        <v>0</v>
      </c>
      <c r="AK78" s="200"/>
      <c r="AL78" s="414">
        <v>0</v>
      </c>
      <c r="AM78" s="200"/>
      <c r="AN78" s="414">
        <v>0</v>
      </c>
      <c r="AO78" s="145" t="s">
        <v>502</v>
      </c>
      <c r="AP78" s="275" t="s">
        <v>522</v>
      </c>
      <c r="AQ78" s="275"/>
      <c r="AR78" s="275"/>
      <c r="AS78" s="275"/>
      <c r="AT78" s="275"/>
      <c r="AU78" s="275"/>
      <c r="AV78" s="280"/>
    </row>
    <row r="79" spans="1:48" ht="54" customHeight="1" thickBot="1" x14ac:dyDescent="0.3">
      <c r="A79" s="283"/>
      <c r="B79" s="848" t="s">
        <v>702</v>
      </c>
      <c r="C79" s="849"/>
      <c r="D79" s="849"/>
      <c r="E79" s="849"/>
      <c r="F79" s="849"/>
      <c r="G79" s="849"/>
      <c r="H79" s="849"/>
      <c r="I79" s="849"/>
      <c r="J79" s="849"/>
      <c r="K79" s="849"/>
      <c r="L79" s="849"/>
      <c r="M79" s="849"/>
      <c r="N79" s="849"/>
      <c r="O79" s="849"/>
      <c r="P79" s="849"/>
      <c r="Q79" s="849"/>
      <c r="R79" s="850"/>
      <c r="S79" s="568">
        <f>SUM(S70:S78)/4</f>
        <v>1</v>
      </c>
      <c r="T79" s="528"/>
      <c r="U79" s="528"/>
      <c r="V79" s="528"/>
      <c r="W79" s="528"/>
      <c r="X79" s="528"/>
      <c r="Y79" s="528"/>
      <c r="Z79" s="528"/>
      <c r="AA79" s="528"/>
      <c r="AB79" s="528"/>
      <c r="AC79" s="528"/>
      <c r="AD79" s="528"/>
      <c r="AE79" s="528"/>
      <c r="AF79" s="528"/>
      <c r="AG79" s="528"/>
      <c r="AH79" s="529"/>
      <c r="AI79" s="436">
        <f>SUM(AI70:AI78)</f>
        <v>450000000</v>
      </c>
      <c r="AJ79" s="436">
        <f t="shared" ref="AJ79:AN79" si="14">SUM(AJ70:AJ78)</f>
        <v>100000000</v>
      </c>
      <c r="AK79" s="436">
        <f t="shared" si="14"/>
        <v>0</v>
      </c>
      <c r="AL79" s="540">
        <f t="shared" si="14"/>
        <v>68546510</v>
      </c>
      <c r="AM79" s="436">
        <f t="shared" si="14"/>
        <v>0</v>
      </c>
      <c r="AN79" s="540">
        <f t="shared" si="14"/>
        <v>14400000</v>
      </c>
      <c r="AO79" s="484"/>
      <c r="AP79" s="87"/>
      <c r="AQ79" s="87">
        <v>100000000</v>
      </c>
      <c r="AR79" s="87">
        <v>68546510</v>
      </c>
      <c r="AS79" s="87">
        <v>68546510</v>
      </c>
      <c r="AT79" s="596">
        <v>0.68546510000000005</v>
      </c>
      <c r="AU79" s="596">
        <v>0.68546510000000005</v>
      </c>
      <c r="AV79" s="280"/>
    </row>
    <row r="80" spans="1:48" ht="45" customHeight="1" x14ac:dyDescent="0.25">
      <c r="A80" s="689" t="s">
        <v>391</v>
      </c>
      <c r="B80" s="988" t="s">
        <v>392</v>
      </c>
      <c r="C80" s="990" t="s">
        <v>522</v>
      </c>
      <c r="D80" s="990" t="s">
        <v>394</v>
      </c>
      <c r="E80" s="990" t="s">
        <v>534</v>
      </c>
      <c r="F80" s="999">
        <v>2024130010078</v>
      </c>
      <c r="G80" s="990" t="s">
        <v>535</v>
      </c>
      <c r="H80" s="990" t="s">
        <v>536</v>
      </c>
      <c r="I80" s="990" t="s">
        <v>537</v>
      </c>
      <c r="J80" s="990">
        <v>0.3</v>
      </c>
      <c r="K80" s="913">
        <v>0.3</v>
      </c>
      <c r="L80" s="1002">
        <v>0.25</v>
      </c>
      <c r="M80" s="459" t="s">
        <v>538</v>
      </c>
      <c r="N80" s="459" t="s">
        <v>205</v>
      </c>
      <c r="O80" s="990" t="s">
        <v>539</v>
      </c>
      <c r="P80" s="467">
        <v>2</v>
      </c>
      <c r="Q80" s="468">
        <v>2</v>
      </c>
      <c r="R80" s="570">
        <f>2</f>
        <v>2</v>
      </c>
      <c r="S80" s="423">
        <f>R80/P80</f>
        <v>1</v>
      </c>
      <c r="T80" s="460">
        <v>45505</v>
      </c>
      <c r="U80" s="460">
        <v>45641</v>
      </c>
      <c r="V80" s="461">
        <v>139</v>
      </c>
      <c r="W80" s="459">
        <v>10000</v>
      </c>
      <c r="X80" s="459" t="s">
        <v>442</v>
      </c>
      <c r="Y80" s="459" t="s">
        <v>443</v>
      </c>
      <c r="Z80" s="990" t="s">
        <v>444</v>
      </c>
      <c r="AA80" s="990" t="s">
        <v>445</v>
      </c>
      <c r="AB80" s="459" t="s">
        <v>228</v>
      </c>
      <c r="AC80" s="459" t="s">
        <v>446</v>
      </c>
      <c r="AD80" s="462">
        <v>400000000</v>
      </c>
      <c r="AE80" s="459" t="s">
        <v>55</v>
      </c>
      <c r="AF80" s="459" t="s">
        <v>54</v>
      </c>
      <c r="AG80" s="460">
        <v>45534</v>
      </c>
      <c r="AH80" s="460"/>
      <c r="AI80" s="218">
        <v>400000000</v>
      </c>
      <c r="AJ80" s="218">
        <v>220000000</v>
      </c>
      <c r="AK80" s="194"/>
      <c r="AL80" s="403">
        <v>220000000</v>
      </c>
      <c r="AM80" s="194"/>
      <c r="AN80" s="403">
        <v>220000000</v>
      </c>
      <c r="AO80" s="459" t="s">
        <v>540</v>
      </c>
      <c r="AP80" s="463" t="s">
        <v>541</v>
      </c>
      <c r="AQ80" s="463">
        <v>3127759147</v>
      </c>
      <c r="AR80" s="463">
        <v>3081250193</v>
      </c>
      <c r="AS80" s="463">
        <v>2724250343</v>
      </c>
      <c r="AT80" s="597">
        <f>AR80/AQ80</f>
        <v>0.98513026361233436</v>
      </c>
      <c r="AU80" s="597">
        <f>AS80/AQ80</f>
        <v>0.87099108817664983</v>
      </c>
      <c r="AV80" s="280"/>
    </row>
    <row r="81" spans="1:48" ht="36" customHeight="1" x14ac:dyDescent="0.25">
      <c r="A81" s="675"/>
      <c r="B81" s="731"/>
      <c r="C81" s="734"/>
      <c r="D81" s="734"/>
      <c r="E81" s="734"/>
      <c r="F81" s="1000"/>
      <c r="G81" s="734"/>
      <c r="H81" s="734"/>
      <c r="I81" s="734"/>
      <c r="J81" s="734"/>
      <c r="K81" s="861"/>
      <c r="L81" s="1003"/>
      <c r="M81" s="88" t="s">
        <v>542</v>
      </c>
      <c r="N81" s="88" t="s">
        <v>205</v>
      </c>
      <c r="O81" s="734"/>
      <c r="P81" s="469">
        <v>1</v>
      </c>
      <c r="Q81" s="470">
        <v>1</v>
      </c>
      <c r="R81" s="440">
        <f t="shared" ref="R81:R93" si="15">Q81/P81</f>
        <v>1</v>
      </c>
      <c r="S81" s="423">
        <f t="shared" ref="S81:S93" si="16">R81/P81</f>
        <v>1</v>
      </c>
      <c r="T81" s="101">
        <v>45505</v>
      </c>
      <c r="U81" s="101">
        <v>45641</v>
      </c>
      <c r="V81" s="163">
        <v>139</v>
      </c>
      <c r="W81" s="88">
        <v>10000</v>
      </c>
      <c r="X81" s="88" t="s">
        <v>442</v>
      </c>
      <c r="Y81" s="88" t="s">
        <v>443</v>
      </c>
      <c r="Z81" s="734"/>
      <c r="AA81" s="734"/>
      <c r="AB81" s="88" t="s">
        <v>228</v>
      </c>
      <c r="AC81" s="88" t="s">
        <v>446</v>
      </c>
      <c r="AD81" s="102">
        <v>200000000</v>
      </c>
      <c r="AE81" s="88" t="s">
        <v>55</v>
      </c>
      <c r="AF81" s="88" t="s">
        <v>54</v>
      </c>
      <c r="AG81" s="101">
        <v>45534</v>
      </c>
      <c r="AH81" s="101"/>
      <c r="AI81" s="102">
        <v>200000000</v>
      </c>
      <c r="AJ81" s="102">
        <v>2069999750</v>
      </c>
      <c r="AK81" s="113"/>
      <c r="AL81" s="113">
        <v>2069999750</v>
      </c>
      <c r="AM81" s="113"/>
      <c r="AN81" s="113">
        <v>2069999750</v>
      </c>
      <c r="AO81" s="88" t="s">
        <v>540</v>
      </c>
      <c r="AP81" s="276" t="s">
        <v>541</v>
      </c>
      <c r="AQ81" s="276"/>
      <c r="AR81" s="276"/>
      <c r="AS81" s="276"/>
      <c r="AT81" s="276"/>
      <c r="AU81" s="276"/>
      <c r="AV81" s="280"/>
    </row>
    <row r="82" spans="1:48" ht="58.5" customHeight="1" x14ac:dyDescent="0.25">
      <c r="A82" s="675"/>
      <c r="B82" s="731"/>
      <c r="C82" s="734"/>
      <c r="D82" s="734"/>
      <c r="E82" s="734"/>
      <c r="F82" s="1000"/>
      <c r="G82" s="734"/>
      <c r="H82" s="734"/>
      <c r="I82" s="734"/>
      <c r="J82" s="734"/>
      <c r="K82" s="861"/>
      <c r="L82" s="1003"/>
      <c r="M82" s="88" t="s">
        <v>543</v>
      </c>
      <c r="N82" s="88" t="s">
        <v>205</v>
      </c>
      <c r="O82" s="734"/>
      <c r="P82" s="469">
        <v>1</v>
      </c>
      <c r="Q82" s="470">
        <v>1</v>
      </c>
      <c r="R82" s="440">
        <f t="shared" si="15"/>
        <v>1</v>
      </c>
      <c r="S82" s="423">
        <f t="shared" si="16"/>
        <v>1</v>
      </c>
      <c r="T82" s="101">
        <v>45505</v>
      </c>
      <c r="U82" s="101">
        <v>45641</v>
      </c>
      <c r="V82" s="163">
        <v>139</v>
      </c>
      <c r="W82" s="88">
        <v>10000</v>
      </c>
      <c r="X82" s="88" t="s">
        <v>442</v>
      </c>
      <c r="Y82" s="88" t="s">
        <v>443</v>
      </c>
      <c r="Z82" s="734"/>
      <c r="AA82" s="734"/>
      <c r="AB82" s="88" t="s">
        <v>228</v>
      </c>
      <c r="AC82" s="88" t="s">
        <v>446</v>
      </c>
      <c r="AD82" s="102">
        <v>100000000</v>
      </c>
      <c r="AE82" s="88" t="s">
        <v>55</v>
      </c>
      <c r="AF82" s="88" t="s">
        <v>54</v>
      </c>
      <c r="AG82" s="101">
        <v>45534</v>
      </c>
      <c r="AH82" s="101"/>
      <c r="AI82" s="102">
        <v>100000000</v>
      </c>
      <c r="AJ82" s="102">
        <v>0</v>
      </c>
      <c r="AK82" s="113"/>
      <c r="AL82" s="113">
        <v>0</v>
      </c>
      <c r="AM82" s="113"/>
      <c r="AN82" s="113">
        <v>0</v>
      </c>
      <c r="AO82" s="88" t="s">
        <v>540</v>
      </c>
      <c r="AP82" s="276" t="s">
        <v>541</v>
      </c>
      <c r="AQ82" s="276"/>
      <c r="AR82" s="276"/>
      <c r="AS82" s="276"/>
      <c r="AT82" s="276"/>
      <c r="AU82" s="276"/>
      <c r="AV82" s="280"/>
    </row>
    <row r="83" spans="1:48" ht="37.5" customHeight="1" x14ac:dyDescent="0.25">
      <c r="A83" s="675"/>
      <c r="B83" s="731"/>
      <c r="C83" s="734"/>
      <c r="D83" s="734"/>
      <c r="E83" s="734"/>
      <c r="F83" s="1000"/>
      <c r="G83" s="734"/>
      <c r="H83" s="734"/>
      <c r="I83" s="734"/>
      <c r="J83" s="734"/>
      <c r="K83" s="861"/>
      <c r="L83" s="1003"/>
      <c r="M83" s="88" t="s">
        <v>544</v>
      </c>
      <c r="N83" s="88" t="s">
        <v>205</v>
      </c>
      <c r="O83" s="734"/>
      <c r="P83" s="469">
        <v>1</v>
      </c>
      <c r="Q83" s="470">
        <v>1</v>
      </c>
      <c r="R83" s="440">
        <f t="shared" si="15"/>
        <v>1</v>
      </c>
      <c r="S83" s="423">
        <f t="shared" si="16"/>
        <v>1</v>
      </c>
      <c r="T83" s="101">
        <v>45505</v>
      </c>
      <c r="U83" s="101">
        <v>45641</v>
      </c>
      <c r="V83" s="163">
        <v>139</v>
      </c>
      <c r="W83" s="88">
        <v>10000</v>
      </c>
      <c r="X83" s="88" t="s">
        <v>442</v>
      </c>
      <c r="Y83" s="88" t="s">
        <v>443</v>
      </c>
      <c r="Z83" s="734"/>
      <c r="AA83" s="734"/>
      <c r="AB83" s="88" t="s">
        <v>228</v>
      </c>
      <c r="AC83" s="88" t="s">
        <v>446</v>
      </c>
      <c r="AD83" s="102">
        <v>340000000</v>
      </c>
      <c r="AE83" s="88" t="s">
        <v>55</v>
      </c>
      <c r="AF83" s="88" t="s">
        <v>54</v>
      </c>
      <c r="AG83" s="101">
        <v>45534</v>
      </c>
      <c r="AH83" s="101"/>
      <c r="AI83" s="102">
        <v>340000000</v>
      </c>
      <c r="AJ83" s="102">
        <v>510000250</v>
      </c>
      <c r="AK83" s="113"/>
      <c r="AL83" s="113">
        <v>510000250</v>
      </c>
      <c r="AM83" s="113"/>
      <c r="AN83" s="113">
        <v>510000250</v>
      </c>
      <c r="AO83" s="88" t="s">
        <v>540</v>
      </c>
      <c r="AP83" s="276" t="s">
        <v>541</v>
      </c>
      <c r="AQ83" s="276"/>
      <c r="AR83" s="276"/>
      <c r="AS83" s="276"/>
      <c r="AT83" s="276"/>
      <c r="AU83" s="276"/>
      <c r="AV83" s="280"/>
    </row>
    <row r="84" spans="1:48" ht="39" customHeight="1" x14ac:dyDescent="0.25">
      <c r="A84" s="675"/>
      <c r="B84" s="731"/>
      <c r="C84" s="734"/>
      <c r="D84" s="734"/>
      <c r="E84" s="734"/>
      <c r="F84" s="1000"/>
      <c r="G84" s="734"/>
      <c r="H84" s="734"/>
      <c r="I84" s="734"/>
      <c r="J84" s="734"/>
      <c r="K84" s="861"/>
      <c r="L84" s="1003"/>
      <c r="M84" s="88" t="s">
        <v>545</v>
      </c>
      <c r="N84" s="88" t="s">
        <v>205</v>
      </c>
      <c r="O84" s="734"/>
      <c r="P84" s="469">
        <v>1</v>
      </c>
      <c r="Q84" s="470">
        <v>1</v>
      </c>
      <c r="R84" s="440">
        <f t="shared" si="15"/>
        <v>1</v>
      </c>
      <c r="S84" s="423">
        <f t="shared" si="16"/>
        <v>1</v>
      </c>
      <c r="T84" s="101">
        <v>45505</v>
      </c>
      <c r="U84" s="101">
        <v>45641</v>
      </c>
      <c r="V84" s="163">
        <v>139</v>
      </c>
      <c r="W84" s="88">
        <v>10000</v>
      </c>
      <c r="X84" s="88" t="s">
        <v>442</v>
      </c>
      <c r="Y84" s="88" t="s">
        <v>443</v>
      </c>
      <c r="Z84" s="734"/>
      <c r="AA84" s="734"/>
      <c r="AB84" s="88" t="s">
        <v>228</v>
      </c>
      <c r="AC84" s="88" t="s">
        <v>462</v>
      </c>
      <c r="AD84" s="102">
        <v>50000000</v>
      </c>
      <c r="AE84" s="88" t="s">
        <v>77</v>
      </c>
      <c r="AF84" s="88" t="s">
        <v>54</v>
      </c>
      <c r="AG84" s="101">
        <v>45534</v>
      </c>
      <c r="AH84" s="101"/>
      <c r="AI84" s="102">
        <v>50000000</v>
      </c>
      <c r="AJ84" s="102">
        <v>0</v>
      </c>
      <c r="AK84" s="113"/>
      <c r="AL84" s="113">
        <v>0</v>
      </c>
      <c r="AM84" s="113"/>
      <c r="AN84" s="113">
        <v>0</v>
      </c>
      <c r="AO84" s="88" t="s">
        <v>540</v>
      </c>
      <c r="AP84" s="276" t="s">
        <v>541</v>
      </c>
      <c r="AQ84" s="276"/>
      <c r="AR84" s="276"/>
      <c r="AS84" s="276"/>
      <c r="AT84" s="276"/>
      <c r="AU84" s="276"/>
      <c r="AV84" s="280"/>
    </row>
    <row r="85" spans="1:48" ht="54.75" customHeight="1" x14ac:dyDescent="0.25">
      <c r="A85" s="675"/>
      <c r="B85" s="731"/>
      <c r="C85" s="734"/>
      <c r="D85" s="734" t="s">
        <v>396</v>
      </c>
      <c r="E85" s="734"/>
      <c r="F85" s="1000"/>
      <c r="G85" s="734"/>
      <c r="H85" s="734" t="s">
        <v>546</v>
      </c>
      <c r="I85" s="734" t="s">
        <v>547</v>
      </c>
      <c r="J85" s="734">
        <v>0</v>
      </c>
      <c r="K85" s="861">
        <v>0</v>
      </c>
      <c r="L85" s="1003">
        <v>0.25</v>
      </c>
      <c r="M85" s="88" t="s">
        <v>548</v>
      </c>
      <c r="N85" s="88" t="s">
        <v>205</v>
      </c>
      <c r="O85" s="734" t="s">
        <v>549</v>
      </c>
      <c r="P85" s="469">
        <v>0.25</v>
      </c>
      <c r="Q85" s="470">
        <v>0</v>
      </c>
      <c r="R85" s="440">
        <f t="shared" si="15"/>
        <v>0</v>
      </c>
      <c r="S85" s="423">
        <f t="shared" si="16"/>
        <v>0</v>
      </c>
      <c r="T85" s="101">
        <v>45505</v>
      </c>
      <c r="U85" s="101">
        <v>45641</v>
      </c>
      <c r="V85" s="163">
        <v>139</v>
      </c>
      <c r="W85" s="88">
        <v>10000</v>
      </c>
      <c r="X85" s="88" t="s">
        <v>442</v>
      </c>
      <c r="Y85" s="88" t="s">
        <v>443</v>
      </c>
      <c r="Z85" s="734" t="s">
        <v>550</v>
      </c>
      <c r="AA85" s="734" t="s">
        <v>445</v>
      </c>
      <c r="AB85" s="88" t="s">
        <v>228</v>
      </c>
      <c r="AC85" s="88" t="s">
        <v>446</v>
      </c>
      <c r="AD85" s="102">
        <v>50000000</v>
      </c>
      <c r="AE85" s="88" t="s">
        <v>55</v>
      </c>
      <c r="AF85" s="88" t="s">
        <v>54</v>
      </c>
      <c r="AG85" s="101">
        <v>45534</v>
      </c>
      <c r="AH85" s="101"/>
      <c r="AI85" s="102">
        <v>50000000</v>
      </c>
      <c r="AJ85" s="102">
        <v>0</v>
      </c>
      <c r="AK85" s="113"/>
      <c r="AL85" s="113">
        <v>0</v>
      </c>
      <c r="AM85" s="113"/>
      <c r="AN85" s="113">
        <v>0</v>
      </c>
      <c r="AO85" s="88" t="s">
        <v>540</v>
      </c>
      <c r="AP85" s="276" t="s">
        <v>541</v>
      </c>
      <c r="AQ85" s="276"/>
      <c r="AR85" s="276"/>
      <c r="AS85" s="276"/>
      <c r="AT85" s="276"/>
      <c r="AU85" s="276"/>
      <c r="AV85" s="280"/>
    </row>
    <row r="86" spans="1:48" ht="41.25" customHeight="1" x14ac:dyDescent="0.25">
      <c r="A86" s="675"/>
      <c r="B86" s="731"/>
      <c r="C86" s="734"/>
      <c r="D86" s="734"/>
      <c r="E86" s="734"/>
      <c r="F86" s="1000"/>
      <c r="G86" s="734"/>
      <c r="H86" s="734"/>
      <c r="I86" s="734"/>
      <c r="J86" s="734"/>
      <c r="K86" s="861"/>
      <c r="L86" s="1003"/>
      <c r="M86" s="88" t="s">
        <v>551</v>
      </c>
      <c r="N86" s="88" t="s">
        <v>205</v>
      </c>
      <c r="O86" s="734"/>
      <c r="P86" s="469">
        <v>3</v>
      </c>
      <c r="Q86" s="470">
        <v>0</v>
      </c>
      <c r="R86" s="440">
        <f t="shared" si="15"/>
        <v>0</v>
      </c>
      <c r="S86" s="423">
        <f t="shared" si="16"/>
        <v>0</v>
      </c>
      <c r="T86" s="101">
        <v>45505</v>
      </c>
      <c r="U86" s="101">
        <v>45641</v>
      </c>
      <c r="V86" s="163">
        <v>139</v>
      </c>
      <c r="W86" s="88">
        <v>10000</v>
      </c>
      <c r="X86" s="88" t="s">
        <v>442</v>
      </c>
      <c r="Y86" s="88" t="s">
        <v>443</v>
      </c>
      <c r="Z86" s="734"/>
      <c r="AA86" s="734"/>
      <c r="AB86" s="88" t="s">
        <v>450</v>
      </c>
      <c r="AC86" s="88" t="s">
        <v>64</v>
      </c>
      <c r="AD86" s="102">
        <v>0</v>
      </c>
      <c r="AE86" s="88" t="s">
        <v>64</v>
      </c>
      <c r="AF86" s="88" t="s">
        <v>64</v>
      </c>
      <c r="AG86" s="101" t="s">
        <v>452</v>
      </c>
      <c r="AH86" s="101"/>
      <c r="AI86" s="102">
        <v>0</v>
      </c>
      <c r="AJ86" s="102">
        <v>60000000</v>
      </c>
      <c r="AK86" s="113"/>
      <c r="AL86" s="113">
        <v>60000000</v>
      </c>
      <c r="AM86" s="113"/>
      <c r="AN86" s="113">
        <v>60000000</v>
      </c>
      <c r="AO86" s="88" t="s">
        <v>540</v>
      </c>
      <c r="AP86" s="276" t="s">
        <v>541</v>
      </c>
      <c r="AQ86" s="276"/>
      <c r="AR86" s="276"/>
      <c r="AS86" s="276"/>
      <c r="AT86" s="276"/>
      <c r="AU86" s="276"/>
      <c r="AV86" s="280"/>
    </row>
    <row r="87" spans="1:48" ht="39" customHeight="1" x14ac:dyDescent="0.25">
      <c r="A87" s="675"/>
      <c r="B87" s="731"/>
      <c r="C87" s="734"/>
      <c r="D87" s="734"/>
      <c r="E87" s="734"/>
      <c r="F87" s="1000"/>
      <c r="G87" s="734"/>
      <c r="H87" s="734"/>
      <c r="I87" s="734"/>
      <c r="J87" s="734"/>
      <c r="K87" s="861"/>
      <c r="L87" s="1003"/>
      <c r="M87" s="88" t="s">
        <v>552</v>
      </c>
      <c r="N87" s="88" t="s">
        <v>205</v>
      </c>
      <c r="O87" s="734"/>
      <c r="P87" s="469">
        <v>1</v>
      </c>
      <c r="Q87" s="470">
        <v>0</v>
      </c>
      <c r="R87" s="440">
        <f t="shared" si="15"/>
        <v>0</v>
      </c>
      <c r="S87" s="423">
        <f t="shared" si="16"/>
        <v>0</v>
      </c>
      <c r="T87" s="101">
        <v>45505</v>
      </c>
      <c r="U87" s="101">
        <v>45641</v>
      </c>
      <c r="V87" s="163">
        <v>139</v>
      </c>
      <c r="W87" s="88">
        <v>10000</v>
      </c>
      <c r="X87" s="88" t="s">
        <v>442</v>
      </c>
      <c r="Y87" s="88" t="s">
        <v>443</v>
      </c>
      <c r="Z87" s="734"/>
      <c r="AA87" s="734"/>
      <c r="AB87" s="88" t="s">
        <v>450</v>
      </c>
      <c r="AC87" s="88" t="s">
        <v>64</v>
      </c>
      <c r="AD87" s="102">
        <v>0</v>
      </c>
      <c r="AE87" s="88" t="s">
        <v>64</v>
      </c>
      <c r="AF87" s="88" t="s">
        <v>64</v>
      </c>
      <c r="AG87" s="101" t="s">
        <v>452</v>
      </c>
      <c r="AH87" s="101"/>
      <c r="AI87" s="102">
        <v>0</v>
      </c>
      <c r="AJ87" s="102">
        <v>0</v>
      </c>
      <c r="AK87" s="113"/>
      <c r="AL87" s="113">
        <v>0</v>
      </c>
      <c r="AM87" s="113"/>
      <c r="AN87" s="113">
        <v>0</v>
      </c>
      <c r="AO87" s="88" t="s">
        <v>540</v>
      </c>
      <c r="AP87" s="276" t="s">
        <v>541</v>
      </c>
      <c r="AQ87" s="276"/>
      <c r="AR87" s="276"/>
      <c r="AS87" s="276"/>
      <c r="AT87" s="276"/>
      <c r="AU87" s="276"/>
      <c r="AV87" s="280"/>
    </row>
    <row r="88" spans="1:48" ht="28.5" customHeight="1" x14ac:dyDescent="0.25">
      <c r="A88" s="675"/>
      <c r="B88" s="731"/>
      <c r="C88" s="734"/>
      <c r="D88" s="734"/>
      <c r="E88" s="734"/>
      <c r="F88" s="1000"/>
      <c r="G88" s="734"/>
      <c r="H88" s="734"/>
      <c r="I88" s="734"/>
      <c r="J88" s="734"/>
      <c r="K88" s="861"/>
      <c r="L88" s="1003"/>
      <c r="M88" s="88" t="s">
        <v>553</v>
      </c>
      <c r="N88" s="88" t="s">
        <v>205</v>
      </c>
      <c r="O88" s="734"/>
      <c r="P88" s="469">
        <v>6</v>
      </c>
      <c r="Q88" s="470">
        <v>5</v>
      </c>
      <c r="R88" s="440">
        <f t="shared" si="15"/>
        <v>0.83333333333333337</v>
      </c>
      <c r="S88" s="423">
        <f t="shared" si="16"/>
        <v>0.1388888888888889</v>
      </c>
      <c r="T88" s="101">
        <v>45505</v>
      </c>
      <c r="U88" s="101">
        <v>45641</v>
      </c>
      <c r="V88" s="163">
        <v>139</v>
      </c>
      <c r="W88" s="88">
        <v>10000</v>
      </c>
      <c r="X88" s="88" t="s">
        <v>442</v>
      </c>
      <c r="Y88" s="88" t="s">
        <v>443</v>
      </c>
      <c r="Z88" s="734"/>
      <c r="AA88" s="734"/>
      <c r="AB88" s="88" t="s">
        <v>228</v>
      </c>
      <c r="AC88" s="88" t="s">
        <v>462</v>
      </c>
      <c r="AD88" s="102">
        <v>250000000</v>
      </c>
      <c r="AE88" s="88" t="s">
        <v>77</v>
      </c>
      <c r="AF88" s="88" t="s">
        <v>54</v>
      </c>
      <c r="AG88" s="101">
        <v>45534</v>
      </c>
      <c r="AH88" s="101"/>
      <c r="AI88" s="102">
        <v>250000000</v>
      </c>
      <c r="AJ88" s="102">
        <v>50000000</v>
      </c>
      <c r="AK88" s="113"/>
      <c r="AL88" s="113">
        <v>3491046</v>
      </c>
      <c r="AM88" s="113"/>
      <c r="AN88" s="113">
        <v>3491046</v>
      </c>
      <c r="AO88" s="88" t="s">
        <v>540</v>
      </c>
      <c r="AP88" s="276" t="s">
        <v>541</v>
      </c>
      <c r="AQ88" s="276"/>
      <c r="AR88" s="276"/>
      <c r="AS88" s="276"/>
      <c r="AT88" s="276"/>
      <c r="AU88" s="276"/>
      <c r="AV88" s="280"/>
    </row>
    <row r="89" spans="1:48" ht="27" customHeight="1" x14ac:dyDescent="0.25">
      <c r="A89" s="675"/>
      <c r="B89" s="731"/>
      <c r="C89" s="734"/>
      <c r="D89" s="734" t="s">
        <v>399</v>
      </c>
      <c r="E89" s="734"/>
      <c r="F89" s="1000"/>
      <c r="G89" s="734"/>
      <c r="H89" s="734"/>
      <c r="I89" s="734" t="s">
        <v>554</v>
      </c>
      <c r="J89" s="734">
        <v>1333</v>
      </c>
      <c r="K89" s="861">
        <v>2411</v>
      </c>
      <c r="L89" s="1003">
        <v>0.5</v>
      </c>
      <c r="M89" s="88" t="s">
        <v>555</v>
      </c>
      <c r="N89" s="88" t="s">
        <v>205</v>
      </c>
      <c r="O89" s="734" t="s">
        <v>556</v>
      </c>
      <c r="P89" s="469">
        <v>1</v>
      </c>
      <c r="Q89" s="470">
        <v>1</v>
      </c>
      <c r="R89" s="440">
        <f t="shared" si="15"/>
        <v>1</v>
      </c>
      <c r="S89" s="423">
        <f t="shared" si="16"/>
        <v>1</v>
      </c>
      <c r="T89" s="101">
        <v>45505</v>
      </c>
      <c r="U89" s="101">
        <v>45641</v>
      </c>
      <c r="V89" s="163">
        <v>139</v>
      </c>
      <c r="W89" s="88">
        <v>10000</v>
      </c>
      <c r="X89" s="88" t="s">
        <v>442</v>
      </c>
      <c r="Y89" s="88" t="s">
        <v>443</v>
      </c>
      <c r="Z89" s="734" t="s">
        <v>550</v>
      </c>
      <c r="AA89" s="734" t="s">
        <v>445</v>
      </c>
      <c r="AB89" s="88" t="s">
        <v>228</v>
      </c>
      <c r="AC89" s="88" t="s">
        <v>446</v>
      </c>
      <c r="AD89" s="102">
        <v>150000000</v>
      </c>
      <c r="AE89" s="88" t="s">
        <v>55</v>
      </c>
      <c r="AF89" s="88" t="s">
        <v>54</v>
      </c>
      <c r="AG89" s="101">
        <v>45534</v>
      </c>
      <c r="AH89" s="101"/>
      <c r="AI89" s="102">
        <v>150000000</v>
      </c>
      <c r="AJ89" s="102">
        <v>60000000</v>
      </c>
      <c r="AK89" s="113"/>
      <c r="AL89" s="113">
        <v>60000000</v>
      </c>
      <c r="AM89" s="113"/>
      <c r="AN89" s="113">
        <v>60000000</v>
      </c>
      <c r="AO89" s="88" t="s">
        <v>540</v>
      </c>
      <c r="AP89" s="276" t="s">
        <v>541</v>
      </c>
      <c r="AQ89" s="276"/>
      <c r="AR89" s="276"/>
      <c r="AS89" s="276"/>
      <c r="AT89" s="276"/>
      <c r="AU89" s="276"/>
      <c r="AV89" s="280"/>
    </row>
    <row r="90" spans="1:48" ht="30.75" customHeight="1" x14ac:dyDescent="0.25">
      <c r="A90" s="675"/>
      <c r="B90" s="731"/>
      <c r="C90" s="734"/>
      <c r="D90" s="734"/>
      <c r="E90" s="734"/>
      <c r="F90" s="1000"/>
      <c r="G90" s="734"/>
      <c r="H90" s="734"/>
      <c r="I90" s="734"/>
      <c r="J90" s="734"/>
      <c r="K90" s="861"/>
      <c r="L90" s="1003"/>
      <c r="M90" s="88" t="s">
        <v>557</v>
      </c>
      <c r="N90" s="88" t="s">
        <v>205</v>
      </c>
      <c r="O90" s="734"/>
      <c r="P90" s="469">
        <v>1</v>
      </c>
      <c r="Q90" s="470">
        <v>1</v>
      </c>
      <c r="R90" s="440">
        <f t="shared" si="15"/>
        <v>1</v>
      </c>
      <c r="S90" s="423">
        <f t="shared" si="16"/>
        <v>1</v>
      </c>
      <c r="T90" s="101">
        <v>45505</v>
      </c>
      <c r="U90" s="101">
        <v>45641</v>
      </c>
      <c r="V90" s="163">
        <v>139</v>
      </c>
      <c r="W90" s="88">
        <v>10000</v>
      </c>
      <c r="X90" s="88" t="s">
        <v>442</v>
      </c>
      <c r="Y90" s="88" t="s">
        <v>443</v>
      </c>
      <c r="Z90" s="734"/>
      <c r="AA90" s="734"/>
      <c r="AB90" s="88" t="s">
        <v>228</v>
      </c>
      <c r="AC90" s="88" t="s">
        <v>501</v>
      </c>
      <c r="AD90" s="102">
        <v>300000000</v>
      </c>
      <c r="AE90" s="88" t="s">
        <v>55</v>
      </c>
      <c r="AF90" s="88" t="s">
        <v>54</v>
      </c>
      <c r="AG90" s="101">
        <v>45534</v>
      </c>
      <c r="AH90" s="101"/>
      <c r="AI90" s="102">
        <v>300000000</v>
      </c>
      <c r="AJ90" s="102">
        <v>0</v>
      </c>
      <c r="AK90" s="113"/>
      <c r="AL90" s="113">
        <v>0</v>
      </c>
      <c r="AM90" s="113"/>
      <c r="AN90" s="113">
        <v>0</v>
      </c>
      <c r="AO90" s="88" t="s">
        <v>540</v>
      </c>
      <c r="AP90" s="276" t="s">
        <v>541</v>
      </c>
      <c r="AQ90" s="276"/>
      <c r="AR90" s="276"/>
      <c r="AS90" s="276"/>
      <c r="AT90" s="276"/>
      <c r="AU90" s="276"/>
      <c r="AV90" s="280"/>
    </row>
    <row r="91" spans="1:48" ht="24.75" customHeight="1" x14ac:dyDescent="0.25">
      <c r="A91" s="675"/>
      <c r="B91" s="731"/>
      <c r="C91" s="734"/>
      <c r="D91" s="734"/>
      <c r="E91" s="734"/>
      <c r="F91" s="1000"/>
      <c r="G91" s="734"/>
      <c r="H91" s="734"/>
      <c r="I91" s="734"/>
      <c r="J91" s="734"/>
      <c r="K91" s="861"/>
      <c r="L91" s="1003"/>
      <c r="M91" s="88" t="s">
        <v>558</v>
      </c>
      <c r="N91" s="88" t="s">
        <v>205</v>
      </c>
      <c r="O91" s="734"/>
      <c r="P91" s="469">
        <v>1</v>
      </c>
      <c r="Q91" s="470">
        <v>1</v>
      </c>
      <c r="R91" s="440">
        <f t="shared" si="15"/>
        <v>1</v>
      </c>
      <c r="S91" s="423">
        <f t="shared" si="16"/>
        <v>1</v>
      </c>
      <c r="T91" s="101">
        <v>45505</v>
      </c>
      <c r="U91" s="101">
        <v>45641</v>
      </c>
      <c r="V91" s="163">
        <v>139</v>
      </c>
      <c r="W91" s="88">
        <v>10000</v>
      </c>
      <c r="X91" s="88" t="s">
        <v>442</v>
      </c>
      <c r="Y91" s="88" t="s">
        <v>443</v>
      </c>
      <c r="Z91" s="734"/>
      <c r="AA91" s="734"/>
      <c r="AB91" s="88" t="s">
        <v>228</v>
      </c>
      <c r="AC91" s="88" t="s">
        <v>446</v>
      </c>
      <c r="AD91" s="102">
        <v>50000000</v>
      </c>
      <c r="AE91" s="88" t="s">
        <v>55</v>
      </c>
      <c r="AF91" s="88" t="s">
        <v>54</v>
      </c>
      <c r="AG91" s="101">
        <v>45534</v>
      </c>
      <c r="AH91" s="101"/>
      <c r="AI91" s="102">
        <v>50000000</v>
      </c>
      <c r="AJ91" s="102">
        <v>0</v>
      </c>
      <c r="AK91" s="113"/>
      <c r="AL91" s="113">
        <v>0</v>
      </c>
      <c r="AM91" s="113"/>
      <c r="AN91" s="113">
        <v>0</v>
      </c>
      <c r="AO91" s="88" t="s">
        <v>540</v>
      </c>
      <c r="AP91" s="276" t="s">
        <v>541</v>
      </c>
      <c r="AQ91" s="276"/>
      <c r="AR91" s="276"/>
      <c r="AS91" s="276"/>
      <c r="AT91" s="276"/>
      <c r="AU91" s="276"/>
      <c r="AV91" s="280"/>
    </row>
    <row r="92" spans="1:48" ht="26.25" customHeight="1" x14ac:dyDescent="0.25">
      <c r="A92" s="675"/>
      <c r="B92" s="731"/>
      <c r="C92" s="734"/>
      <c r="D92" s="734"/>
      <c r="E92" s="734"/>
      <c r="F92" s="1000"/>
      <c r="G92" s="734"/>
      <c r="H92" s="734"/>
      <c r="I92" s="734"/>
      <c r="J92" s="734"/>
      <c r="K92" s="861"/>
      <c r="L92" s="1003"/>
      <c r="M92" s="88" t="s">
        <v>559</v>
      </c>
      <c r="N92" s="88" t="s">
        <v>205</v>
      </c>
      <c r="O92" s="734"/>
      <c r="P92" s="469">
        <v>1</v>
      </c>
      <c r="Q92" s="470">
        <v>1</v>
      </c>
      <c r="R92" s="440">
        <f t="shared" si="15"/>
        <v>1</v>
      </c>
      <c r="S92" s="423">
        <f t="shared" si="16"/>
        <v>1</v>
      </c>
      <c r="T92" s="101">
        <v>45505</v>
      </c>
      <c r="U92" s="101">
        <v>45641</v>
      </c>
      <c r="V92" s="163">
        <v>139</v>
      </c>
      <c r="W92" s="88">
        <v>10000</v>
      </c>
      <c r="X92" s="88" t="s">
        <v>442</v>
      </c>
      <c r="Y92" s="88" t="s">
        <v>443</v>
      </c>
      <c r="Z92" s="734"/>
      <c r="AA92" s="734"/>
      <c r="AB92" s="88" t="s">
        <v>228</v>
      </c>
      <c r="AC92" s="88" t="s">
        <v>446</v>
      </c>
      <c r="AD92" s="102">
        <v>50000000</v>
      </c>
      <c r="AE92" s="88" t="s">
        <v>55</v>
      </c>
      <c r="AF92" s="88" t="s">
        <v>54</v>
      </c>
      <c r="AG92" s="101">
        <v>45534</v>
      </c>
      <c r="AH92" s="101"/>
      <c r="AI92" s="102">
        <v>50000000</v>
      </c>
      <c r="AJ92" s="102">
        <v>0</v>
      </c>
      <c r="AK92" s="113"/>
      <c r="AL92" s="113">
        <v>0</v>
      </c>
      <c r="AM92" s="113"/>
      <c r="AN92" s="113">
        <v>0</v>
      </c>
      <c r="AO92" s="88" t="s">
        <v>540</v>
      </c>
      <c r="AP92" s="276" t="s">
        <v>541</v>
      </c>
      <c r="AQ92" s="276"/>
      <c r="AR92" s="276"/>
      <c r="AS92" s="276"/>
      <c r="AT92" s="276"/>
      <c r="AU92" s="276"/>
      <c r="AV92" s="280"/>
    </row>
    <row r="93" spans="1:48" ht="55.5" customHeight="1" thickBot="1" x14ac:dyDescent="0.3">
      <c r="A93" s="690"/>
      <c r="B93" s="989"/>
      <c r="C93" s="991"/>
      <c r="D93" s="991"/>
      <c r="E93" s="991"/>
      <c r="F93" s="1001"/>
      <c r="G93" s="991"/>
      <c r="H93" s="991"/>
      <c r="I93" s="991"/>
      <c r="J93" s="991"/>
      <c r="K93" s="842"/>
      <c r="L93" s="1004"/>
      <c r="M93" s="144" t="s">
        <v>560</v>
      </c>
      <c r="N93" s="144" t="s">
        <v>205</v>
      </c>
      <c r="O93" s="991"/>
      <c r="P93" s="471">
        <v>1</v>
      </c>
      <c r="Q93" s="472">
        <v>1</v>
      </c>
      <c r="R93" s="440">
        <f t="shared" si="15"/>
        <v>1</v>
      </c>
      <c r="S93" s="423">
        <f t="shared" si="16"/>
        <v>1</v>
      </c>
      <c r="T93" s="219">
        <v>45505</v>
      </c>
      <c r="U93" s="219">
        <v>45641</v>
      </c>
      <c r="V93" s="220">
        <v>139</v>
      </c>
      <c r="W93" s="144">
        <v>10000</v>
      </c>
      <c r="X93" s="144" t="s">
        <v>442</v>
      </c>
      <c r="Y93" s="144" t="s">
        <v>443</v>
      </c>
      <c r="Z93" s="991"/>
      <c r="AA93" s="991"/>
      <c r="AB93" s="144" t="s">
        <v>228</v>
      </c>
      <c r="AC93" s="144" t="s">
        <v>446</v>
      </c>
      <c r="AD93" s="221">
        <v>60000000</v>
      </c>
      <c r="AE93" s="144" t="s">
        <v>55</v>
      </c>
      <c r="AF93" s="144" t="s">
        <v>54</v>
      </c>
      <c r="AG93" s="219">
        <v>45534</v>
      </c>
      <c r="AH93" s="219"/>
      <c r="AI93" s="221">
        <v>60000000</v>
      </c>
      <c r="AJ93" s="221">
        <v>30000000</v>
      </c>
      <c r="AK93" s="200"/>
      <c r="AL93" s="200">
        <v>30000000</v>
      </c>
      <c r="AM93" s="200"/>
      <c r="AN93" s="200">
        <v>30000000</v>
      </c>
      <c r="AO93" s="144" t="s">
        <v>540</v>
      </c>
      <c r="AP93" s="277" t="s">
        <v>541</v>
      </c>
      <c r="AQ93" s="277"/>
      <c r="AR93" s="277"/>
      <c r="AS93" s="277"/>
      <c r="AT93" s="277"/>
      <c r="AU93" s="277"/>
      <c r="AV93" s="280"/>
    </row>
    <row r="94" spans="1:48" ht="54.75" customHeight="1" thickBot="1" x14ac:dyDescent="0.3">
      <c r="A94" s="283"/>
      <c r="B94" s="851" t="s">
        <v>702</v>
      </c>
      <c r="C94" s="852"/>
      <c r="D94" s="852"/>
      <c r="E94" s="852"/>
      <c r="F94" s="852"/>
      <c r="G94" s="852"/>
      <c r="H94" s="852"/>
      <c r="I94" s="852"/>
      <c r="J94" s="852"/>
      <c r="K94" s="852"/>
      <c r="L94" s="852"/>
      <c r="M94" s="852"/>
      <c r="N94" s="852"/>
      <c r="O94" s="852"/>
      <c r="P94" s="852"/>
      <c r="Q94" s="852"/>
      <c r="R94" s="853"/>
      <c r="S94" s="568">
        <f>SUM(S80:S93)/14</f>
        <v>0.72420634920634919</v>
      </c>
      <c r="T94" s="530"/>
      <c r="U94" s="530"/>
      <c r="V94" s="530"/>
      <c r="W94" s="530"/>
      <c r="X94" s="530"/>
      <c r="Y94" s="530"/>
      <c r="Z94" s="530"/>
      <c r="AA94" s="530"/>
      <c r="AB94" s="530"/>
      <c r="AC94" s="530"/>
      <c r="AD94" s="530"/>
      <c r="AE94" s="530"/>
      <c r="AF94" s="530"/>
      <c r="AG94" s="530"/>
      <c r="AH94" s="531"/>
      <c r="AI94" s="441">
        <f t="shared" ref="AI94:AK94" si="17">SUM(AI80:AI93)</f>
        <v>2000000000</v>
      </c>
      <c r="AJ94" s="441">
        <f t="shared" si="17"/>
        <v>3000000000</v>
      </c>
      <c r="AK94" s="534">
        <f t="shared" si="17"/>
        <v>0</v>
      </c>
      <c r="AL94" s="540">
        <f>SUM(AL80:AL93)</f>
        <v>2953491046</v>
      </c>
      <c r="AM94" s="441">
        <f>AN94-AL94</f>
        <v>0</v>
      </c>
      <c r="AN94" s="540">
        <f>SUM(AN80:AN93)</f>
        <v>2953491046</v>
      </c>
      <c r="AO94" s="483"/>
      <c r="AP94" s="88"/>
      <c r="AQ94" s="88">
        <v>3127759147</v>
      </c>
      <c r="AR94" s="88">
        <v>3081250193</v>
      </c>
      <c r="AS94" s="88">
        <v>2724250343</v>
      </c>
      <c r="AT94" s="598">
        <v>0.98513026361233436</v>
      </c>
      <c r="AU94" s="598">
        <v>0.87099108817664983</v>
      </c>
      <c r="AV94" s="280"/>
    </row>
    <row r="95" spans="1:48" ht="36" customHeight="1" x14ac:dyDescent="0.25">
      <c r="A95" s="689" t="s">
        <v>404</v>
      </c>
      <c r="B95" s="1070" t="s">
        <v>405</v>
      </c>
      <c r="C95" s="1005" t="s">
        <v>568</v>
      </c>
      <c r="D95" s="1005" t="s">
        <v>407</v>
      </c>
      <c r="E95" s="1005" t="s">
        <v>561</v>
      </c>
      <c r="F95" s="1006">
        <v>2024130010089</v>
      </c>
      <c r="G95" s="1005" t="s">
        <v>562</v>
      </c>
      <c r="H95" s="1005" t="s">
        <v>563</v>
      </c>
      <c r="I95" s="1005" t="s">
        <v>564</v>
      </c>
      <c r="J95" s="1005">
        <v>800</v>
      </c>
      <c r="K95" s="913">
        <v>2300</v>
      </c>
      <c r="L95" s="1069">
        <v>0.2</v>
      </c>
      <c r="M95" s="345" t="s">
        <v>565</v>
      </c>
      <c r="N95" s="345" t="s">
        <v>205</v>
      </c>
      <c r="O95" s="1005" t="s">
        <v>566</v>
      </c>
      <c r="P95" s="478">
        <v>1</v>
      </c>
      <c r="Q95" s="468">
        <v>1</v>
      </c>
      <c r="R95" s="422">
        <f>Q95/P95</f>
        <v>1</v>
      </c>
      <c r="S95" s="422">
        <f>R95/P95</f>
        <v>1</v>
      </c>
      <c r="T95" s="464">
        <v>45505</v>
      </c>
      <c r="U95" s="464">
        <v>45641</v>
      </c>
      <c r="V95" s="347">
        <v>139</v>
      </c>
      <c r="W95" s="345">
        <v>10000</v>
      </c>
      <c r="X95" s="345" t="s">
        <v>442</v>
      </c>
      <c r="Y95" s="345" t="s">
        <v>443</v>
      </c>
      <c r="Z95" s="1005" t="s">
        <v>550</v>
      </c>
      <c r="AA95" s="1005" t="s">
        <v>445</v>
      </c>
      <c r="AB95" s="345" t="s">
        <v>228</v>
      </c>
      <c r="AC95" s="345" t="s">
        <v>462</v>
      </c>
      <c r="AD95" s="465">
        <v>250000000</v>
      </c>
      <c r="AE95" s="345" t="s">
        <v>77</v>
      </c>
      <c r="AF95" s="345" t="s">
        <v>54</v>
      </c>
      <c r="AG95" s="464">
        <v>45534</v>
      </c>
      <c r="AH95" s="464"/>
      <c r="AI95" s="222">
        <v>250000000</v>
      </c>
      <c r="AJ95" s="222">
        <v>250000000</v>
      </c>
      <c r="AK95" s="194"/>
      <c r="AL95" s="403">
        <v>0</v>
      </c>
      <c r="AM95" s="194"/>
      <c r="AN95" s="403">
        <v>0</v>
      </c>
      <c r="AO95" s="345" t="s">
        <v>567</v>
      </c>
      <c r="AP95" s="466" t="s">
        <v>568</v>
      </c>
      <c r="AQ95" s="466">
        <v>3009880000</v>
      </c>
      <c r="AR95" s="466">
        <v>322751667</v>
      </c>
      <c r="AS95" s="466">
        <v>232751667</v>
      </c>
      <c r="AT95" s="599">
        <f>AR95/AQ95</f>
        <v>0.10723074242162478</v>
      </c>
      <c r="AU95" s="599">
        <f>AS95/AQ95</f>
        <v>7.7329218108363129E-2</v>
      </c>
      <c r="AV95" s="280"/>
    </row>
    <row r="96" spans="1:48" ht="52.5" customHeight="1" x14ac:dyDescent="0.25">
      <c r="A96" s="675"/>
      <c r="B96" s="1071"/>
      <c r="C96" s="986"/>
      <c r="D96" s="986"/>
      <c r="E96" s="986"/>
      <c r="F96" s="1007"/>
      <c r="G96" s="986"/>
      <c r="H96" s="986"/>
      <c r="I96" s="986"/>
      <c r="J96" s="986"/>
      <c r="K96" s="861"/>
      <c r="L96" s="1009"/>
      <c r="M96" s="89" t="s">
        <v>569</v>
      </c>
      <c r="N96" s="89" t="s">
        <v>205</v>
      </c>
      <c r="O96" s="986"/>
      <c r="P96" s="479">
        <v>1</v>
      </c>
      <c r="Q96" s="470">
        <v>1</v>
      </c>
      <c r="R96" s="401">
        <f t="shared" ref="R96:R105" si="18">Q96/P96</f>
        <v>1</v>
      </c>
      <c r="S96" s="422">
        <f t="shared" ref="S96:S106" si="19">R96/P96</f>
        <v>1</v>
      </c>
      <c r="T96" s="103">
        <v>45505</v>
      </c>
      <c r="U96" s="103">
        <v>45641</v>
      </c>
      <c r="V96" s="164">
        <v>139</v>
      </c>
      <c r="W96" s="89">
        <v>10000</v>
      </c>
      <c r="X96" s="89" t="s">
        <v>442</v>
      </c>
      <c r="Y96" s="89" t="s">
        <v>443</v>
      </c>
      <c r="Z96" s="986"/>
      <c r="AA96" s="986"/>
      <c r="AB96" s="89" t="s">
        <v>228</v>
      </c>
      <c r="AC96" s="89" t="s">
        <v>462</v>
      </c>
      <c r="AD96" s="104">
        <v>100000000</v>
      </c>
      <c r="AE96" s="89" t="s">
        <v>77</v>
      </c>
      <c r="AF96" s="89" t="s">
        <v>54</v>
      </c>
      <c r="AG96" s="103">
        <v>45534</v>
      </c>
      <c r="AH96" s="103"/>
      <c r="AI96" s="104">
        <v>100000000</v>
      </c>
      <c r="AJ96" s="104">
        <v>100000000</v>
      </c>
      <c r="AK96" s="113"/>
      <c r="AL96" s="403">
        <v>100000000</v>
      </c>
      <c r="AM96" s="113"/>
      <c r="AN96" s="403">
        <v>100000000</v>
      </c>
      <c r="AO96" s="89" t="s">
        <v>567</v>
      </c>
      <c r="AP96" s="278" t="s">
        <v>568</v>
      </c>
      <c r="AQ96" s="278"/>
      <c r="AR96" s="278"/>
      <c r="AS96" s="278"/>
      <c r="AT96" s="278"/>
      <c r="AU96" s="278"/>
      <c r="AV96" s="280"/>
    </row>
    <row r="97" spans="1:48" ht="72.75" customHeight="1" x14ac:dyDescent="0.25">
      <c r="A97" s="675"/>
      <c r="B97" s="1071"/>
      <c r="C97" s="986"/>
      <c r="D97" s="986" t="s">
        <v>409</v>
      </c>
      <c r="E97" s="986"/>
      <c r="F97" s="1007"/>
      <c r="G97" s="986"/>
      <c r="H97" s="986"/>
      <c r="I97" s="986" t="s">
        <v>570</v>
      </c>
      <c r="J97" s="986">
        <v>0</v>
      </c>
      <c r="K97" s="861">
        <v>1</v>
      </c>
      <c r="L97" s="1009">
        <v>0.15</v>
      </c>
      <c r="M97" s="89" t="s">
        <v>571</v>
      </c>
      <c r="N97" s="89" t="s">
        <v>205</v>
      </c>
      <c r="O97" s="986" t="s">
        <v>572</v>
      </c>
      <c r="P97" s="479">
        <v>1</v>
      </c>
      <c r="Q97" s="470">
        <v>1</v>
      </c>
      <c r="R97" s="401">
        <f t="shared" si="18"/>
        <v>1</v>
      </c>
      <c r="S97" s="422">
        <f t="shared" si="19"/>
        <v>1</v>
      </c>
      <c r="T97" s="103">
        <v>45505</v>
      </c>
      <c r="U97" s="103">
        <v>45641</v>
      </c>
      <c r="V97" s="164">
        <v>139</v>
      </c>
      <c r="W97" s="89">
        <v>10000</v>
      </c>
      <c r="X97" s="89" t="s">
        <v>442</v>
      </c>
      <c r="Y97" s="89" t="s">
        <v>443</v>
      </c>
      <c r="Z97" s="986" t="s">
        <v>550</v>
      </c>
      <c r="AA97" s="986" t="s">
        <v>445</v>
      </c>
      <c r="AB97" s="89" t="s">
        <v>228</v>
      </c>
      <c r="AC97" s="89" t="s">
        <v>446</v>
      </c>
      <c r="AD97" s="104">
        <v>180000000</v>
      </c>
      <c r="AE97" s="89" t="s">
        <v>55</v>
      </c>
      <c r="AF97" s="89" t="s">
        <v>54</v>
      </c>
      <c r="AG97" s="103">
        <v>45534</v>
      </c>
      <c r="AH97" s="103"/>
      <c r="AI97" s="104">
        <v>180000000</v>
      </c>
      <c r="AJ97" s="104">
        <v>180000000</v>
      </c>
      <c r="AK97" s="113"/>
      <c r="AL97" s="113">
        <v>112871667</v>
      </c>
      <c r="AM97" s="113"/>
      <c r="AN97" s="113">
        <v>112871667</v>
      </c>
      <c r="AO97" s="89" t="s">
        <v>567</v>
      </c>
      <c r="AP97" s="278" t="s">
        <v>568</v>
      </c>
      <c r="AQ97" s="278"/>
      <c r="AR97" s="278"/>
      <c r="AS97" s="278"/>
      <c r="AT97" s="278"/>
      <c r="AU97" s="278"/>
      <c r="AV97" s="280"/>
    </row>
    <row r="98" spans="1:48" ht="66" customHeight="1" x14ac:dyDescent="0.25">
      <c r="A98" s="675"/>
      <c r="B98" s="1071"/>
      <c r="C98" s="986"/>
      <c r="D98" s="986"/>
      <c r="E98" s="986"/>
      <c r="F98" s="1007"/>
      <c r="G98" s="986"/>
      <c r="H98" s="986"/>
      <c r="I98" s="986"/>
      <c r="J98" s="986"/>
      <c r="K98" s="861"/>
      <c r="L98" s="1009"/>
      <c r="M98" s="89" t="s">
        <v>573</v>
      </c>
      <c r="N98" s="89" t="s">
        <v>205</v>
      </c>
      <c r="O98" s="986"/>
      <c r="P98" s="479">
        <v>1</v>
      </c>
      <c r="Q98" s="470">
        <v>1</v>
      </c>
      <c r="R98" s="401">
        <f t="shared" si="18"/>
        <v>1</v>
      </c>
      <c r="S98" s="422">
        <f t="shared" si="19"/>
        <v>1</v>
      </c>
      <c r="T98" s="103">
        <v>45505</v>
      </c>
      <c r="U98" s="103">
        <v>45641</v>
      </c>
      <c r="V98" s="164">
        <v>139</v>
      </c>
      <c r="W98" s="89">
        <v>10000</v>
      </c>
      <c r="X98" s="89" t="s">
        <v>442</v>
      </c>
      <c r="Y98" s="89" t="s">
        <v>443</v>
      </c>
      <c r="Z98" s="986"/>
      <c r="AA98" s="986"/>
      <c r="AB98" s="89" t="s">
        <v>228</v>
      </c>
      <c r="AC98" s="89" t="s">
        <v>501</v>
      </c>
      <c r="AD98" s="104">
        <v>200000000</v>
      </c>
      <c r="AE98" s="89" t="s">
        <v>55</v>
      </c>
      <c r="AF98" s="89" t="s">
        <v>54</v>
      </c>
      <c r="AG98" s="103">
        <v>45534</v>
      </c>
      <c r="AH98" s="103"/>
      <c r="AI98" s="104">
        <v>200000000</v>
      </c>
      <c r="AJ98" s="104">
        <v>200000000</v>
      </c>
      <c r="AK98" s="113"/>
      <c r="AL98" s="403">
        <v>0</v>
      </c>
      <c r="AM98" s="113"/>
      <c r="AN98" s="403">
        <v>0</v>
      </c>
      <c r="AO98" s="89" t="s">
        <v>567</v>
      </c>
      <c r="AP98" s="278" t="s">
        <v>568</v>
      </c>
      <c r="AQ98" s="278"/>
      <c r="AR98" s="278"/>
      <c r="AS98" s="278"/>
      <c r="AT98" s="278"/>
      <c r="AU98" s="278"/>
      <c r="AV98" s="280"/>
    </row>
    <row r="99" spans="1:48" ht="63" customHeight="1" x14ac:dyDescent="0.25">
      <c r="A99" s="675"/>
      <c r="B99" s="1071"/>
      <c r="C99" s="986"/>
      <c r="D99" s="986" t="s">
        <v>412</v>
      </c>
      <c r="E99" s="986"/>
      <c r="F99" s="1007"/>
      <c r="G99" s="986"/>
      <c r="H99" s="986"/>
      <c r="I99" s="986" t="s">
        <v>574</v>
      </c>
      <c r="J99" s="986">
        <v>0</v>
      </c>
      <c r="K99" s="861">
        <v>1</v>
      </c>
      <c r="L99" s="1009">
        <v>0.15</v>
      </c>
      <c r="M99" s="89" t="s">
        <v>575</v>
      </c>
      <c r="N99" s="89" t="s">
        <v>205</v>
      </c>
      <c r="O99" s="986" t="s">
        <v>413</v>
      </c>
      <c r="P99" s="479">
        <v>1</v>
      </c>
      <c r="Q99" s="470">
        <v>1</v>
      </c>
      <c r="R99" s="401">
        <f t="shared" si="18"/>
        <v>1</v>
      </c>
      <c r="S99" s="422">
        <f t="shared" si="19"/>
        <v>1</v>
      </c>
      <c r="T99" s="103">
        <v>45505</v>
      </c>
      <c r="U99" s="103">
        <v>45641</v>
      </c>
      <c r="V99" s="164">
        <v>139</v>
      </c>
      <c r="W99" s="89">
        <v>10000</v>
      </c>
      <c r="X99" s="89" t="s">
        <v>442</v>
      </c>
      <c r="Y99" s="89" t="s">
        <v>443</v>
      </c>
      <c r="Z99" s="986" t="s">
        <v>550</v>
      </c>
      <c r="AA99" s="986" t="s">
        <v>445</v>
      </c>
      <c r="AB99" s="89" t="s">
        <v>228</v>
      </c>
      <c r="AC99" s="89" t="s">
        <v>462</v>
      </c>
      <c r="AD99" s="104">
        <v>400000000</v>
      </c>
      <c r="AE99" s="89" t="s">
        <v>77</v>
      </c>
      <c r="AF99" s="89" t="s">
        <v>54</v>
      </c>
      <c r="AG99" s="103">
        <v>45534</v>
      </c>
      <c r="AH99" s="103"/>
      <c r="AI99" s="104">
        <v>400000000</v>
      </c>
      <c r="AJ99" s="104">
        <v>400000000</v>
      </c>
      <c r="AK99" s="113"/>
      <c r="AL99" s="403">
        <v>0</v>
      </c>
      <c r="AM99" s="113"/>
      <c r="AN99" s="403">
        <v>0</v>
      </c>
      <c r="AO99" s="89" t="s">
        <v>567</v>
      </c>
      <c r="AP99" s="278" t="s">
        <v>568</v>
      </c>
      <c r="AQ99" s="278"/>
      <c r="AR99" s="278"/>
      <c r="AS99" s="278"/>
      <c r="AT99" s="278"/>
      <c r="AU99" s="278"/>
      <c r="AV99" s="280"/>
    </row>
    <row r="100" spans="1:48" ht="69" customHeight="1" x14ac:dyDescent="0.25">
      <c r="A100" s="675"/>
      <c r="B100" s="1071"/>
      <c r="C100" s="986"/>
      <c r="D100" s="986"/>
      <c r="E100" s="986"/>
      <c r="F100" s="1007"/>
      <c r="G100" s="986"/>
      <c r="H100" s="986"/>
      <c r="I100" s="986"/>
      <c r="J100" s="986"/>
      <c r="K100" s="861"/>
      <c r="L100" s="1009"/>
      <c r="M100" s="89" t="s">
        <v>576</v>
      </c>
      <c r="N100" s="89" t="s">
        <v>205</v>
      </c>
      <c r="O100" s="986"/>
      <c r="P100" s="479">
        <v>1</v>
      </c>
      <c r="Q100" s="470">
        <v>1</v>
      </c>
      <c r="R100" s="401">
        <f t="shared" si="18"/>
        <v>1</v>
      </c>
      <c r="S100" s="422">
        <f t="shared" si="19"/>
        <v>1</v>
      </c>
      <c r="T100" s="103">
        <v>45505</v>
      </c>
      <c r="U100" s="103">
        <v>45641</v>
      </c>
      <c r="V100" s="164">
        <v>139</v>
      </c>
      <c r="W100" s="89">
        <v>10000</v>
      </c>
      <c r="X100" s="89" t="s">
        <v>442</v>
      </c>
      <c r="Y100" s="89" t="s">
        <v>443</v>
      </c>
      <c r="Z100" s="986"/>
      <c r="AA100" s="986"/>
      <c r="AB100" s="89" t="s">
        <v>228</v>
      </c>
      <c r="AC100" s="89" t="s">
        <v>446</v>
      </c>
      <c r="AD100" s="104">
        <v>1500000000</v>
      </c>
      <c r="AE100" s="89" t="s">
        <v>55</v>
      </c>
      <c r="AF100" s="89" t="s">
        <v>54</v>
      </c>
      <c r="AG100" s="103">
        <v>45534</v>
      </c>
      <c r="AH100" s="103"/>
      <c r="AI100" s="104">
        <v>1500000000</v>
      </c>
      <c r="AJ100" s="104">
        <v>500000000</v>
      </c>
      <c r="AK100" s="113"/>
      <c r="AL100" s="403">
        <v>0</v>
      </c>
      <c r="AM100" s="113"/>
      <c r="AN100" s="403">
        <v>0</v>
      </c>
      <c r="AO100" s="89" t="s">
        <v>567</v>
      </c>
      <c r="AP100" s="278" t="s">
        <v>568</v>
      </c>
      <c r="AQ100" s="278"/>
      <c r="AR100" s="278"/>
      <c r="AS100" s="278"/>
      <c r="AT100" s="278"/>
      <c r="AU100" s="278"/>
      <c r="AV100" s="280"/>
    </row>
    <row r="101" spans="1:48" ht="88.5" customHeight="1" x14ac:dyDescent="0.25">
      <c r="A101" s="675"/>
      <c r="B101" s="1071"/>
      <c r="C101" s="986"/>
      <c r="D101" s="89" t="s">
        <v>415</v>
      </c>
      <c r="E101" s="986"/>
      <c r="F101" s="1007"/>
      <c r="G101" s="986"/>
      <c r="H101" s="986"/>
      <c r="I101" s="89" t="s">
        <v>577</v>
      </c>
      <c r="J101" s="89">
        <v>0</v>
      </c>
      <c r="K101" s="116">
        <v>1</v>
      </c>
      <c r="L101" s="477">
        <v>0.25</v>
      </c>
      <c r="M101" s="89" t="s">
        <v>578</v>
      </c>
      <c r="N101" s="89" t="s">
        <v>205</v>
      </c>
      <c r="O101" s="89" t="s">
        <v>579</v>
      </c>
      <c r="P101" s="479">
        <v>1</v>
      </c>
      <c r="Q101" s="470">
        <v>1</v>
      </c>
      <c r="R101" s="401">
        <f t="shared" si="18"/>
        <v>1</v>
      </c>
      <c r="S101" s="422">
        <f t="shared" si="19"/>
        <v>1</v>
      </c>
      <c r="T101" s="103">
        <v>45505</v>
      </c>
      <c r="U101" s="103">
        <v>45641</v>
      </c>
      <c r="V101" s="164">
        <v>139</v>
      </c>
      <c r="W101" s="89">
        <v>10000</v>
      </c>
      <c r="X101" s="89" t="s">
        <v>442</v>
      </c>
      <c r="Y101" s="89" t="s">
        <v>443</v>
      </c>
      <c r="Z101" s="89" t="s">
        <v>550</v>
      </c>
      <c r="AA101" s="89" t="s">
        <v>445</v>
      </c>
      <c r="AB101" s="89" t="s">
        <v>228</v>
      </c>
      <c r="AC101" s="89" t="s">
        <v>462</v>
      </c>
      <c r="AD101" s="104">
        <v>250000000</v>
      </c>
      <c r="AE101" s="89" t="s">
        <v>77</v>
      </c>
      <c r="AF101" s="89" t="s">
        <v>54</v>
      </c>
      <c r="AG101" s="103">
        <v>45534</v>
      </c>
      <c r="AH101" s="103"/>
      <c r="AI101" s="104">
        <v>250000000</v>
      </c>
      <c r="AJ101" s="104">
        <v>250000000</v>
      </c>
      <c r="AK101" s="113"/>
      <c r="AL101" s="403">
        <v>0</v>
      </c>
      <c r="AM101" s="113"/>
      <c r="AN101" s="403">
        <v>0</v>
      </c>
      <c r="AO101" s="89" t="s">
        <v>567</v>
      </c>
      <c r="AP101" s="278" t="s">
        <v>568</v>
      </c>
      <c r="AQ101" s="278"/>
      <c r="AR101" s="278"/>
      <c r="AS101" s="278"/>
      <c r="AT101" s="278"/>
      <c r="AU101" s="278"/>
      <c r="AV101" s="280"/>
    </row>
    <row r="102" spans="1:48" ht="75" customHeight="1" x14ac:dyDescent="0.25">
      <c r="A102" s="675"/>
      <c r="B102" s="1071"/>
      <c r="C102" s="986"/>
      <c r="D102" s="986" t="s">
        <v>418</v>
      </c>
      <c r="E102" s="986"/>
      <c r="F102" s="1007"/>
      <c r="G102" s="986"/>
      <c r="H102" s="1007" t="s">
        <v>580</v>
      </c>
      <c r="I102" s="986" t="s">
        <v>471</v>
      </c>
      <c r="J102" s="986">
        <v>0</v>
      </c>
      <c r="K102" s="861">
        <v>1</v>
      </c>
      <c r="L102" s="1009">
        <v>0.15</v>
      </c>
      <c r="M102" s="89" t="s">
        <v>581</v>
      </c>
      <c r="N102" s="89" t="s">
        <v>205</v>
      </c>
      <c r="O102" s="986" t="s">
        <v>582</v>
      </c>
      <c r="P102" s="479">
        <v>1</v>
      </c>
      <c r="Q102" s="470">
        <v>1</v>
      </c>
      <c r="R102" s="401">
        <f t="shared" si="18"/>
        <v>1</v>
      </c>
      <c r="S102" s="422">
        <f t="shared" si="19"/>
        <v>1</v>
      </c>
      <c r="T102" s="103">
        <v>45505</v>
      </c>
      <c r="U102" s="103">
        <v>45641</v>
      </c>
      <c r="V102" s="164">
        <v>139</v>
      </c>
      <c r="W102" s="89">
        <v>10000</v>
      </c>
      <c r="X102" s="89" t="s">
        <v>442</v>
      </c>
      <c r="Y102" s="89" t="s">
        <v>443</v>
      </c>
      <c r="Z102" s="986" t="s">
        <v>550</v>
      </c>
      <c r="AA102" s="986" t="s">
        <v>445</v>
      </c>
      <c r="AB102" s="89" t="s">
        <v>228</v>
      </c>
      <c r="AC102" s="89" t="s">
        <v>446</v>
      </c>
      <c r="AD102" s="104">
        <v>300000000</v>
      </c>
      <c r="AE102" s="89" t="s">
        <v>55</v>
      </c>
      <c r="AF102" s="89" t="s">
        <v>54</v>
      </c>
      <c r="AG102" s="103">
        <v>45534</v>
      </c>
      <c r="AH102" s="103"/>
      <c r="AI102" s="104">
        <v>300000000</v>
      </c>
      <c r="AJ102" s="104">
        <v>300000000</v>
      </c>
      <c r="AK102" s="113"/>
      <c r="AL102" s="403">
        <v>0</v>
      </c>
      <c r="AM102" s="113"/>
      <c r="AN102" s="403">
        <v>0</v>
      </c>
      <c r="AO102" s="89" t="s">
        <v>567</v>
      </c>
      <c r="AP102" s="278" t="s">
        <v>568</v>
      </c>
      <c r="AQ102" s="278"/>
      <c r="AR102" s="278"/>
      <c r="AS102" s="278"/>
      <c r="AT102" s="278"/>
      <c r="AU102" s="278"/>
      <c r="AV102" s="280"/>
    </row>
    <row r="103" spans="1:48" ht="60.75" customHeight="1" x14ac:dyDescent="0.25">
      <c r="A103" s="675"/>
      <c r="B103" s="1071"/>
      <c r="C103" s="986"/>
      <c r="D103" s="986"/>
      <c r="E103" s="986"/>
      <c r="F103" s="1007"/>
      <c r="G103" s="986"/>
      <c r="H103" s="1007"/>
      <c r="I103" s="986"/>
      <c r="J103" s="986"/>
      <c r="K103" s="861"/>
      <c r="L103" s="1009"/>
      <c r="M103" s="89" t="s">
        <v>583</v>
      </c>
      <c r="N103" s="89" t="s">
        <v>205</v>
      </c>
      <c r="O103" s="986"/>
      <c r="P103" s="479">
        <v>3</v>
      </c>
      <c r="Q103" s="470">
        <v>3</v>
      </c>
      <c r="R103" s="566">
        <f>3</f>
        <v>3</v>
      </c>
      <c r="S103" s="422">
        <f t="shared" si="19"/>
        <v>1</v>
      </c>
      <c r="T103" s="103">
        <v>45505</v>
      </c>
      <c r="U103" s="103">
        <v>45641</v>
      </c>
      <c r="V103" s="164">
        <v>139</v>
      </c>
      <c r="W103" s="89">
        <v>10000</v>
      </c>
      <c r="X103" s="89" t="s">
        <v>442</v>
      </c>
      <c r="Y103" s="89" t="s">
        <v>443</v>
      </c>
      <c r="Z103" s="986"/>
      <c r="AA103" s="986"/>
      <c r="AB103" s="89" t="s">
        <v>228</v>
      </c>
      <c r="AC103" s="89" t="s">
        <v>462</v>
      </c>
      <c r="AD103" s="104">
        <v>200000000</v>
      </c>
      <c r="AE103" s="89" t="s">
        <v>77</v>
      </c>
      <c r="AF103" s="89" t="s">
        <v>54</v>
      </c>
      <c r="AG103" s="103">
        <v>45534</v>
      </c>
      <c r="AH103" s="103"/>
      <c r="AI103" s="104">
        <v>200000000</v>
      </c>
      <c r="AJ103" s="104">
        <v>200000000</v>
      </c>
      <c r="AK103" s="113"/>
      <c r="AL103" s="403">
        <v>0</v>
      </c>
      <c r="AM103" s="113"/>
      <c r="AN103" s="403">
        <v>0</v>
      </c>
      <c r="AO103" s="89" t="s">
        <v>567</v>
      </c>
      <c r="AP103" s="278" t="s">
        <v>568</v>
      </c>
      <c r="AQ103" s="278"/>
      <c r="AR103" s="278"/>
      <c r="AS103" s="278"/>
      <c r="AT103" s="278"/>
      <c r="AU103" s="278"/>
      <c r="AV103" s="280"/>
    </row>
    <row r="104" spans="1:48" ht="50.25" customHeight="1" x14ac:dyDescent="0.25">
      <c r="A104" s="675"/>
      <c r="B104" s="1071"/>
      <c r="C104" s="986"/>
      <c r="D104" s="986"/>
      <c r="E104" s="986"/>
      <c r="F104" s="1007"/>
      <c r="G104" s="986"/>
      <c r="H104" s="1007"/>
      <c r="I104" s="986"/>
      <c r="J104" s="986"/>
      <c r="K104" s="861"/>
      <c r="L104" s="1009"/>
      <c r="M104" s="89" t="s">
        <v>584</v>
      </c>
      <c r="N104" s="89" t="s">
        <v>205</v>
      </c>
      <c r="O104" s="986"/>
      <c r="P104" s="479">
        <v>6</v>
      </c>
      <c r="Q104" s="470">
        <v>6</v>
      </c>
      <c r="R104" s="566">
        <f>6</f>
        <v>6</v>
      </c>
      <c r="S104" s="422">
        <f t="shared" si="19"/>
        <v>1</v>
      </c>
      <c r="T104" s="103">
        <v>45505</v>
      </c>
      <c r="U104" s="103">
        <v>45641</v>
      </c>
      <c r="V104" s="164">
        <v>139</v>
      </c>
      <c r="W104" s="89">
        <v>10000</v>
      </c>
      <c r="X104" s="89" t="s">
        <v>442</v>
      </c>
      <c r="Y104" s="89" t="s">
        <v>443</v>
      </c>
      <c r="Z104" s="986"/>
      <c r="AA104" s="986"/>
      <c r="AB104" s="89" t="s">
        <v>228</v>
      </c>
      <c r="AC104" s="89" t="s">
        <v>462</v>
      </c>
      <c r="AD104" s="104">
        <v>100000000</v>
      </c>
      <c r="AE104" s="89" t="s">
        <v>77</v>
      </c>
      <c r="AF104" s="89" t="s">
        <v>54</v>
      </c>
      <c r="AG104" s="103">
        <v>45534</v>
      </c>
      <c r="AH104" s="103"/>
      <c r="AI104" s="104">
        <v>100000000</v>
      </c>
      <c r="AJ104" s="104">
        <v>100000000</v>
      </c>
      <c r="AK104" s="113">
        <v>24000000</v>
      </c>
      <c r="AL104" s="113">
        <v>100000000</v>
      </c>
      <c r="AM104" s="113"/>
      <c r="AN104" s="113">
        <v>100000000</v>
      </c>
      <c r="AO104" s="89" t="s">
        <v>567</v>
      </c>
      <c r="AP104" s="278" t="s">
        <v>568</v>
      </c>
      <c r="AQ104" s="278"/>
      <c r="AR104" s="278"/>
      <c r="AS104" s="278"/>
      <c r="AT104" s="278"/>
      <c r="AU104" s="278"/>
      <c r="AV104" s="280"/>
    </row>
    <row r="105" spans="1:48" ht="58.5" customHeight="1" x14ac:dyDescent="0.25">
      <c r="A105" s="675"/>
      <c r="B105" s="1071"/>
      <c r="C105" s="986"/>
      <c r="D105" s="986" t="s">
        <v>421</v>
      </c>
      <c r="E105" s="986"/>
      <c r="F105" s="1007"/>
      <c r="G105" s="986"/>
      <c r="H105" s="1007"/>
      <c r="I105" s="986" t="s">
        <v>585</v>
      </c>
      <c r="J105" s="986">
        <v>0.25</v>
      </c>
      <c r="K105" s="861">
        <v>0.25</v>
      </c>
      <c r="L105" s="1009">
        <v>0.1</v>
      </c>
      <c r="M105" s="89" t="s">
        <v>586</v>
      </c>
      <c r="N105" s="89" t="s">
        <v>205</v>
      </c>
      <c r="O105" s="986" t="s">
        <v>441</v>
      </c>
      <c r="P105" s="479">
        <v>1</v>
      </c>
      <c r="Q105" s="470">
        <v>1</v>
      </c>
      <c r="R105" s="401">
        <f t="shared" si="18"/>
        <v>1</v>
      </c>
      <c r="S105" s="422">
        <f t="shared" si="19"/>
        <v>1</v>
      </c>
      <c r="T105" s="103">
        <v>45505</v>
      </c>
      <c r="U105" s="103">
        <v>45641</v>
      </c>
      <c r="V105" s="164">
        <v>139</v>
      </c>
      <c r="W105" s="89">
        <v>10000</v>
      </c>
      <c r="X105" s="89" t="s">
        <v>442</v>
      </c>
      <c r="Y105" s="89" t="s">
        <v>443</v>
      </c>
      <c r="Z105" s="986" t="s">
        <v>550</v>
      </c>
      <c r="AA105" s="986" t="s">
        <v>445</v>
      </c>
      <c r="AB105" s="89" t="s">
        <v>228</v>
      </c>
      <c r="AC105" s="89" t="s">
        <v>462</v>
      </c>
      <c r="AD105" s="104">
        <v>20000000</v>
      </c>
      <c r="AE105" s="89" t="s">
        <v>77</v>
      </c>
      <c r="AF105" s="89" t="s">
        <v>54</v>
      </c>
      <c r="AG105" s="103">
        <v>45534</v>
      </c>
      <c r="AH105" s="103"/>
      <c r="AI105" s="104">
        <v>20000000</v>
      </c>
      <c r="AJ105" s="104">
        <v>20000000</v>
      </c>
      <c r="AK105" s="113"/>
      <c r="AL105" s="403">
        <v>0</v>
      </c>
      <c r="AM105" s="113"/>
      <c r="AN105" s="403">
        <v>0</v>
      </c>
      <c r="AO105" s="89" t="s">
        <v>567</v>
      </c>
      <c r="AP105" s="278" t="s">
        <v>568</v>
      </c>
      <c r="AQ105" s="278"/>
      <c r="AR105" s="278"/>
      <c r="AS105" s="278"/>
      <c r="AT105" s="278"/>
      <c r="AU105" s="278"/>
      <c r="AV105" s="280"/>
    </row>
    <row r="106" spans="1:48" ht="57" customHeight="1" thickBot="1" x14ac:dyDescent="0.3">
      <c r="A106" s="690"/>
      <c r="B106" s="1072"/>
      <c r="C106" s="987"/>
      <c r="D106" s="987"/>
      <c r="E106" s="987"/>
      <c r="F106" s="1008"/>
      <c r="G106" s="987"/>
      <c r="H106" s="1008"/>
      <c r="I106" s="987"/>
      <c r="J106" s="987"/>
      <c r="K106" s="842"/>
      <c r="L106" s="1010"/>
      <c r="M106" s="473" t="s">
        <v>587</v>
      </c>
      <c r="N106" s="473" t="s">
        <v>205</v>
      </c>
      <c r="O106" s="987"/>
      <c r="P106" s="480">
        <v>3</v>
      </c>
      <c r="Q106" s="472">
        <v>3</v>
      </c>
      <c r="R106" s="569">
        <f>3</f>
        <v>3</v>
      </c>
      <c r="S106" s="422">
        <f t="shared" si="19"/>
        <v>1</v>
      </c>
      <c r="T106" s="474">
        <v>45505</v>
      </c>
      <c r="U106" s="474">
        <v>45641</v>
      </c>
      <c r="V106" s="475">
        <v>139</v>
      </c>
      <c r="W106" s="473">
        <v>10000</v>
      </c>
      <c r="X106" s="473" t="s">
        <v>442</v>
      </c>
      <c r="Y106" s="473" t="s">
        <v>443</v>
      </c>
      <c r="Z106" s="987"/>
      <c r="AA106" s="987"/>
      <c r="AB106" s="473" t="s">
        <v>228</v>
      </c>
      <c r="AC106" s="473" t="s">
        <v>462</v>
      </c>
      <c r="AD106" s="476">
        <v>500000000</v>
      </c>
      <c r="AE106" s="473" t="s">
        <v>77</v>
      </c>
      <c r="AF106" s="473" t="s">
        <v>54</v>
      </c>
      <c r="AG106" s="474">
        <v>45534</v>
      </c>
      <c r="AH106" s="474"/>
      <c r="AI106" s="476">
        <v>500000000</v>
      </c>
      <c r="AJ106" s="476">
        <v>500000000</v>
      </c>
      <c r="AK106" s="200"/>
      <c r="AL106" s="414">
        <v>0</v>
      </c>
      <c r="AM106" s="200"/>
      <c r="AN106" s="414">
        <v>0</v>
      </c>
      <c r="AO106" s="135" t="s">
        <v>567</v>
      </c>
      <c r="AP106" s="279" t="s">
        <v>568</v>
      </c>
      <c r="AQ106" s="581"/>
      <c r="AR106" s="581"/>
      <c r="AS106" s="581"/>
      <c r="AT106" s="581"/>
      <c r="AU106" s="581"/>
      <c r="AV106" s="280"/>
    </row>
    <row r="107" spans="1:48" ht="51.75" customHeight="1" thickBot="1" x14ac:dyDescent="0.35">
      <c r="B107" s="854" t="s">
        <v>702</v>
      </c>
      <c r="C107" s="855"/>
      <c r="D107" s="855"/>
      <c r="E107" s="855"/>
      <c r="F107" s="855"/>
      <c r="G107" s="855"/>
      <c r="H107" s="855"/>
      <c r="I107" s="855"/>
      <c r="J107" s="855"/>
      <c r="K107" s="855"/>
      <c r="L107" s="855"/>
      <c r="M107" s="855"/>
      <c r="N107" s="855"/>
      <c r="O107" s="855"/>
      <c r="P107" s="855"/>
      <c r="Q107" s="855"/>
      <c r="R107" s="856"/>
      <c r="S107" s="571">
        <f>SUM(S95:S106)/12</f>
        <v>1</v>
      </c>
      <c r="T107" s="532"/>
      <c r="U107" s="532"/>
      <c r="V107" s="532"/>
      <c r="W107" s="532"/>
      <c r="X107" s="532"/>
      <c r="Y107" s="532"/>
      <c r="Z107" s="532"/>
      <c r="AA107" s="532"/>
      <c r="AB107" s="532"/>
      <c r="AC107" s="532"/>
      <c r="AD107" s="532"/>
      <c r="AE107" s="532"/>
      <c r="AF107" s="532"/>
      <c r="AG107" s="532"/>
      <c r="AH107" s="533"/>
      <c r="AI107" s="481">
        <f>SUM(AI95:AI106)</f>
        <v>4000000000</v>
      </c>
      <c r="AJ107" s="482">
        <f t="shared" ref="AJ107:AK107" si="20">SUM(AJ95:AJ106)</f>
        <v>3000000000</v>
      </c>
      <c r="AK107" s="482">
        <f t="shared" si="20"/>
        <v>24000000</v>
      </c>
      <c r="AL107" s="541">
        <f>SUM(AL95:AL106)</f>
        <v>312871667</v>
      </c>
      <c r="AM107" s="482">
        <f>AN107-AL107</f>
        <v>0</v>
      </c>
      <c r="AN107" s="541">
        <v>312871667</v>
      </c>
      <c r="AQ107">
        <v>3009880000</v>
      </c>
      <c r="AR107">
        <v>322751667</v>
      </c>
      <c r="AS107">
        <v>232751667</v>
      </c>
      <c r="AT107" s="600">
        <v>0.10723074242162478</v>
      </c>
      <c r="AU107" s="600">
        <v>7.7329218108363129E-2</v>
      </c>
    </row>
    <row r="108" spans="1:48" x14ac:dyDescent="0.25">
      <c r="AN108"/>
    </row>
    <row r="109" spans="1:48" x14ac:dyDescent="0.25">
      <c r="AN109"/>
    </row>
    <row r="110" spans="1:48" x14ac:dyDescent="0.25">
      <c r="AN110"/>
    </row>
    <row r="111" spans="1:48" x14ac:dyDescent="0.25">
      <c r="AN111"/>
    </row>
    <row r="112" spans="1:48" x14ac:dyDescent="0.25">
      <c r="AN112"/>
    </row>
    <row r="113" spans="17:47" x14ac:dyDescent="0.25">
      <c r="AN113"/>
    </row>
    <row r="114" spans="17:47" x14ac:dyDescent="0.25">
      <c r="Q114" s="857" t="s">
        <v>703</v>
      </c>
      <c r="R114" s="857"/>
      <c r="S114" s="858">
        <f>(S107+S94+S79+S69+S59+S49+S33+S26+S14)/9</f>
        <v>0.91788079204745876</v>
      </c>
      <c r="AN114"/>
      <c r="AQ114" s="837">
        <f>(AQ107+AQ94+AQ79+AQ69+AQ59+AQ33+AQ26+AQ14+AQ49)</f>
        <v>44504619924.949997</v>
      </c>
      <c r="AR114" s="838">
        <f>(AR107+AR79+AR69+AR59+AR49+AR33+AR26+AR14+AR94)</f>
        <v>37716871192.82</v>
      </c>
      <c r="AS114" s="837">
        <f>(AS107+AS94+AS79+AS69+AS59+AS49+AS33+AS26+AS14)</f>
        <v>27350716282.940002</v>
      </c>
      <c r="AT114" s="839">
        <f>AR114/AQ114</f>
        <v>0.84748215480602995</v>
      </c>
      <c r="AU114" s="839">
        <f>AS114/AQ114</f>
        <v>0.61455903519820321</v>
      </c>
    </row>
    <row r="115" spans="17:47" x14ac:dyDescent="0.25">
      <c r="Q115" s="857"/>
      <c r="R115" s="857"/>
      <c r="S115" s="858"/>
      <c r="AN115"/>
      <c r="AQ115" s="837"/>
      <c r="AR115" s="838"/>
      <c r="AS115" s="837"/>
      <c r="AT115" s="839"/>
      <c r="AU115" s="839"/>
    </row>
    <row r="116" spans="17:47" x14ac:dyDescent="0.25">
      <c r="Q116" s="857"/>
      <c r="R116" s="857"/>
      <c r="S116" s="858"/>
      <c r="AN116"/>
      <c r="AQ116" s="837"/>
      <c r="AR116" s="838"/>
      <c r="AS116" s="837"/>
      <c r="AT116" s="839"/>
      <c r="AU116" s="839"/>
    </row>
    <row r="117" spans="17:47" x14ac:dyDescent="0.25">
      <c r="Q117" s="857"/>
      <c r="R117" s="857"/>
      <c r="S117" s="858"/>
      <c r="AN117"/>
      <c r="AQ117" s="837"/>
      <c r="AR117" s="838"/>
      <c r="AS117" s="837"/>
      <c r="AT117" s="839"/>
      <c r="AU117" s="839"/>
    </row>
    <row r="118" spans="17:47" x14ac:dyDescent="0.25">
      <c r="Q118" s="857"/>
      <c r="R118" s="857"/>
      <c r="S118" s="858"/>
      <c r="AN118"/>
      <c r="AQ118" s="837"/>
      <c r="AR118" s="838"/>
      <c r="AS118" s="837"/>
      <c r="AT118" s="839"/>
      <c r="AU118" s="839"/>
    </row>
    <row r="119" spans="17:47" x14ac:dyDescent="0.25">
      <c r="Q119" s="857"/>
      <c r="R119" s="857"/>
      <c r="S119" s="858"/>
      <c r="AN119"/>
      <c r="AQ119" s="837"/>
      <c r="AR119" s="838"/>
      <c r="AS119" s="837"/>
      <c r="AT119" s="839"/>
      <c r="AU119" s="839"/>
    </row>
    <row r="120" spans="17:47" x14ac:dyDescent="0.25">
      <c r="Q120" s="857"/>
      <c r="R120" s="857"/>
      <c r="S120" s="858"/>
      <c r="AN120"/>
      <c r="AQ120" s="837"/>
      <c r="AR120" s="838"/>
      <c r="AS120" s="837"/>
      <c r="AT120" s="839"/>
      <c r="AU120" s="839"/>
    </row>
    <row r="121" spans="17:47" x14ac:dyDescent="0.25">
      <c r="Q121" s="857"/>
      <c r="R121" s="857"/>
      <c r="S121" s="858"/>
      <c r="AN121"/>
      <c r="AQ121" s="837"/>
      <c r="AR121" s="838"/>
      <c r="AS121" s="837"/>
      <c r="AT121" s="839"/>
      <c r="AU121" s="839"/>
    </row>
    <row r="122" spans="17:47" x14ac:dyDescent="0.25">
      <c r="Q122" s="857"/>
      <c r="R122" s="857"/>
      <c r="S122" s="858"/>
      <c r="AN122"/>
      <c r="AQ122" s="837"/>
      <c r="AR122" s="838"/>
      <c r="AS122" s="837"/>
      <c r="AT122" s="839"/>
      <c r="AU122" s="839"/>
    </row>
    <row r="123" spans="17:47" x14ac:dyDescent="0.25">
      <c r="Q123" s="857"/>
      <c r="R123" s="857"/>
      <c r="S123" s="858"/>
      <c r="AN123"/>
      <c r="AQ123" s="837"/>
      <c r="AR123" s="838"/>
      <c r="AS123" s="837"/>
      <c r="AT123" s="839"/>
      <c r="AU123" s="839"/>
    </row>
    <row r="124" spans="17:47" x14ac:dyDescent="0.25">
      <c r="Q124" s="857"/>
      <c r="R124" s="857"/>
      <c r="S124" s="858"/>
      <c r="AN124"/>
      <c r="AQ124" s="837"/>
      <c r="AR124" s="838"/>
      <c r="AS124" s="837"/>
      <c r="AT124" s="839"/>
      <c r="AU124" s="839"/>
    </row>
    <row r="125" spans="17:47" x14ac:dyDescent="0.25">
      <c r="AN125"/>
      <c r="AU125" s="839"/>
    </row>
    <row r="126" spans="17:47" x14ac:dyDescent="0.25">
      <c r="AN126"/>
    </row>
    <row r="127" spans="17:47" x14ac:dyDescent="0.25">
      <c r="AN127"/>
    </row>
    <row r="128" spans="17:47" x14ac:dyDescent="0.25">
      <c r="AN128"/>
    </row>
    <row r="129" spans="40:40" x14ac:dyDescent="0.25">
      <c r="AN129"/>
    </row>
    <row r="130" spans="40:40" x14ac:dyDescent="0.25">
      <c r="AN130"/>
    </row>
    <row r="131" spans="40:40" x14ac:dyDescent="0.25">
      <c r="AN131"/>
    </row>
    <row r="132" spans="40:40" x14ac:dyDescent="0.25">
      <c r="AN132"/>
    </row>
    <row r="133" spans="40:40" x14ac:dyDescent="0.25">
      <c r="AN133"/>
    </row>
    <row r="134" spans="40:40" x14ac:dyDescent="0.25">
      <c r="AN134"/>
    </row>
    <row r="135" spans="40:40" x14ac:dyDescent="0.25">
      <c r="AN135"/>
    </row>
    <row r="136" spans="40:40" x14ac:dyDescent="0.25">
      <c r="AN136"/>
    </row>
    <row r="137" spans="40:40" x14ac:dyDescent="0.25">
      <c r="AN137"/>
    </row>
    <row r="138" spans="40:40" x14ac:dyDescent="0.25">
      <c r="AN138"/>
    </row>
    <row r="139" spans="40:40" x14ac:dyDescent="0.25">
      <c r="AN139"/>
    </row>
    <row r="140" spans="40:40" x14ac:dyDescent="0.25">
      <c r="AN140"/>
    </row>
    <row r="141" spans="40:40" x14ac:dyDescent="0.25">
      <c r="AN141"/>
    </row>
    <row r="142" spans="40:40" x14ac:dyDescent="0.25">
      <c r="AN142"/>
    </row>
    <row r="143" spans="40:40" x14ac:dyDescent="0.25">
      <c r="AN143"/>
    </row>
    <row r="144" spans="40:40" x14ac:dyDescent="0.25">
      <c r="AN144"/>
    </row>
    <row r="145" spans="40:40" x14ac:dyDescent="0.25">
      <c r="AN145"/>
    </row>
    <row r="146" spans="40:40" x14ac:dyDescent="0.25">
      <c r="AN146"/>
    </row>
    <row r="147" spans="40:40" x14ac:dyDescent="0.25">
      <c r="AN147"/>
    </row>
    <row r="148" spans="40:40" x14ac:dyDescent="0.25">
      <c r="AN148"/>
    </row>
    <row r="149" spans="40:40" x14ac:dyDescent="0.25">
      <c r="AN149"/>
    </row>
    <row r="150" spans="40:40" x14ac:dyDescent="0.25">
      <c r="AN150"/>
    </row>
    <row r="151" spans="40:40" x14ac:dyDescent="0.25">
      <c r="AN151"/>
    </row>
    <row r="152" spans="40:40" x14ac:dyDescent="0.25">
      <c r="AN152"/>
    </row>
    <row r="153" spans="40:40" x14ac:dyDescent="0.25">
      <c r="AN153"/>
    </row>
    <row r="154" spans="40:40" x14ac:dyDescent="0.25">
      <c r="AN154"/>
    </row>
    <row r="155" spans="40:40" x14ac:dyDescent="0.25">
      <c r="AN155"/>
    </row>
    <row r="156" spans="40:40" x14ac:dyDescent="0.25">
      <c r="AN156"/>
    </row>
    <row r="157" spans="40:40" x14ac:dyDescent="0.25">
      <c r="AN157"/>
    </row>
    <row r="158" spans="40:40" x14ac:dyDescent="0.25">
      <c r="AN158"/>
    </row>
    <row r="159" spans="40:40" x14ac:dyDescent="0.25">
      <c r="AN159"/>
    </row>
    <row r="160" spans="40:40" x14ac:dyDescent="0.25">
      <c r="AN160"/>
    </row>
    <row r="161" spans="40:40" x14ac:dyDescent="0.25">
      <c r="AN161"/>
    </row>
    <row r="162" spans="40:40" x14ac:dyDescent="0.25">
      <c r="AN162"/>
    </row>
    <row r="163" spans="40:40" x14ac:dyDescent="0.25">
      <c r="AN163"/>
    </row>
    <row r="164" spans="40:40" x14ac:dyDescent="0.25">
      <c r="AN164"/>
    </row>
    <row r="165" spans="40:40" x14ac:dyDescent="0.25">
      <c r="AN165"/>
    </row>
    <row r="166" spans="40:40" x14ac:dyDescent="0.25">
      <c r="AN166"/>
    </row>
    <row r="167" spans="40:40" x14ac:dyDescent="0.25">
      <c r="AN167"/>
    </row>
    <row r="168" spans="40:40" x14ac:dyDescent="0.25">
      <c r="AN168"/>
    </row>
    <row r="169" spans="40:40" x14ac:dyDescent="0.25">
      <c r="AN169"/>
    </row>
    <row r="170" spans="40:40" x14ac:dyDescent="0.25">
      <c r="AN170"/>
    </row>
    <row r="171" spans="40:40" x14ac:dyDescent="0.25">
      <c r="AN171"/>
    </row>
  </sheetData>
  <mergeCells count="365">
    <mergeCell ref="A95:A106"/>
    <mergeCell ref="B95:B106"/>
    <mergeCell ref="C95:C106"/>
    <mergeCell ref="K95:K96"/>
    <mergeCell ref="G95:G106"/>
    <mergeCell ref="H95:H101"/>
    <mergeCell ref="I95:I96"/>
    <mergeCell ref="D89:D93"/>
    <mergeCell ref="B59:R59"/>
    <mergeCell ref="AL9:AL13"/>
    <mergeCell ref="AL15:AL19"/>
    <mergeCell ref="AL20:AL24"/>
    <mergeCell ref="L95:L96"/>
    <mergeCell ref="I99:I100"/>
    <mergeCell ref="L99:L100"/>
    <mergeCell ref="O99:O100"/>
    <mergeCell ref="Z99:Z100"/>
    <mergeCell ref="K97:K98"/>
    <mergeCell ref="L97:L98"/>
    <mergeCell ref="O97:O98"/>
    <mergeCell ref="Z97:Z98"/>
    <mergeCell ref="AA97:AA98"/>
    <mergeCell ref="AN20:AN24"/>
    <mergeCell ref="AL27:AL30"/>
    <mergeCell ref="AN27:AN30"/>
    <mergeCell ref="AL31:AL32"/>
    <mergeCell ref="AN31:AN32"/>
    <mergeCell ref="P9:P10"/>
    <mergeCell ref="Q9:Q10"/>
    <mergeCell ref="T9:T10"/>
    <mergeCell ref="U9:U10"/>
    <mergeCell ref="V9:V10"/>
    <mergeCell ref="AN9:AN13"/>
    <mergeCell ref="W27:W32"/>
    <mergeCell ref="X27:X32"/>
    <mergeCell ref="Y27:Y32"/>
    <mergeCell ref="A26:R26"/>
    <mergeCell ref="A14:R14"/>
    <mergeCell ref="A15:A25"/>
    <mergeCell ref="B15:B25"/>
    <mergeCell ref="C15:C25"/>
    <mergeCell ref="E15:E25"/>
    <mergeCell ref="A9:A13"/>
    <mergeCell ref="B9:B13"/>
    <mergeCell ref="C9:C13"/>
    <mergeCell ref="E9:E13"/>
    <mergeCell ref="AV9:AV10"/>
    <mergeCell ref="L15:L19"/>
    <mergeCell ref="AP9:AP13"/>
    <mergeCell ref="AH9:AH13"/>
    <mergeCell ref="AI9:AI13"/>
    <mergeCell ref="AJ9:AJ13"/>
    <mergeCell ref="AO9:AO13"/>
    <mergeCell ref="Z9:Z10"/>
    <mergeCell ref="AA9:AA10"/>
    <mergeCell ref="X9:X13"/>
    <mergeCell ref="AC9:AC10"/>
    <mergeCell ref="Y9:Y13"/>
    <mergeCell ref="AD9:AD10"/>
    <mergeCell ref="Z11:Z13"/>
    <mergeCell ref="AA11:AA13"/>
    <mergeCell ref="AK9:AK13"/>
    <mergeCell ref="AV15:AV19"/>
    <mergeCell ref="R9:R10"/>
    <mergeCell ref="O9:O10"/>
    <mergeCell ref="S9:S10"/>
    <mergeCell ref="AL14:AP14"/>
    <mergeCell ref="AN15:AN19"/>
    <mergeCell ref="M9:M10"/>
    <mergeCell ref="W9:W13"/>
    <mergeCell ref="AV31:AV32"/>
    <mergeCell ref="H102:H106"/>
    <mergeCell ref="I102:I104"/>
    <mergeCell ref="L102:L104"/>
    <mergeCell ref="O102:O104"/>
    <mergeCell ref="Z102:Z104"/>
    <mergeCell ref="AA102:AA104"/>
    <mergeCell ref="O95:O96"/>
    <mergeCell ref="Z95:Z96"/>
    <mergeCell ref="K105:K106"/>
    <mergeCell ref="AA95:AA96"/>
    <mergeCell ref="AA50:AA53"/>
    <mergeCell ref="H54:H58"/>
    <mergeCell ref="I54:I55"/>
    <mergeCell ref="L54:L55"/>
    <mergeCell ref="O54:O55"/>
    <mergeCell ref="Z54:Z55"/>
    <mergeCell ref="AA54:AA55"/>
    <mergeCell ref="AA99:AA100"/>
    <mergeCell ref="I105:I106"/>
    <mergeCell ref="L105:L106"/>
    <mergeCell ref="O105:O106"/>
    <mergeCell ref="Z105:Z106"/>
    <mergeCell ref="K102:K104"/>
    <mergeCell ref="K99:K100"/>
    <mergeCell ref="D95:D96"/>
    <mergeCell ref="E95:E106"/>
    <mergeCell ref="D99:D100"/>
    <mergeCell ref="J95:J96"/>
    <mergeCell ref="J105:J106"/>
    <mergeCell ref="J102:J104"/>
    <mergeCell ref="J99:J100"/>
    <mergeCell ref="J97:J98"/>
    <mergeCell ref="D97:D98"/>
    <mergeCell ref="D102:D104"/>
    <mergeCell ref="D105:D106"/>
    <mergeCell ref="I97:I98"/>
    <mergeCell ref="F95:F106"/>
    <mergeCell ref="AA89:AA93"/>
    <mergeCell ref="F80:F93"/>
    <mergeCell ref="G80:G93"/>
    <mergeCell ref="H80:H84"/>
    <mergeCell ref="I80:I84"/>
    <mergeCell ref="L80:L84"/>
    <mergeCell ref="K80:K84"/>
    <mergeCell ref="K85:K88"/>
    <mergeCell ref="K89:K93"/>
    <mergeCell ref="Z80:Z84"/>
    <mergeCell ref="AA80:AA84"/>
    <mergeCell ref="L85:L88"/>
    <mergeCell ref="O85:O88"/>
    <mergeCell ref="Z85:Z88"/>
    <mergeCell ref="AA85:AA88"/>
    <mergeCell ref="I85:I88"/>
    <mergeCell ref="H85:H93"/>
    <mergeCell ref="I89:I93"/>
    <mergeCell ref="L89:L93"/>
    <mergeCell ref="O89:O93"/>
    <mergeCell ref="Z89:Z93"/>
    <mergeCell ref="AA105:AA106"/>
    <mergeCell ref="A80:A93"/>
    <mergeCell ref="B80:B93"/>
    <mergeCell ref="C80:C93"/>
    <mergeCell ref="D80:D84"/>
    <mergeCell ref="E80:E93"/>
    <mergeCell ref="O70:O73"/>
    <mergeCell ref="A60:A78"/>
    <mergeCell ref="B60:B68"/>
    <mergeCell ref="C60:C68"/>
    <mergeCell ref="B70:B78"/>
    <mergeCell ref="C70:C78"/>
    <mergeCell ref="I67:I68"/>
    <mergeCell ref="L67:L68"/>
    <mergeCell ref="O67:O68"/>
    <mergeCell ref="J65:J66"/>
    <mergeCell ref="J89:J93"/>
    <mergeCell ref="J85:J88"/>
    <mergeCell ref="J80:J84"/>
    <mergeCell ref="H60:H62"/>
    <mergeCell ref="I60:I62"/>
    <mergeCell ref="O80:O84"/>
    <mergeCell ref="D85:D88"/>
    <mergeCell ref="D74:D78"/>
    <mergeCell ref="H74:H78"/>
    <mergeCell ref="I74:I78"/>
    <mergeCell ref="L74:L78"/>
    <mergeCell ref="O74:O78"/>
    <mergeCell ref="Z74:Z78"/>
    <mergeCell ref="AA74:AA78"/>
    <mergeCell ref="F70:F78"/>
    <mergeCell ref="G70:G78"/>
    <mergeCell ref="H70:H73"/>
    <mergeCell ref="I70:I73"/>
    <mergeCell ref="L70:L73"/>
    <mergeCell ref="D70:D73"/>
    <mergeCell ref="E70:E78"/>
    <mergeCell ref="J70:J73"/>
    <mergeCell ref="J74:J78"/>
    <mergeCell ref="K70:K73"/>
    <mergeCell ref="K74:K78"/>
    <mergeCell ref="Z70:Z73"/>
    <mergeCell ref="AA70:AA73"/>
    <mergeCell ref="D62:D64"/>
    <mergeCell ref="F60:F68"/>
    <mergeCell ref="G60:G68"/>
    <mergeCell ref="I63:I64"/>
    <mergeCell ref="L65:L66"/>
    <mergeCell ref="D60:D61"/>
    <mergeCell ref="E60:E68"/>
    <mergeCell ref="D65:D66"/>
    <mergeCell ref="O65:O66"/>
    <mergeCell ref="D67:D68"/>
    <mergeCell ref="H67:H68"/>
    <mergeCell ref="J67:J68"/>
    <mergeCell ref="K67:K68"/>
    <mergeCell ref="L60:L62"/>
    <mergeCell ref="O60:O62"/>
    <mergeCell ref="H63:H66"/>
    <mergeCell ref="I65:I66"/>
    <mergeCell ref="I47:I48"/>
    <mergeCell ref="L47:L48"/>
    <mergeCell ref="O47:O48"/>
    <mergeCell ref="F34:F48"/>
    <mergeCell ref="G34:G48"/>
    <mergeCell ref="H34:H43"/>
    <mergeCell ref="I34:I37"/>
    <mergeCell ref="O34:O37"/>
    <mergeCell ref="J63:J64"/>
    <mergeCell ref="K60:K62"/>
    <mergeCell ref="K63:K64"/>
    <mergeCell ref="K65:K66"/>
    <mergeCell ref="L34:L37"/>
    <mergeCell ref="I41:I43"/>
    <mergeCell ref="L41:L43"/>
    <mergeCell ref="L44:L46"/>
    <mergeCell ref="L50:L53"/>
    <mergeCell ref="I56:I58"/>
    <mergeCell ref="I50:I53"/>
    <mergeCell ref="L56:L58"/>
    <mergeCell ref="O56:O58"/>
    <mergeCell ref="O41:O43"/>
    <mergeCell ref="J60:J62"/>
    <mergeCell ref="H44:H48"/>
    <mergeCell ref="I44:I46"/>
    <mergeCell ref="O38:O40"/>
    <mergeCell ref="I38:I40"/>
    <mergeCell ref="L38:L40"/>
    <mergeCell ref="F50:F58"/>
    <mergeCell ref="G50:G58"/>
    <mergeCell ref="H50:H53"/>
    <mergeCell ref="O44:O46"/>
    <mergeCell ref="B49:R49"/>
    <mergeCell ref="F15:F25"/>
    <mergeCell ref="G15:G25"/>
    <mergeCell ref="D15:D19"/>
    <mergeCell ref="D20:D24"/>
    <mergeCell ref="A34:A58"/>
    <mergeCell ref="B34:B48"/>
    <mergeCell ref="C34:C48"/>
    <mergeCell ref="D34:D37"/>
    <mergeCell ref="E34:E48"/>
    <mergeCell ref="D41:D43"/>
    <mergeCell ref="B50:B58"/>
    <mergeCell ref="C50:C58"/>
    <mergeCell ref="D50:D53"/>
    <mergeCell ref="E50:E58"/>
    <mergeCell ref="D54:D55"/>
    <mergeCell ref="D38:D40"/>
    <mergeCell ref="D44:D46"/>
    <mergeCell ref="D47:D48"/>
    <mergeCell ref="D56:D58"/>
    <mergeCell ref="A33:R33"/>
    <mergeCell ref="W15:W25"/>
    <mergeCell ref="N9:N13"/>
    <mergeCell ref="N15:N25"/>
    <mergeCell ref="H20:H24"/>
    <mergeCell ref="I20:I24"/>
    <mergeCell ref="C3:AO3"/>
    <mergeCell ref="C4:AO4"/>
    <mergeCell ref="C5:AP5"/>
    <mergeCell ref="A6:AA7"/>
    <mergeCell ref="A5:B5"/>
    <mergeCell ref="A1:B4"/>
    <mergeCell ref="AB6:AG7"/>
    <mergeCell ref="AI6:AP7"/>
    <mergeCell ref="C1:AO1"/>
    <mergeCell ref="C2:AO2"/>
    <mergeCell ref="J20:J24"/>
    <mergeCell ref="AJ20:AJ24"/>
    <mergeCell ref="AM9:AM13"/>
    <mergeCell ref="L20:L24"/>
    <mergeCell ref="F9:F13"/>
    <mergeCell ref="G9:G13"/>
    <mergeCell ref="I15:I19"/>
    <mergeCell ref="J15:J19"/>
    <mergeCell ref="H15:H19"/>
    <mergeCell ref="J34:J37"/>
    <mergeCell ref="J38:J40"/>
    <mergeCell ref="J41:J43"/>
    <mergeCell ref="J44:J46"/>
    <mergeCell ref="J47:J48"/>
    <mergeCell ref="J50:J53"/>
    <mergeCell ref="J54:J55"/>
    <mergeCell ref="J56:J58"/>
    <mergeCell ref="K34:K37"/>
    <mergeCell ref="K38:K40"/>
    <mergeCell ref="K41:K43"/>
    <mergeCell ref="K44:K46"/>
    <mergeCell ref="K47:K48"/>
    <mergeCell ref="K50:K53"/>
    <mergeCell ref="K54:K55"/>
    <mergeCell ref="L27:L29"/>
    <mergeCell ref="Z34:Z37"/>
    <mergeCell ref="AV20:AV24"/>
    <mergeCell ref="AV27:AV30"/>
    <mergeCell ref="I27:I30"/>
    <mergeCell ref="J27:J30"/>
    <mergeCell ref="AK27:AK30"/>
    <mergeCell ref="AM27:AM30"/>
    <mergeCell ref="AK15:AK19"/>
    <mergeCell ref="AM15:AM19"/>
    <mergeCell ref="AO15:AO19"/>
    <mergeCell ref="AP15:AP25"/>
    <mergeCell ref="AH15:AH25"/>
    <mergeCell ref="AH27:AH30"/>
    <mergeCell ref="AJ15:AJ19"/>
    <mergeCell ref="K15:K19"/>
    <mergeCell ref="K20:K24"/>
    <mergeCell ref="AK20:AK24"/>
    <mergeCell ref="AM20:AM24"/>
    <mergeCell ref="AO20:AO24"/>
    <mergeCell ref="X15:X25"/>
    <mergeCell ref="Y15:Y25"/>
    <mergeCell ref="Z15:Z25"/>
    <mergeCell ref="AA15:AA25"/>
    <mergeCell ref="N27:N32"/>
    <mergeCell ref="AP27:AP32"/>
    <mergeCell ref="AO31:AO32"/>
    <mergeCell ref="AJ27:AJ30"/>
    <mergeCell ref="Z27:Z32"/>
    <mergeCell ref="AA27:AA32"/>
    <mergeCell ref="AC31:AC32"/>
    <mergeCell ref="A27:A32"/>
    <mergeCell ref="B27:B32"/>
    <mergeCell ref="C27:C32"/>
    <mergeCell ref="E27:E32"/>
    <mergeCell ref="D31:D32"/>
    <mergeCell ref="F27:F32"/>
    <mergeCell ref="G27:G32"/>
    <mergeCell ref="H27:H32"/>
    <mergeCell ref="I31:I32"/>
    <mergeCell ref="J31:J32"/>
    <mergeCell ref="AG27:AG30"/>
    <mergeCell ref="AC27:AC30"/>
    <mergeCell ref="AG31:AG32"/>
    <mergeCell ref="AH31:AH32"/>
    <mergeCell ref="AJ31:AJ32"/>
    <mergeCell ref="AK31:AK32"/>
    <mergeCell ref="AM31:AM32"/>
    <mergeCell ref="Z67:Z68"/>
    <mergeCell ref="AA67:AA68"/>
    <mergeCell ref="Z50:Z53"/>
    <mergeCell ref="Z38:Z40"/>
    <mergeCell ref="AA38:AA40"/>
    <mergeCell ref="AA41:AA43"/>
    <mergeCell ref="AA44:AA46"/>
    <mergeCell ref="AA34:AA37"/>
    <mergeCell ref="Z47:Z48"/>
    <mergeCell ref="AA47:AA48"/>
    <mergeCell ref="Z41:Z43"/>
    <mergeCell ref="Z44:Z46"/>
    <mergeCell ref="AQ114:AQ124"/>
    <mergeCell ref="AR114:AR124"/>
    <mergeCell ref="AS114:AS124"/>
    <mergeCell ref="AT114:AT124"/>
    <mergeCell ref="AU114:AU125"/>
    <mergeCell ref="K27:K30"/>
    <mergeCell ref="K31:K32"/>
    <mergeCell ref="D27:D30"/>
    <mergeCell ref="B69:R69"/>
    <mergeCell ref="B79:R79"/>
    <mergeCell ref="B94:R94"/>
    <mergeCell ref="B107:R107"/>
    <mergeCell ref="Q114:R124"/>
    <mergeCell ref="S114:S124"/>
    <mergeCell ref="Z60:Z62"/>
    <mergeCell ref="AA60:AA62"/>
    <mergeCell ref="L63:L64"/>
    <mergeCell ref="Z65:Z66"/>
    <mergeCell ref="AA65:AA66"/>
    <mergeCell ref="K56:K58"/>
    <mergeCell ref="Z56:Z58"/>
    <mergeCell ref="AA56:AA58"/>
    <mergeCell ref="O50:O53"/>
    <mergeCell ref="AO27:AO30"/>
  </mergeCells>
  <phoneticPr fontId="15" type="noConversion"/>
  <dataValidations count="2">
    <dataValidation type="list" allowBlank="1" showInputMessage="1" showErrorMessage="1" sqref="N27 N15 N9" xr:uid="{00000000-0002-0000-0300-000000000000}">
      <formula1>$BC$9:$BC$30</formula1>
    </dataValidation>
    <dataValidation type="list" allowBlank="1" showInputMessage="1" showErrorMessage="1" sqref="N50:N58 N34:N48 N60:N68 N70:N78 N80:N93 N95:N106" xr:uid="{00000000-0002-0000-0300-000001000000}">
      <formula1>$BC$9:$BC$45</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AE9:AE25 AE27:AE32</xm:sqref>
        </x14:dataValidation>
        <x14:dataValidation type="list" allowBlank="1" showInputMessage="1" showErrorMessage="1" xr:uid="{00000000-0002-0000-0300-000003000000}">
          <x14:formula1>
            <xm:f>ANEXO1!$F$2:$F$7</xm:f>
          </x14:formula1>
          <xm:sqref>AF9:AF25 AF27:AF32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1080" t="s">
        <v>37</v>
      </c>
      <c r="B2" s="1081"/>
      <c r="C2" s="1081"/>
      <c r="D2" s="1081"/>
      <c r="E2" s="1081"/>
      <c r="F2" s="1081"/>
      <c r="G2" s="1082"/>
    </row>
    <row r="3" spans="1:7" s="6" customFormat="1" x14ac:dyDescent="0.25">
      <c r="A3" s="28" t="s">
        <v>38</v>
      </c>
      <c r="B3" s="1077" t="s">
        <v>39</v>
      </c>
      <c r="C3" s="1077"/>
      <c r="D3" s="1077"/>
      <c r="E3" s="1077"/>
      <c r="F3" s="1077"/>
      <c r="G3" s="30" t="s">
        <v>40</v>
      </c>
    </row>
    <row r="4" spans="1:7" ht="12.75" customHeight="1" x14ac:dyDescent="0.25">
      <c r="A4" s="31">
        <v>45489</v>
      </c>
      <c r="B4" s="1078" t="s">
        <v>216</v>
      </c>
      <c r="C4" s="1078"/>
      <c r="D4" s="1078"/>
      <c r="E4" s="1078"/>
      <c r="F4" s="1078"/>
      <c r="G4" s="32" t="s">
        <v>217</v>
      </c>
    </row>
    <row r="5" spans="1:7" ht="12.75" customHeight="1" x14ac:dyDescent="0.25">
      <c r="A5" s="33"/>
      <c r="B5" s="1078"/>
      <c r="C5" s="1078"/>
      <c r="D5" s="1078"/>
      <c r="E5" s="1078"/>
      <c r="F5" s="1078"/>
      <c r="G5" s="32"/>
    </row>
    <row r="6" spans="1:7" x14ac:dyDescent="0.25">
      <c r="A6" s="33"/>
      <c r="B6" s="1079"/>
      <c r="C6" s="1079"/>
      <c r="D6" s="1079"/>
      <c r="E6" s="1079"/>
      <c r="F6" s="1079"/>
      <c r="G6" s="35"/>
    </row>
    <row r="7" spans="1:7" x14ac:dyDescent="0.25">
      <c r="A7" s="33"/>
      <c r="B7" s="1079"/>
      <c r="C7" s="1079"/>
      <c r="D7" s="1079"/>
      <c r="E7" s="1079"/>
      <c r="F7" s="1079"/>
      <c r="G7" s="35"/>
    </row>
    <row r="8" spans="1:7" x14ac:dyDescent="0.25">
      <c r="A8" s="33"/>
      <c r="B8" s="34"/>
      <c r="C8" s="34"/>
      <c r="D8" s="34"/>
      <c r="E8" s="34"/>
      <c r="F8" s="34"/>
      <c r="G8" s="35"/>
    </row>
    <row r="9" spans="1:7" x14ac:dyDescent="0.25">
      <c r="A9" s="1073" t="s">
        <v>218</v>
      </c>
      <c r="B9" s="1074"/>
      <c r="C9" s="1074"/>
      <c r="D9" s="1074"/>
      <c r="E9" s="1074"/>
      <c r="F9" s="1074"/>
      <c r="G9" s="1075"/>
    </row>
    <row r="10" spans="1:7" s="6" customFormat="1" x14ac:dyDescent="0.25">
      <c r="A10" s="29"/>
      <c r="B10" s="1077" t="s">
        <v>41</v>
      </c>
      <c r="C10" s="1077"/>
      <c r="D10" s="1077" t="s">
        <v>42</v>
      </c>
      <c r="E10" s="1077"/>
      <c r="F10" s="29" t="s">
        <v>38</v>
      </c>
      <c r="G10" s="29" t="s">
        <v>43</v>
      </c>
    </row>
    <row r="11" spans="1:7" x14ac:dyDescent="0.25">
      <c r="A11" s="36" t="s">
        <v>44</v>
      </c>
      <c r="B11" s="1078" t="s">
        <v>45</v>
      </c>
      <c r="C11" s="1078"/>
      <c r="D11" s="1076" t="s">
        <v>46</v>
      </c>
      <c r="E11" s="1076"/>
      <c r="F11" s="33" t="s">
        <v>79</v>
      </c>
      <c r="G11" s="35"/>
    </row>
    <row r="12" spans="1:7" x14ac:dyDescent="0.25">
      <c r="A12" s="36" t="s">
        <v>47</v>
      </c>
      <c r="B12" s="1076" t="s">
        <v>48</v>
      </c>
      <c r="C12" s="1076"/>
      <c r="D12" s="1076" t="s">
        <v>80</v>
      </c>
      <c r="E12" s="1076"/>
      <c r="F12" s="33" t="s">
        <v>79</v>
      </c>
      <c r="G12" s="35"/>
    </row>
    <row r="13" spans="1:7" x14ac:dyDescent="0.25">
      <c r="A13" s="36" t="s">
        <v>49</v>
      </c>
      <c r="B13" s="1076" t="s">
        <v>48</v>
      </c>
      <c r="C13" s="1076"/>
      <c r="D13" s="1076" t="s">
        <v>80</v>
      </c>
      <c r="E13" s="1076"/>
      <c r="F13" s="33" t="s">
        <v>79</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3" workbookViewId="0">
      <selection activeCell="A3" sqref="A3"/>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6" t="s">
        <v>50</v>
      </c>
      <c r="E1" s="7" t="s">
        <v>51</v>
      </c>
      <c r="F1" s="7" t="s">
        <v>52</v>
      </c>
    </row>
    <row r="2" spans="1:6" ht="25.5" customHeight="1" x14ac:dyDescent="0.25">
      <c r="A2" s="25" t="s">
        <v>53</v>
      </c>
      <c r="E2" s="8">
        <v>0</v>
      </c>
      <c r="F2" s="9" t="s">
        <v>54</v>
      </c>
    </row>
    <row r="3" spans="1:6" ht="45" customHeight="1" x14ac:dyDescent="0.25">
      <c r="A3" s="25" t="s">
        <v>55</v>
      </c>
      <c r="E3" s="8">
        <v>1</v>
      </c>
      <c r="F3" s="9" t="s">
        <v>56</v>
      </c>
    </row>
    <row r="4" spans="1:6" ht="45" customHeight="1" x14ac:dyDescent="0.25">
      <c r="A4" s="25" t="s">
        <v>57</v>
      </c>
      <c r="E4" s="8">
        <v>2</v>
      </c>
      <c r="F4" s="9" t="s">
        <v>58</v>
      </c>
    </row>
    <row r="5" spans="1:6" ht="45" customHeight="1" x14ac:dyDescent="0.25">
      <c r="A5" s="25" t="s">
        <v>59</v>
      </c>
      <c r="E5" s="8">
        <v>3</v>
      </c>
      <c r="F5" s="9" t="s">
        <v>60</v>
      </c>
    </row>
    <row r="6" spans="1:6" ht="45" customHeight="1" x14ac:dyDescent="0.25">
      <c r="A6" s="25" t="s">
        <v>61</v>
      </c>
      <c r="E6" s="8">
        <v>4</v>
      </c>
      <c r="F6" s="9" t="s">
        <v>62</v>
      </c>
    </row>
    <row r="7" spans="1:6" ht="45" customHeight="1" x14ac:dyDescent="0.25">
      <c r="A7" s="25" t="s">
        <v>63</v>
      </c>
      <c r="E7" s="8">
        <v>5</v>
      </c>
      <c r="F7" s="9" t="s">
        <v>64</v>
      </c>
    </row>
    <row r="8" spans="1:6" ht="45" customHeight="1" x14ac:dyDescent="0.25">
      <c r="A8" s="25" t="s">
        <v>65</v>
      </c>
    </row>
    <row r="9" spans="1:6" ht="45" customHeight="1" x14ac:dyDescent="0.25">
      <c r="A9" s="25" t="s">
        <v>66</v>
      </c>
    </row>
    <row r="10" spans="1:6" ht="45" customHeight="1" x14ac:dyDescent="0.25">
      <c r="A10" s="25" t="s">
        <v>67</v>
      </c>
    </row>
    <row r="11" spans="1:6" ht="45" customHeight="1" x14ac:dyDescent="0.25">
      <c r="A11" s="25" t="s">
        <v>68</v>
      </c>
    </row>
    <row r="12" spans="1:6" ht="45" customHeight="1" x14ac:dyDescent="0.25">
      <c r="A12" s="25" t="s">
        <v>69</v>
      </c>
    </row>
    <row r="13" spans="1:6" ht="45" customHeight="1" x14ac:dyDescent="0.25">
      <c r="A13" s="25" t="s">
        <v>70</v>
      </c>
    </row>
    <row r="14" spans="1:6" ht="45" customHeight="1" x14ac:dyDescent="0.25">
      <c r="A14" s="25" t="s">
        <v>71</v>
      </c>
    </row>
    <row r="15" spans="1:6" ht="45" customHeight="1" x14ac:dyDescent="0.25">
      <c r="A15" s="25" t="s">
        <v>72</v>
      </c>
    </row>
    <row r="16" spans="1:6" ht="45" customHeight="1" x14ac:dyDescent="0.25">
      <c r="A16" s="25" t="s">
        <v>73</v>
      </c>
    </row>
    <row r="17" spans="1:1" ht="45" customHeight="1" x14ac:dyDescent="0.25">
      <c r="A17" s="25" t="s">
        <v>74</v>
      </c>
    </row>
    <row r="18" spans="1:1" ht="45" customHeight="1" x14ac:dyDescent="0.25">
      <c r="A18" s="25" t="s">
        <v>75</v>
      </c>
    </row>
    <row r="19" spans="1:1" ht="45" customHeight="1" x14ac:dyDescent="0.25">
      <c r="A19" s="25" t="s">
        <v>76</v>
      </c>
    </row>
    <row r="20" spans="1:1" ht="45" customHeight="1" x14ac:dyDescent="0.25">
      <c r="A20" s="25" t="s">
        <v>77</v>
      </c>
    </row>
    <row r="21" spans="1:1" ht="45" customHeight="1" x14ac:dyDescent="0.25">
      <c r="A21" s="25"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vt:lpstr>
      <vt:lpstr>1. ESTRATÉGICO</vt:lpstr>
      <vt:lpstr>2. GESTIÓN-MIPG</vt:lpstr>
      <vt:lpstr>3. INVERSIÓN</vt:lpstr>
      <vt:lpstr>CONTROL DE CAMBIOS </vt:lpstr>
      <vt:lpstr>ANEXO1</vt:lpstr>
      <vt:lpstr>'1. ESTRATÉGICO'!Área_de_impresión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cp:lastPrinted>2024-09-10T15:28:18Z</cp:lastPrinted>
  <dcterms:created xsi:type="dcterms:W3CDTF">2024-07-04T17:50:33Z</dcterms:created>
  <dcterms:modified xsi:type="dcterms:W3CDTF">2025-01-21T18:46:15Z</dcterms:modified>
</cp:coreProperties>
</file>