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pc\Desktop\CARP ESCRITORIO\ALCALDIA\SECRETARIA 2024\PLAN DE ACCION 2024\DEFINITIVOS 31 DE DICIEMBRE 2024\DATT\"/>
    </mc:Choice>
  </mc:AlternateContent>
  <xr:revisionPtr revIDLastSave="0" documentId="13_ncr:1_{2D4D0332-A141-41A3-A84B-3ABB21113DDE}" xr6:coauthVersionLast="47" xr6:coauthVersionMax="47" xr10:uidLastSave="{00000000-0000-0000-0000-000000000000}"/>
  <bookViews>
    <workbookView xWindow="-120" yWindow="-120" windowWidth="20730" windowHeight="11040" activeTab="3" xr2:uid="{00000000-000D-0000-FFFF-FFFF00000000}"/>
  </bookViews>
  <sheets>
    <sheet name="INSTRUCTIVO" sheetId="2" r:id="rId1"/>
    <sheet name="1. ESTRATÉGICO" sheetId="1" r:id="rId2"/>
    <sheet name="2, GESTION -MIPG" sheetId="7" r:id="rId3"/>
    <sheet name="3. INVERSIÓN" sheetId="6" r:id="rId4"/>
    <sheet name="CONTROL DE CAMBIOS " sheetId="3" r:id="rId5"/>
    <sheet name="ANEXO1" sheetId="4" r:id="rId6"/>
  </sheets>
  <externalReferences>
    <externalReference r:id="rId7"/>
    <externalReference r:id="rId8"/>
  </externalReferences>
  <definedNames>
    <definedName name="_xlnm._FilterDatabase" localSheetId="1" hidden="1">'1. ESTRATÉGICO'!$A$1:$AB$7</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69" i="6" l="1"/>
  <c r="AY68" i="6"/>
  <c r="AX67" i="6"/>
  <c r="AY60" i="6"/>
  <c r="AY53" i="6"/>
  <c r="AX52" i="6"/>
  <c r="AY50" i="6"/>
  <c r="AX47" i="6"/>
  <c r="AY45" i="6"/>
  <c r="AX44" i="6"/>
  <c r="AY41" i="6"/>
  <c r="AY38" i="6"/>
  <c r="AY34" i="6"/>
  <c r="AX37" i="6"/>
  <c r="AY31" i="6"/>
  <c r="AX30" i="6"/>
  <c r="AY24" i="6"/>
  <c r="AY18" i="6"/>
  <c r="AY13" i="6"/>
  <c r="AX17" i="6"/>
  <c r="AX73" i="6" s="1"/>
  <c r="AY9" i="6"/>
  <c r="AZ9" i="6"/>
  <c r="AM53" i="6" l="1"/>
  <c r="AM42" i="6"/>
  <c r="AM31" i="6"/>
  <c r="AM20" i="6"/>
  <c r="AG53" i="6"/>
  <c r="AG42" i="6"/>
  <c r="AG31" i="6"/>
  <c r="AG20" i="6"/>
  <c r="V48" i="6"/>
  <c r="U63" i="6"/>
  <c r="W16" i="7"/>
  <c r="W12" i="7"/>
  <c r="W11" i="7"/>
  <c r="W10" i="7"/>
  <c r="W9" i="7"/>
  <c r="X29" i="1"/>
  <c r="Y24" i="1"/>
  <c r="W24" i="1"/>
  <c r="Y12" i="1"/>
  <c r="W9" i="1"/>
  <c r="W12" i="1"/>
  <c r="X14" i="1"/>
  <c r="Y9" i="1"/>
  <c r="S26" i="1"/>
  <c r="T27" i="1"/>
  <c r="T26" i="1"/>
  <c r="T14" i="1"/>
  <c r="T16" i="1"/>
  <c r="T17" i="1"/>
  <c r="T18" i="1"/>
  <c r="T19" i="1"/>
  <c r="T20" i="1"/>
  <c r="T22" i="1"/>
  <c r="T13" i="1"/>
  <c r="T9" i="1"/>
  <c r="T10" i="1"/>
  <c r="T11" i="1"/>
  <c r="T8" i="1"/>
  <c r="AZ60" i="6" l="1"/>
  <c r="AW67" i="6"/>
  <c r="AV67" i="6"/>
  <c r="AY67" i="6" s="1"/>
  <c r="AV44" i="6"/>
  <c r="AY44" i="6" s="1"/>
  <c r="AV52" i="6"/>
  <c r="AY52" i="6" s="1"/>
  <c r="AW52" i="6"/>
  <c r="AZ52" i="6" s="1"/>
  <c r="AZ50" i="6"/>
  <c r="AW44" i="6"/>
  <c r="AZ44" i="6" s="1"/>
  <c r="AZ41" i="6"/>
  <c r="AW37" i="6"/>
  <c r="AZ37" i="6" s="1"/>
  <c r="AV37" i="6"/>
  <c r="AY37" i="6" s="1"/>
  <c r="AZ34" i="6"/>
  <c r="AZ31" i="6"/>
  <c r="AV30" i="6"/>
  <c r="AY30" i="6" s="1"/>
  <c r="AW30" i="6"/>
  <c r="AZ24" i="6"/>
  <c r="AZ18" i="6"/>
  <c r="AZ13" i="6"/>
  <c r="AW17" i="6"/>
  <c r="AV17" i="6"/>
  <c r="AY17" i="6" s="1"/>
  <c r="AZ17" i="6" l="1"/>
  <c r="AZ30" i="6"/>
  <c r="U65" i="6"/>
  <c r="V65" i="6" s="1"/>
  <c r="U66" i="6"/>
  <c r="U61" i="6"/>
  <c r="V61" i="6" s="1"/>
  <c r="U62" i="6"/>
  <c r="V62" i="6" s="1"/>
  <c r="U58" i="6"/>
  <c r="V58" i="6" s="1"/>
  <c r="U59" i="6"/>
  <c r="V59" i="6" s="1"/>
  <c r="U60" i="6"/>
  <c r="V60" i="6" s="1"/>
  <c r="U57" i="6"/>
  <c r="V57" i="6" s="1"/>
  <c r="U53" i="6"/>
  <c r="V53" i="6" s="1"/>
  <c r="U48" i="6"/>
  <c r="U51" i="6"/>
  <c r="V51" i="6" s="1"/>
  <c r="U50" i="6"/>
  <c r="U46" i="6"/>
  <c r="V46" i="6" s="1"/>
  <c r="U40" i="6"/>
  <c r="V40" i="6" s="1"/>
  <c r="U41" i="6"/>
  <c r="V41" i="6" s="1"/>
  <c r="U42" i="6"/>
  <c r="V42" i="6" s="1"/>
  <c r="U43" i="6"/>
  <c r="V43" i="6" s="1"/>
  <c r="U38" i="6"/>
  <c r="U35" i="6"/>
  <c r="U36" i="6"/>
  <c r="V36" i="6" s="1"/>
  <c r="U32" i="6"/>
  <c r="V32" i="6" s="1"/>
  <c r="U33" i="6"/>
  <c r="V33" i="6" s="1"/>
  <c r="U34" i="6"/>
  <c r="U31" i="6"/>
  <c r="V31" i="6" s="1"/>
  <c r="U19" i="6"/>
  <c r="U20" i="6"/>
  <c r="V20" i="6" s="1"/>
  <c r="U21" i="6"/>
  <c r="V21" i="6" s="1"/>
  <c r="U22" i="6"/>
  <c r="V22" i="6" s="1"/>
  <c r="U23" i="6"/>
  <c r="V23" i="6" s="1"/>
  <c r="U24" i="6"/>
  <c r="V24" i="6" s="1"/>
  <c r="U25" i="6"/>
  <c r="V25" i="6" s="1"/>
  <c r="U26" i="6"/>
  <c r="U27" i="6"/>
  <c r="U28" i="6"/>
  <c r="V28" i="6" s="1"/>
  <c r="U29" i="6"/>
  <c r="V29" i="6" s="1"/>
  <c r="U18" i="6"/>
  <c r="U10" i="6"/>
  <c r="V10" i="6" s="1"/>
  <c r="U11" i="6"/>
  <c r="V11" i="6" s="1"/>
  <c r="U12" i="6"/>
  <c r="U13" i="6"/>
  <c r="V13" i="6" s="1"/>
  <c r="U14" i="6"/>
  <c r="V14" i="6" s="1"/>
  <c r="U15" i="6"/>
  <c r="V15" i="6" s="1"/>
  <c r="U16" i="6"/>
  <c r="V16" i="6" s="1"/>
  <c r="U9" i="6"/>
  <c r="V37" i="6" l="1"/>
  <c r="V44" i="6"/>
  <c r="V67" i="6"/>
  <c r="V64" i="6" l="1"/>
  <c r="V50" i="6"/>
  <c r="V39" i="6"/>
  <c r="V30" i="6"/>
  <c r="X22" i="1"/>
  <c r="P26" i="1"/>
  <c r="O26" i="1"/>
  <c r="V47" i="6"/>
  <c r="V52" i="6" l="1"/>
  <c r="V17" i="6"/>
  <c r="V73" i="6" l="1"/>
  <c r="AW69" i="6"/>
  <c r="AZ69" i="6" s="1"/>
  <c r="AV69" i="6"/>
  <c r="AY69" i="6" s="1"/>
  <c r="AZ68" i="6"/>
  <c r="AZ45" i="6"/>
  <c r="AW47" i="6"/>
  <c r="AZ47" i="6" s="1"/>
  <c r="AV47" i="6"/>
  <c r="X27" i="1"/>
  <c r="X20" i="1"/>
  <c r="X19" i="1"/>
  <c r="X17" i="1"/>
  <c r="X16" i="1"/>
  <c r="X11" i="1"/>
  <c r="X10" i="1"/>
  <c r="AV73" i="6" l="1"/>
  <c r="AY73" i="6" s="1"/>
  <c r="AY47" i="6"/>
  <c r="X12" i="1"/>
  <c r="X24" i="1"/>
  <c r="AZ38" i="6"/>
  <c r="AZ53" i="6"/>
  <c r="U26" i="1"/>
  <c r="V27" i="1"/>
  <c r="V29" i="1" s="1"/>
  <c r="U27" i="1"/>
  <c r="U28" i="1"/>
  <c r="V20" i="1"/>
  <c r="U20" i="1"/>
  <c r="U21" i="1"/>
  <c r="V22" i="1"/>
  <c r="U22" i="1"/>
  <c r="U23" i="1"/>
  <c r="U13" i="1"/>
  <c r="V14" i="1"/>
  <c r="U14" i="1"/>
  <c r="U15" i="1"/>
  <c r="V16" i="1"/>
  <c r="U16" i="1"/>
  <c r="V17" i="1"/>
  <c r="U17" i="1"/>
  <c r="U18" i="1"/>
  <c r="V19" i="1"/>
  <c r="U19" i="1"/>
  <c r="U9" i="1"/>
  <c r="V10" i="1"/>
  <c r="U10" i="1"/>
  <c r="V11" i="1"/>
  <c r="U11" i="1"/>
  <c r="U8" i="1"/>
  <c r="W8" i="1" l="1"/>
  <c r="Y8" i="1"/>
  <c r="W17" i="1"/>
  <c r="Y17" i="1"/>
  <c r="W16" i="1"/>
  <c r="Y16" i="1"/>
  <c r="W20" i="1"/>
  <c r="Y20" i="1"/>
  <c r="W11" i="1"/>
  <c r="Y11" i="1"/>
  <c r="W10" i="1"/>
  <c r="Y10" i="1"/>
  <c r="W19" i="1"/>
  <c r="Y19" i="1"/>
  <c r="W18" i="1"/>
  <c r="Y18" i="1"/>
  <c r="W14" i="1"/>
  <c r="Y14" i="1"/>
  <c r="W13" i="1"/>
  <c r="Y13" i="1"/>
  <c r="W22" i="1"/>
  <c r="Y22" i="1"/>
  <c r="Y27" i="1"/>
  <c r="W27" i="1"/>
  <c r="W29" i="1" s="1"/>
  <c r="W26" i="1"/>
  <c r="Y26" i="1"/>
  <c r="Y29" i="1" s="1"/>
  <c r="X31" i="1"/>
  <c r="AZ67" i="6"/>
  <c r="AW73" i="6"/>
  <c r="AZ73" i="6" s="1"/>
  <c r="V24" i="1"/>
  <c r="V12" i="1"/>
  <c r="V31" i="1" s="1"/>
  <c r="W31" i="1" l="1"/>
  <c r="Y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M7" authorId="0" shapeId="0" xr:uid="{00000000-0006-0000-0100-000001000000}">
      <text>
        <r>
          <rPr>
            <b/>
            <sz val="9"/>
            <color indexed="81"/>
            <rFont val="Tahoma"/>
            <family val="2"/>
          </rPr>
          <t>USUARIO:
1. BIEN
2. SERVICIO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Luz Marlene Andrade Hong</author>
    <author>KEYFER CORREA TORRES</author>
    <author>User</author>
  </authors>
  <commentList>
    <comment ref="P8" authorId="0" shapeId="0" xr:uid="{00000000-0006-0000-0300-000001000000}">
      <text>
        <r>
          <rPr>
            <b/>
            <sz val="9"/>
            <color indexed="81"/>
            <rFont val="Tahoma"/>
            <family val="2"/>
          </rPr>
          <t xml:space="preserve">USUARIO:
</t>
        </r>
        <r>
          <rPr>
            <sz val="11"/>
            <color indexed="81"/>
            <rFont val="Tahoma"/>
            <family val="2"/>
          </rPr>
          <t>Hitos intermedios que evidencian el avance en la generacion de un producto en el tiempo
PRODUCTO TANGIBLE DE LA ACTIVIDAD</t>
        </r>
      </text>
    </comment>
    <comment ref="AH8" authorId="1" shapeId="0" xr:uid="{00000000-0006-0000-0300-000002000000}">
      <text>
        <r>
          <rPr>
            <sz val="9"/>
            <color indexed="81"/>
            <rFont val="Tahoma"/>
            <family val="2"/>
          </rPr>
          <t xml:space="preserve">VER ANEXO 1
</t>
        </r>
      </text>
    </comment>
    <comment ref="AI8" authorId="1" shapeId="0" xr:uid="{00000000-0006-0000-0300-000003000000}">
      <text>
        <r>
          <rPr>
            <b/>
            <sz val="9"/>
            <color indexed="81"/>
            <rFont val="Tahoma"/>
            <family val="2"/>
          </rPr>
          <t>VER ANEXO 1</t>
        </r>
        <r>
          <rPr>
            <sz val="9"/>
            <color indexed="81"/>
            <rFont val="Tahoma"/>
            <family val="2"/>
          </rPr>
          <t xml:space="preserve">
</t>
        </r>
      </text>
    </comment>
    <comment ref="AK8" authorId="2" shapeId="0" xr:uid="{19216BDC-9BB6-47DE-99F3-B78FC3058B9E}">
      <text>
        <r>
          <rPr>
            <sz val="11"/>
            <color theme="1"/>
            <rFont val="Aptos Narrow"/>
            <family val="2"/>
            <scheme val="minor"/>
          </rPr>
          <t>Luz Marlene Andrade Hong:
se solicitó reporte de estos enlaces por correo del 22 de septiembre</t>
        </r>
      </text>
    </comment>
    <comment ref="Z9" authorId="3" shapeId="0" xr:uid="{00000000-0006-0000-0300-000004000000}">
      <text>
        <r>
          <rPr>
            <b/>
            <sz val="9"/>
            <color indexed="81"/>
            <rFont val="Tahoma"/>
            <family val="2"/>
          </rPr>
          <t>KEYFER CORREA TORRES:</t>
        </r>
        <r>
          <rPr>
            <sz val="9"/>
            <color indexed="81"/>
            <rFont val="Tahoma"/>
            <family val="2"/>
          </rPr>
          <t xml:space="preserve">
</t>
        </r>
        <r>
          <rPr>
            <sz val="12"/>
            <color indexed="81"/>
            <rFont val="Tahoma"/>
            <family val="2"/>
          </rPr>
          <t>Discriminar la poblacion</t>
        </r>
      </text>
    </comment>
    <comment ref="AG51" authorId="4" shapeId="0" xr:uid="{20D5EDBB-F9A9-411B-BEB4-542C014A5329}">
      <text>
        <r>
          <rPr>
            <b/>
            <sz val="9"/>
            <color indexed="81"/>
            <rFont val="Tahoma"/>
            <family val="2"/>
          </rPr>
          <t>User:</t>
        </r>
        <r>
          <rPr>
            <sz val="9"/>
            <color indexed="81"/>
            <rFont val="Tahoma"/>
            <family val="2"/>
          </rPr>
          <t xml:space="preserve">
</t>
        </r>
        <r>
          <rPr>
            <b/>
            <sz val="11"/>
            <color indexed="81"/>
            <rFont val="Tahoma"/>
            <family val="2"/>
          </rPr>
          <t>AIGNADO AL DESPACHO DEL ALCALDE UE #1 FUENTE 1.3.3.1.00-95-001-RB ICLD</t>
        </r>
      </text>
    </comment>
    <comment ref="AM51" authorId="4" shapeId="0" xr:uid="{1F662280-5757-4CFA-9602-3397C0BB0B05}">
      <text>
        <r>
          <rPr>
            <b/>
            <sz val="9"/>
            <color indexed="81"/>
            <rFont val="Tahoma"/>
            <family val="2"/>
          </rPr>
          <t>User:</t>
        </r>
        <r>
          <rPr>
            <sz val="9"/>
            <color indexed="81"/>
            <rFont val="Tahoma"/>
            <family val="2"/>
          </rPr>
          <t xml:space="preserve">
</t>
        </r>
        <r>
          <rPr>
            <b/>
            <sz val="11"/>
            <color indexed="81"/>
            <rFont val="Tahoma"/>
            <family val="2"/>
          </rPr>
          <t>AIGNADO AL DESPACHO DEL ALCALDE UE #1 FUENTE 1.3.3.1.00-95-001-RB ICLD</t>
        </r>
      </text>
    </comment>
  </commentList>
</comments>
</file>

<file path=xl/sharedStrings.xml><?xml version="1.0" encoding="utf-8"?>
<sst xmlns="http://schemas.openxmlformats.org/spreadsheetml/2006/main" count="1353" uniqueCount="658">
  <si>
    <t>INSTRUCTIVO PARA EL DILIGENCIAMIENTO DEL PLAN DE ACCIÓN INSTITUCIONAL VIGENCIA 2024</t>
  </si>
  <si>
    <t>PLANTEAMIENTO ESTRATÉGICO PLAN DE ACCIÓN INSTITUCIONAL (Hoja 1)</t>
  </si>
  <si>
    <t>OBJETIVO DE DESARROLLO SOSTENIBLE</t>
  </si>
  <si>
    <t>Ingrese en esta casilla el ODS con el que se articula el programa de su competencia según el Acuerdo 139 que adopta el Plan de Desarrollo Distrital 2024-2027 'Cartagena, Ciudad de Derechos'.</t>
  </si>
  <si>
    <t>OBJETIVO ESTRATÉGICO</t>
  </si>
  <si>
    <t>Ingrese en esta casilla el objetivo estratégico definido en la plataforma estratégica,  relacionado con su proceso y con la línea estratégica en la cual el Acuerdo 139 del 2024 le asignó su responsabilidad.</t>
  </si>
  <si>
    <t xml:space="preserve">LINEA ESTRATÉGICA </t>
  </si>
  <si>
    <t>Ingrese en esta casilla la línea estratégica correspondiente al programa de su competencia según el Acuerdo 139 que adopta el Plan de Desarrollo Distrital 2024-2027 'Cartagena, Ciudad de Derechos'.</t>
  </si>
  <si>
    <t xml:space="preserve">IMPULSOR DE AVANCE </t>
  </si>
  <si>
    <t>Ingrese en esta casilla el impulsor de avance que facilita el logro del objetivo del programa de su competencia según el Acuerdo 139 que adopta el Plan de Desarrollo Distrital 2024-2027 'Cartagena, Ciudad de Derechos'.</t>
  </si>
  <si>
    <t>META DE RESULTADO</t>
  </si>
  <si>
    <t>Ingrese en esta casilla la meta de resultado esperada del programa de su competencia según el Acuerdo 139 que adopta el Plan de Desarrollo Distrital 2024-2027 'Cartagena, Ciudad de Derechos'.</t>
  </si>
  <si>
    <t>PROGRAMA</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</si>
  <si>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</si>
  <si>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</si>
  <si>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</si>
  <si>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INDICADOR DE PRODUCTO SEGÚN PDD</t>
  </si>
  <si>
    <t xml:space="preserve">Ingrese en este casilla el indicador definido para cumplir la meta de producto en el Plan de Desarrollo según el Acuerdo 139 que adopta el Plan de Desarrollo Distrital 2024-2027 'Cartagena, Ciudad de Derechos' </t>
  </si>
  <si>
    <t>UNIDAD DE MEDIDA DEL INDICADOR DE PRODUCTO</t>
  </si>
  <si>
    <t>Ingrese en esta casilla la expresion fisica con la que se mostrará el resultado de la meta propuesta. (Ejemplo: número, porcentaje, kilometro).</t>
  </si>
  <si>
    <t>LINEA BASE SEGUN PDD</t>
  </si>
  <si>
    <t xml:space="preserve">Ingrese en esta casilla el valor que se encuentra en el Acuerdo 139 que adopta el Plan de Desarrollo Distrital 2024-2027 'Cartagena, Ciudad de Derechos', como el punto de partida para definir el alcance de la meta producto.  </t>
  </si>
  <si>
    <t>DESCRIPCION DE LA META PRODUCTO 2024-2027</t>
  </si>
  <si>
    <t>Ingrese en esta casilla lo que persigue el indicador en el cuatrenio, se encuentra plasmado en el Acuerdo 139 que adopta el Plan de Desarrollo Distrital 2024-2027 'Cartagena, Ciudad de Derechos'</t>
  </si>
  <si>
    <t xml:space="preserve">PONDERACION DE LA META PRODUCTO </t>
  </si>
  <si>
    <t xml:space="preserve">Ingrese en esta casilla el valor porcentual asignado a la meta producto </t>
  </si>
  <si>
    <t>DENOMINACION DEL PRODUCTO</t>
  </si>
  <si>
    <t>Ingrese en esta casilla la naturaleza del producto a entregar, señalando con una X si es bien o servicio</t>
  </si>
  <si>
    <t>ENTREGABLE
INDICADOR DE PRODUCTO SEGÚN CATALOGO DE PRODUCTO</t>
  </si>
  <si>
    <t>Ingrese en esta casilla el indicador de producto según el catálogo de producto de la MGA</t>
  </si>
  <si>
    <t>VALOR DE LA META PRODUCTO 2024-2027</t>
  </si>
  <si>
    <t>Ingrese en esta casilla el numero de la meta a alcanzar al finalizar el cuatrienio. Esto se encuentra inmerso en la descripcion de la meta producto identificada en el Plan de Desarrollo Distrital.</t>
  </si>
  <si>
    <t>PROGRAMACIÓN META PRODUCTO A 2024</t>
  </si>
  <si>
    <t>Ingrese en esta casilla, la cantidad de la meta propuesta para la actual vigencia, relacionada con el Plan Indicativo.</t>
  </si>
  <si>
    <t>GESTIÓN ADMINISTRATIVA MIPG (Hoja 2)</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</si>
  <si>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</si>
  <si>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 MIPG</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</si>
  <si>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</si>
  <si>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POLÍTICAS DE GESTIÓN Y DESEMPEÑO INSTITUCIONAL</t>
  </si>
  <si>
    <t xml:space="preserve">Relacione en esta casilla la política de gestión y desempeño institucional alineada a su proceso (Éstas se ubican en una de las siete dimensiones de MIPG y las 19 políticas)
</t>
  </si>
  <si>
    <t>PROCESO ASOCIADO A PROGRAMA Y PRODUCTO</t>
  </si>
  <si>
    <t xml:space="preserve">Relacione en esta casilla el proceso de gestión asociado al programa y al producto (Identifique el proceso de su competencia en el mapa de interrelacion de procesos alineado con su dependencia).
</t>
  </si>
  <si>
    <t>SUBPROCESO ASOCIADO</t>
  </si>
  <si>
    <t>Relacione en esta casilla el subproceso de su competencia (Identifique esto en el mapa de interrelación de procesos).</t>
  </si>
  <si>
    <t>OBJETIVO DEL SUBPROCESO</t>
  </si>
  <si>
    <t xml:space="preserve">Descripcion del objetivo del subproceso al cual pertenece </t>
  </si>
  <si>
    <t>NOMBRE DEL INDICADOR</t>
  </si>
  <si>
    <t>Ingrese en esta casilla el nombre del indicador asociado a los objetivos estratégicos de la entidad, de acuerdo al proceso o subproceso de su competencia.</t>
  </si>
  <si>
    <t>PROPÓSITO</t>
  </si>
  <si>
    <t>Describa en esta casilla la meta que espera lograr a partir del indicador mencionado en la casilla anterior.</t>
  </si>
  <si>
    <t>FRECUENCIA</t>
  </si>
  <si>
    <t>Describa en esta casilla la frecuencia con la que se hará el reporte.</t>
  </si>
  <si>
    <t>TIPO DE INDICADOR</t>
  </si>
  <si>
    <t>Describa en esta casilla el tipo de indicador relacionado, según su naturaleza (eficiencia, eficaz, efectividad, etc).</t>
  </si>
  <si>
    <t>GRUPOS DE VALOR</t>
  </si>
  <si>
    <t>Defina en esta casilla con una X a qué grupo de valor pertenece, ya sea entidades, ciudadanía, servidores-interno.</t>
  </si>
  <si>
    <t>PLANES DECRETO 612 DE 2018</t>
  </si>
  <si>
    <t>Indique a cuál Plan Institucional, de los establecidos en el Decreto 612 del 2018, le aporta este producto.</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</si>
  <si>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</si>
  <si>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</si>
  <si>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 xml:space="preserve">RIESGOS ASOCIADOS AL PROCESO </t>
  </si>
  <si>
    <t>Ingrese en esta casilla cada uno de los riesgos identificados en el proceso definido, y desarrollado en la caracterización de la gestión por proceso</t>
  </si>
  <si>
    <t>CONTROLES ESTABLECIDOS PARA LOS RIESGOS</t>
  </si>
  <si>
    <t xml:space="preserve">Ingrese en esta casilla cada uno de los controles formulados para cada riesgo identificado en el proceso definido </t>
  </si>
  <si>
    <t>PLAN DE ACCION - INVERSIÓN (Hoja 3)</t>
  </si>
  <si>
    <t>PROYECTO DE INVERSIÓN</t>
  </si>
  <si>
    <t>Ingrese en esta casilla el nombre del proyecto a partir del cual se desarrollará el programa con el que se articula.</t>
  </si>
  <si>
    <t>CÓDIGO DE PROYECTO BPIN</t>
  </si>
  <si>
    <t>Ingrese en esta casilla el número BPIN del proyecto a partir del cual se desarrollará el programa con el que se articula.</t>
  </si>
  <si>
    <t>OBJETIVO GENERAL DEL PROYECTO</t>
  </si>
  <si>
    <t>Ingrese en esta casilla el fin general del proyecto a partir del cual se desarrollará el programa con el que se articula.</t>
  </si>
  <si>
    <t>OBJETIVO ESPECÍFICO DEL PROYECTO</t>
  </si>
  <si>
    <t>Ingrese en esta casilla el objetivo específico asociado al objetivo general diligenciado en la casilla anterior.</t>
  </si>
  <si>
    <t>PRODUCTO DEL PROYECTO</t>
  </si>
  <si>
    <t>Ingrese en esta casilla el producto que materializa el objetivo específico relacionado en la casilla anterior.</t>
  </si>
  <si>
    <t>PONDERACIÓN DE PRODUCTO</t>
  </si>
  <si>
    <t>Ingrese en esta casilla la ponderacion asignada al producto en cuestión.</t>
  </si>
  <si>
    <t>ACTIVIDADES DE PROYECTO DE INVERSIÓN
( HITOS )</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</si>
  <si>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</si>
  <si>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TRAZADOR PRESUPUESTAL</t>
  </si>
  <si>
    <t>Ingrese en esta casilla el trazador presupuestal asociado a la actividad de proyecto.</t>
  </si>
  <si>
    <t>ENTREGABLE</t>
  </si>
  <si>
    <t>Ingrese en esta casilla el producto resultante de cada actividad de proyecto a realizar.</t>
  </si>
  <si>
    <t>PROGRAMACIÓN NUMÉRICA DE LA ACTIVIDAD PROYECTO 2024</t>
  </si>
  <si>
    <t>Ingrese en esta casilla el número o pocentaje que se pretende alcanzar con cada actividad del proyecto durante la vigencia.</t>
  </si>
  <si>
    <t>FECHA DE INICIO DE LA ACTIVIDAD O ENTREGABLE</t>
  </si>
  <si>
    <t>Indique en esta casilla la fecha de inicio de la actividad en la vigencia 2024</t>
  </si>
  <si>
    <t>FECHA DE TERMINACIÓN DEL ENTREGABLE</t>
  </si>
  <si>
    <t>Indique en esta casilla la fecha de terminación de la actividad en la vigencia 2024</t>
  </si>
  <si>
    <t>TIEMPO DE EJECUCIÓN
(número de días)</t>
  </si>
  <si>
    <t>Indique en esta casilla el número de días que requiere el desarrollo de la actividad para la vigencia 2024</t>
  </si>
  <si>
    <t>BENEFICIARIOS PROGRAMADOS</t>
  </si>
  <si>
    <t>Ingrese en esta casilla el número de personas estimadas que van a recibir beneficio de la actividad programada en el proyecto</t>
  </si>
  <si>
    <t>UNIDAD COMUNERA DE GOBIERNO A IMPACTAR</t>
  </si>
  <si>
    <t>Ingrese en esta casilla la Unidad Comunera de Gobierno donde se aplica el proyecto asociado</t>
  </si>
  <si>
    <t>NOMBRE DEL RESPONSABLE</t>
  </si>
  <si>
    <t xml:space="preserve">Indique en esta casilla el nombre de la pesona encargada de supervisar las actividades del proyecto encaminadas a conseguir la meta propuesta </t>
  </si>
  <si>
    <t xml:space="preserve">RIESGOS DEL PROYECTO </t>
  </si>
  <si>
    <t xml:space="preserve">Ingrese en esta casilla los riesgos identificados al proyecto </t>
  </si>
  <si>
    <t>ACCIONES DE CONTROL DE LOS RIESGOS DE LOS PROYECTOS</t>
  </si>
  <si>
    <t xml:space="preserve">Ingrese en esta casilla las acciones para controlar los riesgos identificados al proyecto </t>
  </si>
  <si>
    <t>PLAN ANUAL DE ADQUISICIONES (Hoja 3)</t>
  </si>
  <si>
    <t>¿REQUIERE CONTRATACIÓN?</t>
  </si>
  <si>
    <t>En esta casilla ingrese si es necesaria la contratación</t>
  </si>
  <si>
    <t>DESCRIPCION DE LA ADQUISICION ASOCIADA AL PROYECTO</t>
  </si>
  <si>
    <t xml:space="preserve">Relacione la descripcion que se encuentra en el Plan Anual de Adquisiciones asociada al proyecto de inversión </t>
  </si>
  <si>
    <t>CUANTÍA ASIGNADA A LA CONTRATACIÓN</t>
  </si>
  <si>
    <t>Ingrese en esta casilla el valor de la contratación relacionada</t>
  </si>
  <si>
    <t>MODALIDAD DE SELECCIÓN</t>
  </si>
  <si>
    <t>Indique la modalidad de contratación selecionada (Licitación Pública, concurso de méritos, selección abreviada, mínima cuantía, contratación directa)</t>
  </si>
  <si>
    <t>FUENTE DE RECURSOS</t>
  </si>
  <si>
    <t>Indique la fuente de recursos asignada por el acuerdo de presupuesto</t>
  </si>
  <si>
    <t>FECHA DE INICIO DE CONTRATACIÓN</t>
  </si>
  <si>
    <t>Indique la fecha tentativa de inicio del proceso de contratación</t>
  </si>
  <si>
    <t>PROGRAMACIÓN PRESUPUESTAL (Hoja 3)</t>
  </si>
  <si>
    <t>APROPIACIÓN INICIAL
(en pesos)</t>
  </si>
  <si>
    <t>Ingrese el valor numérico en pesos del Plan Operativo Anual de Inversión asignado al rubro presupuestal</t>
  </si>
  <si>
    <t>APROPACION DEFINITIVA POR PROYECTO</t>
  </si>
  <si>
    <t xml:space="preserve">Ingrese el valor numérico en pesos del Plan Operativo Anual de Inversion asignado al rubro presupuestal luego de adiciones y deducciones </t>
  </si>
  <si>
    <t>FUENTE DE FINANCIACIÓN</t>
  </si>
  <si>
    <t>Ingrese el nombre de la fuente de recursos con lo que financiará la actividad</t>
  </si>
  <si>
    <t>RUBRO PRESUPUESTAL</t>
  </si>
  <si>
    <t>Indique el rubro del presupuesto que abarca el sector de su competencia.</t>
  </si>
  <si>
    <t>CODIGO RUBRO PRESUPUESTAL</t>
  </si>
  <si>
    <t>Ingrese el código numérico que identifica el concepto del gasto (Funcionamiento, Deuda, Inversión) y el cual es definido en el Decreto de Liquidación.</t>
  </si>
  <si>
    <t>ALCALDIA DISTRITAL DE CARTAGENA DE INDIAS</t>
  </si>
  <si>
    <t>Código: PTDGI01-F001</t>
  </si>
  <si>
    <t>MACROPROCESO: PLANEACIÓN TERRITORIAL Y DIRECCIONAMIENTO ESTRATEGICO</t>
  </si>
  <si>
    <t>Versión: 1.0</t>
  </si>
  <si>
    <t>PROCESO / SUBPROCESO: GESTIÓN DE LA INVERSIÓN PUBLICA / GESTIÓN DEL PLAN DE DESARROLLO Y SUS INSTRUMENTOS DE EJECUCIÓN</t>
  </si>
  <si>
    <t>Fecha: 16/07/2024</t>
  </si>
  <si>
    <t>FORMATO PLAN DE ACCIÓN INSTITUCIONAL</t>
  </si>
  <si>
    <t>Página: 1 de 3</t>
  </si>
  <si>
    <t>DEPENDENCIA:</t>
  </si>
  <si>
    <t>PLANTEAMIENTO ESTRATÉGICO- PLAN DE DESARROLLO</t>
  </si>
  <si>
    <t>LÍNEA ESTRATÉGICA</t>
  </si>
  <si>
    <t>IMPULSOR DE AVANCE</t>
  </si>
  <si>
    <t>META RESULTADO</t>
  </si>
  <si>
    <t xml:space="preserve">PROGRAMA </t>
  </si>
  <si>
    <t>LÍNEA BASE 
SEGUN PDD</t>
  </si>
  <si>
    <t>DESCRIPCIÓN DE LA META PRODUCTO 2024-2027</t>
  </si>
  <si>
    <t>PONDERACIÓN DE LA META PRODUCTO</t>
  </si>
  <si>
    <t>DENOMINACIÓN DEL PRODUCTO</t>
  </si>
  <si>
    <t>PROGRAMACIÓN META PRODUCTO 2024</t>
  </si>
  <si>
    <t>ACUMULADO META PRODUCTO AL AÑO 2024</t>
  </si>
  <si>
    <t>ACUMULADO AL CUATRIENIO</t>
  </si>
  <si>
    <t>PROGRAMACIÓN META PRODUCTO 2025</t>
  </si>
  <si>
    <t>PROGRAMACIÓN META PRODUCTO 2026</t>
  </si>
  <si>
    <t>PROGRAMACIÓN META PRODUCTO 2027</t>
  </si>
  <si>
    <t>Objetivo #16. paz,justicia e instituciones sólidas</t>
  </si>
  <si>
    <t>Garantizar la seguridad humana en sus diferentes aspectos en el Distrito de Cartagena de Indias, mediante la disminución de las tasas de homicidios, mortalidad materna e infantil, violencia de género, pobreza extrema e inseguridad alimentaria a través de la implementación de estrategias focalizadas y programas de apoyo integral para proteger la vida de todos los ciudadanos, durante el período de gobierno 2024-202</t>
  </si>
  <si>
    <t>Seguridad Humana</t>
  </si>
  <si>
    <t>Seguridad Ciudadadna y orden público</t>
  </si>
  <si>
    <t>Disminuir la tasa de mortalidad en eventos de tránsito a 7.76 víctimas fatales por cada 100 mil habitantes</t>
  </si>
  <si>
    <t>Educación, cultura y seguridad vial para avanzar</t>
  </si>
  <si>
    <t>01-01-04</t>
  </si>
  <si>
    <t>Actores viales formados  en educación y cultura para la seguridad vial</t>
  </si>
  <si>
    <t>Número</t>
  </si>
  <si>
    <t>258.912 Actores Viales Formados</t>
  </si>
  <si>
    <t>Formar a 100.000 actores viales en educación y cultura para la seguridad vial</t>
  </si>
  <si>
    <t>Servicio</t>
  </si>
  <si>
    <t>Personas beneficiadas de estrategias de educación informal</t>
  </si>
  <si>
    <t>Disminuir la tasa de morbilidad en eventos de tránsito a 161 lesionados por cada 100 mil habitantes</t>
  </si>
  <si>
    <t>Mujeres formadas y vinculadas como gestoras de educación , cultura y seguridad vial</t>
  </si>
  <si>
    <t>Formar y vincular a 400 mujeres como gestoras de educación , cultura y seguridad vial</t>
  </si>
  <si>
    <t>Personas capacitadas</t>
  </si>
  <si>
    <t xml:space="preserve">Instituciones educativas vinculadas al programa rutas educativas seguras </t>
  </si>
  <si>
    <t>359 Instituciones Educativas</t>
  </si>
  <si>
    <t xml:space="preserve">Vincular a 180  instituciones educativas al programa rutas educativas seguras </t>
  </si>
  <si>
    <t>Entidades asistidas técnicamente</t>
  </si>
  <si>
    <t>Plan Local de Seguridad Vial actualizado e implementado</t>
  </si>
  <si>
    <t xml:space="preserve">1 Plan de Seguridad Vial </t>
  </si>
  <si>
    <t xml:space="preserve">Actualizar e implementar en su totalidad un (1) Plan Local de Seguridad Vial </t>
  </si>
  <si>
    <t>Estrategias implementadas</t>
  </si>
  <si>
    <t>0,25</t>
  </si>
  <si>
    <t>Avance Programa Educación, cultura y seguridad vial para avanzar</t>
  </si>
  <si>
    <t>objetivo 11: lograr que las ciudades sean mas inclusivas, seguras , resilientes y sostenibles</t>
  </si>
  <si>
    <t>Consolidar la conectividad y sostenibilidad del Distrito de Cartagena de Indias a través de la protección de los cuerpos de agua, el aumento del número de áreas protegidas, el incremento de la tasa de espacio público efectivo per cápita y la mejora de la infraestructura vial para apoyar el desarrollo urbano sostenible y promover una mayor conectividad, accesibilidad y proximidad entre los ciudadanos, durante el período 2024-2027.</t>
  </si>
  <si>
    <t>Ciudad conectada y sostenible</t>
  </si>
  <si>
    <t>Infraestructura, movilidad sostenible y accesibilidad para todos</t>
  </si>
  <si>
    <t>Ampliar la señalización vial vertical y horizontal en un 30%</t>
  </si>
  <si>
    <t>Movilidad ordenada, sostenible y amigable con el medio ambiente</t>
  </si>
  <si>
    <t>04-01-01</t>
  </si>
  <si>
    <t>Señales verticales instaladas</t>
  </si>
  <si>
    <t xml:space="preserve">7.631 Señales Verticales </t>
  </si>
  <si>
    <t xml:space="preserve">Instalar 2.289 señales verticales </t>
  </si>
  <si>
    <t xml:space="preserve">Bien </t>
  </si>
  <si>
    <t xml:space="preserve">Señales verticales instaladas </t>
  </si>
  <si>
    <t>Marcas longitudinales demarcadas</t>
  </si>
  <si>
    <t>kilómetros</t>
  </si>
  <si>
    <t>635,27 Kilometros de Marcas Longitudinales</t>
  </si>
  <si>
    <t xml:space="preserve">Demarcar 190,58 kilómetros  de marcas longitudinales </t>
  </si>
  <si>
    <t>Demarcación horizontal longitudinal realizada</t>
  </si>
  <si>
    <t>190,58</t>
  </si>
  <si>
    <t>50,58</t>
  </si>
  <si>
    <t>Kilómetros de ciclorutas diseñadas y demarcadas</t>
  </si>
  <si>
    <t>23 Kilometros de Ciclorutas</t>
  </si>
  <si>
    <t>Diseñar y demarcar 20 kilómetros de ciclorutas</t>
  </si>
  <si>
    <t>Vías con obras complementarias de seguridad vial</t>
  </si>
  <si>
    <t xml:space="preserve">Red semafórica ampliada </t>
  </si>
  <si>
    <t xml:space="preserve">1 Red Semaforica </t>
  </si>
  <si>
    <t>Ampliar (1) red semafórica de la ciudad</t>
  </si>
  <si>
    <t>Semáforos actualizados</t>
  </si>
  <si>
    <t>Regular, controlar y normalizar en un 100% el servicio de transporte público colectivo e individual</t>
  </si>
  <si>
    <t>Rutas del Transporte Público Colectivo actualizadas y normalizadas</t>
  </si>
  <si>
    <t>14 Rutas de TPC</t>
  </si>
  <si>
    <t>Actualizar y normalizar 14 rutas del Transporte Público Colectivo</t>
  </si>
  <si>
    <t>Documentos de lineamientos técnicos realizados</t>
  </si>
  <si>
    <t>Estaciones satélites de transporte informal erradicadas</t>
  </si>
  <si>
    <t>ND</t>
  </si>
  <si>
    <t>Erradicar 10 estaciones satélites de transporte informal</t>
  </si>
  <si>
    <t>Operativos de control realizados</t>
  </si>
  <si>
    <t>Intervenir el 100% de los  puntos críticos de movilidad</t>
  </si>
  <si>
    <t>Puntos críticos de movilidad intervenidos</t>
  </si>
  <si>
    <t xml:space="preserve">18 Puntos Criticos de Movilidad </t>
  </si>
  <si>
    <t>Intervenir y mejorar  18 puntos críticos de movilidad</t>
  </si>
  <si>
    <t xml:space="preserve">Sitio crítico estabilizado en vía urbana </t>
  </si>
  <si>
    <t xml:space="preserve">Caracterización socioeconómica de Mototrabajadores
elaborada
</t>
  </si>
  <si>
    <t>Elaborar (1)  caracterización  socioeconómica  de mototrabajadores</t>
  </si>
  <si>
    <t>Documentos de estudios técnicos realizados</t>
  </si>
  <si>
    <t>Implementar en un 100% el sistema de zona  de estacionamiento regulado (ZER)</t>
  </si>
  <si>
    <t>Zonas  de estacionamiento regulado (ZER) diseñados y demarcados</t>
  </si>
  <si>
    <t>Diseñar y demarcar  20 zonas  de estacionamiento regulado (ZER)</t>
  </si>
  <si>
    <t>Celdas de estacionamiento regulado disponibles</t>
  </si>
  <si>
    <t>NP</t>
  </si>
  <si>
    <t>NA</t>
  </si>
  <si>
    <t>Sustituir el 100%  de los VTA dedicados al transporte de cargas livianas y al servicio turístico</t>
  </si>
  <si>
    <t>Vehículos de tracción animal  dedicados al transporte de cargas livianas sustituidos</t>
  </si>
  <si>
    <t xml:space="preserve">205 VTA Sustituidos </t>
  </si>
  <si>
    <t>Sustituir 119 VTA dedicados al transporte de cargas livianas</t>
  </si>
  <si>
    <t>Planes de negocios financiados</t>
  </si>
  <si>
    <t>Vehículos de tracción animal dedicados al servicio turístico sustituidos</t>
  </si>
  <si>
    <t xml:space="preserve">0 VTA - Coches Turististicos Sustituidos </t>
  </si>
  <si>
    <t>Sustituir 60 VTA dedicados al servicio turístico</t>
  </si>
  <si>
    <t>Unidades productivas creadas</t>
  </si>
  <si>
    <t>Avance Programa Movilidad ordenada, sostenible y amigable con el medio ambiente</t>
  </si>
  <si>
    <t>Fortalecer la relación del Estado con la ciudadanía cartagenera, incrementando los niveles de recaudo tributario y mejorando el índice de desempeño institucional, mediante la innovación pública, optimización y simplificación de procesos, la modernización administrativa y la eficiente participación ciudadana, garantizando una gobernanza eficiente, transparente y orientada al servicio de la ciudadanía, durante el período de gobierno 2024-2027</t>
  </si>
  <si>
    <t>Innovación institucional, gobernanza y participación ciudadana</t>
  </si>
  <si>
    <t>Fortalecimiento institucional e innovación administrativa</t>
  </si>
  <si>
    <t xml:space="preserve">Aumentar en un 100% la capacidad administrativa y operativa del DATT </t>
  </si>
  <si>
    <t>Fortalecimiento de la gestión administrativa y operativa del Departamento Administrativo de Tránsito y Transporte DATT</t>
  </si>
  <si>
    <t>05-02-01</t>
  </si>
  <si>
    <t>Sedes del DATT dotadas con logística para mejorar  la gestión administrativa y operativa en  la prestación del servicio</t>
  </si>
  <si>
    <t>3 Sedes del DATT</t>
  </si>
  <si>
    <t>Dotar las 3 sedes del DATT con logística para mejorar  la gestión administrativa y operativa en la prestación del servicio</t>
  </si>
  <si>
    <t>Sedes dotadas</t>
  </si>
  <si>
    <t xml:space="preserve">Cartera del DATT recuperada </t>
  </si>
  <si>
    <t>Pesos</t>
  </si>
  <si>
    <t>$390.008 Millones Cartera del DATT</t>
  </si>
  <si>
    <t xml:space="preserve">Recuperar  $ 117.002 Millones de la cartera del DATT  </t>
  </si>
  <si>
    <t>Servicio de saneamiento fiscal y financiero</t>
  </si>
  <si>
    <t>Portafolio virtual  para oferta  de  trámites y servicios diseñado</t>
  </si>
  <si>
    <t xml:space="preserve">Diseñar un  portafolio virtual  para oferta  de  trámites y servicios </t>
  </si>
  <si>
    <t>Sistemas de información actualizados</t>
  </si>
  <si>
    <t xml:space="preserve">Puntos de la ciudad con   sistema de monitoreo, control y fiscalización electrónica del tránsito Instalados
</t>
  </si>
  <si>
    <t>Instalar 30 puntos de la ciudad con sistema de monitoreo, control y fiscalización electrónica del tránsito</t>
  </si>
  <si>
    <t>Vías con tecnología implementada para la seguridad ciudadana</t>
  </si>
  <si>
    <t>Avance Programa Fortalecimiento de la gestión administrativa y operativa del Departamento Administrativo de Tránsito y Transporte DATT</t>
  </si>
  <si>
    <t>Página: 2 de 3</t>
  </si>
  <si>
    <t xml:space="preserve">DEPENDENCIA : </t>
  </si>
  <si>
    <t>DEPARTAMENTO ADMINISTRATIVO DE TRANSITO Y TRANSPORTE DATT</t>
  </si>
  <si>
    <t>GESTIÓN ADMINISTRATIVA - MIPG</t>
  </si>
  <si>
    <t>ADMINISTRACIÓN DE RIESGOS</t>
  </si>
  <si>
    <t>DIMENSIÓN (ES) DE MIPG</t>
  </si>
  <si>
    <t xml:space="preserve"> POLÍTICA DE GESTIÓN Y DESEMPEÑO INSTITUCIONAL</t>
  </si>
  <si>
    <t>PROCESO ASOCIADO</t>
  </si>
  <si>
    <t>AVANCE 
Mes1</t>
  </si>
  <si>
    <t>AVANCE 
Mes2</t>
  </si>
  <si>
    <t>AVANCE 
Mes3</t>
  </si>
  <si>
    <t>AVANCE 
Mes4</t>
  </si>
  <si>
    <t>AVANCE 
Mes5</t>
  </si>
  <si>
    <t>AVANCE 
Mes6</t>
  </si>
  <si>
    <t>AVANCE 
Mes7</t>
  </si>
  <si>
    <t>AVANCE 
Mes8</t>
  </si>
  <si>
    <t>AVANCE 
Mes9</t>
  </si>
  <si>
    <t>AVANCE 
Mes10</t>
  </si>
  <si>
    <t>AVANCE 
Mes11</t>
  </si>
  <si>
    <t>AVANCE 
Mes12</t>
  </si>
  <si>
    <t>PROMEDIO</t>
  </si>
  <si>
    <t>Gestión con valores para resultados
Evaluación de resultados</t>
  </si>
  <si>
    <t>Politica de Fortalecimiento organizacional y simplificación de procesos
Politica Servicio al ciudadano</t>
  </si>
  <si>
    <t>GESTION OPERATIVA,  CONTROL DE TRÁNSITO Y TRANSPORTE</t>
  </si>
  <si>
    <t>Estadistica de Siniestralidad Vial</t>
  </si>
  <si>
    <t>Asegurar el cumplimiento de las normas de Tránsito en el Distrito de Cartagena de Indias, mediante la realizacion de las actividades de radicacion diaria de los comparendos e IPAT en la herramienta tecnologica y plataforma RUNT, para contar oportunamente con la informacion de la siniestralidad vial</t>
  </si>
  <si>
    <t>Indice de mortalidad por accidente vial</t>
  </si>
  <si>
    <t>Medir la tasa de mortalidad del distrito de Cartagena frente a la media nacional</t>
  </si>
  <si>
    <t>Mensual</t>
  </si>
  <si>
    <t>Eficacia</t>
  </si>
  <si>
    <t>Entrega no oportuna de la estadistica de siniestralidad vial</t>
  </si>
  <si>
    <t>Realizar seguimiento y control al debido diligenciamiento de los comparendos e IPAT</t>
  </si>
  <si>
    <t>Indice de morbilidad por accidente vial</t>
  </si>
  <si>
    <t>Medir la tasa de morbilidad  del distrito de Cartagena frente a la media nacional</t>
  </si>
  <si>
    <t>ENTIDADES</t>
  </si>
  <si>
    <t>GESTION TECNICA</t>
  </si>
  <si>
    <t>Señalizacion y Semaforizacion</t>
  </si>
  <si>
    <t>Identificar e implementar la señalización y semaforización para mejorar la movilidad y seguridad vial mediante el análisis, estudio de necesidades, mantenimiento de la señalizacion y de la semaforizacion en el Distrito de Cartagena</t>
  </si>
  <si>
    <t>Cumplimiento del numero de señalizaciones proyectadas</t>
  </si>
  <si>
    <t>Medir el cumplimiento de plan de señalizacion proyectado</t>
  </si>
  <si>
    <t>Anual</t>
  </si>
  <si>
    <t>Carencia o perdida de  señalizacion y semaforizacion del Distrito</t>
  </si>
  <si>
    <t>Elaborar el Anexo técnico de señalización y semaforización del Distrito de Cartagena, para solicitar la contratacion</t>
  </si>
  <si>
    <t>CIUDADANÍA</t>
  </si>
  <si>
    <t>Operativos, Regulacion y Control de Transito</t>
  </si>
  <si>
    <t>Garantizar el cumplimiento de las normas de Tránsito y Transporte en el Distrito de Cartagena, mediante la realización permanente de operativos, regulaciones, controles en las vias para reducir los accidentes de tránsito y mejorar la movilidad.</t>
  </si>
  <si>
    <t>Cumplimiento del numero de operativos de transito planificados</t>
  </si>
  <si>
    <t>Medir el cumplimiento de la planificacion de los operativos</t>
  </si>
  <si>
    <t>Plan Anticorrupción y de Atención al Ciudadano</t>
  </si>
  <si>
    <t>Incumplimiento en la planificacion de los operativos</t>
  </si>
  <si>
    <t>1. Solicitar al proceso de contratacion las gruas y patios requeridas
2. Elaborar y ejecutar el cronograma de operativos</t>
  </si>
  <si>
    <t>INTERNO</t>
  </si>
  <si>
    <t>Pendiente por implementar</t>
  </si>
  <si>
    <t>Pendiente por denifir</t>
  </si>
  <si>
    <t>Gestion de tramites</t>
  </si>
  <si>
    <t>Asegurar el cumplimiento de las normas de Tránsito y Transporte en el Distrito de Cartagena de Indias, mediante la realizacion de las actividades de gestion de tramites dando cumplimiento a los requisitos legales</t>
  </si>
  <si>
    <t>Cumplimiento del numero de tramites de transito proyectados.</t>
  </si>
  <si>
    <t>Medir el numero de tramites de transito realizado mensualmente</t>
  </si>
  <si>
    <t>Demoras en la gestion de los tramites de transito</t>
  </si>
  <si>
    <t>Verificar que la documentacion de los tramites presentada por el usuario cumpla con los requisitos legales</t>
  </si>
  <si>
    <t xml:space="preserve">Implementar en un 100% el sistema de monitoreo, control y  fiscalización electrónica del tránsito </t>
  </si>
  <si>
    <t xml:space="preserve">
</t>
  </si>
  <si>
    <t>Página: 3 de 3</t>
  </si>
  <si>
    <t>PROYECTOS DE INVERSIÓN</t>
  </si>
  <si>
    <t>PLAN ANUAL DE ADQUISICIONES</t>
  </si>
  <si>
    <t>PROGRAMACIÓN PRESUPUESTAL</t>
  </si>
  <si>
    <t xml:space="preserve"> META PRODUCTO PDD 2024</t>
  </si>
  <si>
    <t>OBJETIVO ESPECIFICO DEL PROYECTO</t>
  </si>
  <si>
    <t>PONDERACIÓN DE  PRODUCTO</t>
  </si>
  <si>
    <t>ACTIVIDADES DE PROYECTO DE INVERSIÓN 
( HITOS )</t>
  </si>
  <si>
    <t>PROGRAMACIÓN NUMÉRICA DE LA ACTIVIDAD PROYECTO (VIGENCIA)</t>
  </si>
  <si>
    <t>FECHA DE INICIO DE LA ACTIVIDAD</t>
  </si>
  <si>
    <t>FECHA DE TERMINACIÓN DE LA ACTIVIDAD</t>
  </si>
  <si>
    <t>DESCRIPCIÓN DE LA ADQUISICIÓN ASOCIADA AL PROYECTO</t>
  </si>
  <si>
    <t>REPORTE (ENLACE DE SECOP)</t>
  </si>
  <si>
    <t>APROPACIÓN DEFINITIVA POR PROYECTO</t>
  </si>
  <si>
    <t>EJECUCIÓN PRESUPUESTAL SEGÚN REGISTROS PRESUPUESTALES DE JUNIO A AGOSTO 31 DE 2024</t>
  </si>
  <si>
    <t>EJECUCIÓN PRESUPUESTAL SEGÚN GIROS DE JUNIO A AGOSTO 31 DE 2024</t>
  </si>
  <si>
    <t>APROPIACION DEFINITIVA</t>
  </si>
  <si>
    <t>EJECUCIÓN PRESUPUESTAL SEGÚN GIROS</t>
  </si>
  <si>
    <t>AVANCE EJECUCIÓN PRESUPUESTAL SEGÚN GIROS</t>
  </si>
  <si>
    <t>Aplicación de estrategias para el fortalecimiento de la educación, cultura y seguridad vial en el Distrito de Cartagena de Indias</t>
  </si>
  <si>
    <t xml:space="preserve">Reducir las Tasas de la Accidentalidad Vial en el Distrito de Cartagena </t>
  </si>
  <si>
    <t xml:space="preserve">Aumentar el número de actores viales capacitados  en educación y cultura para la seguridad vial </t>
  </si>
  <si>
    <t>Servicio de educación informal en seguridad vial (Producto Principal)</t>
  </si>
  <si>
    <t xml:space="preserve">Capacitación de actores viales  en educación y cultura para la seguridad vial </t>
  </si>
  <si>
    <t>NO APLICA</t>
  </si>
  <si>
    <t>Actores viales capacitados en educación, cultura para la seguridad vial</t>
  </si>
  <si>
    <t>POR DEFINIR</t>
  </si>
  <si>
    <t>JHON PIERRE PAREJA MENA</t>
  </si>
  <si>
    <t>Resistencia de la comunidad 
para aplicar y cumplir las normas 
de tránsito</t>
  </si>
  <si>
    <t>Ejercer autoridad , capacitar y educar a la comunidad en normas de tránsito</t>
  </si>
  <si>
    <t>SI</t>
  </si>
  <si>
    <t>Prestación de servicios profesionales, tecnicos y de apoyo a la gestion, para las actividades que desarrolla el Departamento Administrativo de Transito y Transporte-DATT, en el marco del proyecto “Aplicación de estrategias para el fortalecimiento de la educación, cultura y seguridad vial en el Distrito de Cartagena de Indias”.</t>
  </si>
  <si>
    <t>Contratación directa.</t>
  </si>
  <si>
    <t xml:space="preserve">Recursos propios </t>
  </si>
  <si>
    <t>NO REPORTADO</t>
  </si>
  <si>
    <t>1,2,3,2,25-168 - MULTAS TRANSITO Y TRANSPORTE
1,3,3,4,19-95-168 RB MULTAS TRANSITO Y TRANSPORTE</t>
  </si>
  <si>
    <t>Diseño y realización de campañas educativas</t>
  </si>
  <si>
    <t>Campañas educativas diseñadas y realizadas</t>
  </si>
  <si>
    <t>Diseños de campañas no 
acordes con la pedagogía para 
la educación vial</t>
  </si>
  <si>
    <t>Revisar con antelación la pedagogía a utilizar en las campañas de educación vial</t>
  </si>
  <si>
    <t>Adquisición de elementos didacticos y logística para el diseño y realización de campañas educativas</t>
  </si>
  <si>
    <t>Implementar estrategias de formación y capacitación  de gestores de educación , cultura y seguridad vial</t>
  </si>
  <si>
    <t>Servicio de educación informal en seguridad en Servicio de transporte</t>
  </si>
  <si>
    <t>Estructuración del programa  mujeres gestoras de educación , cultura y seguridad vial</t>
  </si>
  <si>
    <t>EQUIDAD DE LA MUJER</t>
  </si>
  <si>
    <t>Programa de mujeres gestoras de educación , cultura y seguridad vial estructurado</t>
  </si>
  <si>
    <t>Prestación de servicios profesionales, tecnicos y de apoyo a la gestion, para las actividades que desarrolla el Departamento Administrativo de Transito y Transporte-DATT, en la estructuración del programa de mujeres gestoras de educación, cultura y seguridad vial</t>
  </si>
  <si>
    <t>Formación de  mujeres como gestoras de educación , cultura y seguridad vial</t>
  </si>
  <si>
    <t>Mujeres formadas  como gestoras de educación , cultura y seguridad vial</t>
  </si>
  <si>
    <t>Prestación de servicios profesionales, tecnicos y de apoyo a la gestion, para las actividades que desarrolla el Departamento Administrativo de Transito y Transporte-DATT, en  la formación de mujeres como gestoras de educación, cultura y seguridad vial</t>
  </si>
  <si>
    <t xml:space="preserve">Desarrollar eficientes programas de educación vial en las instituciones educativas </t>
  </si>
  <si>
    <t>Servicio de asistencia técnica en temas de seguridad de transporte</t>
  </si>
  <si>
    <t xml:space="preserve">Preparación, difusión y socialización del  programa rutas educativas seguras </t>
  </si>
  <si>
    <t xml:space="preserve">Programa de rutas educativas seguras preparado, difundido y socializado </t>
  </si>
  <si>
    <t>Prestación de servicios profesionales, tecnicos y de apoyo a la gestion, para las actividades que desarrolla el Departamento Administrativo de Transito y Transporte-DATT, en la preparación, difusión y socialización del programa ruta educativas seguras</t>
  </si>
  <si>
    <t xml:space="preserve">Vinculación de instituciones educativas al programa rutas educativas seguras </t>
  </si>
  <si>
    <t>Prestación de servicios profesionales, tecnicos y de apoyo a la gestion, para las actividades que desarrolla el Departamento Administrativo de Transito y Transporte-DATT, en la  vinculación de instituciones programa ruta educativas seguras</t>
  </si>
  <si>
    <t>Implementar estratégias de promoción y difusión  para la seguridad vial</t>
  </si>
  <si>
    <t>Servicio de promoción y difusión para la seguridad de transporte</t>
  </si>
  <si>
    <t xml:space="preserve">Actualización del documento base del Plan Local de Seguridad Vial </t>
  </si>
  <si>
    <t>Documento base del Plan Local de Seguridad Vial actualizado</t>
  </si>
  <si>
    <t>Prestación de servicios profesionales, técnicos y de apoyo a la gestión, para las actividades que desarrolla el Departamento Administrativo de Tránsito y Transporte-DATT, relacionadas con la actualización y ajustes al documento base del plan local de seguridad vial en el Distrito de Cartagena.</t>
  </si>
  <si>
    <t xml:space="preserve">Implementación y puesta en marcha del Plan Local de Seguridad Vial </t>
  </si>
  <si>
    <t>Plan Local de Seguridad Vial implementado y puesto en marcha</t>
  </si>
  <si>
    <t xml:space="preserve">Conductores y peatones se resisten en seguir los protocolos de seguridad vial
</t>
  </si>
  <si>
    <t>Capacitación y orientación a la población en comportamientos en las vías</t>
  </si>
  <si>
    <t>NO</t>
  </si>
  <si>
    <t>Avance Proyecto Aplicación de estrategias para el fortalecimiento de la educación, cultura y seguridad vial en el Distrito de Cartagena de Indias</t>
  </si>
  <si>
    <t>Ampliación y mantenimiento de la señalización vial y del sistema semafórico en el Distrito de Cartagena de Indias</t>
  </si>
  <si>
    <t>Ampliar y mantener la señalización vial  y el sistema semafórico en el Distrito de Cartagena</t>
  </si>
  <si>
    <t>Ejecutar obras de señalización  vertical para alertar, informar y orientar a conductores y peatones en las vias</t>
  </si>
  <si>
    <t>Infraestructura de transporte para la seguridad vial</t>
  </si>
  <si>
    <t>Diseños e instalación de señalización vertical</t>
  </si>
  <si>
    <t>Señales verticales diseñadas e instaladas</t>
  </si>
  <si>
    <t>ALEXANDER BARACALDO CARRILLO</t>
  </si>
  <si>
    <t xml:space="preserve">Falta de recursos financiero para la puesta en marcha del plan de señalización vial y de semaforización </t>
  </si>
  <si>
    <t>Gestión de recursos financieros para la contratación de obras de señalización vial y semaforización</t>
  </si>
  <si>
    <t>Prestación de servicios profesionales, técnicos y de apoyo a la gestión para las actividades que desarrolla la subdirección técnica y operativa del Departamento Administrativo de Tránsito y Transporte en el sistema de semaforización, ampliación y mantenimiento de la señalización vial en el Distrito de Cartagena.</t>
  </si>
  <si>
    <t>1.2.1.0.00-001 - ICLD
1.2.3.2.25-168 - MULTAS TRANSITO Y TRANSPORTE
1.3.3.1.00-93-001 RB ICLD</t>
  </si>
  <si>
    <t>Ejecución de obras de mantenimiento de señalización vertical</t>
  </si>
  <si>
    <t>Señales verticales mantenidas</t>
  </si>
  <si>
    <t>Implementar un esquema de demarcación horizontal como apoyo a la organización de la movilidad</t>
  </si>
  <si>
    <t>Vías con dispositivos de control y señalización</t>
  </si>
  <si>
    <t>Diseños y demarcación de  señalización horizontal</t>
  </si>
  <si>
    <t xml:space="preserve"> km de marcas longitudinales diseñadas y demarcadas</t>
  </si>
  <si>
    <t>Factores climáticos y del  tiempo impiden el normal desarrollo de las obras de señalización vial y de semaforización</t>
  </si>
  <si>
    <t>Se sugiere realizar la obras de señalización y de semaforización en épocas de sequias del año para su normal desarrollo y ejecución</t>
  </si>
  <si>
    <t>Contratación de servicios de diseños y demarcación de  señalización horizontal en el Distrito de Cartagena</t>
  </si>
  <si>
    <t>Mínima cuantía</t>
  </si>
  <si>
    <t>Pasos peatonales demarcados</t>
  </si>
  <si>
    <t>Zonas escolares demarcadas</t>
  </si>
  <si>
    <t>Ejecución de obras de mantenimiento de la señalización horizontal</t>
  </si>
  <si>
    <t>km de marcas longitudinales mantenidas</t>
  </si>
  <si>
    <t xml:space="preserve"> Pasos peatonales mantenidos</t>
  </si>
  <si>
    <t xml:space="preserve"> Zonas escolares mantenidas</t>
  </si>
  <si>
    <t>Demarcar señales de piso para la  conectividad de ciclorutas</t>
  </si>
  <si>
    <t>Vías con obras complementarias de seguridad vial (Producto principal)</t>
  </si>
  <si>
    <t>Diseños y demarcación de ciclorutas</t>
  </si>
  <si>
    <t xml:space="preserve"> km de ciclorutas diseñadas y demarcadas</t>
  </si>
  <si>
    <t>Contratación de servicios de diseños y demarcación de  ciclorutas en el Distrito de Cartagena</t>
  </si>
  <si>
    <t>Ejecución de obras de mantenimiento del sistema de ciclorutas</t>
  </si>
  <si>
    <t xml:space="preserve"> km del del sistema de ciclorutas mantenidas</t>
  </si>
  <si>
    <t xml:space="preserve">Ampliar y mantener el sistema semafórico de la ciudad priorizando aquellas  zonas de alto flujo vehícular y  peatonal </t>
  </si>
  <si>
    <t>Infraestructura de transporte para la seguridad vial mejorada</t>
  </si>
  <si>
    <t>Operación y mantenimiento del sistema semafórico</t>
  </si>
  <si>
    <t>Intersecciones semafóricas mantenidas y en servico</t>
  </si>
  <si>
    <t>Precios superficialmente elevados de los elementos, dispositivos e insumos de semaforización</t>
  </si>
  <si>
    <t>Recurrir a los estudios de mercados para adquirir los elementos, dispositivos e insumos de semaforización</t>
  </si>
  <si>
    <t>Interventoría técnica, administrativa, financiera, jurídica y contable de las obras del contrato cuyo objeto es: Obras de señalización y semaforización del Distrito Turístico y Cultural de Cartagena de Indias.</t>
  </si>
  <si>
    <t>Concurso de méritos abierto</t>
  </si>
  <si>
    <t>Central semafórica en operación y servicio</t>
  </si>
  <si>
    <t>Obras de señalización y semaforización del Distrito Turístico y Cultural de Cartagena de Indias.</t>
  </si>
  <si>
    <t>Licitación pública</t>
  </si>
  <si>
    <t>Avance Proyecto Ampliación y mantenimiento de la señalización vial y del sistema semafórico en el Distrito de Cartagena de Indias</t>
  </si>
  <si>
    <t>Mejoramiento y apoyo al transporte público colectivo e individual en el Distrito de Cartagena de Indias</t>
  </si>
  <si>
    <t>Mejorar la  prestación del servicio de transporte público colectivo e individual  en el Distrito de Cartagena</t>
  </si>
  <si>
    <t xml:space="preserve">Actualizar y normalizar  los  recorridos de las rutas  urbanas del transporte público colectivo </t>
  </si>
  <si>
    <t>Documentos normativos (Producto principal)</t>
  </si>
  <si>
    <t xml:space="preserve">Actualización y normalización de  los  recorridos de las rutas  urbanas del transporte público colectivo </t>
  </si>
  <si>
    <t xml:space="preserve">Recorridos de las rutas  urbanas del transporte público colectivo actualizados y normalizados </t>
  </si>
  <si>
    <t>DIGNA VARGAS ARROYO</t>
  </si>
  <si>
    <t>Falta de coordinación, cooperación entre la administración Distrital y las empresas prestadoras de servicios de transporte público 
para mejorar el servicio.</t>
  </si>
  <si>
    <t>Conformar un equipo técnico con la participación de la Administración Distrital, Gremio de Transporte y comunidad para coordinar las acciones a realizar para mejorar la 
prestación del servicio de transporte público en la ciudad</t>
  </si>
  <si>
    <t>Prestación de servicios profesionales, técnicos y de apoyo a la gestión para las actividades que desarrolla el Departamento Administrativo de Tránsito y Transporte en la actualización y normalización de los recorridos de las rutas urbanas del transporte público colectivo</t>
  </si>
  <si>
    <t>1.2.3.2.25-168 - MULTAS TRANSITO Y TRANSPORTE
1.2.1.0.00-001 - ICLD</t>
  </si>
  <si>
    <t xml:space="preserve">Ejecución y difusión de campañas de sensibilización  para el uso de transporte público </t>
  </si>
  <si>
    <t>Campañas de sensibilización  para el uso de transporte público ejecutadas y difundidas</t>
  </si>
  <si>
    <t xml:space="preserve">Servicios de educación informal no acordes con la pedagogía de sensibilización para el uso del transporte público legal
</t>
  </si>
  <si>
    <t>Implementar una pedagogía clara para orientar y sensibilizar a los usuarios al buen uso del transporte público legal</t>
  </si>
  <si>
    <t>Personas sensibilizadas para el uso de transporte público</t>
  </si>
  <si>
    <t>Erradicar las estaciones satélites de transporte ilegal de pasajeros</t>
  </si>
  <si>
    <t>Seguimiento y control a la operación de los sistemas de transporte</t>
  </si>
  <si>
    <t xml:space="preserve">Erradicación de las terminales  satélites de transporte ilegal </t>
  </si>
  <si>
    <t xml:space="preserve">Estaciones satélites de transporte ilegal erradicadas </t>
  </si>
  <si>
    <t>Prestación del servicio integral de grúas para el traslado de todo tipo de vehículos a los parqueaderos autorizados que sean objeto de inmovilización con ocasión de las infracciones a las normas de tránsito y demás normas que ordenen inmovilización, o en los eventos en que se requieran dichos servicios, llevadas a cabo por el Departamento Administrativo de Tránsito y Transporte - DATT- (incluye servicio de patios).</t>
  </si>
  <si>
    <t>Selección abreviada menor cuantía</t>
  </si>
  <si>
    <t>Implementación de taximetro en el servicio de transporte público individual</t>
  </si>
  <si>
    <t>Sistema de  taximetro implementado</t>
  </si>
  <si>
    <t>Deficiencias en el diseño y estructuración de los estudios técnicos para implementación de taxímetro para servicio de Transporte Público Individual.</t>
  </si>
  <si>
    <t>Recolectar información primaria para el diseño y estructuración de estudios técnicos para la implementación del taximetro en la
ciudad.</t>
  </si>
  <si>
    <t>Prestación de servicios profesionales, técnicos y de apoyo a la gestión para las actividades que desarrolla el Departamento Administrativo de Tránsito y Transporte -DATT- para la implementación del taxímetro en el servicio de transporte publico individual.</t>
  </si>
  <si>
    <t>Taxistas capacitados en mecanismos de solución de conflictos, atención al cliente e historia de Cartagena</t>
  </si>
  <si>
    <t>Avance Proyecto Mejoramiento y apoyo al transporte público colectivo e individual en el Distrito de Cartagena de Indias</t>
  </si>
  <si>
    <t>Mejoramiento y control de la movilidad en el Distrito de Cartagena de Indias</t>
  </si>
  <si>
    <t>Intervenir y mejorar la  movilidad en el Distrito de Cartagena de Indias</t>
  </si>
  <si>
    <t xml:space="preserve">Intervenir y mejorar en su operación importantes  intersecciones viales </t>
  </si>
  <si>
    <t>Sitio crítico estabilizado en vía urbana ( Producto principal)</t>
  </si>
  <si>
    <t xml:space="preserve">Intervención y mejoramiento de la operación de intersecciones viales </t>
  </si>
  <si>
    <t>Intersecciones viales intervenidas y mejoradas en su operación</t>
  </si>
  <si>
    <t xml:space="preserve">BORIS BURGOS BURGOS </t>
  </si>
  <si>
    <t xml:space="preserve">Falta de  recursos y logística necesaria  para intervenir los puntos críticos de movilidad </t>
  </si>
  <si>
    <t xml:space="preserve">Gestionar los  recursos y logística necesaria  para intervenir los puntos críticos de movilidad </t>
  </si>
  <si>
    <t>Prestación de servicios profesionales, técnicos y de apoyo a la gestión, para las actividades que desarrolla el Departamento Administrativo de Tránsito y Transporte-DATT, en materia de mejoramiento y control de la movilidad sostenible en el Distrito de Cartagena de Indias</t>
  </si>
  <si>
    <t>1.2.1.0.00-001 - ICLD
1.3.2.3.11-079 - RF DATT
1.2.3.2.25-168 - MULTAS TRANSITO Y TRANSPORTE</t>
  </si>
  <si>
    <t>Implementación de herramientas y mecanismos  para el mejoramiento de la movilidad</t>
  </si>
  <si>
    <t>Planes de manejos de tráficos aprobados</t>
  </si>
  <si>
    <t>Incapacidad operativa de la entidad para intervenir y mejorar la  movilidad de la  ciudad</t>
  </si>
  <si>
    <t>Fortalecer  operativamente a  la entidad para intervenir y mejorar la  movilidad de la  ciudad</t>
  </si>
  <si>
    <t>Cambios viales implementados</t>
  </si>
  <si>
    <t>Elaborar un estudio y análisis de la situación social y económica del gremio de mototrabajadores</t>
  </si>
  <si>
    <t>Documentos de estudios técnicos</t>
  </si>
  <si>
    <t>Elaboración de la  caracterización  socioeconómica  de los  mototrabajadores</t>
  </si>
  <si>
    <t>Caracterización  socioeconómica  de los  mototrabajadores elaborada</t>
  </si>
  <si>
    <t xml:space="preserve">Resistencia y opoción por parte del gremio de mototrabajadores para la elaboración de la  caracterización  socioeconómica </t>
  </si>
  <si>
    <t xml:space="preserve">Desarrollar mesas de dialogos y concertación previacon el gremio de mototrabajadores para la elaboración de la  caracterización  socioeconómica </t>
  </si>
  <si>
    <t>Prestación de servicios de apoyo a la gestión, para las actividades que desarrolla el Departamento Administrativo de Tránsito y Transporte-DATT, relacionadas con la caracterización socioeconómica de los mototrabajadores</t>
  </si>
  <si>
    <t>Implementación de mecanismos  de vigilancia, control y regulación de la movilidad</t>
  </si>
  <si>
    <t xml:space="preserve">Operativos realizados  de control y regulación de circulación vehicular </t>
  </si>
  <si>
    <t>Avance Proyecto Mejoramiento y control de la movilidad en el Distrito de Cartagena de Indias</t>
  </si>
  <si>
    <t>Implementación de zonas de estacionamientos regulados (ZER) en el Distrito de Cartagena de Indias</t>
  </si>
  <si>
    <t xml:space="preserve">Aumentar la regulación, monitoreo  y control del mal parqueo en espacios públicos en el Distrito de Cartagena </t>
  </si>
  <si>
    <t>Implementar un sistema de estacionamiento en vías y fuera de vías  para la regulación, monitoreo y control de la movilidad</t>
  </si>
  <si>
    <t>Celdas de estacionamiento disponibles</t>
  </si>
  <si>
    <t>Implementación sistema de estacionamiento en vías y fuera de vías</t>
  </si>
  <si>
    <t>Revisión, ajuste y actualización  al documento técnico realizado</t>
  </si>
  <si>
    <t xml:space="preserve">JESÚS DURAN BARRETO </t>
  </si>
  <si>
    <t>1.2.3.2.25-168 - MULTAS TRANSITO Y TRANSPORTE</t>
  </si>
  <si>
    <t>Plan operativo contra el mal parqueo</t>
  </si>
  <si>
    <t>Operativos contra el mal parqueo realizados</t>
  </si>
  <si>
    <t>Avance Proyecto Implementación de zonas de estacionamientos regulados (ZER) en el Distrito de Cartagena de Indias</t>
  </si>
  <si>
    <t>Sustitución de vehículos de tracción animal dedicados al transporte de carga livianas y al servicio turístico en el Distrito de Cartagena de Indias</t>
  </si>
  <si>
    <t>Erradicar la operación de vehículos de tracción animal dedicados al transporte de cargas livianas y al  servicio turístico  en el Distrito de Cartagena</t>
  </si>
  <si>
    <t>Sustituir los vehículos de tracción animal dedicados al transporte de cargas livianas  por el sistema de motocarros o  planes  de negocios productivos</t>
  </si>
  <si>
    <t>Servicios de apoyo financiero para la creación de empresas (Producto principal)</t>
  </si>
  <si>
    <t xml:space="preserve">Sustitución de vehículos de tracción animal dedicados al transporte de cargas livianas </t>
  </si>
  <si>
    <t>Vehículos de tracción animal dedicados al transporte de cargas livianas  sustituidos</t>
  </si>
  <si>
    <t xml:space="preserve">HEBER RICO ROYERO </t>
  </si>
  <si>
    <t>Escasos o insuficientes recursos financieros para apalancar los nuevos emprendimientos o planes de negocios, como altenativa  para la sustición de VTA dedicados al tansporte de cargas livianas</t>
  </si>
  <si>
    <t>Gestionar los  recursos financieros suficientes para apalancar los nuevos emprendimientos o planes de negocios, como altenativa  para la sustición de VTA dedicados al tansporte de cargas livianas</t>
  </si>
  <si>
    <t>Adquisición de Motocarros para promover e implementar alternativas de sustitución, a los conductores de vehiculos de tracción animal en el Distrito de Cartagena de Indias conforme a la Ley 2138 del 4 de agosto de 2021 y Decreto 0118 de 2022.</t>
  </si>
  <si>
    <t>1.2.1.0.00-001 - ICLD
1.2.3.2.25-168 - MULTAS TRANSITO Y TRANSPORTE
1.3.3.1.00-95-001-RB ICLD</t>
  </si>
  <si>
    <t xml:space="preserve">Control y regulación a la operación de vehículos de tracción animal dedicados al transporte de cargas livianas </t>
  </si>
  <si>
    <t xml:space="preserve">Operativos de control  regulación realizados a la circulación  de vehículos de tracción animal </t>
  </si>
  <si>
    <t xml:space="preserve">Demoras en los procesos para la adquisición de motocarros para sustituir los vehículos de tracción animal dedicados al transporte de cargas livianas
</t>
  </si>
  <si>
    <t>Implementar procesos menos rigurosos para facilitar la contratación en la adquisición de motocarros para sustituir los vehículos de tracción animal</t>
  </si>
  <si>
    <t>Implementar un proceso de sustitución de  coches turísticos por el sistema de vehículos  eléctricos</t>
  </si>
  <si>
    <t>Servicio de gestión para el emprendimiento</t>
  </si>
  <si>
    <t>Control y regulación a los vehículos de tracción animal dedicados al servicio turístico</t>
  </si>
  <si>
    <t>Operativos de control y regulación realizados a la circulación de coches turísticos</t>
  </si>
  <si>
    <t xml:space="preserve">Resistencia de los operadores  de coches turísticos al  cambio para el  nuevo sistema de vehículos o coches eléctricos 
</t>
  </si>
  <si>
    <t>Desarrollar mesas de trabajos para la  concertación  y socialización con el gremio de cocheros turísticos  para adoptar el nuevo sistema de vehículos o coches eléctricos</t>
  </si>
  <si>
    <t>Avance Proyecto Sustitución de vehículos de tracción animal dedicados al transporte de carga livianas y al servicio turístico en el Distrito de Cartagena de Indias</t>
  </si>
  <si>
    <t>Implementación de estrategias para el fortalecimiento institucional y financiero del Departamento Administrativo de Tránsito y Transporte en el Distrito de Cartagena de Indias</t>
  </si>
  <si>
    <t xml:space="preserve">Aumentar la  capacidad administrativa , financiera y operativa del DATT para atender los nuevos retos  que imponen el tránsito, el transporte y  la movilidad de la ciudad </t>
  </si>
  <si>
    <t>Dotar a la entidad de  logística necesaria para la prestación de servicio</t>
  </si>
  <si>
    <t>Sedes Dotadas ( Producto principal)</t>
  </si>
  <si>
    <t>Dotación de logística para la prestación de servicio de tránsito y transporte</t>
  </si>
  <si>
    <t>Vehículo adquirido para el servicio de la subdirección operativa</t>
  </si>
  <si>
    <t xml:space="preserve">OSCAR GONZALES PRENS </t>
  </si>
  <si>
    <t xml:space="preserve">Valores artificialmente altos para la adquisición de logística para la dotación de las sedes del DATT
</t>
  </si>
  <si>
    <t>Elaborar  estudios de mercado y del sector para la adquisición de logísticas ,bienes y servicios</t>
  </si>
  <si>
    <t>Adquisición de vehiculos con destino al Departamento Administrativo de Transito y Transporte DATT</t>
  </si>
  <si>
    <t>1.2.1.0.00-001 - ICLD
1.2.3.2.25-168 - MULTAS TRANSITO Y TRANSPORTE
1.3.2.3.11-079 - RF DATT
1.3.3.5.01-93-079 RB RF PARTICIPACION IMPUESTO DE VEHICULO AUTOMOTOR
1.3.3.5.01-95-079 RB RF PARTICIPACION IMPUESTO DE VEHICULO AUTOMOTOR</t>
  </si>
  <si>
    <t>Motocarros adquiridos para el servicio de la Subdirección Operativa</t>
  </si>
  <si>
    <t>Adquisición de Motocarros con destino al Departamento Administrativo de Transito y Transporte DATT</t>
  </si>
  <si>
    <t>Equipos de computos y oficina adquiridos</t>
  </si>
  <si>
    <t>Adquisición de equipos de computos y oficina con destino al Departamento Administrativo de Transito y Transporte DATT</t>
  </si>
  <si>
    <t>Sede de Manga adecuada y mantenida</t>
  </si>
  <si>
    <t>Mantenimiento y reparaciones locativas en la sede del DATT ubicada en el barrio manga de la ciudad de Cartagena, para mejoramiento de la gestión administrativa y operativa en la prestación del servicio del Departamento Administrativo de Transito y Transporte de cartagena de Indias.</t>
  </si>
  <si>
    <t>Implementación del sistema de gestión de calidad</t>
  </si>
  <si>
    <t>Motocicletas mantenidas y en servicio</t>
  </si>
  <si>
    <t>Incapacidad de la empresa para 
fortalecerse administrativa 
financiera y operativamente</t>
  </si>
  <si>
    <t xml:space="preserve">Conformar un equipo interdisciplinario con personal capacitado para liderar procesos de implementación de estrategias que fortalezcan la entidad administrativa, 
financiera y operativamente
</t>
  </si>
  <si>
    <t>Vehículos mantenidos y en servicio</t>
  </si>
  <si>
    <t>Cámara lasser mantenida y en servicio</t>
  </si>
  <si>
    <t>Servicio de mantenimiento preventivo, correctivo y calibración de los alcoholímetros marca intoximeters as v xl y as iv y de los dispositivos cámaras o radares láser marca kustom signals modelo laser cam 4 e insumos para su funcionamiento, de propiedad del Departamento Administrativo de Tránsito y Transporte de Cartagena DATT</t>
  </si>
  <si>
    <t>Alcohosensores mantenidos y en servicio</t>
  </si>
  <si>
    <t>Archivo general del DATT organizado</t>
  </si>
  <si>
    <t>Contratar el arrendamiento de un espacio para el almacenamiento, depósito y conservación de parte del archivo central del Distrito de Cartagena, que cumpla con las especificaciones técnicas del archivo general de la nación, ubicado en la ciudad de Cartagena, parque indsutrial blocK port, km 1 vía Mamonal identificado con matricula inmobiliaria No 060-256129</t>
  </si>
  <si>
    <t>Bloqueadores vehículares tipo CEPOS adquiridos</t>
  </si>
  <si>
    <t>Adquisición de bloqueadores vehiculares tipo CEPO para el bloqueo de vehículos ubicados en zonas con restricción de estacionamiento</t>
  </si>
  <si>
    <t>Recuperar la  cartera morosa por concepto de multas y derechos de tránsito</t>
  </si>
  <si>
    <t>Recuperación de la cartera morosa</t>
  </si>
  <si>
    <t>Millones de pesos de la cartera mora recuperada por concepto de multas y derechos de tránsito</t>
  </si>
  <si>
    <t>Cambios en la normatividad vigente que impida continuar con el proceso de recuperación  de la cartera morosa</t>
  </si>
  <si>
    <t>Ajustar  los lineamientos estratégicos de acuerdo a la normatividad para el proceso de recuperación de la cartera morosa</t>
  </si>
  <si>
    <t>Prestación de servicios de mensajería para las dependencias de la Alcaldía Mayor de Cartagena de Indias.</t>
  </si>
  <si>
    <t>Prestación de servicios profesionales para el desarrollo de las actividades del Departamento Administrativo de Tránsito y Transporte-DATT, en materia de cobro coactivo, de acuerdo con lo contemplado en el proyecto de inversión “implementación de reingeniería institucional y fortalecimiento financiero del Departamento Administrativo de Tránsito y Transporte de Cartagena de Indias</t>
  </si>
  <si>
    <t xml:space="preserve">Diseñar y actualizar un  portafolio virtual  para oferta, gestión y realización  de  trámites y servicios </t>
  </si>
  <si>
    <t xml:space="preserve">Diseño y actualización de portafolio virtual  </t>
  </si>
  <si>
    <t>Portafolio virtual de trámites y servicios diseñado y actualizado</t>
  </si>
  <si>
    <t>Equipos para la asignación de turnos para trámites y servicios instalados</t>
  </si>
  <si>
    <t>Adquisición de un sistema de turno digital para mejorar el proceso de asignación de turnos, registros y control de los usuarios que ingresan al DATT</t>
  </si>
  <si>
    <t>Avance Proyecto Implementación de estrategias para el fortalecimiento institucional y financiero del Departamento Administrativo de Tránsito y Transporte en el Distrito de Cartagena de Indias</t>
  </si>
  <si>
    <t>Implementación de un sistema de monitoreo, control y fiscalización electrónica del tránsito en el Distrito de Cartagena de Indias</t>
  </si>
  <si>
    <t>Aumentar la regulación, monitoreo  y control del tránsito en el Distrito de Cartagena de Indias</t>
  </si>
  <si>
    <t>Implementar un sistema de fiscalización electrónica para la regulación, monitoreo y control del tránsito</t>
  </si>
  <si>
    <t>Servicio de apoyo tecnológico para la seguridad ciudadana en las vías (producto principal)</t>
  </si>
  <si>
    <t xml:space="preserve">Actualización de los estudios y diseños para el sistema de fiscalización electrónica </t>
  </si>
  <si>
    <t xml:space="preserve">Estudios y diseños para el sistema de fiscalización electrónica revisados y actualizados </t>
  </si>
  <si>
    <t>Avance Proyecto Implementación de un sistema de monitoreo, control y fiscalización electrónica del tránsito en el Distrito de Cartagena de Indias</t>
  </si>
  <si>
    <t>EJECUCIÓN PRESUPUESTAL DEL DEPARTAMENTO ADMINISTRATIVO DE TRANSITO Y TRANSPORTE</t>
  </si>
  <si>
    <t>CONTROL DE CAMBIOS</t>
  </si>
  <si>
    <t>FECHA</t>
  </si>
  <si>
    <t>DESCRIPCIÓN DEL CAMBIO</t>
  </si>
  <si>
    <t>VERSIÓN</t>
  </si>
  <si>
    <t>Elaboración del  documento</t>
  </si>
  <si>
    <t>1.0</t>
  </si>
  <si>
    <t>VALIDACIÓN DEL DOCUMENTO</t>
  </si>
  <si>
    <t>CARGO</t>
  </si>
  <si>
    <t>NOMBRE</t>
  </si>
  <si>
    <t>FIRMA</t>
  </si>
  <si>
    <t>ELABORÓ</t>
  </si>
  <si>
    <t>Profesional Especializado codigo 222 grado 41</t>
  </si>
  <si>
    <t>María Bernarda Pérez Carmona</t>
  </si>
  <si>
    <t>Julio 16-2024</t>
  </si>
  <si>
    <t>REVISÓ</t>
  </si>
  <si>
    <t>Secretario de Planeación Distrital</t>
  </si>
  <si>
    <t>Camilo Rey Sabogal</t>
  </si>
  <si>
    <t>APROBÓ</t>
  </si>
  <si>
    <t xml:space="preserve">Modalidad de selección </t>
  </si>
  <si>
    <t>Código</t>
  </si>
  <si>
    <t>Fuente de los recursos</t>
  </si>
  <si>
    <t>Solicitud de información a los Proveedores</t>
  </si>
  <si>
    <t>Presupuesto de entidad nacional</t>
  </si>
  <si>
    <t>Licitación pública (Obra pública)</t>
  </si>
  <si>
    <t>Regalías</t>
  </si>
  <si>
    <t>Concurso de méritos con precalificación</t>
  </si>
  <si>
    <t>Recursos de crédito</t>
  </si>
  <si>
    <t>SGP</t>
  </si>
  <si>
    <t xml:space="preserve">Contratación directa (con ofertas) </t>
  </si>
  <si>
    <t>No Aplica</t>
  </si>
  <si>
    <t>Selección Abreviada de Menor Cuantia sin Manifestacion de Interés</t>
  </si>
  <si>
    <t>Selección abreviada subasta inversa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</si>
  <si>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</si>
  <si>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</si>
  <si>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</si>
  <si>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</si>
  <si>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</si>
  <si>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</si>
  <si>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</si>
  <si>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</si>
  <si>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Seléccion abreviada - acuerdo marco</t>
  </si>
  <si>
    <t>REPORTE META PRODUCTO DE  JUNIO A 31 DE SEPTIEMBRE DE 2024</t>
  </si>
  <si>
    <t>REPORTE ACTIVIDAD DE PROYECTO
EJECUTADO A SEPTIEMBRE DE 2024</t>
  </si>
  <si>
    <t>REPORTE META PRODUCTO DE  NOVIEMBRE 15 2024</t>
  </si>
  <si>
    <t>se reprogramó meta debido a que no se hizo la planeación curricular a tiempo, a finales de diciembre se estima formar 25 mujeres con personal del programa de educación vial</t>
  </si>
  <si>
    <t>falta evidencia</t>
  </si>
  <si>
    <t>Demora en el proceso de contratación del personal de apoyo</t>
  </si>
  <si>
    <t>No se incluyó en el alcance del contrato de señalización</t>
  </si>
  <si>
    <t>Se reprogramó meta a cambio de proceso de contratación de la sede de manga, no alcanzaba tiempo para ejecutar programa</t>
  </si>
  <si>
    <t xml:space="preserve">SE SOLICITA RUTA CRITICA PARA ESTE DISEÑO A 31 DE DICIEMBRE- LA EMPRESA CIRCULEMOS SOLICITÓ ADICIONAL PARA EL DISEÑO- EL AJUSTE ES DE LA PLATAFORMA ACTUAL </t>
  </si>
  <si>
    <t>REPORTE ACTIVIDAD DE PROYECTO
EJECUTADO OCT, NOV a 15 de nov de  2024</t>
  </si>
  <si>
    <t>REPORTE ACTIVIDAD DE PROYECTO
EJECUTADO A DICIEMBRE 31 DE 2024</t>
  </si>
  <si>
    <t>NO PROGAMADA</t>
  </si>
  <si>
    <t>OBSERVACIONES</t>
  </si>
  <si>
    <t>AVANCE META PRODUCTO AL AÑO SIMPLE</t>
  </si>
  <si>
    <t>AVANCE META PRODUCTO AL CUATRIENIO SIMPLE</t>
  </si>
  <si>
    <t>REPORTE PRODUCTO DE  SEPTIEMBRE A 15 DE NOVIEMBRE DE 2024</t>
  </si>
  <si>
    <t>ACUMULADO ACTIVIDAD DE PROYECTO AL AÑO</t>
  </si>
  <si>
    <t>AVANCE EN LAS ACTIVIDADES DE LOS PROYECTOS NOVIEMBRE 15 DE  2024</t>
  </si>
  <si>
    <t>REPORTE PRODUCTO  A SEPTIEMBRE DE 2024</t>
  </si>
  <si>
    <t>EJECUCIÓN PRESUPUESTAL SEGÚN REGISTROS PRESUPUESTALES A NOVIEMBRE  15 DE 2024</t>
  </si>
  <si>
    <t>EJECUCIÓN PRESUPUESTAL SEGÚN GIROS A NOVIEMBRE 15 DE 2024</t>
  </si>
  <si>
    <t>2024130010055Aplicación de estrategias para el fortalecimiento de la educación, cultura y seguridad vial en el Distrito de Cartagena de Indias</t>
  </si>
  <si>
    <t>2021130010246 FORTALECIMIENTO DE LA EDUCACION CULTURA Y SEGURIDAD VIAL EN EL DISTRITO DE   CARTAGENA DE INDIAS - 2021130010251 FORMULACION Y ADOPCION DEL PLAN LOCAL DE SEGURIDAD VIAL EN EL DISTRITO DE  CARTAGENA DE INDIAS</t>
  </si>
  <si>
    <t>2021130010249 IMPLEMENTACION SISTEMA DE MOVILIDAD SOSTENIBLE EN EL DISTRITO DE   CARTAGENA DE INDIAS</t>
  </si>
  <si>
    <t>2024130010049 AMPLIACION    Y MANTENIMIENTO DE LA SE?ALIZACION VIAL Y DEL SISTEMA SEMAFORICO EN EL DISTRITO DE   CARTAGENA DE INDIAS</t>
  </si>
  <si>
    <t>2021130010250 APOYO PARA LA GESTION DEL TRANSPORTE PUBLICO MASIVO COLECTIVO E INDIVIDUAL EN EL DISTRITO DE   CARTAGENA DE INDIAS</t>
  </si>
  <si>
    <t>2024130010054 MEJORAMIENTO Y APOYO AL TRANSPORTE PUBLICO COLECTIVO E INDIVIDUAL EN EL DISTRITO DE   CARTAGENA DE INDIAS</t>
  </si>
  <si>
    <t>2024130010053 MEJORAMIENTO  Y CONTROL DE LA MOVILIDAD EN EL DISTRITO DE  CARTAGENA DE INDIAS</t>
  </si>
  <si>
    <t>2024130010069 IMPLEMENTACION  DE ZONAS DE ESTACIONAMIENTOS REGULADOS (ZER) EN EL DISTRITO DE  CARTAGENA DE INDIAS</t>
  </si>
  <si>
    <t>2020130010329 SUSTITUCION DE VEHICULOS DE TRACCION ANIMAL DEDICADOS AL TRANSPORTE DE CARGA LIVIANA EXISTENTES EN EL DISTRITO DE CARTAGENA DE INDIAS</t>
  </si>
  <si>
    <t>2024130010051 SUSTITUCION  DE VEHICULOS DE TRACCION ANIMAL DEDICADOS AL TRANSPORTE DE CARGA LIVIANAS Y AL SERVICIO TURISTICO EN EL DISTRITO DE  CARTAGENA DE INDIAS</t>
  </si>
  <si>
    <t>2021130010247 AMPLIACION Y MANTENIMIENTO DE LA SE?ALIZACION VIAL EN EL DISTRITO DE  CARTAGENA DE INDIAS</t>
  </si>
  <si>
    <t>2021130010248 IMPLEMENTACION DE REINGENIERIA INSTITUCIONAL Y FORTALECIMIENTO FINANCIERO DEL DEPARTAMENTO ADMINISTRATIVO DE TRANSITO Y TRANSPORTE DE   CARTAGENA DE INDIAS</t>
  </si>
  <si>
    <t>2024130010052 IMPLEMENTACION DE ESTRATEGIAS PARA EL FORTALECIMIENTO INSTITUCIONAL Y FINANCIERO DEL DEPARTAMENTO ADMINISTRATIVO DE TRANSITO Y TRANSPORTE DATT EN EL DISTRITO DE   CARTAGENA DE INDIAS</t>
  </si>
  <si>
    <t>REPORTE META PRODUCTO A 31 DE DICIEMBRE 2024</t>
  </si>
  <si>
    <t>REPORTE PRODUCTO A 31 DE DICIEMBRE DE  2024</t>
  </si>
  <si>
    <t>AVANCE ESTRATÉGICO PLAN DE DESARROLLO DEPARTAMENTO ADMINISTRATIVO DE TRANSITO Y TRANSPORTE DATT A DICIEMBRE  DE 2024</t>
  </si>
  <si>
    <t>AVANCE PROYECTOS DEL DEPARTAMENTO ADMINISTRATIVO DE TRANSITO Y TRANSPORTE A DICIEMBRE 31 DE  2024</t>
  </si>
  <si>
    <t>AVANCE META PRODUCTO PONDERADO AL AÑO</t>
  </si>
  <si>
    <t>AVANCE META PRODUCTO PONDERADO AL CUATRIENIO</t>
  </si>
  <si>
    <t>Fecha de corte :31  de DICIEMBRE de 2024</t>
  </si>
  <si>
    <t>EJECUCIÓN PRESUPUESTAL SEGÚN REGISTROS</t>
  </si>
  <si>
    <t>AVANCE EJECUCIÓN PRESUPUESTAL SEGÚN REGISTROS</t>
  </si>
  <si>
    <t>EJECUCIÓN PRESUPUESTAL SEGÚN REGISTROS PRESUPUESTALES DE SEPTIEMBRE A DICIEMBRE 31 DE 2024</t>
  </si>
  <si>
    <t>EJECUCIÓN PRESUPUESTAL SEGÚN GIROS DE SEPTIEMBRE A DICIEMBRE 31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</si>
</sst>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 #,##0.00;[Red]\-&quot;$&quot;\ #,##0.00"/>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quot;$&quot;\ #,##0.00"/>
    <numFmt numFmtId="167" formatCode="_-* #,##0_-;\-* #,##0_-;_-* &quot;-&quot;??_-;_-@_-"/>
    <numFmt numFmtId="168" formatCode="_-&quot;$&quot;\ * #,##0_-;\-&quot;$&quot;\ * #,##0_-;_-&quot;$&quot;\ * &quot;-&quot;??_-;_-@_-"/>
  </numFmts>
  <fonts count="68">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sz val="14"/>
      <color theme="1"/>
      <name val="Aptos Narrow"/>
      <family val="2"/>
      <scheme val="minor"/>
    </font>
    <font>
      <sz val="11"/>
      <color theme="1" tint="4.9989318521683403E-2"/>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1"/>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sz val="11"/>
      <color theme="0"/>
      <name val="Aptos Narrow"/>
      <family val="2"/>
      <scheme val="minor"/>
    </font>
    <font>
      <b/>
      <sz val="10"/>
      <color rgb="FF000000"/>
      <name val="Calibri"/>
      <family val="2"/>
    </font>
    <font>
      <sz val="12"/>
      <name val="Book Antiqua"/>
      <family val="1"/>
    </font>
    <font>
      <sz val="11"/>
      <color indexed="8"/>
      <name val="Calibri"/>
      <family val="2"/>
    </font>
    <font>
      <sz val="11"/>
      <color rgb="FF9C6500"/>
      <name val="Aptos Narrow"/>
      <family val="2"/>
      <scheme val="minor"/>
    </font>
    <font>
      <sz val="11"/>
      <color indexed="81"/>
      <name val="Tahoma"/>
      <family val="2"/>
    </font>
    <font>
      <sz val="11"/>
      <color rgb="FF000000"/>
      <name val="&quot;Aptos Narrow&quot;"/>
    </font>
    <font>
      <sz val="11"/>
      <color rgb="FF000000"/>
      <name val="Arial"/>
      <family val="2"/>
    </font>
    <font>
      <sz val="11"/>
      <color theme="1" tint="4.9989318521683403E-2"/>
      <name val="Arial"/>
      <family val="2"/>
    </font>
    <font>
      <sz val="11"/>
      <name val="Arial"/>
      <family val="2"/>
    </font>
    <font>
      <b/>
      <sz val="11"/>
      <color indexed="81"/>
      <name val="Tahoma"/>
      <family val="2"/>
    </font>
    <font>
      <sz val="10"/>
      <color rgb="FF000000"/>
      <name val="Arial"/>
      <family val="2"/>
    </font>
    <font>
      <sz val="12"/>
      <color indexed="81"/>
      <name val="Tahoma"/>
      <family val="2"/>
    </font>
    <font>
      <b/>
      <sz val="14"/>
      <color theme="1"/>
      <name val="Arial"/>
      <family val="2"/>
    </font>
    <font>
      <b/>
      <sz val="14"/>
      <color theme="1"/>
      <name val="Aptos Narrow"/>
      <family val="2"/>
      <scheme val="minor"/>
    </font>
    <font>
      <sz val="10"/>
      <name val="Tahoma"/>
      <family val="2"/>
    </font>
    <font>
      <b/>
      <sz val="16"/>
      <color rgb="FFFF0000"/>
      <name val="Aptos Narrow"/>
      <family val="2"/>
      <scheme val="minor"/>
    </font>
    <font>
      <b/>
      <sz val="11"/>
      <color rgb="FFFF0000"/>
      <name val="Arial"/>
      <family val="2"/>
    </font>
    <font>
      <b/>
      <sz val="14"/>
      <color theme="1" tint="4.9989318521683403E-2"/>
      <name val="Aptos Narrow"/>
      <family val="2"/>
      <scheme val="minor"/>
    </font>
    <font>
      <sz val="14"/>
      <color theme="1"/>
      <name val="Aptos Narrow"/>
      <family val="2"/>
      <scheme val="minor"/>
    </font>
    <font>
      <b/>
      <sz val="14"/>
      <color rgb="FFFF0000"/>
      <name val="Aptos Narrow"/>
      <family val="2"/>
      <scheme val="minor"/>
    </font>
    <font>
      <sz val="11"/>
      <color rgb="FF000000"/>
      <name val="Aptos Narrow"/>
      <family val="2"/>
    </font>
    <font>
      <b/>
      <sz val="11"/>
      <color theme="1" tint="4.9989318521683403E-2"/>
      <name val="Aptos Narrow"/>
      <family val="2"/>
      <scheme val="minor"/>
    </font>
    <font>
      <sz val="11"/>
      <color theme="1"/>
      <name val="Aptos Narrow"/>
      <scheme val="minor"/>
    </font>
    <font>
      <b/>
      <sz val="18"/>
      <color rgb="FFFF0000"/>
      <name val="Aptos Narrow"/>
      <family val="2"/>
      <scheme val="minor"/>
    </font>
    <font>
      <b/>
      <sz val="14"/>
      <color rgb="FFFF0000"/>
      <name val="Arial"/>
      <family val="2"/>
    </font>
    <font>
      <b/>
      <sz val="14"/>
      <color rgb="FFFF0000"/>
      <name val="Aptos Narrow"/>
      <scheme val="minor"/>
    </font>
    <font>
      <sz val="14"/>
      <color theme="1"/>
      <name val="Aptos Narrow"/>
      <scheme val="minor"/>
    </font>
    <font>
      <b/>
      <sz val="18"/>
      <color rgb="FFFF0000"/>
      <name val="Aptos Narrow"/>
      <scheme val="minor"/>
    </font>
  </fonts>
  <fills count="4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7" tint="0.79998168889431442"/>
        <bgColor rgb="FF000000"/>
      </patternFill>
    </fill>
    <fill>
      <patternFill patternType="solid">
        <fgColor theme="6" tint="0.59999389629810485"/>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3" tint="0.89999084444715716"/>
        <bgColor indexed="64"/>
      </patternFill>
    </fill>
    <fill>
      <patternFill patternType="solid">
        <fgColor rgb="FFFFFF00"/>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medium">
        <color rgb="FF000000"/>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thin">
        <color rgb="FF000000"/>
      </top>
      <bottom style="medium">
        <color rgb="FF000000"/>
      </bottom>
      <diagonal/>
    </border>
    <border>
      <left/>
      <right/>
      <top style="thin">
        <color rgb="FF000000"/>
      </top>
      <bottom style="thin">
        <color rgb="FF000000"/>
      </bottom>
      <diagonal/>
    </border>
    <border>
      <left style="thin">
        <color rgb="FF000000"/>
      </left>
      <right/>
      <top/>
      <bottom/>
      <diagonal/>
    </border>
    <border>
      <left style="thin">
        <color indexed="64"/>
      </left>
      <right/>
      <top/>
      <bottom style="thin">
        <color rgb="FF000000"/>
      </bottom>
      <diagonal/>
    </border>
    <border>
      <left/>
      <right/>
      <top/>
      <bottom style="thin">
        <color rgb="FF000000"/>
      </bottom>
      <diagonal/>
    </border>
    <border>
      <left style="thin">
        <color rgb="FF000000"/>
      </left>
      <right style="thin">
        <color rgb="FF000000"/>
      </right>
      <top style="medium">
        <color rgb="FF000000"/>
      </top>
      <bottom style="thin">
        <color indexed="64"/>
      </bottom>
      <diagonal/>
    </border>
    <border>
      <left style="thin">
        <color rgb="FF000000"/>
      </left>
      <right/>
      <top style="medium">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style="thin">
        <color rgb="FF000000"/>
      </left>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rgb="FF000000"/>
      </left>
      <right style="thin">
        <color rgb="FF000000"/>
      </right>
      <top/>
      <bottom/>
      <diagonal/>
    </border>
    <border>
      <left/>
      <right style="thin">
        <color rgb="FF000000"/>
      </right>
      <top/>
      <bottom/>
      <diagonal/>
    </border>
    <border>
      <left style="thin">
        <color rgb="FF000000"/>
      </left>
      <right/>
      <top style="medium">
        <color indexed="64"/>
      </top>
      <bottom/>
      <diagonal/>
    </border>
    <border>
      <left style="thin">
        <color rgb="FF000000"/>
      </left>
      <right/>
      <top/>
      <bottom style="medium">
        <color indexed="64"/>
      </bottom>
      <diagonal/>
    </border>
    <border>
      <left style="thin">
        <color indexed="64"/>
      </left>
      <right style="thin">
        <color indexed="64"/>
      </right>
      <top style="medium">
        <color indexed="64"/>
      </top>
      <bottom/>
      <diagonal/>
    </border>
    <border>
      <left/>
      <right/>
      <top style="thin">
        <color rgb="FF000000"/>
      </top>
      <bottom style="medium">
        <color indexed="64"/>
      </bottom>
      <diagonal/>
    </border>
    <border>
      <left style="thin">
        <color rgb="FF000000"/>
      </left>
      <right style="medium">
        <color indexed="64"/>
      </right>
      <top style="medium">
        <color indexed="64"/>
      </top>
      <bottom/>
      <diagonal/>
    </border>
    <border>
      <left style="thin">
        <color rgb="FF000000"/>
      </left>
      <right style="medium">
        <color indexed="64"/>
      </right>
      <top/>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diagonal/>
    </border>
    <border>
      <left style="thin">
        <color rgb="FF000000"/>
      </left>
      <right style="medium">
        <color indexed="64"/>
      </right>
      <top/>
      <bottom style="medium">
        <color indexed="64"/>
      </bottom>
      <diagonal/>
    </border>
    <border>
      <left style="medium">
        <color indexed="64"/>
      </left>
      <right style="thin">
        <color rgb="FF000000"/>
      </right>
      <top/>
      <bottom style="medium">
        <color indexed="64"/>
      </bottom>
      <diagonal/>
    </border>
    <border>
      <left/>
      <right/>
      <top/>
      <bottom style="medium">
        <color indexed="64"/>
      </bottom>
      <diagonal/>
    </border>
    <border>
      <left/>
      <right style="thin">
        <color rgb="FF000000"/>
      </right>
      <top/>
      <bottom style="medium">
        <color indexed="64"/>
      </bottom>
      <diagonal/>
    </border>
    <border>
      <left style="thin">
        <color indexed="64"/>
      </left>
      <right style="thin">
        <color indexed="64"/>
      </right>
      <top/>
      <bottom style="medium">
        <color indexed="64"/>
      </bottom>
      <diagonal/>
    </border>
    <border>
      <left style="medium">
        <color indexed="64"/>
      </left>
      <right style="thin">
        <color rgb="FF000000"/>
      </right>
      <top/>
      <bottom/>
      <diagonal/>
    </border>
    <border>
      <left/>
      <right style="medium">
        <color indexed="64"/>
      </right>
      <top style="medium">
        <color indexed="64"/>
      </top>
      <bottom/>
      <diagonal/>
    </border>
    <border>
      <left/>
      <right style="medium">
        <color indexed="64"/>
      </right>
      <top/>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rgb="FF000000"/>
      </right>
      <top style="medium">
        <color rgb="FF000000"/>
      </top>
      <bottom style="thin">
        <color rgb="FF000000"/>
      </bottom>
      <diagonal/>
    </border>
  </borders>
  <cellStyleXfs count="306">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13" fillId="6" borderId="0" applyNumberFormat="0" applyBorder="0" applyProtection="0">
      <alignment horizontal="center" vertical="center"/>
    </xf>
    <xf numFmtId="49" fontId="14" fillId="0" borderId="0" applyFill="0" applyBorder="0" applyProtection="0">
      <alignment horizontal="left" vertical="center"/>
    </xf>
    <xf numFmtId="3" fontId="14" fillId="0" borderId="0" applyFill="0" applyBorder="0" applyProtection="0">
      <alignment horizontal="right" vertical="center"/>
    </xf>
    <xf numFmtId="0" fontId="26" fillId="0" borderId="0" applyNumberFormat="0" applyFill="0" applyBorder="0" applyAlignment="0" applyProtection="0"/>
    <xf numFmtId="0" fontId="27" fillId="0" borderId="18" applyNumberFormat="0" applyFill="0" applyAlignment="0" applyProtection="0"/>
    <xf numFmtId="0" fontId="28" fillId="0" borderId="19" applyNumberFormat="0" applyFill="0" applyAlignment="0" applyProtection="0"/>
    <xf numFmtId="0" fontId="29" fillId="0" borderId="20" applyNumberFormat="0" applyFill="0" applyAlignment="0" applyProtection="0"/>
    <xf numFmtId="0" fontId="29" fillId="0" borderId="0" applyNumberFormat="0" applyFill="0" applyBorder="0" applyAlignment="0" applyProtection="0"/>
    <xf numFmtId="0" fontId="30" fillId="7" borderId="0" applyNumberFormat="0" applyBorder="0" applyAlignment="0" applyProtection="0"/>
    <xf numFmtId="0" fontId="31" fillId="8" borderId="0" applyNumberFormat="0" applyBorder="0" applyAlignment="0" applyProtection="0"/>
    <xf numFmtId="0" fontId="32" fillId="10" borderId="21" applyNumberFormat="0" applyAlignment="0" applyProtection="0"/>
    <xf numFmtId="0" fontId="33" fillId="11" borderId="22" applyNumberFormat="0" applyAlignment="0" applyProtection="0"/>
    <xf numFmtId="0" fontId="34" fillId="11" borderId="21" applyNumberFormat="0" applyAlignment="0" applyProtection="0"/>
    <xf numFmtId="0" fontId="35" fillId="0" borderId="23" applyNumberFormat="0" applyFill="0" applyAlignment="0" applyProtection="0"/>
    <xf numFmtId="0" fontId="36" fillId="12" borderId="24" applyNumberFormat="0" applyAlignment="0" applyProtection="0"/>
    <xf numFmtId="0" fontId="37" fillId="0" borderId="0" applyNumberFormat="0" applyFill="0" applyBorder="0" applyAlignment="0" applyProtection="0"/>
    <xf numFmtId="0" fontId="1" fillId="13" borderId="25" applyNumberFormat="0" applyFont="0" applyAlignment="0" applyProtection="0"/>
    <xf numFmtId="0" fontId="38" fillId="0" borderId="0" applyNumberFormat="0" applyFill="0" applyBorder="0" applyAlignment="0" applyProtection="0"/>
    <xf numFmtId="0" fontId="15" fillId="0" borderId="26" applyNumberFormat="0" applyFill="0" applyAlignment="0" applyProtection="0"/>
    <xf numFmtId="0" fontId="3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9"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0" fontId="41" fillId="0" borderId="0"/>
    <xf numFmtId="0" fontId="3" fillId="0" borderId="0"/>
    <xf numFmtId="0" fontId="42" fillId="0" borderId="0"/>
    <xf numFmtId="164" fontId="1" fillId="0" borderId="0" applyFont="0" applyFill="0" applyBorder="0" applyAlignment="0" applyProtection="0"/>
    <xf numFmtId="0" fontId="1" fillId="0" borderId="0"/>
    <xf numFmtId="165" fontId="1" fillId="0" borderId="0" applyFont="0" applyFill="0" applyBorder="0" applyAlignment="0" applyProtection="0"/>
    <xf numFmtId="164" fontId="1" fillId="0" borderId="0" applyFont="0" applyFill="0" applyBorder="0" applyAlignment="0" applyProtection="0"/>
    <xf numFmtId="9" fontId="42" fillId="0" borderId="0" applyFont="0" applyFill="0" applyBorder="0" applyAlignment="0" applyProtection="0"/>
    <xf numFmtId="165"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43" fillId="9" borderId="0" applyNumberFormat="0" applyBorder="0" applyAlignment="0" applyProtection="0"/>
    <xf numFmtId="0" fontId="39" fillId="17" borderId="0" applyNumberFormat="0" applyBorder="0" applyAlignment="0" applyProtection="0"/>
    <xf numFmtId="0" fontId="39" fillId="21" borderId="0" applyNumberFormat="0" applyBorder="0" applyAlignment="0" applyProtection="0"/>
    <xf numFmtId="0" fontId="39" fillId="25" borderId="0" applyNumberFormat="0" applyBorder="0" applyAlignment="0" applyProtection="0"/>
    <xf numFmtId="0" fontId="39" fillId="29" borderId="0" applyNumberFormat="0" applyBorder="0" applyAlignment="0" applyProtection="0"/>
    <xf numFmtId="0" fontId="39" fillId="33" borderId="0" applyNumberFormat="0" applyBorder="0" applyAlignment="0" applyProtection="0"/>
    <xf numFmtId="0" fontId="39" fillId="3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653">
    <xf numFmtId="0" fontId="0" fillId="0" borderId="0" xfId="0"/>
    <xf numFmtId="0" fontId="0" fillId="2" borderId="0" xfId="0" applyFill="1"/>
    <xf numFmtId="0" fontId="7" fillId="2" borderId="0" xfId="0" applyFont="1" applyFill="1"/>
    <xf numFmtId="0" fontId="0" fillId="2" borderId="0" xfId="0" applyFill="1" applyAlignment="1">
      <alignment horizontal="center" vertical="center"/>
    </xf>
    <xf numFmtId="0" fontId="8" fillId="2" borderId="0" xfId="0" applyFont="1" applyFill="1" applyAlignment="1">
      <alignment horizontal="center" vertical="center"/>
    </xf>
    <xf numFmtId="0" fontId="9" fillId="2" borderId="0" xfId="0" applyFont="1" applyFill="1" applyAlignment="1">
      <alignment horizontal="center"/>
    </xf>
    <xf numFmtId="0" fontId="0" fillId="0" borderId="0" xfId="0" applyAlignment="1">
      <alignment vertical="center"/>
    </xf>
    <xf numFmtId="0" fontId="13" fillId="6" borderId="1" xfId="4" applyBorder="1" applyProtection="1">
      <alignment horizontal="center" vertical="center"/>
    </xf>
    <xf numFmtId="3" fontId="14" fillId="0" borderId="1" xfId="6" applyBorder="1" applyAlignment="1" applyProtection="1">
      <alignment horizontal="center" vertical="center"/>
    </xf>
    <xf numFmtId="49" fontId="14" fillId="0" borderId="1" xfId="5" applyBorder="1" applyProtection="1">
      <alignment horizontal="left" vertical="center"/>
    </xf>
    <xf numFmtId="0" fontId="17" fillId="0" borderId="0" xfId="0" applyFont="1" applyAlignment="1">
      <alignment horizontal="left"/>
    </xf>
    <xf numFmtId="0" fontId="17" fillId="0" borderId="0" xfId="0" applyFont="1" applyAlignment="1">
      <alignment horizontal="left" vertical="center" wrapText="1"/>
    </xf>
    <xf numFmtId="0" fontId="18" fillId="0" borderId="0" xfId="0" applyFont="1" applyAlignment="1">
      <alignment horizontal="left" vertical="center" wrapText="1"/>
    </xf>
    <xf numFmtId="0" fontId="12" fillId="0" borderId="0" xfId="0" applyFont="1" applyAlignment="1">
      <alignment horizontal="left" vertical="center" wrapText="1"/>
    </xf>
    <xf numFmtId="0" fontId="17" fillId="4" borderId="1" xfId="0" applyFont="1" applyFill="1" applyBorder="1" applyAlignment="1">
      <alignment horizontal="left" vertical="center" wrapText="1"/>
    </xf>
    <xf numFmtId="0" fontId="17" fillId="4" borderId="1" xfId="0" applyFont="1" applyFill="1" applyBorder="1" applyAlignment="1">
      <alignment horizontal="left" vertical="center"/>
    </xf>
    <xf numFmtId="0" fontId="18" fillId="4"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7" fillId="0" borderId="0" xfId="0" applyFont="1" applyAlignment="1">
      <alignment horizontal="left" vertical="center"/>
    </xf>
    <xf numFmtId="0" fontId="2" fillId="2" borderId="5" xfId="0" applyFont="1" applyFill="1" applyBorder="1" applyAlignment="1">
      <alignment horizontal="center" vertical="center" wrapText="1"/>
    </xf>
    <xf numFmtId="0" fontId="0" fillId="2" borderId="0" xfId="0" applyFill="1" applyAlignment="1">
      <alignment horizontal="center"/>
    </xf>
    <xf numFmtId="0" fontId="4" fillId="2" borderId="12" xfId="1" applyFont="1" applyFill="1" applyBorder="1" applyAlignment="1">
      <alignment horizontal="left"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0" fillId="0" borderId="0" xfId="0" applyAlignment="1">
      <alignment horizontal="center"/>
    </xf>
    <xf numFmtId="49" fontId="14" fillId="0" borderId="1" xfId="5" applyBorder="1" applyAlignment="1" applyProtection="1">
      <alignment vertical="center" wrapText="1"/>
    </xf>
    <xf numFmtId="0" fontId="13" fillId="6" borderId="1" xfId="4" applyBorder="1" applyAlignment="1" applyProtection="1">
      <alignment vertical="center"/>
    </xf>
    <xf numFmtId="0" fontId="22" fillId="2" borderId="1" xfId="1" applyFont="1" applyFill="1" applyBorder="1" applyAlignment="1">
      <alignment horizontal="left" vertical="center"/>
    </xf>
    <xf numFmtId="0" fontId="23" fillId="5" borderId="9" xfId="1" applyFont="1" applyFill="1" applyBorder="1" applyAlignment="1">
      <alignment horizontal="center" vertical="center"/>
    </xf>
    <xf numFmtId="0" fontId="23" fillId="5" borderId="10" xfId="1" applyFont="1" applyFill="1" applyBorder="1" applyAlignment="1">
      <alignment horizontal="center" vertical="center"/>
    </xf>
    <xf numFmtId="14" fontId="24" fillId="0" borderId="1" xfId="0" applyNumberFormat="1" applyFont="1" applyBorder="1" applyAlignment="1">
      <alignment horizontal="center" vertical="center"/>
    </xf>
    <xf numFmtId="0" fontId="25" fillId="0" borderId="1" xfId="1" applyFont="1" applyBorder="1" applyAlignment="1">
      <alignment horizontal="center" vertical="center"/>
    </xf>
    <xf numFmtId="14" fontId="25" fillId="0" borderId="1" xfId="1" applyNumberFormat="1" applyFont="1" applyBorder="1" applyAlignment="1">
      <alignment horizontal="center" vertical="center"/>
    </xf>
    <xf numFmtId="0" fontId="25" fillId="0" borderId="1" xfId="1" applyFont="1" applyBorder="1"/>
    <xf numFmtId="0" fontId="25" fillId="0" borderId="1" xfId="1" applyFont="1" applyBorder="1" applyAlignment="1">
      <alignment horizontal="center" wrapText="1"/>
    </xf>
    <xf numFmtId="0" fontId="23" fillId="5" borderId="1" xfId="1" applyFont="1" applyFill="1" applyBorder="1" applyAlignment="1">
      <alignment horizontal="center" vertical="center"/>
    </xf>
    <xf numFmtId="0" fontId="23" fillId="5" borderId="1" xfId="1" applyFont="1" applyFill="1" applyBorder="1" applyAlignment="1">
      <alignment vertical="center"/>
    </xf>
    <xf numFmtId="0" fontId="7" fillId="0" borderId="28" xfId="0" applyFont="1" applyBorder="1" applyAlignment="1">
      <alignment horizontal="center"/>
    </xf>
    <xf numFmtId="0" fontId="7" fillId="0" borderId="28" xfId="0" applyFont="1" applyBorder="1" applyAlignment="1">
      <alignment horizontal="center" vertical="center"/>
    </xf>
    <xf numFmtId="0" fontId="7" fillId="0" borderId="28" xfId="0" applyFont="1" applyBorder="1" applyAlignment="1">
      <alignment horizontal="left" vertical="center"/>
    </xf>
    <xf numFmtId="9" fontId="7" fillId="0" borderId="28" xfId="303" applyFont="1" applyFill="1" applyBorder="1" applyAlignment="1">
      <alignment horizontal="center" vertical="center"/>
    </xf>
    <xf numFmtId="0" fontId="7" fillId="0" borderId="1" xfId="0" applyFont="1" applyBorder="1" applyAlignment="1">
      <alignment vertical="center" wrapText="1"/>
    </xf>
    <xf numFmtId="0" fontId="7" fillId="0" borderId="1" xfId="0" applyFont="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40" fillId="39" borderId="36" xfId="0" applyFont="1" applyFill="1" applyBorder="1" applyAlignment="1">
      <alignment horizontal="center" vertical="center" wrapText="1"/>
    </xf>
    <xf numFmtId="0" fontId="0" fillId="0" borderId="1" xfId="0" applyBorder="1"/>
    <xf numFmtId="0" fontId="48" fillId="2" borderId="1" xfId="0" applyFont="1" applyFill="1" applyBorder="1" applyAlignment="1">
      <alignment horizontal="center" vertical="center"/>
    </xf>
    <xf numFmtId="0" fontId="5" fillId="0" borderId="1" xfId="0" applyFont="1" applyBorder="1" applyAlignment="1">
      <alignment horizontal="center" vertical="center" wrapText="1"/>
    </xf>
    <xf numFmtId="9" fontId="0" fillId="0" borderId="1" xfId="0" applyNumberFormat="1" applyBorder="1" applyAlignment="1">
      <alignment horizontal="center" vertical="center"/>
    </xf>
    <xf numFmtId="9" fontId="37" fillId="0" borderId="1" xfId="0" applyNumberFormat="1" applyFont="1" applyBorder="1" applyAlignment="1">
      <alignment horizontal="center" vertical="center"/>
    </xf>
    <xf numFmtId="0" fontId="2" fillId="2" borderId="3" xfId="0" applyFont="1" applyFill="1" applyBorder="1" applyAlignment="1">
      <alignment vertical="center" wrapText="1"/>
    </xf>
    <xf numFmtId="0" fontId="7" fillId="0" borderId="33" xfId="0" applyFont="1" applyBorder="1" applyAlignment="1">
      <alignment vertical="center" wrapText="1"/>
    </xf>
    <xf numFmtId="0" fontId="52" fillId="2" borderId="5" xfId="0" applyFont="1" applyFill="1" applyBorder="1"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53" fillId="2" borderId="4" xfId="0" applyFont="1" applyFill="1" applyBorder="1" applyAlignment="1">
      <alignment vertical="center" wrapText="1"/>
    </xf>
    <xf numFmtId="0" fontId="46" fillId="0" borderId="28" xfId="0" applyFont="1" applyBorder="1" applyAlignment="1">
      <alignment horizontal="center" vertical="center"/>
    </xf>
    <xf numFmtId="0" fontId="45" fillId="0" borderId="28" xfId="0" applyFont="1" applyBorder="1" applyAlignment="1">
      <alignment horizontal="center" vertical="center"/>
    </xf>
    <xf numFmtId="0" fontId="7" fillId="2" borderId="0" xfId="0" applyFont="1" applyFill="1" applyAlignment="1">
      <alignment vertical="center" wrapText="1"/>
    </xf>
    <xf numFmtId="0" fontId="56" fillId="40" borderId="34" xfId="0" applyFont="1" applyFill="1" applyBorder="1" applyAlignment="1">
      <alignment horizontal="center" vertical="center" wrapText="1"/>
    </xf>
    <xf numFmtId="0" fontId="7" fillId="0" borderId="28" xfId="0" applyFont="1" applyBorder="1" applyAlignment="1">
      <alignment horizontal="center" vertical="center" wrapText="1"/>
    </xf>
    <xf numFmtId="0" fontId="47" fillId="2" borderId="28" xfId="0" applyFont="1" applyFill="1" applyBorder="1" applyAlignment="1">
      <alignment horizontal="center" vertical="center"/>
    </xf>
    <xf numFmtId="0" fontId="19" fillId="2" borderId="28" xfId="0" applyFont="1" applyFill="1" applyBorder="1" applyAlignment="1">
      <alignment horizontal="center" vertical="center"/>
    </xf>
    <xf numFmtId="0" fontId="5" fillId="2" borderId="34"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5" fillId="38" borderId="34" xfId="0" applyFont="1" applyFill="1" applyBorder="1" applyAlignment="1">
      <alignment horizontal="center" vertical="center" wrapText="1"/>
    </xf>
    <xf numFmtId="0" fontId="7" fillId="0" borderId="38" xfId="0" applyFont="1" applyBorder="1" applyAlignment="1">
      <alignment horizontal="center" vertical="center" wrapText="1"/>
    </xf>
    <xf numFmtId="9" fontId="7" fillId="0" borderId="38" xfId="303" applyFont="1" applyFill="1" applyBorder="1" applyAlignment="1">
      <alignment horizontal="center" vertical="center"/>
    </xf>
    <xf numFmtId="0" fontId="7" fillId="0" borderId="38" xfId="0" applyFont="1" applyBorder="1" applyAlignment="1">
      <alignment horizontal="center" vertical="center"/>
    </xf>
    <xf numFmtId="0" fontId="7" fillId="0" borderId="38" xfId="0" applyFont="1" applyBorder="1" applyAlignment="1">
      <alignment horizontal="left" vertical="center"/>
    </xf>
    <xf numFmtId="0" fontId="46" fillId="0" borderId="38" xfId="0" applyFont="1" applyBorder="1" applyAlignment="1">
      <alignment horizontal="center" vertical="center"/>
    </xf>
    <xf numFmtId="0" fontId="19" fillId="0" borderId="38" xfId="0" applyFont="1" applyBorder="1" applyAlignment="1">
      <alignment horizontal="center" vertical="center"/>
    </xf>
    <xf numFmtId="0" fontId="47" fillId="2" borderId="38" xfId="0" applyFont="1" applyFill="1" applyBorder="1" applyAlignment="1">
      <alignment horizontal="center" vertical="center"/>
    </xf>
    <xf numFmtId="0" fontId="45" fillId="0" borderId="38" xfId="0" applyFont="1" applyBorder="1" applyAlignment="1">
      <alignment horizontal="center" vertical="center"/>
    </xf>
    <xf numFmtId="0" fontId="54" fillId="2" borderId="40" xfId="0" applyFont="1" applyFill="1" applyBorder="1" applyAlignment="1">
      <alignment horizontal="center" vertical="center" wrapText="1"/>
    </xf>
    <xf numFmtId="0" fontId="0" fillId="2" borderId="41" xfId="0" applyFill="1" applyBorder="1" applyAlignment="1">
      <alignment horizontal="left" vertical="center" wrapText="1"/>
    </xf>
    <xf numFmtId="0" fontId="0" fillId="0" borderId="41" xfId="0" applyBorder="1"/>
    <xf numFmtId="0" fontId="54" fillId="2" borderId="41" xfId="0" applyFont="1" applyFill="1" applyBorder="1" applyAlignment="1">
      <alignment horizontal="center" vertical="center" wrapText="1"/>
    </xf>
    <xf numFmtId="9" fontId="54" fillId="2" borderId="41" xfId="0" applyNumberFormat="1" applyFont="1" applyFill="1" applyBorder="1" applyAlignment="1">
      <alignment horizontal="center" vertical="center" wrapText="1"/>
    </xf>
    <xf numFmtId="0" fontId="54" fillId="2" borderId="42" xfId="0" applyFont="1" applyFill="1" applyBorder="1" applyAlignment="1">
      <alignment horizontal="center" vertical="center" wrapText="1"/>
    </xf>
    <xf numFmtId="0" fontId="0" fillId="2" borderId="31" xfId="0" applyFill="1" applyBorder="1" applyAlignment="1">
      <alignment horizontal="left" vertical="center" wrapText="1"/>
    </xf>
    <xf numFmtId="0" fontId="0" fillId="0" borderId="31" xfId="0" applyBorder="1"/>
    <xf numFmtId="0" fontId="54" fillId="2" borderId="31" xfId="0" applyFont="1" applyFill="1" applyBorder="1" applyAlignment="1">
      <alignment horizontal="center" vertical="center" wrapText="1"/>
    </xf>
    <xf numFmtId="9" fontId="54" fillId="2" borderId="31" xfId="0" applyNumberFormat="1" applyFont="1" applyFill="1" applyBorder="1" applyAlignment="1">
      <alignment horizontal="center" vertical="center" wrapText="1"/>
    </xf>
    <xf numFmtId="0" fontId="19" fillId="2" borderId="38" xfId="0" applyFont="1" applyFill="1" applyBorder="1" applyAlignment="1">
      <alignment horizontal="center" vertical="center"/>
    </xf>
    <xf numFmtId="0" fontId="58" fillId="2" borderId="0" xfId="0" applyFont="1" applyFill="1" applyAlignment="1">
      <alignment horizontal="center" vertical="center"/>
    </xf>
    <xf numFmtId="0" fontId="7" fillId="0" borderId="28" xfId="0" applyFont="1" applyBorder="1" applyAlignment="1">
      <alignment horizontal="left" vertical="center" wrapText="1"/>
    </xf>
    <xf numFmtId="0" fontId="15" fillId="0" borderId="28" xfId="0" applyFont="1" applyBorder="1" applyAlignment="1">
      <alignment horizontal="center" vertical="center"/>
    </xf>
    <xf numFmtId="0" fontId="7" fillId="0" borderId="28" xfId="0" applyFont="1" applyBorder="1" applyAlignment="1">
      <alignment vertical="center" wrapText="1"/>
    </xf>
    <xf numFmtId="14" fontId="7" fillId="0" borderId="28" xfId="0" applyNumberFormat="1" applyFont="1" applyBorder="1" applyAlignment="1">
      <alignment horizontal="center" vertical="center"/>
    </xf>
    <xf numFmtId="3" fontId="48" fillId="0" borderId="28" xfId="0" applyNumberFormat="1" applyFont="1" applyBorder="1" applyAlignment="1">
      <alignment horizontal="center" vertical="center"/>
    </xf>
    <xf numFmtId="166" fontId="7" fillId="0" borderId="28" xfId="0" applyNumberFormat="1" applyFont="1" applyBorder="1" applyAlignment="1">
      <alignment horizontal="center" vertical="center"/>
    </xf>
    <xf numFmtId="166" fontId="0" fillId="0" borderId="28" xfId="0" applyNumberFormat="1" applyBorder="1" applyAlignment="1">
      <alignment horizontal="center" vertical="center"/>
    </xf>
    <xf numFmtId="3" fontId="7" fillId="0" borderId="28" xfId="0" applyNumberFormat="1" applyFont="1" applyBorder="1" applyAlignment="1">
      <alignment horizontal="center" vertical="center"/>
    </xf>
    <xf numFmtId="0" fontId="7" fillId="0" borderId="28" xfId="0" applyFont="1" applyBorder="1" applyAlignment="1">
      <alignment wrapText="1"/>
    </xf>
    <xf numFmtId="0" fontId="48" fillId="0" borderId="28" xfId="0" applyFont="1" applyBorder="1" applyAlignment="1">
      <alignment horizontal="left" vertical="center" wrapText="1"/>
    </xf>
    <xf numFmtId="166" fontId="48" fillId="0" borderId="28" xfId="0" applyNumberFormat="1" applyFont="1" applyBorder="1" applyAlignment="1">
      <alignment horizontal="center" vertical="center"/>
    </xf>
    <xf numFmtId="3" fontId="7" fillId="0" borderId="28" xfId="0" applyNumberFormat="1" applyFont="1" applyBorder="1" applyAlignment="1">
      <alignment horizontal="center" vertical="center" wrapText="1"/>
    </xf>
    <xf numFmtId="166" fontId="7" fillId="0" borderId="28" xfId="0" applyNumberFormat="1" applyFont="1" applyBorder="1" applyAlignment="1">
      <alignment horizontal="center" vertical="center" wrapText="1"/>
    </xf>
    <xf numFmtId="0" fontId="52" fillId="2" borderId="0" xfId="0" applyFont="1" applyFill="1" applyAlignment="1">
      <alignment horizontal="center" vertical="center" wrapText="1"/>
    </xf>
    <xf numFmtId="0" fontId="7" fillId="0" borderId="38" xfId="0" applyFont="1" applyBorder="1" applyAlignment="1">
      <alignment vertical="center" wrapText="1"/>
    </xf>
    <xf numFmtId="0" fontId="6" fillId="2" borderId="31"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6" fillId="38" borderId="31"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9" fillId="38" borderId="31"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48" fillId="0" borderId="27" xfId="0" applyFont="1" applyBorder="1" applyAlignment="1">
      <alignment horizontal="center" vertical="center" wrapText="1"/>
    </xf>
    <xf numFmtId="0" fontId="7" fillId="0" borderId="31" xfId="0" applyFont="1" applyBorder="1" applyAlignment="1">
      <alignment wrapText="1"/>
    </xf>
    <xf numFmtId="9" fontId="57" fillId="40" borderId="31" xfId="0" applyNumberFormat="1" applyFont="1" applyFill="1" applyBorder="1" applyAlignment="1">
      <alignment horizontal="center" vertical="center" wrapText="1"/>
    </xf>
    <xf numFmtId="9" fontId="0" fillId="0" borderId="0" xfId="0" applyNumberFormat="1"/>
    <xf numFmtId="14" fontId="7" fillId="0" borderId="27" xfId="0" applyNumberFormat="1" applyFont="1" applyBorder="1" applyAlignment="1">
      <alignment horizontal="center" vertical="center"/>
    </xf>
    <xf numFmtId="0" fontId="0" fillId="2" borderId="0" xfId="0" applyFill="1" applyAlignment="1">
      <alignment vertical="center" wrapText="1"/>
    </xf>
    <xf numFmtId="0" fontId="0" fillId="2" borderId="0" xfId="0" applyFill="1" applyAlignment="1">
      <alignment horizontal="center" vertical="center" wrapText="1"/>
    </xf>
    <xf numFmtId="0" fontId="7" fillId="0" borderId="38" xfId="0" applyFont="1" applyBorder="1" applyAlignment="1">
      <alignment horizontal="right" vertical="center" wrapText="1"/>
    </xf>
    <xf numFmtId="0" fontId="7" fillId="0" borderId="28" xfId="0" applyFont="1" applyBorder="1" applyAlignment="1">
      <alignment horizontal="right" vertical="center" wrapText="1"/>
    </xf>
    <xf numFmtId="0" fontId="48" fillId="0" borderId="28" xfId="0" applyFont="1" applyBorder="1" applyAlignment="1">
      <alignment vertical="center" wrapText="1"/>
    </xf>
    <xf numFmtId="10" fontId="2" fillId="2" borderId="5" xfId="0" applyNumberFormat="1" applyFont="1" applyFill="1" applyBorder="1" applyAlignment="1">
      <alignment horizontal="center" vertical="center" wrapText="1"/>
    </xf>
    <xf numFmtId="10" fontId="47" fillId="2" borderId="38" xfId="0" applyNumberFormat="1" applyFont="1" applyFill="1" applyBorder="1" applyAlignment="1">
      <alignment horizontal="center" vertical="center"/>
    </xf>
    <xf numFmtId="10" fontId="47" fillId="2" borderId="28" xfId="0" applyNumberFormat="1" applyFont="1" applyFill="1" applyBorder="1" applyAlignment="1">
      <alignment horizontal="center" vertical="center"/>
    </xf>
    <xf numFmtId="10" fontId="9" fillId="2" borderId="0" xfId="0" applyNumberFormat="1" applyFont="1" applyFill="1" applyAlignment="1">
      <alignment horizontal="center"/>
    </xf>
    <xf numFmtId="10" fontId="5" fillId="41" borderId="41" xfId="0" applyNumberFormat="1" applyFont="1" applyFill="1" applyBorder="1" applyAlignment="1">
      <alignment horizontal="center" vertical="center" wrapText="1"/>
    </xf>
    <xf numFmtId="10" fontId="5" fillId="41" borderId="41" xfId="303" applyNumberFormat="1" applyFont="1" applyFill="1" applyBorder="1" applyAlignment="1">
      <alignment horizontal="center" vertical="center" wrapText="1"/>
    </xf>
    <xf numFmtId="10" fontId="5" fillId="41" borderId="31" xfId="0" applyNumberFormat="1" applyFont="1" applyFill="1" applyBorder="1" applyAlignment="1">
      <alignment horizontal="center" vertical="center" wrapText="1"/>
    </xf>
    <xf numFmtId="10" fontId="56" fillId="41" borderId="41" xfId="0" applyNumberFormat="1" applyFont="1" applyFill="1" applyBorder="1" applyAlignment="1">
      <alignment horizontal="center" vertical="center" wrapText="1"/>
    </xf>
    <xf numFmtId="0" fontId="0" fillId="0" borderId="0" xfId="0" applyAlignment="1">
      <alignment wrapText="1"/>
    </xf>
    <xf numFmtId="0" fontId="0" fillId="0" borderId="0" xfId="0" applyAlignment="1">
      <alignment horizontal="center" wrapText="1"/>
    </xf>
    <xf numFmtId="0" fontId="6" fillId="2" borderId="45" xfId="0" applyFont="1" applyFill="1" applyBorder="1" applyAlignment="1">
      <alignment horizontal="center" vertical="center" wrapText="1"/>
    </xf>
    <xf numFmtId="0" fontId="8" fillId="40" borderId="31" xfId="0" applyFont="1" applyFill="1" applyBorder="1" applyAlignment="1">
      <alignment horizontal="center" vertical="center" wrapText="1"/>
    </xf>
    <xf numFmtId="0" fontId="8" fillId="2" borderId="0" xfId="0" applyFont="1" applyFill="1" applyAlignment="1">
      <alignment horizontal="center" vertical="center" wrapText="1"/>
    </xf>
    <xf numFmtId="167" fontId="0" fillId="0" borderId="0" xfId="305" applyNumberFormat="1" applyFont="1"/>
    <xf numFmtId="44" fontId="47" fillId="2" borderId="28" xfId="304" applyFont="1" applyFill="1" applyBorder="1" applyAlignment="1">
      <alignment horizontal="center" vertical="center"/>
    </xf>
    <xf numFmtId="10" fontId="0" fillId="0" borderId="28" xfId="0" applyNumberFormat="1" applyBorder="1" applyAlignment="1">
      <alignment horizontal="center" vertical="center"/>
    </xf>
    <xf numFmtId="0" fontId="0" fillId="2" borderId="0" xfId="0" applyFill="1" applyAlignment="1">
      <alignment vertical="center"/>
    </xf>
    <xf numFmtId="10" fontId="47" fillId="0" borderId="28" xfId="0" applyNumberFormat="1" applyFont="1" applyFill="1" applyBorder="1" applyAlignment="1">
      <alignment horizontal="center" vertical="center"/>
    </xf>
    <xf numFmtId="10" fontId="47" fillId="2" borderId="30" xfId="0" applyNumberFormat="1" applyFont="1" applyFill="1" applyBorder="1" applyAlignment="1">
      <alignment horizontal="center" vertical="center"/>
    </xf>
    <xf numFmtId="10" fontId="47" fillId="2" borderId="51" xfId="0" applyNumberFormat="1" applyFont="1" applyFill="1" applyBorder="1" applyAlignment="1">
      <alignment horizontal="center" vertical="center"/>
    </xf>
    <xf numFmtId="0" fontId="61" fillId="2" borderId="0" xfId="0" applyFont="1" applyFill="1" applyAlignment="1">
      <alignment horizontal="center"/>
    </xf>
    <xf numFmtId="0" fontId="15" fillId="0" borderId="29" xfId="0" applyFont="1" applyBorder="1" applyAlignment="1">
      <alignment horizontal="center" vertical="center"/>
    </xf>
    <xf numFmtId="0" fontId="15" fillId="0" borderId="1" xfId="0" applyFont="1" applyBorder="1" applyAlignment="1">
      <alignment horizontal="center" vertical="center"/>
    </xf>
    <xf numFmtId="14" fontId="7" fillId="0" borderId="53" xfId="0" applyNumberFormat="1" applyFont="1" applyBorder="1" applyAlignment="1">
      <alignment horizontal="center" vertical="center"/>
    </xf>
    <xf numFmtId="10" fontId="0" fillId="0" borderId="1" xfId="0" applyNumberFormat="1" applyBorder="1" applyAlignment="1">
      <alignment horizontal="center" vertical="center"/>
    </xf>
    <xf numFmtId="0" fontId="15" fillId="2" borderId="1" xfId="0" applyFont="1" applyFill="1" applyBorder="1" applyAlignment="1">
      <alignment horizontal="center" vertical="center"/>
    </xf>
    <xf numFmtId="2" fontId="15" fillId="2" borderId="1" xfId="0" applyNumberFormat="1" applyFont="1" applyFill="1" applyBorder="1" applyAlignment="1">
      <alignment horizontal="center" vertical="center"/>
    </xf>
    <xf numFmtId="0" fontId="5" fillId="2" borderId="11" xfId="0" applyFont="1" applyFill="1" applyBorder="1" applyAlignment="1">
      <alignment horizontal="center" vertical="center" wrapText="1"/>
    </xf>
    <xf numFmtId="0" fontId="45" fillId="0" borderId="52" xfId="0" applyFont="1" applyBorder="1" applyAlignment="1">
      <alignment horizontal="center" vertical="center"/>
    </xf>
    <xf numFmtId="0" fontId="45" fillId="0" borderId="29" xfId="0" applyFont="1" applyBorder="1" applyAlignment="1">
      <alignment horizontal="center" vertical="center"/>
    </xf>
    <xf numFmtId="0" fontId="54" fillId="2" borderId="45" xfId="0" applyFont="1" applyFill="1" applyBorder="1" applyAlignment="1">
      <alignment horizontal="center" vertical="center" wrapText="1"/>
    </xf>
    <xf numFmtId="0" fontId="54" fillId="2" borderId="4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7" fillId="2" borderId="1" xfId="0" applyFont="1" applyFill="1" applyBorder="1" applyAlignment="1">
      <alignment vertical="center"/>
    </xf>
    <xf numFmtId="0" fontId="7" fillId="2" borderId="1" xfId="0" applyFont="1" applyFill="1" applyBorder="1" applyAlignment="1">
      <alignment vertical="center" wrapText="1"/>
    </xf>
    <xf numFmtId="0" fontId="7" fillId="0" borderId="28" xfId="0" applyFont="1" applyBorder="1" applyAlignment="1">
      <alignment horizontal="center" vertical="center" wrapText="1"/>
    </xf>
    <xf numFmtId="0" fontId="7" fillId="0" borderId="31" xfId="0" applyFont="1" applyBorder="1" applyAlignment="1">
      <alignment horizontal="center" vertical="center" wrapText="1"/>
    </xf>
    <xf numFmtId="0" fontId="0" fillId="0" borderId="28" xfId="0" applyBorder="1" applyAlignment="1">
      <alignment horizontal="center" vertical="center"/>
    </xf>
    <xf numFmtId="0" fontId="0" fillId="0" borderId="30" xfId="0" applyBorder="1" applyAlignment="1">
      <alignment horizontal="center" vertical="center"/>
    </xf>
    <xf numFmtId="0" fontId="59" fillId="2" borderId="47" xfId="0" applyFont="1" applyFill="1" applyBorder="1" applyAlignment="1">
      <alignment horizontal="center" vertical="center"/>
    </xf>
    <xf numFmtId="0" fontId="48" fillId="0" borderId="28" xfId="0" applyFont="1" applyBorder="1" applyAlignment="1">
      <alignment horizontal="center" vertical="center" wrapText="1"/>
    </xf>
    <xf numFmtId="10" fontId="47" fillId="2" borderId="43" xfId="0" applyNumberFormat="1" applyFont="1" applyFill="1" applyBorder="1" applyAlignment="1">
      <alignment horizontal="center" vertical="center"/>
    </xf>
    <xf numFmtId="0" fontId="56" fillId="40" borderId="1" xfId="0" applyFont="1" applyFill="1" applyBorder="1" applyAlignment="1">
      <alignment horizontal="center" vertical="center" wrapText="1"/>
    </xf>
    <xf numFmtId="0" fontId="46" fillId="0" borderId="28" xfId="0" applyFont="1" applyFill="1" applyBorder="1" applyAlignment="1">
      <alignment horizontal="center" vertical="center"/>
    </xf>
    <xf numFmtId="0" fontId="19" fillId="0" borderId="28"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38" xfId="0" applyFont="1" applyFill="1" applyBorder="1" applyAlignment="1">
      <alignment horizontal="left" vertical="center"/>
    </xf>
    <xf numFmtId="0" fontId="46" fillId="0" borderId="38"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28" xfId="0" applyFont="1" applyFill="1" applyBorder="1" applyAlignment="1">
      <alignment horizontal="left" vertical="center"/>
    </xf>
    <xf numFmtId="44" fontId="46" fillId="0" borderId="28" xfId="304" applyFont="1" applyFill="1" applyBorder="1" applyAlignment="1">
      <alignment horizontal="center" vertical="center"/>
    </xf>
    <xf numFmtId="0" fontId="45" fillId="0" borderId="28" xfId="0" applyFont="1" applyFill="1" applyBorder="1" applyAlignment="1">
      <alignment horizontal="center" vertical="center"/>
    </xf>
    <xf numFmtId="0" fontId="45" fillId="0" borderId="29" xfId="0" applyFont="1" applyFill="1" applyBorder="1" applyAlignment="1">
      <alignment horizontal="center" vertical="center"/>
    </xf>
    <xf numFmtId="10" fontId="56" fillId="42" borderId="1" xfId="303" applyNumberFormat="1" applyFont="1" applyFill="1" applyBorder="1" applyAlignment="1">
      <alignment horizontal="center" vertical="center" wrapText="1"/>
    </xf>
    <xf numFmtId="10" fontId="47" fillId="2" borderId="29" xfId="0" applyNumberFormat="1" applyFont="1" applyFill="1" applyBorder="1" applyAlignment="1">
      <alignment horizontal="center" vertical="center"/>
    </xf>
    <xf numFmtId="0" fontId="45" fillId="0" borderId="27" xfId="0" applyFont="1" applyFill="1" applyBorder="1" applyAlignment="1">
      <alignment horizontal="center" vertical="center"/>
    </xf>
    <xf numFmtId="0" fontId="45" fillId="0" borderId="27" xfId="0" applyFont="1" applyBorder="1" applyAlignment="1">
      <alignment horizontal="center" vertical="center"/>
    </xf>
    <xf numFmtId="10" fontId="47" fillId="2" borderId="1" xfId="0" applyNumberFormat="1" applyFont="1" applyFill="1" applyBorder="1" applyAlignment="1">
      <alignment horizontal="center" vertical="center"/>
    </xf>
    <xf numFmtId="10" fontId="47" fillId="2" borderId="44" xfId="0" applyNumberFormat="1" applyFont="1" applyFill="1" applyBorder="1" applyAlignment="1">
      <alignment horizontal="center" vertical="center"/>
    </xf>
    <xf numFmtId="0" fontId="0" fillId="0" borderId="1" xfId="0" applyBorder="1" applyAlignment="1">
      <alignment horizontal="center" vertical="center"/>
    </xf>
    <xf numFmtId="10" fontId="0" fillId="0" borderId="27" xfId="0" applyNumberFormat="1" applyBorder="1" applyAlignment="1">
      <alignment horizontal="center" vertical="center"/>
    </xf>
    <xf numFmtId="0" fontId="62" fillId="0" borderId="1" xfId="0" applyFont="1" applyBorder="1" applyAlignment="1">
      <alignment horizontal="center" vertical="center"/>
    </xf>
    <xf numFmtId="0" fontId="62" fillId="0" borderId="29" xfId="0" applyFont="1" applyBorder="1" applyAlignment="1">
      <alignment horizontal="center" vertical="center"/>
    </xf>
    <xf numFmtId="10" fontId="0" fillId="0" borderId="54" xfId="0" applyNumberFormat="1" applyBorder="1" applyAlignment="1">
      <alignment horizontal="center" vertical="center"/>
    </xf>
    <xf numFmtId="10" fontId="59" fillId="43" borderId="1" xfId="303" applyNumberFormat="1" applyFont="1" applyFill="1" applyBorder="1" applyAlignment="1">
      <alignment horizontal="center" vertical="center"/>
    </xf>
    <xf numFmtId="0" fontId="7" fillId="0" borderId="56" xfId="0" applyFont="1" applyBorder="1" applyAlignment="1">
      <alignment vertical="center" wrapText="1"/>
    </xf>
    <xf numFmtId="0" fontId="7" fillId="0" borderId="56" xfId="0" applyFont="1" applyBorder="1" applyAlignment="1">
      <alignment horizontal="center" vertical="center" wrapText="1"/>
    </xf>
    <xf numFmtId="0" fontId="48" fillId="0" borderId="56" xfId="0" applyFont="1" applyBorder="1" applyAlignment="1">
      <alignment horizontal="center" vertical="center" wrapText="1"/>
    </xf>
    <xf numFmtId="0" fontId="7" fillId="0" borderId="56" xfId="0" applyFont="1" applyBorder="1" applyAlignment="1">
      <alignment horizontal="center" vertical="center"/>
    </xf>
    <xf numFmtId="0" fontId="62" fillId="0" borderId="58" xfId="0" applyFont="1" applyBorder="1" applyAlignment="1">
      <alignment horizontal="center" vertical="center"/>
    </xf>
    <xf numFmtId="0" fontId="62" fillId="0" borderId="7" xfId="0" applyFont="1" applyBorder="1" applyAlignment="1">
      <alignment horizontal="center" vertical="center"/>
    </xf>
    <xf numFmtId="0" fontId="0" fillId="0" borderId="7" xfId="0" applyBorder="1" applyAlignment="1">
      <alignment horizontal="center" vertical="center"/>
    </xf>
    <xf numFmtId="10" fontId="0" fillId="0" borderId="7" xfId="0" applyNumberFormat="1" applyBorder="1" applyAlignment="1">
      <alignment horizontal="center" vertical="center"/>
    </xf>
    <xf numFmtId="14" fontId="7" fillId="0" borderId="59" xfId="0" applyNumberFormat="1" applyFont="1" applyBorder="1" applyAlignment="1">
      <alignment horizontal="center" vertical="center"/>
    </xf>
    <xf numFmtId="14" fontId="7" fillId="0" borderId="56" xfId="0" applyNumberFormat="1" applyFont="1" applyBorder="1" applyAlignment="1">
      <alignment horizontal="center" vertical="center"/>
    </xf>
    <xf numFmtId="3" fontId="48" fillId="0" borderId="56" xfId="0" applyNumberFormat="1" applyFont="1" applyBorder="1" applyAlignment="1">
      <alignment horizontal="center" vertical="center"/>
    </xf>
    <xf numFmtId="0" fontId="0" fillId="0" borderId="56" xfId="0" applyBorder="1" applyAlignment="1">
      <alignment horizontal="center" vertical="center"/>
    </xf>
    <xf numFmtId="0" fontId="7" fillId="0" borderId="56" xfId="0" applyFont="1" applyBorder="1" applyAlignment="1">
      <alignment horizontal="center" wrapText="1"/>
    </xf>
    <xf numFmtId="166" fontId="7" fillId="0" borderId="56" xfId="0" applyNumberFormat="1" applyFont="1" applyBorder="1" applyAlignment="1">
      <alignment horizontal="center" vertical="center"/>
    </xf>
    <xf numFmtId="166" fontId="0" fillId="0" borderId="56" xfId="0" applyNumberFormat="1" applyBorder="1" applyAlignment="1">
      <alignment horizontal="center" vertical="center"/>
    </xf>
    <xf numFmtId="0" fontId="7" fillId="0" borderId="63" xfId="0" applyFont="1" applyBorder="1" applyAlignment="1">
      <alignment vertical="center" wrapText="1"/>
    </xf>
    <xf numFmtId="0" fontId="7" fillId="0" borderId="63" xfId="0" applyFont="1" applyBorder="1" applyAlignment="1">
      <alignment horizontal="center" vertical="center" wrapText="1"/>
    </xf>
    <xf numFmtId="0" fontId="48" fillId="0" borderId="63" xfId="0" applyFont="1" applyBorder="1" applyAlignment="1">
      <alignment horizontal="center" vertical="center" wrapText="1"/>
    </xf>
    <xf numFmtId="0" fontId="7" fillId="0" borderId="63" xfId="0" applyFont="1" applyBorder="1" applyAlignment="1">
      <alignment horizontal="center" vertical="center"/>
    </xf>
    <xf numFmtId="0" fontId="15" fillId="0" borderId="65" xfId="0" applyFont="1" applyBorder="1" applyAlignment="1">
      <alignment horizontal="center" vertical="center"/>
    </xf>
    <xf numFmtId="0" fontId="15" fillId="0" borderId="66" xfId="0" applyFont="1" applyBorder="1" applyAlignment="1">
      <alignment horizontal="center" vertical="center"/>
    </xf>
    <xf numFmtId="0" fontId="0" fillId="0" borderId="66" xfId="0" applyBorder="1" applyAlignment="1">
      <alignment horizontal="center" vertical="center"/>
    </xf>
    <xf numFmtId="10" fontId="0" fillId="0" borderId="66" xfId="0" applyNumberFormat="1" applyBorder="1" applyAlignment="1">
      <alignment horizontal="center" vertical="center"/>
    </xf>
    <xf numFmtId="14" fontId="7" fillId="0" borderId="67" xfId="0" applyNumberFormat="1" applyFont="1" applyBorder="1" applyAlignment="1">
      <alignment horizontal="center" vertical="center"/>
    </xf>
    <xf numFmtId="3" fontId="7" fillId="0" borderId="63" xfId="0" applyNumberFormat="1" applyFont="1" applyBorder="1" applyAlignment="1">
      <alignment horizontal="center" vertical="center"/>
    </xf>
    <xf numFmtId="0" fontId="0" fillId="0" borderId="63" xfId="0" applyBorder="1" applyAlignment="1">
      <alignment horizontal="center" vertical="center"/>
    </xf>
    <xf numFmtId="0" fontId="7" fillId="0" borderId="63" xfId="0" applyFont="1" applyBorder="1" applyAlignment="1">
      <alignment horizontal="left" vertical="center" wrapText="1"/>
    </xf>
    <xf numFmtId="166" fontId="7" fillId="0" borderId="63" xfId="0" applyNumberFormat="1" applyFont="1" applyBorder="1" applyAlignment="1">
      <alignment horizontal="center" vertical="center"/>
    </xf>
    <xf numFmtId="14" fontId="7" fillId="0" borderId="63" xfId="0" applyNumberFormat="1" applyFont="1" applyBorder="1" applyAlignment="1">
      <alignment horizontal="center" vertical="center"/>
    </xf>
    <xf numFmtId="166" fontId="0" fillId="0" borderId="63" xfId="0" applyNumberFormat="1" applyBorder="1" applyAlignment="1">
      <alignment horizontal="center" vertical="center"/>
    </xf>
    <xf numFmtId="0" fontId="8" fillId="2" borderId="69"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32" xfId="0" applyFont="1" applyFill="1" applyBorder="1" applyAlignment="1">
      <alignment horizontal="center" vertical="center"/>
    </xf>
    <xf numFmtId="1" fontId="59" fillId="2" borderId="48" xfId="0" applyNumberFormat="1" applyFont="1" applyFill="1" applyBorder="1" applyAlignment="1">
      <alignment vertical="center"/>
    </xf>
    <xf numFmtId="1" fontId="59" fillId="2" borderId="0" xfId="0" applyNumberFormat="1" applyFont="1" applyFill="1" applyBorder="1" applyAlignment="1">
      <alignment vertical="center"/>
    </xf>
    <xf numFmtId="1" fontId="59" fillId="2" borderId="70" xfId="0" applyNumberFormat="1" applyFont="1" applyFill="1" applyBorder="1" applyAlignment="1">
      <alignment vertical="center"/>
    </xf>
    <xf numFmtId="10" fontId="59" fillId="43" borderId="35" xfId="303" applyNumberFormat="1" applyFont="1" applyFill="1" applyBorder="1" applyAlignment="1">
      <alignment horizontal="center" vertical="center"/>
    </xf>
    <xf numFmtId="14" fontId="8" fillId="2" borderId="32" xfId="0" applyNumberFormat="1" applyFont="1" applyFill="1" applyBorder="1" applyAlignment="1">
      <alignment horizontal="center" vertical="center"/>
    </xf>
    <xf numFmtId="44" fontId="8" fillId="2" borderId="32" xfId="304" applyFont="1" applyFill="1" applyBorder="1" applyAlignment="1">
      <alignment horizontal="center" vertical="center"/>
    </xf>
    <xf numFmtId="0" fontId="8" fillId="2" borderId="48" xfId="0" applyFont="1" applyFill="1" applyBorder="1" applyAlignment="1">
      <alignment horizontal="center" vertical="center"/>
    </xf>
    <xf numFmtId="0" fontId="7" fillId="0" borderId="56" xfId="0" applyFont="1" applyBorder="1" applyAlignment="1">
      <alignment horizontal="left" vertical="center" wrapText="1"/>
    </xf>
    <xf numFmtId="0" fontId="15" fillId="0" borderId="56" xfId="0" applyFont="1" applyBorder="1" applyAlignment="1">
      <alignment horizontal="center" vertical="center"/>
    </xf>
    <xf numFmtId="10" fontId="0" fillId="0" borderId="56" xfId="0" applyNumberFormat="1" applyBorder="1" applyAlignment="1">
      <alignment horizontal="center" vertical="center"/>
    </xf>
    <xf numFmtId="3" fontId="7" fillId="0" borderId="56" xfId="0" applyNumberFormat="1" applyFont="1" applyBorder="1" applyAlignment="1">
      <alignment horizontal="center" vertical="center"/>
    </xf>
    <xf numFmtId="0" fontId="48" fillId="0" borderId="67" xfId="0" applyFont="1" applyBorder="1" applyAlignment="1">
      <alignment horizontal="center" vertical="center" wrapText="1"/>
    </xf>
    <xf numFmtId="0" fontId="15" fillId="0" borderId="63" xfId="0" applyFont="1" applyBorder="1" applyAlignment="1">
      <alignment horizontal="center" vertical="center"/>
    </xf>
    <xf numFmtId="0" fontId="0" fillId="0" borderId="64" xfId="0" applyBorder="1" applyAlignment="1">
      <alignment horizontal="center" vertical="center"/>
    </xf>
    <xf numFmtId="10" fontId="0" fillId="0" borderId="63" xfId="0" applyNumberFormat="1" applyBorder="1" applyAlignment="1">
      <alignment horizontal="center" vertical="center"/>
    </xf>
    <xf numFmtId="0" fontId="48" fillId="0" borderId="63" xfId="0" applyFont="1" applyBorder="1" applyAlignment="1">
      <alignment horizontal="left" vertical="center" wrapText="1"/>
    </xf>
    <xf numFmtId="166" fontId="48" fillId="0" borderId="63" xfId="0" applyNumberFormat="1" applyFont="1" applyBorder="1" applyAlignment="1">
      <alignment horizontal="center" vertical="center"/>
    </xf>
    <xf numFmtId="1" fontId="59" fillId="2" borderId="70" xfId="0" applyNumberFormat="1" applyFont="1" applyFill="1" applyBorder="1" applyAlignment="1">
      <alignment horizontal="center" vertical="center"/>
    </xf>
    <xf numFmtId="0" fontId="0" fillId="0" borderId="57" xfId="0" applyBorder="1" applyAlignment="1">
      <alignment horizontal="center" vertical="center"/>
    </xf>
    <xf numFmtId="10" fontId="0" fillId="0" borderId="57" xfId="0" applyNumberFormat="1" applyBorder="1" applyAlignment="1">
      <alignment horizontal="center" vertical="center"/>
    </xf>
    <xf numFmtId="10" fontId="0" fillId="0" borderId="67" xfId="0" applyNumberFormat="1" applyBorder="1" applyAlignment="1">
      <alignment horizontal="center" vertical="center"/>
    </xf>
    <xf numFmtId="3" fontId="7" fillId="0" borderId="63" xfId="0" applyNumberFormat="1" applyFont="1" applyBorder="1" applyAlignment="1">
      <alignment horizontal="center" vertical="center" wrapText="1"/>
    </xf>
    <xf numFmtId="166" fontId="7" fillId="0" borderId="56" xfId="0" applyNumberFormat="1" applyFont="1" applyBorder="1" applyAlignment="1">
      <alignment horizontal="center" vertical="center" wrapText="1"/>
    </xf>
    <xf numFmtId="0" fontId="15" fillId="2" borderId="66" xfId="0" applyFont="1" applyFill="1" applyBorder="1" applyAlignment="1">
      <alignment horizontal="center" vertical="center"/>
    </xf>
    <xf numFmtId="166" fontId="7" fillId="0" borderId="63" xfId="0" applyNumberFormat="1" applyFont="1" applyBorder="1" applyAlignment="1">
      <alignment horizontal="center" vertical="center" wrapText="1"/>
    </xf>
    <xf numFmtId="0" fontId="48" fillId="0" borderId="56" xfId="0" applyFont="1" applyFill="1" applyBorder="1" applyAlignment="1">
      <alignment horizontal="center" vertical="center" wrapText="1"/>
    </xf>
    <xf numFmtId="3" fontId="7" fillId="0" borderId="56" xfId="0" applyNumberFormat="1" applyFont="1" applyBorder="1" applyAlignment="1">
      <alignment horizontal="center" vertical="center" wrapText="1"/>
    </xf>
    <xf numFmtId="0" fontId="7" fillId="0" borderId="56" xfId="0" applyFont="1" applyBorder="1" applyAlignment="1">
      <alignment horizontal="center"/>
    </xf>
    <xf numFmtId="0" fontId="7" fillId="0" borderId="63" xfId="0" applyFont="1" applyBorder="1" applyAlignment="1">
      <alignment horizontal="left" vertical="center"/>
    </xf>
    <xf numFmtId="9" fontId="7" fillId="0" borderId="63" xfId="303" applyFont="1" applyFill="1" applyBorder="1" applyAlignment="1">
      <alignment horizontal="center" vertical="center" wrapText="1"/>
    </xf>
    <xf numFmtId="0" fontId="48" fillId="0" borderId="56" xfId="0" applyFont="1" applyBorder="1" applyAlignment="1">
      <alignment horizontal="center" vertical="center"/>
    </xf>
    <xf numFmtId="1" fontId="59" fillId="2" borderId="0" xfId="0" applyNumberFormat="1" applyFont="1" applyFill="1" applyBorder="1" applyAlignment="1">
      <alignment horizontal="center" vertical="center"/>
    </xf>
    <xf numFmtId="14" fontId="8" fillId="2" borderId="70" xfId="0" applyNumberFormat="1" applyFont="1" applyFill="1" applyBorder="1" applyAlignment="1">
      <alignment horizontal="center" vertical="center"/>
    </xf>
    <xf numFmtId="0" fontId="7" fillId="0" borderId="55" xfId="0" applyFont="1" applyBorder="1" applyAlignment="1">
      <alignment horizontal="center" vertical="center" wrapText="1"/>
    </xf>
    <xf numFmtId="49" fontId="7" fillId="0" borderId="56" xfId="0" applyNumberFormat="1" applyFont="1" applyBorder="1" applyAlignment="1">
      <alignment horizontal="center" vertical="center" wrapText="1"/>
    </xf>
    <xf numFmtId="0" fontId="46" fillId="0" borderId="56" xfId="0" applyFont="1" applyBorder="1" applyAlignment="1">
      <alignment horizontal="center" vertical="center" wrapText="1"/>
    </xf>
    <xf numFmtId="1" fontId="7" fillId="0" borderId="56" xfId="0" applyNumberFormat="1" applyFont="1" applyBorder="1" applyAlignment="1">
      <alignment horizontal="center" vertical="center" wrapText="1"/>
    </xf>
    <xf numFmtId="9" fontId="7" fillId="0" borderId="56" xfId="303" applyFont="1" applyFill="1" applyBorder="1" applyAlignment="1">
      <alignment horizontal="center" vertical="center" wrapText="1"/>
    </xf>
    <xf numFmtId="0" fontId="46" fillId="0" borderId="56" xfId="0" applyFont="1" applyBorder="1" applyAlignment="1">
      <alignment horizontal="left" vertical="center" wrapText="1"/>
    </xf>
    <xf numFmtId="0" fontId="46" fillId="0" borderId="58" xfId="0" applyFont="1" applyBorder="1" applyAlignment="1">
      <alignment horizontal="center" vertical="center" wrapText="1"/>
    </xf>
    <xf numFmtId="0" fontId="0" fillId="0" borderId="60" xfId="0" applyBorder="1" applyAlignment="1">
      <alignment horizontal="center" vertical="center"/>
    </xf>
    <xf numFmtId="0" fontId="8" fillId="2" borderId="62" xfId="0" applyFont="1" applyFill="1" applyBorder="1" applyAlignment="1">
      <alignment horizontal="center" vertical="center" wrapText="1"/>
    </xf>
    <xf numFmtId="0" fontId="8" fillId="2" borderId="63" xfId="0" applyFont="1" applyFill="1" applyBorder="1" applyAlignment="1">
      <alignment horizontal="center" vertical="center" wrapText="1"/>
    </xf>
    <xf numFmtId="0" fontId="8" fillId="2" borderId="63" xfId="0" applyFont="1" applyFill="1" applyBorder="1" applyAlignment="1">
      <alignment horizontal="center" vertical="center"/>
    </xf>
    <xf numFmtId="1" fontId="59" fillId="2" borderId="74" xfId="0" applyNumberFormat="1" applyFont="1" applyFill="1" applyBorder="1" applyAlignment="1">
      <alignment horizontal="center" vertical="center"/>
    </xf>
    <xf numFmtId="10" fontId="59" fillId="43" borderId="66" xfId="303" applyNumberFormat="1" applyFont="1" applyFill="1" applyBorder="1" applyAlignment="1">
      <alignment horizontal="center" vertical="center"/>
    </xf>
    <xf numFmtId="14" fontId="8" fillId="2" borderId="67" xfId="0" applyNumberFormat="1" applyFont="1" applyFill="1" applyBorder="1" applyAlignment="1">
      <alignment horizontal="center" vertical="center"/>
    </xf>
    <xf numFmtId="14" fontId="8" fillId="2" borderId="63" xfId="0" applyNumberFormat="1" applyFont="1" applyFill="1" applyBorder="1" applyAlignment="1">
      <alignment horizontal="center" vertical="center"/>
    </xf>
    <xf numFmtId="44" fontId="8" fillId="2" borderId="63" xfId="304" applyFont="1" applyFill="1" applyBorder="1" applyAlignment="1">
      <alignment horizontal="center" vertical="center"/>
    </xf>
    <xf numFmtId="0" fontId="8" fillId="2" borderId="65" xfId="0" applyFont="1" applyFill="1" applyBorder="1" applyAlignment="1">
      <alignment horizontal="center" vertical="center"/>
    </xf>
    <xf numFmtId="0" fontId="7" fillId="0" borderId="28" xfId="0" applyFont="1" applyFill="1" applyBorder="1" applyAlignment="1">
      <alignment horizontal="center" vertical="center" wrapText="1"/>
    </xf>
    <xf numFmtId="1" fontId="7" fillId="0" borderId="63" xfId="0" applyNumberFormat="1" applyFont="1" applyFill="1" applyBorder="1" applyAlignment="1">
      <alignment horizontal="center" vertical="center" wrapText="1"/>
    </xf>
    <xf numFmtId="0" fontId="48" fillId="0" borderId="28" xfId="0" applyFont="1" applyFill="1" applyBorder="1" applyAlignment="1">
      <alignment horizontal="center" vertical="center"/>
    </xf>
    <xf numFmtId="0" fontId="48" fillId="0" borderId="28" xfId="0" applyFont="1" applyFill="1" applyBorder="1" applyAlignment="1">
      <alignment horizontal="center" vertical="center" wrapText="1"/>
    </xf>
    <xf numFmtId="0" fontId="48" fillId="0" borderId="63" xfId="0" applyFont="1" applyFill="1" applyBorder="1" applyAlignment="1">
      <alignment horizontal="center" vertical="center" wrapText="1"/>
    </xf>
    <xf numFmtId="1" fontId="7" fillId="0" borderId="63" xfId="0" applyNumberFormat="1" applyFont="1" applyFill="1" applyBorder="1" applyAlignment="1">
      <alignment horizontal="center" vertical="center"/>
    </xf>
    <xf numFmtId="2" fontId="7" fillId="0" borderId="28" xfId="0" applyNumberFormat="1" applyFont="1" applyFill="1" applyBorder="1" applyAlignment="1">
      <alignment horizontal="center" vertical="center"/>
    </xf>
    <xf numFmtId="43" fontId="59" fillId="43" borderId="32" xfId="0" applyNumberFormat="1" applyFont="1" applyFill="1" applyBorder="1" applyAlignment="1">
      <alignment horizontal="center" vertical="center"/>
    </xf>
    <xf numFmtId="43" fontId="59" fillId="43" borderId="64" xfId="0" applyNumberFormat="1" applyFont="1" applyFill="1" applyBorder="1" applyAlignment="1">
      <alignment horizontal="center" vertical="center"/>
    </xf>
    <xf numFmtId="10" fontId="59" fillId="43" borderId="68" xfId="0" applyNumberFormat="1" applyFont="1" applyFill="1" applyBorder="1" applyAlignment="1">
      <alignment horizontal="center" vertical="center"/>
    </xf>
    <xf numFmtId="0" fontId="62" fillId="0" borderId="63" xfId="0" applyFont="1" applyBorder="1" applyAlignment="1">
      <alignment horizontal="center" vertical="center"/>
    </xf>
    <xf numFmtId="0" fontId="62" fillId="0" borderId="56" xfId="0" applyFont="1" applyBorder="1" applyAlignment="1">
      <alignment horizontal="center" vertical="center"/>
    </xf>
    <xf numFmtId="0" fontId="8" fillId="2" borderId="80" xfId="0" applyFont="1" applyFill="1" applyBorder="1" applyAlignment="1">
      <alignment horizontal="center" vertical="center" wrapText="1"/>
    </xf>
    <xf numFmtId="0" fontId="8" fillId="2" borderId="64" xfId="0" applyFont="1" applyFill="1" applyBorder="1" applyAlignment="1">
      <alignment horizontal="center" vertical="center" wrapText="1"/>
    </xf>
    <xf numFmtId="0" fontId="8" fillId="2" borderId="64" xfId="0" applyFont="1" applyFill="1" applyBorder="1" applyAlignment="1">
      <alignment horizontal="center" vertical="center"/>
    </xf>
    <xf numFmtId="10" fontId="59" fillId="43" borderId="83" xfId="303" applyNumberFormat="1" applyFont="1" applyFill="1" applyBorder="1" applyAlignment="1">
      <alignment horizontal="center" vertical="center"/>
    </xf>
    <xf numFmtId="14" fontId="8" fillId="2" borderId="64" xfId="0" applyNumberFormat="1" applyFont="1" applyFill="1" applyBorder="1" applyAlignment="1">
      <alignment horizontal="center" vertical="center"/>
    </xf>
    <xf numFmtId="44" fontId="8" fillId="2" borderId="64" xfId="304" applyFont="1" applyFill="1" applyBorder="1" applyAlignment="1">
      <alignment horizontal="center" vertical="center"/>
    </xf>
    <xf numFmtId="0" fontId="8" fillId="2" borderId="72" xfId="0" applyFont="1" applyFill="1" applyBorder="1" applyAlignment="1">
      <alignment horizontal="center" vertical="center"/>
    </xf>
    <xf numFmtId="0" fontId="8" fillId="2" borderId="84" xfId="0" applyFont="1" applyFill="1" applyBorder="1" applyAlignment="1">
      <alignment horizontal="center" vertical="center" wrapText="1"/>
    </xf>
    <xf numFmtId="10" fontId="59" fillId="43" borderId="78" xfId="0" applyNumberFormat="1" applyFont="1" applyFill="1" applyBorder="1" applyAlignment="1">
      <alignment horizontal="center" vertical="center"/>
    </xf>
    <xf numFmtId="8" fontId="59" fillId="43" borderId="32" xfId="0" applyNumberFormat="1" applyFont="1" applyFill="1" applyBorder="1" applyAlignment="1">
      <alignment horizontal="center" vertical="center"/>
    </xf>
    <xf numFmtId="8" fontId="8" fillId="0" borderId="0" xfId="0" applyNumberFormat="1" applyFont="1" applyFill="1" applyAlignment="1">
      <alignment horizontal="center" vertical="center"/>
    </xf>
    <xf numFmtId="43" fontId="15" fillId="0" borderId="0" xfId="305" applyFont="1" applyFill="1"/>
    <xf numFmtId="0" fontId="0" fillId="0" borderId="0" xfId="0" applyFill="1"/>
    <xf numFmtId="8" fontId="0" fillId="0" borderId="0" xfId="0" applyNumberFormat="1" applyFill="1"/>
    <xf numFmtId="10" fontId="59" fillId="43" borderId="76" xfId="0" applyNumberFormat="1" applyFont="1" applyFill="1" applyBorder="1" applyAlignment="1">
      <alignment horizontal="center" vertical="center"/>
    </xf>
    <xf numFmtId="168" fontId="63" fillId="43" borderId="1" xfId="304" applyNumberFormat="1" applyFont="1" applyFill="1" applyBorder="1" applyAlignment="1">
      <alignment horizontal="center" vertical="center"/>
    </xf>
    <xf numFmtId="10" fontId="63" fillId="43" borderId="1" xfId="303" applyNumberFormat="1" applyFont="1" applyFill="1" applyBorder="1" applyAlignment="1">
      <alignment horizontal="center" vertical="center"/>
    </xf>
    <xf numFmtId="1" fontId="59" fillId="2" borderId="82" xfId="0" applyNumberFormat="1" applyFont="1" applyFill="1" applyBorder="1" applyAlignment="1">
      <alignment horizontal="center" vertical="center"/>
    </xf>
    <xf numFmtId="8" fontId="59" fillId="43" borderId="64" xfId="0" applyNumberFormat="1" applyFont="1" applyFill="1" applyBorder="1" applyAlignment="1">
      <alignment horizontal="center" vertical="center"/>
    </xf>
    <xf numFmtId="10" fontId="59" fillId="43" borderId="79" xfId="0" applyNumberFormat="1" applyFont="1" applyFill="1" applyBorder="1" applyAlignment="1">
      <alignment horizontal="center" vertical="center"/>
    </xf>
    <xf numFmtId="166" fontId="0" fillId="0" borderId="56" xfId="0" applyNumberFormat="1" applyFill="1" applyBorder="1" applyAlignment="1">
      <alignment horizontal="center" vertical="center"/>
    </xf>
    <xf numFmtId="166" fontId="0" fillId="0" borderId="28" xfId="0" applyNumberFormat="1" applyFill="1" applyBorder="1" applyAlignment="1">
      <alignment horizontal="center" vertical="center"/>
    </xf>
    <xf numFmtId="166" fontId="0" fillId="0" borderId="63" xfId="0" applyNumberFormat="1" applyFill="1" applyBorder="1" applyAlignment="1">
      <alignment horizontal="center" vertical="center"/>
    </xf>
    <xf numFmtId="0" fontId="8" fillId="0" borderId="32" xfId="0" applyFont="1" applyFill="1" applyBorder="1" applyAlignment="1">
      <alignment horizontal="center" vertical="center"/>
    </xf>
    <xf numFmtId="0" fontId="8" fillId="0" borderId="64" xfId="0" applyFont="1" applyFill="1" applyBorder="1" applyAlignment="1">
      <alignment horizontal="center" vertical="center"/>
    </xf>
    <xf numFmtId="0" fontId="8" fillId="0" borderId="63" xfId="0" applyFont="1" applyFill="1" applyBorder="1" applyAlignment="1">
      <alignment horizontal="center" vertical="center"/>
    </xf>
    <xf numFmtId="0" fontId="8" fillId="0" borderId="0" xfId="0" applyFont="1" applyFill="1" applyAlignment="1">
      <alignment horizontal="center" vertical="center"/>
    </xf>
    <xf numFmtId="44" fontId="0" fillId="0" borderId="56" xfId="304" applyFont="1" applyFill="1" applyBorder="1" applyAlignment="1">
      <alignment horizontal="center" vertical="center"/>
    </xf>
    <xf numFmtId="44" fontId="0" fillId="0" borderId="28" xfId="304" applyFont="1" applyFill="1" applyBorder="1" applyAlignment="1">
      <alignment horizontal="center" vertical="center"/>
    </xf>
    <xf numFmtId="44" fontId="0" fillId="0" borderId="63" xfId="304" applyFont="1" applyFill="1" applyBorder="1" applyAlignment="1">
      <alignment horizontal="center" vertical="center"/>
    </xf>
    <xf numFmtId="0" fontId="0" fillId="0" borderId="56" xfId="0" applyBorder="1" applyAlignment="1">
      <alignment horizontal="center" vertical="center"/>
    </xf>
    <xf numFmtId="0" fontId="5" fillId="45" borderId="1" xfId="0" applyFont="1" applyFill="1" applyBorder="1" applyAlignment="1">
      <alignment horizontal="center" vertical="center" wrapText="1"/>
    </xf>
    <xf numFmtId="0" fontId="64" fillId="45" borderId="31" xfId="0" applyFont="1" applyFill="1" applyBorder="1" applyAlignment="1">
      <alignment horizontal="center" vertical="center" wrapText="1"/>
    </xf>
    <xf numFmtId="0" fontId="19" fillId="2" borderId="52" xfId="0" applyFont="1" applyFill="1" applyBorder="1" applyAlignment="1">
      <alignment horizontal="center" vertical="center"/>
    </xf>
    <xf numFmtId="0" fontId="19" fillId="2" borderId="29" xfId="0" applyFont="1" applyFill="1" applyBorder="1" applyAlignment="1">
      <alignment horizontal="center" vertical="center"/>
    </xf>
    <xf numFmtId="0" fontId="47" fillId="2" borderId="94" xfId="0" applyFont="1" applyFill="1" applyBorder="1" applyAlignment="1">
      <alignment horizontal="center" vertical="center"/>
    </xf>
    <xf numFmtId="0" fontId="47" fillId="2" borderId="27" xfId="0" applyFont="1" applyFill="1" applyBorder="1" applyAlignment="1">
      <alignment horizontal="center" vertical="center"/>
    </xf>
    <xf numFmtId="0" fontId="47" fillId="2" borderId="1" xfId="0" applyFont="1" applyFill="1" applyBorder="1" applyAlignment="1">
      <alignment horizontal="center" vertical="center"/>
    </xf>
    <xf numFmtId="0" fontId="19" fillId="0" borderId="29" xfId="0" applyFont="1" applyFill="1" applyBorder="1" applyAlignment="1">
      <alignment horizontal="center" vertical="center"/>
    </xf>
    <xf numFmtId="0" fontId="47" fillId="0" borderId="27" xfId="0" applyFont="1" applyFill="1" applyBorder="1" applyAlignment="1">
      <alignment horizontal="center" vertical="center"/>
    </xf>
    <xf numFmtId="9" fontId="47" fillId="2" borderId="28" xfId="303" applyFont="1" applyFill="1" applyBorder="1" applyAlignment="1">
      <alignment horizontal="center" vertical="center"/>
    </xf>
    <xf numFmtId="0" fontId="7" fillId="0" borderId="33" xfId="0" applyFont="1" applyBorder="1" applyAlignment="1">
      <alignment horizontal="center" vertical="center" wrapText="1"/>
    </xf>
    <xf numFmtId="0" fontId="7" fillId="0" borderId="1" xfId="0" applyFont="1" applyBorder="1" applyAlignment="1">
      <alignment horizontal="center" vertical="center" wrapText="1"/>
    </xf>
    <xf numFmtId="0" fontId="0" fillId="0" borderId="56" xfId="0" applyBorder="1" applyAlignment="1">
      <alignment horizontal="center" vertical="center"/>
    </xf>
    <xf numFmtId="0" fontId="0" fillId="0" borderId="63" xfId="0" applyBorder="1" applyAlignment="1">
      <alignment horizontal="center" vertical="center"/>
    </xf>
    <xf numFmtId="0" fontId="17" fillId="2" borderId="1" xfId="0" applyFont="1" applyFill="1" applyBorder="1" applyAlignment="1">
      <alignment horizontal="left" vertical="center" wrapText="1"/>
    </xf>
    <xf numFmtId="0" fontId="20" fillId="0" borderId="1" xfId="0" applyFont="1" applyBorder="1" applyAlignment="1">
      <alignment horizontal="left" vertical="center" wrapText="1"/>
    </xf>
    <xf numFmtId="0" fontId="17" fillId="2" borderId="2"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4" fillId="3" borderId="1" xfId="0" applyFont="1" applyFill="1" applyBorder="1" applyAlignment="1">
      <alignment horizontal="left" vertical="center" wrapText="1"/>
    </xf>
    <xf numFmtId="0" fontId="17" fillId="2" borderId="1" xfId="0" applyFont="1" applyFill="1" applyBorder="1" applyAlignment="1">
      <alignment horizontal="left" vertical="center"/>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0" borderId="1" xfId="0" applyFont="1" applyBorder="1" applyAlignment="1">
      <alignment horizontal="left" vertical="center" wrapText="1"/>
    </xf>
    <xf numFmtId="0" fontId="18" fillId="0" borderId="1" xfId="0" applyFont="1" applyBorder="1" applyAlignment="1">
      <alignment horizontal="left" vertical="center" wrapText="1"/>
    </xf>
    <xf numFmtId="0" fontId="12"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7" fillId="0" borderId="1" xfId="0" applyFont="1" applyBorder="1" applyAlignment="1">
      <alignment horizontal="left" vertical="center"/>
    </xf>
    <xf numFmtId="0" fontId="17" fillId="0" borderId="1" xfId="0" applyFont="1" applyBorder="1" applyAlignment="1">
      <alignment horizontal="left"/>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7" fillId="0" borderId="3" xfId="0" applyFont="1" applyBorder="1" applyAlignment="1">
      <alignment horizontal="center"/>
    </xf>
    <xf numFmtId="0" fontId="4" fillId="3" borderId="1" xfId="0" applyFont="1" applyFill="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1" xfId="0" applyFont="1" applyBorder="1" applyAlignment="1">
      <alignment horizontal="left" vertical="center"/>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21" fillId="2" borderId="1" xfId="0" applyFont="1" applyFill="1" applyBorder="1" applyAlignment="1">
      <alignment horizontal="center"/>
    </xf>
    <xf numFmtId="0" fontId="52" fillId="2" borderId="1" xfId="0" applyFont="1" applyFill="1" applyBorder="1" applyAlignment="1">
      <alignment horizontal="center" vertical="center" wrapText="1"/>
    </xf>
    <xf numFmtId="0" fontId="55" fillId="41" borderId="31" xfId="0" applyFont="1" applyFill="1" applyBorder="1" applyAlignment="1">
      <alignment horizontal="center" vertical="center" wrapText="1"/>
    </xf>
    <xf numFmtId="0" fontId="55" fillId="41" borderId="32" xfId="0" applyFont="1" applyFill="1" applyBorder="1" applyAlignment="1">
      <alignment horizontal="center" vertical="center" wrapText="1"/>
    </xf>
    <xf numFmtId="0" fontId="55" fillId="41" borderId="41"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2" xfId="0" applyFont="1" applyFill="1" applyBorder="1" applyAlignment="1">
      <alignment horizontal="center" vertical="center"/>
    </xf>
    <xf numFmtId="0" fontId="2" fillId="2" borderId="1" xfId="0" applyFont="1" applyFill="1" applyBorder="1" applyAlignment="1">
      <alignment horizontal="center" vertical="center"/>
    </xf>
    <xf numFmtId="49" fontId="7" fillId="0" borderId="38" xfId="0" applyNumberFormat="1" applyFont="1" applyBorder="1" applyAlignment="1">
      <alignment horizontal="center" vertical="center" wrapText="1"/>
    </xf>
    <xf numFmtId="49" fontId="7" fillId="0" borderId="28" xfId="0" applyNumberFormat="1" applyFont="1" applyBorder="1" applyAlignment="1">
      <alignment horizontal="center" vertical="center" wrapText="1"/>
    </xf>
    <xf numFmtId="0" fontId="7" fillId="0" borderId="38"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28" xfId="0" applyFont="1" applyBorder="1" applyAlignment="1">
      <alignment horizont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3" fillId="2" borderId="2" xfId="0" applyFont="1" applyFill="1" applyBorder="1" applyAlignment="1">
      <alignment horizontal="center" vertical="center" wrapText="1"/>
    </xf>
    <xf numFmtId="0" fontId="53" fillId="2" borderId="3" xfId="0" applyFont="1" applyFill="1" applyBorder="1" applyAlignment="1">
      <alignment horizontal="center" vertical="center" wrapText="1"/>
    </xf>
    <xf numFmtId="0" fontId="21" fillId="2" borderId="11" xfId="0" applyFont="1" applyFill="1" applyBorder="1" applyAlignment="1">
      <alignment horizontal="center"/>
    </xf>
    <xf numFmtId="0" fontId="21" fillId="2" borderId="12" xfId="0" applyFont="1" applyFill="1" applyBorder="1" applyAlignment="1">
      <alignment horizontal="center"/>
    </xf>
    <xf numFmtId="0" fontId="21" fillId="2" borderId="16" xfId="0" applyFont="1" applyFill="1" applyBorder="1" applyAlignment="1">
      <alignment horizontal="center"/>
    </xf>
    <xf numFmtId="0" fontId="21" fillId="2" borderId="17" xfId="0" applyFont="1" applyFill="1" applyBorder="1" applyAlignment="1">
      <alignment horizontal="center"/>
    </xf>
    <xf numFmtId="0" fontId="21" fillId="2" borderId="13" xfId="0" applyFont="1" applyFill="1" applyBorder="1" applyAlignment="1">
      <alignment horizontal="center"/>
    </xf>
    <xf numFmtId="0" fontId="21" fillId="2" borderId="15" xfId="0" applyFont="1" applyFill="1" applyBorder="1" applyAlignment="1">
      <alignment horizontal="center"/>
    </xf>
    <xf numFmtId="0" fontId="52" fillId="2" borderId="2" xfId="0" applyFont="1" applyFill="1" applyBorder="1" applyAlignment="1">
      <alignment horizontal="center" vertical="center" wrapText="1"/>
    </xf>
    <xf numFmtId="0" fontId="52" fillId="2" borderId="3" xfId="0" applyFont="1" applyFill="1" applyBorder="1" applyAlignment="1">
      <alignment horizontal="center" vertical="center" wrapText="1"/>
    </xf>
    <xf numFmtId="0" fontId="52"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5" xfId="0" applyFont="1" applyFill="1" applyBorder="1" applyAlignment="1">
      <alignment horizontal="center" vertical="center"/>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1" xfId="0" applyFont="1" applyBorder="1" applyAlignment="1">
      <alignment horizontal="center" vertical="center" wrapText="1"/>
    </xf>
    <xf numFmtId="44" fontId="7" fillId="0" borderId="7" xfId="304" applyFont="1" applyBorder="1" applyAlignment="1">
      <alignment horizontal="center" vertical="center" wrapText="1"/>
    </xf>
    <xf numFmtId="44" fontId="7" fillId="0" borderId="1" xfId="304" applyFont="1" applyBorder="1" applyAlignment="1">
      <alignment horizontal="center" vertical="center" wrapText="1"/>
    </xf>
    <xf numFmtId="44" fontId="7" fillId="0" borderId="32" xfId="304" applyFont="1" applyBorder="1" applyAlignment="1">
      <alignment horizontal="center" vertical="center" wrapText="1"/>
    </xf>
    <xf numFmtId="44" fontId="7" fillId="0" borderId="64" xfId="304" applyFont="1" applyBorder="1" applyAlignment="1">
      <alignment horizontal="center" vertical="center" wrapText="1"/>
    </xf>
    <xf numFmtId="44" fontId="7" fillId="0" borderId="48" xfId="304" applyFont="1" applyBorder="1" applyAlignment="1">
      <alignment horizontal="center" vertical="center" wrapText="1"/>
    </xf>
    <xf numFmtId="44" fontId="7" fillId="0" borderId="72" xfId="304" applyFont="1" applyBorder="1" applyAlignment="1">
      <alignment horizontal="center" vertical="center" wrapText="1"/>
    </xf>
    <xf numFmtId="10" fontId="7" fillId="0" borderId="85" xfId="303" applyNumberFormat="1" applyFont="1" applyBorder="1" applyAlignment="1">
      <alignment horizontal="center" vertical="center" wrapText="1"/>
    </xf>
    <xf numFmtId="10" fontId="7" fillId="0" borderId="86" xfId="303" applyNumberFormat="1" applyFont="1" applyBorder="1" applyAlignment="1">
      <alignment horizontal="center" vertical="center" wrapText="1"/>
    </xf>
    <xf numFmtId="10" fontId="7" fillId="0" borderId="10" xfId="303" applyNumberFormat="1" applyFont="1" applyBorder="1" applyAlignment="1">
      <alignment horizontal="center" vertical="center" wrapText="1"/>
    </xf>
    <xf numFmtId="10" fontId="7" fillId="0" borderId="93" xfId="303" applyNumberFormat="1" applyFont="1" applyBorder="1" applyAlignment="1">
      <alignment horizontal="center" vertical="center" wrapText="1"/>
    </xf>
    <xf numFmtId="0" fontId="7" fillId="0" borderId="0" xfId="0" applyFont="1" applyBorder="1" applyAlignment="1">
      <alignment horizontal="center" vertical="center" wrapText="1"/>
    </xf>
    <xf numFmtId="0" fontId="7" fillId="0" borderId="7"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72" xfId="0" applyFont="1" applyBorder="1" applyAlignment="1">
      <alignment horizontal="center" vertical="center" wrapText="1"/>
    </xf>
    <xf numFmtId="44" fontId="7" fillId="0" borderId="66" xfId="304" applyFont="1" applyBorder="1" applyAlignment="1">
      <alignment horizontal="center" vertical="center" wrapText="1"/>
    </xf>
    <xf numFmtId="10" fontId="0" fillId="0" borderId="88" xfId="0" applyNumberFormat="1" applyBorder="1" applyAlignment="1">
      <alignment horizontal="center" vertical="center"/>
    </xf>
    <xf numFmtId="10" fontId="0" fillId="0" borderId="89" xfId="0" applyNumberFormat="1" applyBorder="1" applyAlignment="1">
      <alignment horizontal="center" vertical="center"/>
    </xf>
    <xf numFmtId="10" fontId="0" fillId="0" borderId="90" xfId="0" applyNumberFormat="1" applyBorder="1" applyAlignment="1">
      <alignment horizontal="center" vertical="center"/>
    </xf>
    <xf numFmtId="10" fontId="0" fillId="0" borderId="91" xfId="0" applyNumberFormat="1" applyBorder="1" applyAlignment="1">
      <alignment horizontal="center" vertical="center"/>
    </xf>
    <xf numFmtId="10" fontId="0" fillId="0" borderId="92" xfId="0" applyNumberFormat="1" applyBorder="1" applyAlignment="1">
      <alignment horizontal="center" vertical="center"/>
    </xf>
    <xf numFmtId="0" fontId="0" fillId="0" borderId="56" xfId="0" applyBorder="1" applyAlignment="1">
      <alignment horizontal="center" vertical="center"/>
    </xf>
    <xf numFmtId="0" fontId="0" fillId="0" borderId="63" xfId="0" applyBorder="1" applyAlignment="1">
      <alignment horizontal="center" vertical="center"/>
    </xf>
    <xf numFmtId="9" fontId="0" fillId="0" borderId="60" xfId="0" applyNumberFormat="1" applyBorder="1" applyAlignment="1">
      <alignment horizontal="center" vertical="center"/>
    </xf>
    <xf numFmtId="9" fontId="0" fillId="0" borderId="68" xfId="0" applyNumberFormat="1" applyBorder="1" applyAlignment="1">
      <alignment horizontal="center" vertical="center"/>
    </xf>
    <xf numFmtId="8" fontId="60" fillId="0" borderId="59" xfId="0" applyNumberFormat="1" applyFont="1" applyBorder="1" applyAlignment="1">
      <alignment horizontal="center" vertical="center" wrapText="1"/>
    </xf>
    <xf numFmtId="8" fontId="60" fillId="0" borderId="54" xfId="0" applyNumberFormat="1" applyFont="1" applyBorder="1" applyAlignment="1">
      <alignment horizontal="center" vertical="center" wrapText="1"/>
    </xf>
    <xf numFmtId="44" fontId="0" fillId="0" borderId="31" xfId="304" applyFont="1" applyBorder="1" applyAlignment="1">
      <alignment horizontal="center" vertical="center"/>
    </xf>
    <xf numFmtId="44" fontId="0" fillId="0" borderId="64" xfId="304" applyFont="1" applyBorder="1" applyAlignment="1">
      <alignment horizontal="center" vertical="center"/>
    </xf>
    <xf numFmtId="8" fontId="60" fillId="0" borderId="57" xfId="0" applyNumberFormat="1" applyFont="1" applyBorder="1" applyAlignment="1">
      <alignment horizontal="center" vertical="center" wrapText="1"/>
    </xf>
    <xf numFmtId="8" fontId="60" fillId="0" borderId="32" xfId="0" applyNumberFormat="1" applyFont="1" applyBorder="1" applyAlignment="1">
      <alignment horizontal="center" vertical="center" wrapText="1"/>
    </xf>
    <xf numFmtId="8" fontId="60" fillId="0" borderId="30" xfId="0" applyNumberFormat="1" applyFont="1" applyBorder="1" applyAlignment="1">
      <alignment horizontal="center" vertical="center" wrapText="1"/>
    </xf>
    <xf numFmtId="44" fontId="0" fillId="0" borderId="53" xfId="304" applyFont="1" applyBorder="1" applyAlignment="1">
      <alignment horizontal="center" vertical="center"/>
    </xf>
    <xf numFmtId="44" fontId="0" fillId="0" borderId="70" xfId="304" applyFont="1" applyBorder="1" applyAlignment="1">
      <alignment horizontal="center" vertical="center"/>
    </xf>
    <xf numFmtId="44" fontId="0" fillId="0" borderId="82" xfId="304" applyFont="1" applyBorder="1" applyAlignment="1">
      <alignment horizontal="center" vertical="center"/>
    </xf>
    <xf numFmtId="0" fontId="7" fillId="0" borderId="31" xfId="0" applyFont="1" applyBorder="1" applyAlignment="1">
      <alignment horizontal="left" vertical="center" wrapText="1"/>
    </xf>
    <xf numFmtId="0" fontId="7" fillId="0" borderId="64" xfId="0" applyFont="1" applyBorder="1" applyAlignment="1">
      <alignment horizontal="left" vertical="center" wrapText="1"/>
    </xf>
    <xf numFmtId="0" fontId="7" fillId="0" borderId="30" xfId="0" applyFont="1" applyBorder="1" applyAlignment="1">
      <alignment horizontal="left" vertical="center" wrapText="1"/>
    </xf>
    <xf numFmtId="1" fontId="7" fillId="0" borderId="57" xfId="0" applyNumberFormat="1" applyFont="1" applyBorder="1" applyAlignment="1">
      <alignment horizontal="center" vertical="center"/>
    </xf>
    <xf numFmtId="1" fontId="7" fillId="0" borderId="32" xfId="0" applyNumberFormat="1" applyFont="1" applyBorder="1" applyAlignment="1">
      <alignment horizontal="center" vertical="center"/>
    </xf>
    <xf numFmtId="1" fontId="7" fillId="0" borderId="64" xfId="0" applyNumberFormat="1" applyFont="1" applyBorder="1" applyAlignment="1">
      <alignment horizontal="center" vertical="center"/>
    </xf>
    <xf numFmtId="0" fontId="7" fillId="0" borderId="57"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64"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0" xfId="0" applyFont="1" applyBorder="1" applyAlignment="1">
      <alignment horizontal="center" vertical="center" wrapText="1"/>
    </xf>
    <xf numFmtId="1" fontId="7" fillId="0" borderId="57" xfId="0" applyNumberFormat="1" applyFont="1" applyBorder="1" applyAlignment="1">
      <alignment horizontal="center" vertical="center" wrapText="1"/>
    </xf>
    <xf numFmtId="1" fontId="7" fillId="0" borderId="32" xfId="0" applyNumberFormat="1" applyFont="1" applyBorder="1" applyAlignment="1">
      <alignment horizontal="center" vertical="center" wrapText="1"/>
    </xf>
    <xf numFmtId="1" fontId="7" fillId="0" borderId="64" xfId="0" applyNumberFormat="1" applyFont="1" applyBorder="1" applyAlignment="1">
      <alignment horizontal="center" vertical="center" wrapText="1"/>
    </xf>
    <xf numFmtId="10" fontId="60" fillId="0" borderId="75" xfId="303" applyNumberFormat="1" applyFont="1" applyBorder="1" applyAlignment="1">
      <alignment horizontal="center" vertical="center" wrapText="1"/>
    </xf>
    <xf numFmtId="10" fontId="60" fillId="0" borderId="76" xfId="303" applyNumberFormat="1" applyFont="1" applyBorder="1" applyAlignment="1">
      <alignment horizontal="center" vertical="center" wrapText="1"/>
    </xf>
    <xf numFmtId="10" fontId="60" fillId="0" borderId="77" xfId="303" applyNumberFormat="1" applyFont="1" applyBorder="1" applyAlignment="1">
      <alignment horizontal="center" vertical="center" wrapText="1"/>
    </xf>
    <xf numFmtId="10" fontId="60" fillId="0" borderId="79" xfId="303" applyNumberFormat="1" applyFont="1" applyBorder="1" applyAlignment="1">
      <alignment horizontal="center" vertical="center" wrapText="1"/>
    </xf>
    <xf numFmtId="0" fontId="60" fillId="0" borderId="75" xfId="303" applyNumberFormat="1" applyFont="1" applyBorder="1" applyAlignment="1">
      <alignment horizontal="center" vertical="center" wrapText="1"/>
    </xf>
    <xf numFmtId="10" fontId="0" fillId="0" borderId="78" xfId="303" applyNumberFormat="1" applyFont="1" applyBorder="1" applyAlignment="1">
      <alignment horizontal="center" vertical="center"/>
    </xf>
    <xf numFmtId="10" fontId="0" fillId="0" borderId="79" xfId="303" applyNumberFormat="1" applyFont="1" applyBorder="1" applyAlignment="1">
      <alignment horizontal="center" vertical="center"/>
    </xf>
    <xf numFmtId="8" fontId="60" fillId="0" borderId="87" xfId="0" applyNumberFormat="1" applyFont="1" applyBorder="1" applyAlignment="1">
      <alignment horizontal="center" vertical="center" wrapText="1"/>
    </xf>
    <xf numFmtId="8" fontId="60" fillId="0" borderId="0" xfId="0" applyNumberFormat="1" applyFont="1" applyBorder="1" applyAlignment="1">
      <alignment horizontal="center" vertical="center" wrapText="1"/>
    </xf>
    <xf numFmtId="8" fontId="60" fillId="0" borderId="50" xfId="0" applyNumberFormat="1" applyFont="1" applyBorder="1" applyAlignment="1">
      <alignment horizontal="center" vertical="center" wrapText="1"/>
    </xf>
    <xf numFmtId="43" fontId="0" fillId="0" borderId="31" xfId="0" applyNumberFormat="1" applyBorder="1" applyAlignment="1">
      <alignment horizontal="center" vertical="center"/>
    </xf>
    <xf numFmtId="43" fontId="0" fillId="0" borderId="32" xfId="0" applyNumberFormat="1" applyBorder="1" applyAlignment="1">
      <alignment horizontal="center" vertical="center"/>
    </xf>
    <xf numFmtId="43" fontId="0" fillId="0" borderId="64" xfId="0" applyNumberFormat="1" applyBorder="1" applyAlignment="1">
      <alignment horizontal="center" vertical="center"/>
    </xf>
    <xf numFmtId="10" fontId="0" fillId="0" borderId="76" xfId="303" applyNumberFormat="1" applyFont="1" applyBorder="1" applyAlignment="1">
      <alignment horizontal="center" vertical="center"/>
    </xf>
    <xf numFmtId="8" fontId="60" fillId="0" borderId="70" xfId="0" applyNumberFormat="1" applyFont="1" applyBorder="1" applyAlignment="1">
      <alignment horizontal="center" vertical="center" wrapText="1"/>
    </xf>
    <xf numFmtId="8" fontId="60" fillId="0" borderId="82" xfId="0" applyNumberFormat="1" applyFont="1" applyBorder="1" applyAlignment="1">
      <alignment horizontal="center" vertical="center" wrapText="1"/>
    </xf>
    <xf numFmtId="10" fontId="60" fillId="0" borderId="85" xfId="303" applyNumberFormat="1" applyFont="1" applyBorder="1" applyAlignment="1">
      <alignment horizontal="center" vertical="center" wrapText="1"/>
    </xf>
    <xf numFmtId="10" fontId="60" fillId="0" borderId="86" xfId="303" applyNumberFormat="1" applyFont="1" applyBorder="1" applyAlignment="1">
      <alignment horizontal="center" vertical="center" wrapText="1"/>
    </xf>
    <xf numFmtId="10" fontId="0" fillId="0" borderId="10" xfId="303" applyNumberFormat="1" applyFont="1" applyBorder="1" applyAlignment="1">
      <alignment horizontal="center" vertical="center"/>
    </xf>
    <xf numFmtId="10" fontId="0" fillId="0" borderId="93" xfId="303" applyNumberFormat="1" applyFont="1" applyBorder="1" applyAlignment="1">
      <alignment horizontal="center" vertical="center"/>
    </xf>
    <xf numFmtId="0" fontId="59" fillId="2" borderId="29" xfId="0" applyFont="1" applyFill="1" applyBorder="1" applyAlignment="1">
      <alignment horizontal="center" vertical="center"/>
    </xf>
    <xf numFmtId="0" fontId="59" fillId="2" borderId="47" xfId="0" applyFont="1" applyFill="1" applyBorder="1" applyAlignment="1">
      <alignment horizontal="center" vertical="center"/>
    </xf>
    <xf numFmtId="0" fontId="59" fillId="2" borderId="27" xfId="0" applyFont="1" applyFill="1" applyBorder="1" applyAlignment="1">
      <alignment horizontal="center" vertical="center"/>
    </xf>
    <xf numFmtId="0" fontId="63" fillId="44" borderId="2" xfId="0" applyFont="1" applyFill="1" applyBorder="1" applyAlignment="1">
      <alignment horizontal="center" vertical="center" wrapText="1"/>
    </xf>
    <xf numFmtId="0" fontId="63" fillId="44" borderId="3" xfId="0" applyFont="1" applyFill="1" applyBorder="1" applyAlignment="1">
      <alignment horizontal="center" vertical="center" wrapText="1"/>
    </xf>
    <xf numFmtId="0" fontId="63" fillId="44" borderId="4" xfId="0" applyFont="1" applyFill="1" applyBorder="1" applyAlignment="1">
      <alignment horizontal="center" vertical="center" wrapText="1"/>
    </xf>
    <xf numFmtId="1" fontId="59" fillId="2" borderId="48" xfId="0" applyNumberFormat="1" applyFont="1" applyFill="1" applyBorder="1" applyAlignment="1">
      <alignment horizontal="center" vertical="center"/>
    </xf>
    <xf numFmtId="1" fontId="59" fillId="2" borderId="0" xfId="0" applyNumberFormat="1" applyFont="1" applyFill="1" applyBorder="1" applyAlignment="1">
      <alignment horizontal="center" vertical="center"/>
    </xf>
    <xf numFmtId="1" fontId="59" fillId="2" borderId="70" xfId="0" applyNumberFormat="1" applyFont="1" applyFill="1" applyBorder="1" applyAlignment="1">
      <alignment horizontal="center" vertical="center"/>
    </xf>
    <xf numFmtId="1" fontId="59" fillId="2" borderId="72" xfId="0" applyNumberFormat="1" applyFont="1" applyFill="1" applyBorder="1" applyAlignment="1">
      <alignment horizontal="center" vertical="center"/>
    </xf>
    <xf numFmtId="1" fontId="59" fillId="2" borderId="81" xfId="0" applyNumberFormat="1" applyFont="1" applyFill="1" applyBorder="1" applyAlignment="1">
      <alignment horizontal="center" vertical="center"/>
    </xf>
    <xf numFmtId="1" fontId="59" fillId="2" borderId="82" xfId="0" applyNumberFormat="1" applyFont="1" applyFill="1" applyBorder="1" applyAlignment="1">
      <alignment horizontal="center" vertical="center"/>
    </xf>
    <xf numFmtId="1" fontId="59" fillId="2" borderId="65" xfId="0" applyNumberFormat="1" applyFont="1" applyFill="1" applyBorder="1" applyAlignment="1">
      <alignment horizontal="center" vertical="center"/>
    </xf>
    <xf numFmtId="1" fontId="59" fillId="2" borderId="74" xfId="0" applyNumberFormat="1" applyFont="1" applyFill="1" applyBorder="1" applyAlignment="1">
      <alignment horizontal="center" vertical="center"/>
    </xf>
    <xf numFmtId="1" fontId="59" fillId="2" borderId="67" xfId="0" applyNumberFormat="1" applyFont="1" applyFill="1" applyBorder="1" applyAlignment="1">
      <alignment horizontal="center" vertical="center"/>
    </xf>
    <xf numFmtId="10" fontId="0" fillId="0" borderId="57" xfId="0" applyNumberFormat="1" applyBorder="1" applyAlignment="1">
      <alignment horizontal="center" vertical="center"/>
    </xf>
    <xf numFmtId="10" fontId="0" fillId="0" borderId="30" xfId="0" applyNumberFormat="1" applyBorder="1" applyAlignment="1">
      <alignment horizontal="center" vertical="center"/>
    </xf>
    <xf numFmtId="0" fontId="15" fillId="2" borderId="73" xfId="0" applyFont="1" applyFill="1" applyBorder="1" applyAlignment="1">
      <alignment horizontal="center" vertical="center"/>
    </xf>
    <xf numFmtId="0" fontId="15" fillId="2" borderId="33" xfId="0" applyFont="1" applyFill="1" applyBorder="1" applyAlignment="1">
      <alignment horizontal="center" vertical="center"/>
    </xf>
    <xf numFmtId="0" fontId="15" fillId="0" borderId="57" xfId="0" applyFont="1" applyBorder="1" applyAlignment="1">
      <alignment horizontal="center" vertical="center"/>
    </xf>
    <xf numFmtId="0" fontId="15" fillId="0" borderId="30" xfId="0" applyFont="1" applyBorder="1" applyAlignment="1">
      <alignment horizontal="center" vertical="center"/>
    </xf>
    <xf numFmtId="10" fontId="0" fillId="0" borderId="31" xfId="0" applyNumberFormat="1" applyBorder="1" applyAlignment="1">
      <alignment horizontal="center" vertical="center"/>
    </xf>
    <xf numFmtId="3" fontId="15" fillId="0" borderId="31" xfId="0" applyNumberFormat="1" applyFont="1" applyBorder="1" applyAlignment="1">
      <alignment horizontal="center" vertical="center"/>
    </xf>
    <xf numFmtId="3" fontId="15" fillId="0" borderId="30" xfId="0" applyNumberFormat="1" applyFont="1" applyBorder="1" applyAlignment="1">
      <alignment horizontal="center" vertical="center"/>
    </xf>
    <xf numFmtId="0" fontId="7" fillId="0" borderId="57" xfId="0" applyFont="1" applyBorder="1" applyAlignment="1">
      <alignment horizontal="center" vertical="center"/>
    </xf>
    <xf numFmtId="0" fontId="7" fillId="0" borderId="30" xfId="0" applyFont="1" applyBorder="1" applyAlignment="1">
      <alignment horizontal="center" vertical="center"/>
    </xf>
    <xf numFmtId="44" fontId="7" fillId="0" borderId="71" xfId="304" applyFont="1" applyBorder="1" applyAlignment="1">
      <alignment horizontal="center" vertical="center" wrapText="1"/>
    </xf>
    <xf numFmtId="0" fontId="50" fillId="0" borderId="71" xfId="0" applyFont="1" applyBorder="1" applyAlignment="1">
      <alignment horizontal="center" vertical="center" wrapText="1" readingOrder="1"/>
    </xf>
    <xf numFmtId="0" fontId="50" fillId="0" borderId="48" xfId="0" applyFont="1" applyBorder="1" applyAlignment="1">
      <alignment horizontal="center" vertical="center" wrapText="1" readingOrder="1"/>
    </xf>
    <xf numFmtId="0" fontId="50" fillId="0" borderId="72" xfId="0" applyFont="1" applyBorder="1" applyAlignment="1">
      <alignment horizontal="center" vertical="center" wrapText="1" readingOrder="1"/>
    </xf>
    <xf numFmtId="0" fontId="46" fillId="0" borderId="71" xfId="0" applyFont="1" applyBorder="1" applyAlignment="1">
      <alignment horizontal="center" vertical="center" wrapText="1" readingOrder="1"/>
    </xf>
    <xf numFmtId="0" fontId="46" fillId="0" borderId="48" xfId="0" applyFont="1" applyBorder="1" applyAlignment="1">
      <alignment horizontal="center" vertical="center" wrapText="1" readingOrder="1"/>
    </xf>
    <xf numFmtId="0" fontId="46" fillId="0" borderId="32" xfId="0" applyFont="1" applyBorder="1" applyAlignment="1">
      <alignment horizontal="center" vertical="center" wrapText="1" readingOrder="1"/>
    </xf>
    <xf numFmtId="0" fontId="46" fillId="0" borderId="64" xfId="0" applyFont="1" applyBorder="1" applyAlignment="1">
      <alignment horizontal="center" vertical="center" wrapText="1" readingOrder="1"/>
    </xf>
    <xf numFmtId="0" fontId="50" fillId="0" borderId="57" xfId="0" applyFont="1" applyBorder="1" applyAlignment="1">
      <alignment horizontal="center" vertical="center" wrapText="1" readingOrder="1"/>
    </xf>
    <xf numFmtId="0" fontId="50" fillId="0" borderId="32" xfId="0" applyFont="1" applyBorder="1" applyAlignment="1">
      <alignment horizontal="center" vertical="center" wrapText="1" readingOrder="1"/>
    </xf>
    <xf numFmtId="0" fontId="7" fillId="0" borderId="71" xfId="0" applyFont="1" applyBorder="1" applyAlignment="1">
      <alignment horizontal="center" vertical="center" wrapText="1"/>
    </xf>
    <xf numFmtId="0" fontId="50" fillId="0" borderId="64" xfId="0" applyFont="1" applyBorder="1" applyAlignment="1">
      <alignment horizontal="center" vertical="center" wrapText="1" readingOrder="1"/>
    </xf>
    <xf numFmtId="0" fontId="7" fillId="0" borderId="73" xfId="0" applyFont="1" applyBorder="1" applyAlignment="1">
      <alignment horizontal="center" vertical="center" wrapText="1"/>
    </xf>
    <xf numFmtId="0" fontId="7" fillId="0" borderId="83" xfId="0" applyFont="1" applyBorder="1" applyAlignment="1">
      <alignment horizontal="center" vertical="center" wrapText="1"/>
    </xf>
    <xf numFmtId="3" fontId="7" fillId="0" borderId="31" xfId="0" applyNumberFormat="1" applyFont="1" applyBorder="1" applyAlignment="1">
      <alignment horizontal="center" vertical="center"/>
    </xf>
    <xf numFmtId="3" fontId="7" fillId="0" borderId="30" xfId="0" applyNumberFormat="1" applyFont="1" applyBorder="1" applyAlignment="1">
      <alignment horizontal="center" vertical="center"/>
    </xf>
    <xf numFmtId="14" fontId="7" fillId="0" borderId="57" xfId="0" applyNumberFormat="1" applyFont="1" applyBorder="1" applyAlignment="1">
      <alignment horizontal="center" vertical="center"/>
    </xf>
    <xf numFmtId="14" fontId="7" fillId="0" borderId="30" xfId="0" applyNumberFormat="1" applyFont="1" applyBorder="1" applyAlignment="1">
      <alignment horizontal="center" vertical="center"/>
    </xf>
    <xf numFmtId="3" fontId="7" fillId="0" borderId="57" xfId="0" applyNumberFormat="1" applyFont="1" applyBorder="1" applyAlignment="1">
      <alignment horizontal="center" vertical="center" wrapText="1"/>
    </xf>
    <xf numFmtId="3" fontId="7" fillId="0" borderId="30" xfId="0" applyNumberFormat="1" applyFont="1" applyBorder="1" applyAlignment="1">
      <alignment horizontal="center" vertical="center" wrapText="1"/>
    </xf>
    <xf numFmtId="0" fontId="0" fillId="0" borderId="57"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14" fontId="7" fillId="0" borderId="31" xfId="0" applyNumberFormat="1" applyFont="1" applyBorder="1" applyAlignment="1">
      <alignment horizontal="center" vertical="center"/>
    </xf>
    <xf numFmtId="0" fontId="7" fillId="0" borderId="31" xfId="0" applyFont="1" applyBorder="1" applyAlignment="1">
      <alignment horizontal="center" vertical="center"/>
    </xf>
    <xf numFmtId="0" fontId="0" fillId="0" borderId="32" xfId="0" applyBorder="1" applyAlignment="1">
      <alignment horizontal="center" vertical="center"/>
    </xf>
    <xf numFmtId="3" fontId="0" fillId="0" borderId="31" xfId="0" applyNumberFormat="1" applyBorder="1" applyAlignment="1">
      <alignment horizontal="center" vertical="center"/>
    </xf>
    <xf numFmtId="168" fontId="62" fillId="0" borderId="31" xfId="304" applyNumberFormat="1" applyFont="1" applyBorder="1" applyAlignment="1">
      <alignment horizontal="center" vertical="center"/>
    </xf>
    <xf numFmtId="168" fontId="62" fillId="0" borderId="30" xfId="304" applyNumberFormat="1" applyFont="1" applyBorder="1" applyAlignment="1">
      <alignment horizontal="center" vertical="center"/>
    </xf>
    <xf numFmtId="168" fontId="0" fillId="0" borderId="31" xfId="304" applyNumberFormat="1" applyFont="1" applyBorder="1" applyAlignment="1">
      <alignment horizontal="center" vertical="center"/>
    </xf>
    <xf numFmtId="168" fontId="0" fillId="0" borderId="30" xfId="304" applyNumberFormat="1" applyFont="1" applyBorder="1" applyAlignment="1">
      <alignment horizontal="center" vertical="center"/>
    </xf>
    <xf numFmtId="0" fontId="62" fillId="0" borderId="31" xfId="0" applyFont="1" applyBorder="1" applyAlignment="1">
      <alignment horizontal="center" vertical="center"/>
    </xf>
    <xf numFmtId="0" fontId="62" fillId="0" borderId="64" xfId="0" applyFont="1" applyBorder="1" applyAlignment="1">
      <alignment horizontal="center" vertical="center"/>
    </xf>
    <xf numFmtId="0" fontId="0" fillId="0" borderId="64" xfId="0" applyBorder="1" applyAlignment="1">
      <alignment horizontal="center" vertical="center"/>
    </xf>
    <xf numFmtId="0" fontId="48" fillId="0" borderId="29" xfId="0" applyFont="1" applyBorder="1" applyAlignment="1">
      <alignment horizontal="center" vertical="center" wrapText="1"/>
    </xf>
    <xf numFmtId="0" fontId="48" fillId="0" borderId="65" xfId="0" applyFont="1" applyBorder="1" applyAlignment="1">
      <alignment horizontal="center" vertical="center" wrapText="1"/>
    </xf>
    <xf numFmtId="0" fontId="48" fillId="0" borderId="57" xfId="0" applyFont="1" applyBorder="1" applyAlignment="1">
      <alignment horizontal="center" vertical="center" wrapText="1"/>
    </xf>
    <xf numFmtId="0" fontId="48" fillId="0" borderId="30" xfId="0" applyFont="1" applyBorder="1" applyAlignment="1">
      <alignment horizontal="center" vertical="center" wrapText="1"/>
    </xf>
    <xf numFmtId="3" fontId="48" fillId="0" borderId="31" xfId="0" applyNumberFormat="1" applyFont="1" applyBorder="1" applyAlignment="1">
      <alignment horizontal="center" vertical="center" wrapText="1"/>
    </xf>
    <xf numFmtId="3" fontId="48" fillId="0" borderId="30" xfId="0" applyNumberFormat="1" applyFont="1" applyBorder="1" applyAlignment="1">
      <alignment horizontal="center" vertical="center" wrapText="1"/>
    </xf>
    <xf numFmtId="0" fontId="62" fillId="0" borderId="57" xfId="0" applyFont="1" applyBorder="1" applyAlignment="1">
      <alignment horizontal="center" vertical="center"/>
    </xf>
    <xf numFmtId="0" fontId="62" fillId="0" borderId="32" xfId="0" applyFont="1" applyBorder="1" applyAlignment="1">
      <alignment horizontal="center" vertical="center"/>
    </xf>
    <xf numFmtId="0" fontId="62" fillId="0" borderId="30" xfId="0" applyFont="1" applyBorder="1" applyAlignment="1">
      <alignment horizontal="center" vertical="center"/>
    </xf>
    <xf numFmtId="9" fontId="7" fillId="0" borderId="31" xfId="303" applyFont="1" applyFill="1" applyBorder="1" applyAlignment="1">
      <alignment horizontal="center" vertical="center" wrapText="1"/>
    </xf>
    <xf numFmtId="9" fontId="7" fillId="0" borderId="64" xfId="303" applyFont="1" applyFill="1" applyBorder="1" applyAlignment="1">
      <alignment horizontal="center" vertical="center" wrapText="1"/>
    </xf>
    <xf numFmtId="0" fontId="7" fillId="0" borderId="57" xfId="0" applyFont="1" applyBorder="1" applyAlignment="1">
      <alignment horizontal="left" vertical="center" wrapText="1"/>
    </xf>
    <xf numFmtId="0" fontId="48" fillId="0" borderId="31" xfId="0" applyFont="1" applyBorder="1" applyAlignment="1">
      <alignment horizontal="center" vertical="center" wrapText="1"/>
    </xf>
    <xf numFmtId="9" fontId="7" fillId="0" borderId="57" xfId="303" applyFont="1" applyFill="1" applyBorder="1" applyAlignment="1">
      <alignment horizontal="center" vertical="center"/>
    </xf>
    <xf numFmtId="9" fontId="7" fillId="0" borderId="32" xfId="303" applyFont="1" applyFill="1" applyBorder="1" applyAlignment="1">
      <alignment horizontal="center" vertical="center"/>
    </xf>
    <xf numFmtId="9" fontId="7" fillId="0" borderId="30" xfId="303" applyFont="1" applyFill="1" applyBorder="1" applyAlignment="1">
      <alignment horizontal="center" vertical="center"/>
    </xf>
    <xf numFmtId="9" fontId="7" fillId="0" borderId="57" xfId="303" applyFont="1" applyFill="1" applyBorder="1" applyAlignment="1">
      <alignment horizontal="center" vertical="center" wrapText="1"/>
    </xf>
    <xf numFmtId="9" fontId="7" fillId="0" borderId="32" xfId="303" applyFont="1" applyFill="1" applyBorder="1" applyAlignment="1">
      <alignment horizontal="center" vertical="center" wrapText="1"/>
    </xf>
    <xf numFmtId="9" fontId="7" fillId="0" borderId="30" xfId="303" applyFont="1" applyFill="1" applyBorder="1" applyAlignment="1">
      <alignment horizontal="center" vertical="center" wrapText="1"/>
    </xf>
    <xf numFmtId="0" fontId="7" fillId="0" borderId="32" xfId="0" applyFont="1" applyBorder="1" applyAlignment="1">
      <alignment horizontal="left" vertical="center" wrapText="1"/>
    </xf>
    <xf numFmtId="9" fontId="7" fillId="0" borderId="31" xfId="303" applyFont="1" applyFill="1" applyBorder="1" applyAlignment="1">
      <alignment horizontal="center" vertical="center"/>
    </xf>
    <xf numFmtId="0" fontId="7" fillId="0" borderId="31" xfId="0" applyFont="1" applyBorder="1" applyAlignment="1">
      <alignment horizontal="left" vertical="center"/>
    </xf>
    <xf numFmtId="0" fontId="7" fillId="0" borderId="64" xfId="0" applyFont="1" applyBorder="1" applyAlignment="1">
      <alignment horizontal="left" vertical="center"/>
    </xf>
    <xf numFmtId="0" fontId="7" fillId="0" borderId="64" xfId="0" applyFont="1" applyBorder="1" applyAlignment="1">
      <alignment horizontal="center" vertical="center"/>
    </xf>
    <xf numFmtId="0" fontId="7" fillId="0" borderId="32" xfId="0" applyFont="1" applyBorder="1" applyAlignment="1">
      <alignment horizontal="center" vertical="center"/>
    </xf>
    <xf numFmtId="9" fontId="7" fillId="0" borderId="64" xfId="303" applyFont="1" applyFill="1" applyBorder="1" applyAlignment="1">
      <alignment horizontal="center" vertical="center"/>
    </xf>
    <xf numFmtId="0" fontId="46" fillId="0" borderId="56" xfId="0" applyFont="1" applyBorder="1" applyAlignment="1">
      <alignment horizontal="center" vertical="center" wrapText="1"/>
    </xf>
    <xf numFmtId="0" fontId="46" fillId="0" borderId="28" xfId="0" applyFont="1" applyBorder="1" applyAlignment="1">
      <alignment horizontal="center" vertical="center" wrapText="1"/>
    </xf>
    <xf numFmtId="0" fontId="46" fillId="0" borderId="63" xfId="0" applyFont="1" applyBorder="1" applyAlignment="1">
      <alignment horizontal="center" vertical="center" wrapText="1"/>
    </xf>
    <xf numFmtId="49" fontId="7" fillId="0" borderId="56" xfId="0" applyNumberFormat="1" applyFont="1" applyBorder="1" applyAlignment="1">
      <alignment horizontal="center" vertical="center" wrapText="1"/>
    </xf>
    <xf numFmtId="49" fontId="7" fillId="0" borderId="63" xfId="0" applyNumberFormat="1" applyFont="1" applyBorder="1" applyAlignment="1">
      <alignment horizontal="center" vertical="center" wrapText="1"/>
    </xf>
    <xf numFmtId="0" fontId="7" fillId="0" borderId="56" xfId="0" applyFont="1" applyBorder="1" applyAlignment="1">
      <alignment horizontal="center" vertical="center" wrapText="1"/>
    </xf>
    <xf numFmtId="0" fontId="7" fillId="0" borderId="63"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62" xfId="0" applyFont="1" applyBorder="1" applyAlignment="1">
      <alignment horizontal="center" vertical="center" wrapText="1"/>
    </xf>
    <xf numFmtId="0" fontId="48" fillId="0" borderId="56" xfId="0" applyFont="1" applyBorder="1" applyAlignment="1">
      <alignment horizontal="center" vertical="center" wrapText="1"/>
    </xf>
    <xf numFmtId="0" fontId="48" fillId="0" borderId="28" xfId="0" applyFont="1" applyBorder="1" applyAlignment="1">
      <alignment horizontal="center" vertical="center" wrapText="1"/>
    </xf>
    <xf numFmtId="0" fontId="48" fillId="0" borderId="63" xfId="0" applyFont="1" applyBorder="1" applyAlignment="1">
      <alignment horizontal="center" vertical="center" wrapText="1"/>
    </xf>
    <xf numFmtId="49" fontId="7" fillId="0" borderId="56" xfId="0" applyNumberFormat="1" applyFont="1" applyBorder="1" applyAlignment="1">
      <alignment horizontal="center" vertical="center"/>
    </xf>
    <xf numFmtId="49" fontId="7" fillId="0" borderId="28" xfId="0" applyNumberFormat="1" applyFont="1" applyBorder="1" applyAlignment="1">
      <alignment horizontal="center" vertical="center"/>
    </xf>
    <xf numFmtId="49" fontId="7" fillId="0" borderId="63" xfId="0" applyNumberFormat="1" applyFont="1" applyBorder="1" applyAlignment="1">
      <alignment horizontal="center" vertical="center"/>
    </xf>
    <xf numFmtId="0" fontId="48" fillId="0" borderId="58" xfId="0" applyFont="1" applyBorder="1" applyAlignment="1">
      <alignment horizontal="center" vertical="center" wrapText="1"/>
    </xf>
    <xf numFmtId="0" fontId="52" fillId="0" borderId="5" xfId="0" applyFont="1" applyBorder="1" applyAlignment="1">
      <alignment horizontal="center" vertical="center"/>
    </xf>
    <xf numFmtId="0" fontId="52" fillId="0" borderId="12" xfId="0" applyFont="1" applyBorder="1" applyAlignment="1">
      <alignment horizontal="center" vertical="center"/>
    </xf>
    <xf numFmtId="0" fontId="52" fillId="0" borderId="0" xfId="0" applyFont="1" applyAlignment="1">
      <alignment horizontal="center" vertical="center"/>
    </xf>
    <xf numFmtId="0" fontId="52" fillId="0" borderId="17" xfId="0" applyFont="1" applyBorder="1" applyAlignment="1">
      <alignment horizontal="center" vertical="center"/>
    </xf>
    <xf numFmtId="0" fontId="53" fillId="2" borderId="1" xfId="0" applyFont="1" applyFill="1" applyBorder="1" applyAlignment="1">
      <alignment horizontal="center" vertical="center" wrapText="1"/>
    </xf>
    <xf numFmtId="0" fontId="52" fillId="2" borderId="11" xfId="0" applyFont="1" applyFill="1" applyBorder="1" applyAlignment="1">
      <alignment horizontal="center" vertical="center" wrapText="1"/>
    </xf>
    <xf numFmtId="0" fontId="52" fillId="2" borderId="5" xfId="0" applyFont="1" applyFill="1" applyBorder="1" applyAlignment="1">
      <alignment horizontal="center" vertical="center" wrapText="1"/>
    </xf>
    <xf numFmtId="0" fontId="52" fillId="2" borderId="49" xfId="0" applyFont="1" applyFill="1" applyBorder="1" applyAlignment="1">
      <alignment horizontal="center" vertical="center" wrapText="1"/>
    </xf>
    <xf numFmtId="0" fontId="52" fillId="2" borderId="50" xfId="0" applyFont="1" applyFill="1" applyBorder="1" applyAlignment="1">
      <alignment horizontal="center" vertical="center" wrapText="1"/>
    </xf>
    <xf numFmtId="0" fontId="52" fillId="2" borderId="11" xfId="0" applyFont="1" applyFill="1" applyBorder="1" applyAlignment="1">
      <alignment horizontal="center" vertical="center"/>
    </xf>
    <xf numFmtId="0" fontId="52" fillId="2" borderId="5" xfId="0" applyFont="1" applyFill="1" applyBorder="1" applyAlignment="1">
      <alignment horizontal="center" vertical="center"/>
    </xf>
    <xf numFmtId="0" fontId="52" fillId="2" borderId="12" xfId="0" applyFont="1" applyFill="1" applyBorder="1" applyAlignment="1">
      <alignment horizontal="center" vertical="center"/>
    </xf>
    <xf numFmtId="0" fontId="52" fillId="2" borderId="49" xfId="0" applyFont="1" applyFill="1" applyBorder="1" applyAlignment="1">
      <alignment horizontal="center" vertical="center"/>
    </xf>
    <xf numFmtId="0" fontId="52" fillId="2" borderId="50" xfId="0" applyFont="1" applyFill="1" applyBorder="1" applyAlignment="1">
      <alignment horizontal="center" vertical="center"/>
    </xf>
    <xf numFmtId="0" fontId="25" fillId="0" borderId="1" xfId="1" applyFont="1" applyBorder="1" applyAlignment="1">
      <alignment horizontal="center" wrapText="1"/>
    </xf>
    <xf numFmtId="0" fontId="23" fillId="5" borderId="6" xfId="1" applyFont="1" applyFill="1" applyBorder="1" applyAlignment="1">
      <alignment horizontal="center" vertical="center"/>
    </xf>
    <xf numFmtId="0" fontId="23" fillId="5" borderId="7" xfId="1" applyFont="1" applyFill="1" applyBorder="1" applyAlignment="1">
      <alignment horizontal="center" vertical="center"/>
    </xf>
    <xf numFmtId="0" fontId="23" fillId="5" borderId="8" xfId="1" applyFont="1" applyFill="1" applyBorder="1" applyAlignment="1">
      <alignment horizontal="center" vertical="center"/>
    </xf>
    <xf numFmtId="0" fontId="23" fillId="5" borderId="1" xfId="1" applyFont="1" applyFill="1" applyBorder="1" applyAlignment="1">
      <alignment horizontal="center" vertical="center"/>
    </xf>
    <xf numFmtId="0" fontId="25" fillId="0" borderId="1" xfId="1" applyFont="1" applyBorder="1" applyAlignment="1">
      <alignment horizontal="center" vertical="center" wrapText="1"/>
    </xf>
    <xf numFmtId="0" fontId="23" fillId="5" borderId="2" xfId="1" applyFont="1" applyFill="1" applyBorder="1" applyAlignment="1">
      <alignment horizontal="center" vertical="center"/>
    </xf>
    <xf numFmtId="0" fontId="23" fillId="5" borderId="3" xfId="1" applyFont="1" applyFill="1" applyBorder="1" applyAlignment="1">
      <alignment horizontal="center" vertical="center"/>
    </xf>
    <xf numFmtId="0" fontId="23" fillId="5" borderId="4" xfId="1" applyFont="1" applyFill="1" applyBorder="1" applyAlignment="1">
      <alignment horizontal="center" vertical="center"/>
    </xf>
    <xf numFmtId="0" fontId="25" fillId="0" borderId="1" xfId="1" applyFont="1" applyBorder="1" applyAlignment="1">
      <alignment horizontal="center" vertical="center"/>
    </xf>
    <xf numFmtId="10" fontId="56" fillId="43" borderId="34" xfId="0" applyNumberFormat="1" applyFont="1" applyFill="1" applyBorder="1" applyAlignment="1">
      <alignment horizontal="center" vertical="center" wrapText="1"/>
    </xf>
    <xf numFmtId="10" fontId="47" fillId="0" borderId="38" xfId="0" applyNumberFormat="1" applyFont="1" applyFill="1" applyBorder="1" applyAlignment="1">
      <alignment horizontal="center" vertical="center"/>
    </xf>
    <xf numFmtId="9" fontId="0" fillId="0" borderId="1" xfId="303" applyFont="1" applyBorder="1" applyAlignment="1">
      <alignment horizontal="center" vertical="center"/>
    </xf>
    <xf numFmtId="0" fontId="0" fillId="0" borderId="29" xfId="0" applyBorder="1" applyAlignment="1">
      <alignment horizontal="center" vertical="center"/>
    </xf>
    <xf numFmtId="0" fontId="0" fillId="0" borderId="65" xfId="0" applyBorder="1" applyAlignment="1">
      <alignment horizontal="center" vertical="center"/>
    </xf>
    <xf numFmtId="166" fontId="7" fillId="0" borderId="38" xfId="0" applyNumberFormat="1" applyFont="1" applyBorder="1" applyAlignment="1">
      <alignment horizontal="center" vertical="center"/>
    </xf>
    <xf numFmtId="166" fontId="65" fillId="2" borderId="41" xfId="304" applyNumberFormat="1" applyFont="1" applyFill="1" applyBorder="1" applyAlignment="1">
      <alignment horizontal="center" vertical="center"/>
    </xf>
    <xf numFmtId="166" fontId="7" fillId="0" borderId="30" xfId="0" applyNumberFormat="1" applyFont="1" applyBorder="1" applyAlignment="1">
      <alignment horizontal="center" vertical="center"/>
    </xf>
    <xf numFmtId="166" fontId="7" fillId="0" borderId="30" xfId="0" applyNumberFormat="1" applyFont="1" applyBorder="1" applyAlignment="1">
      <alignment horizontal="center" vertical="center" wrapText="1"/>
    </xf>
    <xf numFmtId="44" fontId="8" fillId="2" borderId="41" xfId="304" applyFont="1" applyFill="1" applyBorder="1" applyAlignment="1">
      <alignment horizontal="center" vertical="center"/>
    </xf>
    <xf numFmtId="0" fontId="59" fillId="43" borderId="34" xfId="0" applyFont="1" applyFill="1" applyBorder="1" applyAlignment="1">
      <alignment horizontal="center" vertical="center" wrapText="1"/>
    </xf>
    <xf numFmtId="0" fontId="56" fillId="43" borderId="31" xfId="0" applyFont="1" applyFill="1" applyBorder="1" applyAlignment="1">
      <alignment horizontal="center" vertical="center" wrapText="1"/>
    </xf>
    <xf numFmtId="8" fontId="60" fillId="0" borderId="1" xfId="0" applyNumberFormat="1" applyFont="1" applyBorder="1" applyAlignment="1">
      <alignment horizontal="center" vertical="center" wrapText="1"/>
    </xf>
    <xf numFmtId="10" fontId="60" fillId="0" borderId="71" xfId="303" applyNumberFormat="1" applyFont="1" applyBorder="1" applyAlignment="1">
      <alignment horizontal="center" vertical="center" wrapText="1"/>
    </xf>
    <xf numFmtId="10" fontId="60" fillId="0" borderId="48" xfId="303" applyNumberFormat="1" applyFont="1" applyBorder="1" applyAlignment="1">
      <alignment horizontal="center" vertical="center" wrapText="1"/>
    </xf>
    <xf numFmtId="10" fontId="60" fillId="0" borderId="44" xfId="303" applyNumberFormat="1" applyFont="1" applyBorder="1" applyAlignment="1">
      <alignment horizontal="center" vertical="center" wrapText="1"/>
    </xf>
    <xf numFmtId="9" fontId="59" fillId="43" borderId="32" xfId="303" applyFont="1" applyFill="1" applyBorder="1" applyAlignment="1">
      <alignment horizontal="center" vertical="center"/>
    </xf>
    <xf numFmtId="9" fontId="0" fillId="0" borderId="31" xfId="303" applyFont="1" applyBorder="1" applyAlignment="1">
      <alignment horizontal="center" vertical="center"/>
    </xf>
    <xf numFmtId="9" fontId="0" fillId="0" borderId="32" xfId="303" applyFont="1" applyBorder="1" applyAlignment="1">
      <alignment horizontal="center" vertical="center"/>
    </xf>
    <xf numFmtId="9" fontId="0" fillId="0" borderId="64" xfId="303" applyFont="1" applyBorder="1" applyAlignment="1">
      <alignment horizontal="center" vertical="center"/>
    </xf>
    <xf numFmtId="10" fontId="60" fillId="0" borderId="59" xfId="303" applyNumberFormat="1" applyFont="1" applyBorder="1" applyAlignment="1">
      <alignment horizontal="center" vertical="center" wrapText="1"/>
    </xf>
    <xf numFmtId="10" fontId="60" fillId="0" borderId="70" xfId="303" applyNumberFormat="1" applyFont="1" applyBorder="1" applyAlignment="1">
      <alignment horizontal="center" vertical="center" wrapText="1"/>
    </xf>
    <xf numFmtId="8" fontId="60" fillId="0" borderId="81" xfId="0" applyNumberFormat="1" applyFont="1" applyBorder="1" applyAlignment="1">
      <alignment horizontal="center" vertical="center" wrapText="1"/>
    </xf>
    <xf numFmtId="168" fontId="0" fillId="0" borderId="1" xfId="304" applyNumberFormat="1" applyFont="1" applyBorder="1" applyAlignment="1">
      <alignment horizontal="center" vertical="center"/>
    </xf>
    <xf numFmtId="10" fontId="0" fillId="0" borderId="1" xfId="303" applyNumberFormat="1" applyFont="1" applyBorder="1" applyAlignment="1">
      <alignment horizontal="center" vertical="center"/>
    </xf>
    <xf numFmtId="9" fontId="7" fillId="0" borderId="1" xfId="303" applyFont="1" applyBorder="1" applyAlignment="1">
      <alignment horizontal="center" vertical="center" wrapText="1"/>
    </xf>
    <xf numFmtId="10" fontId="7" fillId="0" borderId="7" xfId="303" applyNumberFormat="1" applyFont="1" applyBorder="1" applyAlignment="1">
      <alignment horizontal="center" vertical="center" wrapText="1"/>
    </xf>
    <xf numFmtId="10" fontId="7" fillId="0" borderId="1" xfId="303" applyNumberFormat="1" applyFont="1" applyBorder="1" applyAlignment="1">
      <alignment horizontal="center" vertical="center" wrapText="1"/>
    </xf>
    <xf numFmtId="9" fontId="7" fillId="0" borderId="66" xfId="303" applyFont="1" applyBorder="1" applyAlignment="1">
      <alignment horizontal="center" vertical="center" wrapText="1"/>
    </xf>
    <xf numFmtId="9" fontId="60" fillId="0" borderId="57" xfId="303" applyFont="1" applyBorder="1" applyAlignment="1">
      <alignment horizontal="center" vertical="center" wrapText="1"/>
    </xf>
    <xf numFmtId="9" fontId="60" fillId="0" borderId="32" xfId="303" applyFont="1" applyBorder="1" applyAlignment="1">
      <alignment horizontal="center" vertical="center" wrapText="1"/>
    </xf>
    <xf numFmtId="9" fontId="60" fillId="0" borderId="30" xfId="303" applyFont="1" applyBorder="1" applyAlignment="1">
      <alignment horizontal="center" vertical="center" wrapText="1"/>
    </xf>
    <xf numFmtId="9" fontId="0" fillId="0" borderId="53" xfId="303" applyFont="1" applyBorder="1" applyAlignment="1">
      <alignment horizontal="center" vertical="center"/>
    </xf>
    <xf numFmtId="9" fontId="0" fillId="0" borderId="70" xfId="303" applyFont="1" applyBorder="1" applyAlignment="1">
      <alignment horizontal="center" vertical="center"/>
    </xf>
    <xf numFmtId="9" fontId="0" fillId="0" borderId="82" xfId="303" applyFont="1" applyBorder="1" applyAlignment="1">
      <alignment horizontal="center" vertical="center"/>
    </xf>
    <xf numFmtId="9" fontId="0" fillId="0" borderId="56" xfId="303" applyFont="1" applyBorder="1" applyAlignment="1">
      <alignment horizontal="center" vertical="center"/>
    </xf>
    <xf numFmtId="9" fontId="0" fillId="0" borderId="63" xfId="303" applyFont="1" applyBorder="1" applyAlignment="1">
      <alignment horizontal="center" vertical="center"/>
    </xf>
    <xf numFmtId="9" fontId="59" fillId="43" borderId="64" xfId="303" applyFont="1" applyFill="1" applyBorder="1" applyAlignment="1">
      <alignment horizontal="center" vertical="center"/>
    </xf>
    <xf numFmtId="9" fontId="7" fillId="0" borderId="48" xfId="303" applyFont="1" applyBorder="1" applyAlignment="1">
      <alignment horizontal="center" vertical="center" wrapText="1"/>
    </xf>
    <xf numFmtId="9" fontId="7" fillId="0" borderId="72" xfId="303" applyFont="1" applyBorder="1" applyAlignment="1">
      <alignment horizontal="center" vertical="center" wrapText="1"/>
    </xf>
    <xf numFmtId="9" fontId="0" fillId="0" borderId="56" xfId="303" applyFont="1" applyBorder="1" applyAlignment="1">
      <alignment horizontal="center" vertical="center"/>
    </xf>
    <xf numFmtId="166" fontId="62" fillId="0" borderId="43" xfId="0" applyNumberFormat="1" applyFont="1" applyFill="1" applyBorder="1" applyAlignment="1">
      <alignment horizontal="center" vertical="center"/>
    </xf>
    <xf numFmtId="166" fontId="62" fillId="0" borderId="32" xfId="0" applyNumberFormat="1" applyFont="1" applyFill="1" applyBorder="1" applyAlignment="1">
      <alignment horizontal="center" vertical="center"/>
    </xf>
    <xf numFmtId="166" fontId="62" fillId="0" borderId="30" xfId="0" applyNumberFormat="1" applyFont="1" applyFill="1" applyBorder="1" applyAlignment="1">
      <alignment horizontal="center" vertical="center"/>
    </xf>
    <xf numFmtId="0" fontId="66" fillId="0" borderId="32" xfId="0" applyFont="1" applyFill="1" applyBorder="1" applyAlignment="1">
      <alignment horizontal="center" vertical="center"/>
    </xf>
    <xf numFmtId="0" fontId="66" fillId="0" borderId="64" xfId="0" applyFont="1" applyFill="1" applyBorder="1" applyAlignment="1">
      <alignment horizontal="center" vertical="center"/>
    </xf>
    <xf numFmtId="166" fontId="62" fillId="0" borderId="56" xfId="0" applyNumberFormat="1" applyFont="1" applyFill="1" applyBorder="1" applyAlignment="1">
      <alignment horizontal="center" vertical="center"/>
    </xf>
    <xf numFmtId="0" fontId="66" fillId="0" borderId="63" xfId="0" applyFont="1" applyFill="1" applyBorder="1" applyAlignment="1">
      <alignment horizontal="center" vertical="center"/>
    </xf>
    <xf numFmtId="4" fontId="66" fillId="0" borderId="41" xfId="0" applyNumberFormat="1" applyFont="1" applyFill="1" applyBorder="1" applyAlignment="1">
      <alignment horizontal="center" vertical="center"/>
    </xf>
    <xf numFmtId="0" fontId="66" fillId="0" borderId="41" xfId="0" applyFont="1" applyFill="1" applyBorder="1" applyAlignment="1">
      <alignment horizontal="center" vertical="center"/>
    </xf>
    <xf numFmtId="44" fontId="62" fillId="0" borderId="43" xfId="304" applyFont="1" applyFill="1" applyBorder="1" applyAlignment="1">
      <alignment horizontal="center" vertical="center"/>
    </xf>
    <xf numFmtId="44" fontId="62" fillId="0" borderId="32" xfId="304" applyFont="1" applyFill="1" applyBorder="1" applyAlignment="1">
      <alignment horizontal="center" vertical="center"/>
    </xf>
    <xf numFmtId="44" fontId="62" fillId="0" borderId="30" xfId="304" applyFont="1" applyFill="1" applyBorder="1" applyAlignment="1">
      <alignment horizontal="center" vertical="center"/>
    </xf>
    <xf numFmtId="44" fontId="66" fillId="0" borderId="41" xfId="304" applyFont="1" applyFill="1" applyBorder="1" applyAlignment="1">
      <alignment horizontal="center" vertical="center"/>
    </xf>
    <xf numFmtId="0" fontId="8" fillId="40" borderId="53" xfId="0" applyFont="1" applyFill="1" applyBorder="1" applyAlignment="1">
      <alignment horizontal="center" vertical="center" wrapText="1"/>
    </xf>
    <xf numFmtId="0" fontId="52" fillId="2" borderId="17" xfId="0" applyFont="1" applyFill="1" applyBorder="1" applyAlignment="1">
      <alignment horizontal="center" vertical="center"/>
    </xf>
    <xf numFmtId="8" fontId="60" fillId="0" borderId="33" xfId="0" applyNumberFormat="1" applyFont="1" applyBorder="1" applyAlignment="1">
      <alignment horizontal="center" vertical="center" wrapText="1"/>
    </xf>
    <xf numFmtId="0" fontId="6" fillId="2" borderId="1" xfId="0" applyFont="1" applyFill="1" applyBorder="1" applyAlignment="1">
      <alignment horizontal="center" vertical="center" wrapText="1"/>
    </xf>
    <xf numFmtId="0" fontId="8" fillId="40" borderId="1" xfId="0" applyFont="1" applyFill="1" applyBorder="1" applyAlignment="1">
      <alignment horizontal="center" vertical="center" wrapText="1"/>
    </xf>
    <xf numFmtId="0" fontId="8" fillId="43" borderId="1" xfId="0" applyFont="1" applyFill="1" applyBorder="1" applyAlignment="1">
      <alignment horizontal="center" vertical="center" wrapText="1"/>
    </xf>
    <xf numFmtId="0" fontId="8" fillId="43" borderId="31" xfId="0" applyFont="1" applyFill="1" applyBorder="1" applyAlignment="1">
      <alignment horizontal="center" vertical="center" wrapText="1"/>
    </xf>
    <xf numFmtId="44" fontId="67" fillId="40" borderId="1" xfId="304" applyFont="1" applyFill="1" applyBorder="1" applyAlignment="1">
      <alignment horizontal="center" vertical="center" wrapText="1"/>
    </xf>
    <xf numFmtId="10" fontId="67" fillId="40" borderId="1" xfId="303" applyNumberFormat="1" applyFont="1" applyFill="1" applyBorder="1" applyAlignment="1">
      <alignment horizontal="center" vertical="center" wrapText="1"/>
    </xf>
    <xf numFmtId="44" fontId="67" fillId="40" borderId="1" xfId="304" applyNumberFormat="1" applyFont="1" applyFill="1" applyBorder="1" applyAlignment="1">
      <alignment horizontal="center" vertical="center" wrapText="1"/>
    </xf>
  </cellXfs>
  <cellStyles count="306">
    <cellStyle name="20% - Énfasis1" xfId="24" builtinId="30" customBuiltin="1"/>
    <cellStyle name="20% - Énfasis2" xfId="27" builtinId="34" customBuiltin="1"/>
    <cellStyle name="20% - Énfasis3" xfId="30" builtinId="38" customBuiltin="1"/>
    <cellStyle name="20% - Énfasis4" xfId="33" builtinId="42" customBuiltin="1"/>
    <cellStyle name="20% - Énfasis5" xfId="36" builtinId="46" customBuiltin="1"/>
    <cellStyle name="20% - Énfasis6" xfId="39" builtinId="50" customBuiltin="1"/>
    <cellStyle name="40% - Énfasis1" xfId="25" builtinId="31" customBuiltin="1"/>
    <cellStyle name="40% - Énfasis2" xfId="28" builtinId="35" customBuiltin="1"/>
    <cellStyle name="40% - Énfasis3" xfId="31" builtinId="39" customBuiltin="1"/>
    <cellStyle name="40% - Énfasis4" xfId="34" builtinId="43" customBuiltin="1"/>
    <cellStyle name="40% - Énfasis5" xfId="37" builtinId="47" customBuiltin="1"/>
    <cellStyle name="40% - Énfasis6" xfId="40" builtinId="51" customBuiltin="1"/>
    <cellStyle name="60% - Énfasis1 2" xfId="196" xr:uid="{00000000-0005-0000-0000-00000C000000}"/>
    <cellStyle name="60% - Énfasis2 2" xfId="197" xr:uid="{00000000-0005-0000-0000-00000D000000}"/>
    <cellStyle name="60% - Énfasis3 2" xfId="198" xr:uid="{00000000-0005-0000-0000-00000E000000}"/>
    <cellStyle name="60% - Énfasis4 2" xfId="199" xr:uid="{00000000-0005-0000-0000-00000F000000}"/>
    <cellStyle name="60% - Énfasis5 2" xfId="200" xr:uid="{00000000-0005-0000-0000-000010000000}"/>
    <cellStyle name="60% - Énfasis6 2" xfId="201" xr:uid="{00000000-0005-0000-0000-000011000000}"/>
    <cellStyle name="BodyStyle" xfId="5" xr:uid="{00000000-0005-0000-0000-000012000000}"/>
    <cellStyle name="Bueno" xfId="12" builtinId="26" customBuiltin="1"/>
    <cellStyle name="Cálculo" xfId="16" builtinId="22" customBuiltin="1"/>
    <cellStyle name="Celda de comprobación" xfId="18" builtinId="23" customBuiltin="1"/>
    <cellStyle name="Celda vinculada" xfId="17" builtinId="24" customBuiltin="1"/>
    <cellStyle name="Encabezado 1" xfId="8" builtinId="16" customBuiltin="1"/>
    <cellStyle name="Encabezado 4" xfId="11" builtinId="19" customBuiltin="1"/>
    <cellStyle name="Énfasis1" xfId="23" builtinId="29" customBuiltin="1"/>
    <cellStyle name="Énfasis2" xfId="26" builtinId="33" customBuiltin="1"/>
    <cellStyle name="Énfasis3" xfId="29" builtinId="37" customBuiltin="1"/>
    <cellStyle name="Énfasis4" xfId="32" builtinId="41" customBuiltin="1"/>
    <cellStyle name="Énfasis5" xfId="35" builtinId="45" customBuiltin="1"/>
    <cellStyle name="Énfasis6" xfId="38" builtinId="49" customBuiltin="1"/>
    <cellStyle name="Entrada" xfId="14" builtinId="20" customBuiltin="1"/>
    <cellStyle name="HeaderStyle" xfId="4" xr:uid="{00000000-0005-0000-0000-000020000000}"/>
    <cellStyle name="Incorrecto" xfId="13" builtinId="27" customBuiltin="1"/>
    <cellStyle name="Millares" xfId="305" builtinId="3"/>
    <cellStyle name="Millares 10" xfId="41" xr:uid="{00000000-0005-0000-0000-000022000000}"/>
    <cellStyle name="Millares 2" xfId="3" xr:uid="{00000000-0005-0000-0000-000023000000}"/>
    <cellStyle name="Millares 2 2" xfId="130" xr:uid="{00000000-0005-0000-0000-000024000000}"/>
    <cellStyle name="Millares 2 2 2" xfId="209" xr:uid="{00000000-0005-0000-0000-000025000000}"/>
    <cellStyle name="Millares 2 2 2 2" xfId="227" xr:uid="{00000000-0005-0000-0000-000026000000}"/>
    <cellStyle name="Millares 2 2 2 2 2" xfId="299" xr:uid="{00000000-0005-0000-0000-000027000000}"/>
    <cellStyle name="Millares 2 2 2 2 3" xfId="263" xr:uid="{00000000-0005-0000-0000-000028000000}"/>
    <cellStyle name="Millares 2 2 2 3" xfId="281" xr:uid="{00000000-0005-0000-0000-000029000000}"/>
    <cellStyle name="Millares 2 2 2 4" xfId="245" xr:uid="{00000000-0005-0000-0000-00002A000000}"/>
    <cellStyle name="Millares 2 2 3" xfId="218" xr:uid="{00000000-0005-0000-0000-00002B000000}"/>
    <cellStyle name="Millares 2 2 3 2" xfId="290" xr:uid="{00000000-0005-0000-0000-00002C000000}"/>
    <cellStyle name="Millares 2 2 3 3" xfId="254" xr:uid="{00000000-0005-0000-0000-00002D000000}"/>
    <cellStyle name="Millares 2 2 4" xfId="272" xr:uid="{00000000-0005-0000-0000-00002E000000}"/>
    <cellStyle name="Millares 2 2 5" xfId="236" xr:uid="{00000000-0005-0000-0000-00002F000000}"/>
    <cellStyle name="Millares 2 3" xfId="202" xr:uid="{00000000-0005-0000-0000-000030000000}"/>
    <cellStyle name="Millares 2 3 2" xfId="211" xr:uid="{00000000-0005-0000-0000-000031000000}"/>
    <cellStyle name="Millares 2 3 2 2" xfId="229" xr:uid="{00000000-0005-0000-0000-000032000000}"/>
    <cellStyle name="Millares 2 3 2 2 2" xfId="301" xr:uid="{00000000-0005-0000-0000-000033000000}"/>
    <cellStyle name="Millares 2 3 2 2 3" xfId="265" xr:uid="{00000000-0005-0000-0000-000034000000}"/>
    <cellStyle name="Millares 2 3 2 3" xfId="283" xr:uid="{00000000-0005-0000-0000-000035000000}"/>
    <cellStyle name="Millares 2 3 2 4" xfId="247" xr:uid="{00000000-0005-0000-0000-000036000000}"/>
    <cellStyle name="Millares 2 3 3" xfId="220" xr:uid="{00000000-0005-0000-0000-000037000000}"/>
    <cellStyle name="Millares 2 3 3 2" xfId="292" xr:uid="{00000000-0005-0000-0000-000038000000}"/>
    <cellStyle name="Millares 2 3 3 3" xfId="256" xr:uid="{00000000-0005-0000-0000-000039000000}"/>
    <cellStyle name="Millares 2 3 4" xfId="274" xr:uid="{00000000-0005-0000-0000-00003A000000}"/>
    <cellStyle name="Millares 2 3 5" xfId="238" xr:uid="{00000000-0005-0000-0000-00003B000000}"/>
    <cellStyle name="Millares 2 4" xfId="207" xr:uid="{00000000-0005-0000-0000-00003C000000}"/>
    <cellStyle name="Millares 2 4 2" xfId="225" xr:uid="{00000000-0005-0000-0000-00003D000000}"/>
    <cellStyle name="Millares 2 4 2 2" xfId="297" xr:uid="{00000000-0005-0000-0000-00003E000000}"/>
    <cellStyle name="Millares 2 4 2 3" xfId="261" xr:uid="{00000000-0005-0000-0000-00003F000000}"/>
    <cellStyle name="Millares 2 4 3" xfId="279" xr:uid="{00000000-0005-0000-0000-000040000000}"/>
    <cellStyle name="Millares 2 4 4" xfId="243" xr:uid="{00000000-0005-0000-0000-000041000000}"/>
    <cellStyle name="Millares 2 5" xfId="216" xr:uid="{00000000-0005-0000-0000-000042000000}"/>
    <cellStyle name="Millares 2 5 2" xfId="288" xr:uid="{00000000-0005-0000-0000-000043000000}"/>
    <cellStyle name="Millares 2 5 3" xfId="252" xr:uid="{00000000-0005-0000-0000-000044000000}"/>
    <cellStyle name="Millares 2 6" xfId="270" xr:uid="{00000000-0005-0000-0000-000045000000}"/>
    <cellStyle name="Millares 2 7" xfId="234" xr:uid="{00000000-0005-0000-0000-000046000000}"/>
    <cellStyle name="Millares 2 8" xfId="59" xr:uid="{00000000-0005-0000-0000-000047000000}"/>
    <cellStyle name="Millares 3" xfId="124" xr:uid="{00000000-0005-0000-0000-000048000000}"/>
    <cellStyle name="Millares 3 2" xfId="208" xr:uid="{00000000-0005-0000-0000-000049000000}"/>
    <cellStyle name="Millares 3 2 2" xfId="226" xr:uid="{00000000-0005-0000-0000-00004A000000}"/>
    <cellStyle name="Millares 3 2 2 2" xfId="298" xr:uid="{00000000-0005-0000-0000-00004B000000}"/>
    <cellStyle name="Millares 3 2 2 3" xfId="262" xr:uid="{00000000-0005-0000-0000-00004C000000}"/>
    <cellStyle name="Millares 3 2 3" xfId="280" xr:uid="{00000000-0005-0000-0000-00004D000000}"/>
    <cellStyle name="Millares 3 2 4" xfId="244" xr:uid="{00000000-0005-0000-0000-00004E000000}"/>
    <cellStyle name="Millares 3 3" xfId="217" xr:uid="{00000000-0005-0000-0000-00004F000000}"/>
    <cellStyle name="Millares 3 3 2" xfId="289" xr:uid="{00000000-0005-0000-0000-000050000000}"/>
    <cellStyle name="Millares 3 3 3" xfId="253" xr:uid="{00000000-0005-0000-0000-000051000000}"/>
    <cellStyle name="Millares 3 4" xfId="271" xr:uid="{00000000-0005-0000-0000-000052000000}"/>
    <cellStyle name="Millares 3 5" xfId="235" xr:uid="{00000000-0005-0000-0000-000053000000}"/>
    <cellStyle name="Millares 4" xfId="194" xr:uid="{00000000-0005-0000-0000-000054000000}"/>
    <cellStyle name="Millares 4 2" xfId="210" xr:uid="{00000000-0005-0000-0000-000055000000}"/>
    <cellStyle name="Millares 4 2 2" xfId="228" xr:uid="{00000000-0005-0000-0000-000056000000}"/>
    <cellStyle name="Millares 4 2 2 2" xfId="300" xr:uid="{00000000-0005-0000-0000-000057000000}"/>
    <cellStyle name="Millares 4 2 2 3" xfId="264" xr:uid="{00000000-0005-0000-0000-000058000000}"/>
    <cellStyle name="Millares 4 2 3" xfId="282" xr:uid="{00000000-0005-0000-0000-000059000000}"/>
    <cellStyle name="Millares 4 2 4" xfId="246" xr:uid="{00000000-0005-0000-0000-00005A000000}"/>
    <cellStyle name="Millares 4 3" xfId="219" xr:uid="{00000000-0005-0000-0000-00005B000000}"/>
    <cellStyle name="Millares 4 3 2" xfId="291" xr:uid="{00000000-0005-0000-0000-00005C000000}"/>
    <cellStyle name="Millares 4 3 3" xfId="255" xr:uid="{00000000-0005-0000-0000-00005D000000}"/>
    <cellStyle name="Millares 4 4" xfId="273" xr:uid="{00000000-0005-0000-0000-00005E000000}"/>
    <cellStyle name="Millares 4 5" xfId="237" xr:uid="{00000000-0005-0000-0000-00005F000000}"/>
    <cellStyle name="Millares 5" xfId="206" xr:uid="{00000000-0005-0000-0000-000060000000}"/>
    <cellStyle name="Millares 5 2" xfId="224" xr:uid="{00000000-0005-0000-0000-000061000000}"/>
    <cellStyle name="Millares 5 2 2" xfId="296" xr:uid="{00000000-0005-0000-0000-000062000000}"/>
    <cellStyle name="Millares 5 2 3" xfId="260" xr:uid="{00000000-0005-0000-0000-000063000000}"/>
    <cellStyle name="Millares 5 3" xfId="278" xr:uid="{00000000-0005-0000-0000-000064000000}"/>
    <cellStyle name="Millares 5 4" xfId="242" xr:uid="{00000000-0005-0000-0000-000065000000}"/>
    <cellStyle name="Millares 6" xfId="215" xr:uid="{00000000-0005-0000-0000-000066000000}"/>
    <cellStyle name="Millares 6 2" xfId="287" xr:uid="{00000000-0005-0000-0000-000067000000}"/>
    <cellStyle name="Millares 6 3" xfId="251" xr:uid="{00000000-0005-0000-0000-000068000000}"/>
    <cellStyle name="Millares 7" xfId="269" xr:uid="{00000000-0005-0000-0000-000069000000}"/>
    <cellStyle name="Millares 8" xfId="233" xr:uid="{00000000-0005-0000-0000-00006A000000}"/>
    <cellStyle name="Millares 9" xfId="53" xr:uid="{00000000-0005-0000-0000-00006B000000}"/>
    <cellStyle name="Moneda" xfId="304" builtinId="4"/>
    <cellStyle name="Moneda [0] 2" xfId="48" xr:uid="{00000000-0005-0000-0000-00006C000000}"/>
    <cellStyle name="Moneda [0] 2 2" xfId="55" xr:uid="{00000000-0005-0000-0000-00006D000000}"/>
    <cellStyle name="Moneda [0] 2 2 2" xfId="126" xr:uid="{00000000-0005-0000-0000-00006E000000}"/>
    <cellStyle name="Moneda [0] 2 3" xfId="121" xr:uid="{00000000-0005-0000-0000-00006F000000}"/>
    <cellStyle name="Moneda [0] 3" xfId="51" xr:uid="{00000000-0005-0000-0000-000070000000}"/>
    <cellStyle name="Moneda [0] 3 2" xfId="204" xr:uid="{00000000-0005-0000-0000-000071000000}"/>
    <cellStyle name="Moneda [0] 3 2 2" xfId="222" xr:uid="{00000000-0005-0000-0000-000072000000}"/>
    <cellStyle name="Moneda [0] 3 2 2 2" xfId="294" xr:uid="{00000000-0005-0000-0000-000073000000}"/>
    <cellStyle name="Moneda [0] 3 2 2 3" xfId="258" xr:uid="{00000000-0005-0000-0000-000074000000}"/>
    <cellStyle name="Moneda [0] 3 2 3" xfId="276" xr:uid="{00000000-0005-0000-0000-000075000000}"/>
    <cellStyle name="Moneda [0] 3 2 4" xfId="240" xr:uid="{00000000-0005-0000-0000-000076000000}"/>
    <cellStyle name="Moneda [0] 3 3" xfId="213" xr:uid="{00000000-0005-0000-0000-000077000000}"/>
    <cellStyle name="Moneda [0] 3 3 2" xfId="285" xr:uid="{00000000-0005-0000-0000-000078000000}"/>
    <cellStyle name="Moneda [0] 3 3 3" xfId="249" xr:uid="{00000000-0005-0000-0000-000079000000}"/>
    <cellStyle name="Moneda [0] 3 4" xfId="267" xr:uid="{00000000-0005-0000-0000-00007A000000}"/>
    <cellStyle name="Moneda [0] 3 5" xfId="231" xr:uid="{00000000-0005-0000-0000-00007B000000}"/>
    <cellStyle name="Moneda [0] 4" xfId="205" xr:uid="{00000000-0005-0000-0000-00007C000000}"/>
    <cellStyle name="Moneda [0] 4 2" xfId="223" xr:uid="{00000000-0005-0000-0000-00007D000000}"/>
    <cellStyle name="Moneda [0] 4 2 2" xfId="295" xr:uid="{00000000-0005-0000-0000-00007E000000}"/>
    <cellStyle name="Moneda [0] 4 2 3" xfId="259" xr:uid="{00000000-0005-0000-0000-00007F000000}"/>
    <cellStyle name="Moneda [0] 4 3" xfId="277" xr:uid="{00000000-0005-0000-0000-000080000000}"/>
    <cellStyle name="Moneda [0] 4 4" xfId="241" xr:uid="{00000000-0005-0000-0000-000081000000}"/>
    <cellStyle name="Moneda [0] 5" xfId="214" xr:uid="{00000000-0005-0000-0000-000082000000}"/>
    <cellStyle name="Moneda [0] 5 2" xfId="286" xr:uid="{00000000-0005-0000-0000-000083000000}"/>
    <cellStyle name="Moneda [0] 5 3" xfId="250" xr:uid="{00000000-0005-0000-0000-000084000000}"/>
    <cellStyle name="Moneda [0] 6" xfId="268" xr:uid="{00000000-0005-0000-0000-000085000000}"/>
    <cellStyle name="Moneda [0] 7" xfId="232" xr:uid="{00000000-0005-0000-0000-000086000000}"/>
    <cellStyle name="Moneda [0] 8" xfId="52" xr:uid="{00000000-0005-0000-0000-000087000000}"/>
    <cellStyle name="Moneda [0] 9" xfId="45" xr:uid="{00000000-0005-0000-0000-000088000000}"/>
    <cellStyle name="Moneda 10" xfId="66" xr:uid="{00000000-0005-0000-0000-000089000000}"/>
    <cellStyle name="Moneda 10 2" xfId="137" xr:uid="{00000000-0005-0000-0000-00008A000000}"/>
    <cellStyle name="Moneda 11" xfId="67" xr:uid="{00000000-0005-0000-0000-00008B000000}"/>
    <cellStyle name="Moneda 11 2" xfId="138" xr:uid="{00000000-0005-0000-0000-00008C000000}"/>
    <cellStyle name="Moneda 12" xfId="68" xr:uid="{00000000-0005-0000-0000-00008D000000}"/>
    <cellStyle name="Moneda 12 2" xfId="139" xr:uid="{00000000-0005-0000-0000-00008E000000}"/>
    <cellStyle name="Moneda 13" xfId="69" xr:uid="{00000000-0005-0000-0000-00008F000000}"/>
    <cellStyle name="Moneda 13 2" xfId="140" xr:uid="{00000000-0005-0000-0000-000090000000}"/>
    <cellStyle name="Moneda 14" xfId="70" xr:uid="{00000000-0005-0000-0000-000091000000}"/>
    <cellStyle name="Moneda 14 2" xfId="141" xr:uid="{00000000-0005-0000-0000-000092000000}"/>
    <cellStyle name="Moneda 15" xfId="71" xr:uid="{00000000-0005-0000-0000-000093000000}"/>
    <cellStyle name="Moneda 15 2" xfId="142" xr:uid="{00000000-0005-0000-0000-000094000000}"/>
    <cellStyle name="Moneda 16" xfId="72" xr:uid="{00000000-0005-0000-0000-000095000000}"/>
    <cellStyle name="Moneda 16 2" xfId="143" xr:uid="{00000000-0005-0000-0000-000096000000}"/>
    <cellStyle name="Moneda 17" xfId="73" xr:uid="{00000000-0005-0000-0000-000097000000}"/>
    <cellStyle name="Moneda 17 2" xfId="144" xr:uid="{00000000-0005-0000-0000-000098000000}"/>
    <cellStyle name="Moneda 18" xfId="74" xr:uid="{00000000-0005-0000-0000-000099000000}"/>
    <cellStyle name="Moneda 18 2" xfId="145" xr:uid="{00000000-0005-0000-0000-00009A000000}"/>
    <cellStyle name="Moneda 19" xfId="75" xr:uid="{00000000-0005-0000-0000-00009B000000}"/>
    <cellStyle name="Moneda 19 2" xfId="146" xr:uid="{00000000-0005-0000-0000-00009C000000}"/>
    <cellStyle name="Moneda 2" xfId="2" xr:uid="{00000000-0005-0000-0000-00009D000000}"/>
    <cellStyle name="Moneda 2 2" xfId="128" xr:uid="{00000000-0005-0000-0000-00009E000000}"/>
    <cellStyle name="Moneda 2 3" xfId="57" xr:uid="{00000000-0005-0000-0000-00009F000000}"/>
    <cellStyle name="Moneda 20" xfId="76" xr:uid="{00000000-0005-0000-0000-0000A0000000}"/>
    <cellStyle name="Moneda 20 2" xfId="147" xr:uid="{00000000-0005-0000-0000-0000A1000000}"/>
    <cellStyle name="Moneda 21" xfId="79" xr:uid="{00000000-0005-0000-0000-0000A2000000}"/>
    <cellStyle name="Moneda 21 2" xfId="150" xr:uid="{00000000-0005-0000-0000-0000A3000000}"/>
    <cellStyle name="Moneda 22" xfId="78" xr:uid="{00000000-0005-0000-0000-0000A4000000}"/>
    <cellStyle name="Moneda 22 2" xfId="149" xr:uid="{00000000-0005-0000-0000-0000A5000000}"/>
    <cellStyle name="Moneda 23" xfId="56" xr:uid="{00000000-0005-0000-0000-0000A6000000}"/>
    <cellStyle name="Moneda 23 2" xfId="127" xr:uid="{00000000-0005-0000-0000-0000A7000000}"/>
    <cellStyle name="Moneda 24" xfId="77" xr:uid="{00000000-0005-0000-0000-0000A8000000}"/>
    <cellStyle name="Moneda 24 2" xfId="148" xr:uid="{00000000-0005-0000-0000-0000A9000000}"/>
    <cellStyle name="Moneda 25" xfId="80" xr:uid="{00000000-0005-0000-0000-0000AA000000}"/>
    <cellStyle name="Moneda 25 2" xfId="151" xr:uid="{00000000-0005-0000-0000-0000AB000000}"/>
    <cellStyle name="Moneda 26" xfId="81" xr:uid="{00000000-0005-0000-0000-0000AC000000}"/>
    <cellStyle name="Moneda 26 2" xfId="152" xr:uid="{00000000-0005-0000-0000-0000AD000000}"/>
    <cellStyle name="Moneda 27" xfId="82" xr:uid="{00000000-0005-0000-0000-0000AE000000}"/>
    <cellStyle name="Moneda 27 2" xfId="153" xr:uid="{00000000-0005-0000-0000-0000AF000000}"/>
    <cellStyle name="Moneda 28" xfId="83" xr:uid="{00000000-0005-0000-0000-0000B0000000}"/>
    <cellStyle name="Moneda 28 2" xfId="154" xr:uid="{00000000-0005-0000-0000-0000B1000000}"/>
    <cellStyle name="Moneda 29" xfId="84" xr:uid="{00000000-0005-0000-0000-0000B2000000}"/>
    <cellStyle name="Moneda 29 2" xfId="155" xr:uid="{00000000-0005-0000-0000-0000B3000000}"/>
    <cellStyle name="Moneda 3" xfId="58" xr:uid="{00000000-0005-0000-0000-0000B4000000}"/>
    <cellStyle name="Moneda 3 2" xfId="129" xr:uid="{00000000-0005-0000-0000-0000B5000000}"/>
    <cellStyle name="Moneda 30" xfId="85" xr:uid="{00000000-0005-0000-0000-0000B6000000}"/>
    <cellStyle name="Moneda 30 2" xfId="156" xr:uid="{00000000-0005-0000-0000-0000B7000000}"/>
    <cellStyle name="Moneda 31" xfId="86" xr:uid="{00000000-0005-0000-0000-0000B8000000}"/>
    <cellStyle name="Moneda 31 2" xfId="157" xr:uid="{00000000-0005-0000-0000-0000B9000000}"/>
    <cellStyle name="Moneda 32" xfId="87" xr:uid="{00000000-0005-0000-0000-0000BA000000}"/>
    <cellStyle name="Moneda 32 2" xfId="158" xr:uid="{00000000-0005-0000-0000-0000BB000000}"/>
    <cellStyle name="Moneda 33" xfId="88" xr:uid="{00000000-0005-0000-0000-0000BC000000}"/>
    <cellStyle name="Moneda 33 2" xfId="159" xr:uid="{00000000-0005-0000-0000-0000BD000000}"/>
    <cellStyle name="Moneda 34" xfId="89" xr:uid="{00000000-0005-0000-0000-0000BE000000}"/>
    <cellStyle name="Moneda 34 2" xfId="160" xr:uid="{00000000-0005-0000-0000-0000BF000000}"/>
    <cellStyle name="Moneda 35" xfId="90" xr:uid="{00000000-0005-0000-0000-0000C0000000}"/>
    <cellStyle name="Moneda 35 2" xfId="161" xr:uid="{00000000-0005-0000-0000-0000C1000000}"/>
    <cellStyle name="Moneda 36" xfId="91" xr:uid="{00000000-0005-0000-0000-0000C2000000}"/>
    <cellStyle name="Moneda 36 2" xfId="162" xr:uid="{00000000-0005-0000-0000-0000C3000000}"/>
    <cellStyle name="Moneda 37" xfId="92" xr:uid="{00000000-0005-0000-0000-0000C4000000}"/>
    <cellStyle name="Moneda 37 2" xfId="163" xr:uid="{00000000-0005-0000-0000-0000C5000000}"/>
    <cellStyle name="Moneda 38" xfId="93" xr:uid="{00000000-0005-0000-0000-0000C6000000}"/>
    <cellStyle name="Moneda 38 2" xfId="164" xr:uid="{00000000-0005-0000-0000-0000C7000000}"/>
    <cellStyle name="Moneda 39" xfId="94" xr:uid="{00000000-0005-0000-0000-0000C8000000}"/>
    <cellStyle name="Moneda 39 2" xfId="165" xr:uid="{00000000-0005-0000-0000-0000C9000000}"/>
    <cellStyle name="Moneda 4" xfId="63" xr:uid="{00000000-0005-0000-0000-0000CA000000}"/>
    <cellStyle name="Moneda 4 2" xfId="134" xr:uid="{00000000-0005-0000-0000-0000CB000000}"/>
    <cellStyle name="Moneda 40" xfId="95" xr:uid="{00000000-0005-0000-0000-0000CC000000}"/>
    <cellStyle name="Moneda 40 2" xfId="166" xr:uid="{00000000-0005-0000-0000-0000CD000000}"/>
    <cellStyle name="Moneda 41" xfId="96" xr:uid="{00000000-0005-0000-0000-0000CE000000}"/>
    <cellStyle name="Moneda 41 2" xfId="167" xr:uid="{00000000-0005-0000-0000-0000CF000000}"/>
    <cellStyle name="Moneda 42" xfId="97" xr:uid="{00000000-0005-0000-0000-0000D0000000}"/>
    <cellStyle name="Moneda 42 2" xfId="168" xr:uid="{00000000-0005-0000-0000-0000D1000000}"/>
    <cellStyle name="Moneda 43" xfId="98" xr:uid="{00000000-0005-0000-0000-0000D2000000}"/>
    <cellStyle name="Moneda 43 2" xfId="169" xr:uid="{00000000-0005-0000-0000-0000D3000000}"/>
    <cellStyle name="Moneda 44" xfId="99" xr:uid="{00000000-0005-0000-0000-0000D4000000}"/>
    <cellStyle name="Moneda 44 2" xfId="170" xr:uid="{00000000-0005-0000-0000-0000D5000000}"/>
    <cellStyle name="Moneda 45" xfId="100" xr:uid="{00000000-0005-0000-0000-0000D6000000}"/>
    <cellStyle name="Moneda 45 2" xfId="171" xr:uid="{00000000-0005-0000-0000-0000D7000000}"/>
    <cellStyle name="Moneda 46" xfId="101" xr:uid="{00000000-0005-0000-0000-0000D8000000}"/>
    <cellStyle name="Moneda 46 2" xfId="172" xr:uid="{00000000-0005-0000-0000-0000D9000000}"/>
    <cellStyle name="Moneda 47" xfId="102" xr:uid="{00000000-0005-0000-0000-0000DA000000}"/>
    <cellStyle name="Moneda 47 2" xfId="173" xr:uid="{00000000-0005-0000-0000-0000DB000000}"/>
    <cellStyle name="Moneda 48" xfId="103" xr:uid="{00000000-0005-0000-0000-0000DC000000}"/>
    <cellStyle name="Moneda 48 2" xfId="174" xr:uid="{00000000-0005-0000-0000-0000DD000000}"/>
    <cellStyle name="Moneda 49" xfId="104" xr:uid="{00000000-0005-0000-0000-0000DE000000}"/>
    <cellStyle name="Moneda 49 2" xfId="175" xr:uid="{00000000-0005-0000-0000-0000DF000000}"/>
    <cellStyle name="Moneda 5" xfId="61" xr:uid="{00000000-0005-0000-0000-0000E0000000}"/>
    <cellStyle name="Moneda 5 2" xfId="132" xr:uid="{00000000-0005-0000-0000-0000E1000000}"/>
    <cellStyle name="Moneda 50" xfId="105" xr:uid="{00000000-0005-0000-0000-0000E2000000}"/>
    <cellStyle name="Moneda 50 2" xfId="176" xr:uid="{00000000-0005-0000-0000-0000E3000000}"/>
    <cellStyle name="Moneda 51" xfId="106" xr:uid="{00000000-0005-0000-0000-0000E4000000}"/>
    <cellStyle name="Moneda 51 2" xfId="177" xr:uid="{00000000-0005-0000-0000-0000E5000000}"/>
    <cellStyle name="Moneda 52" xfId="107" xr:uid="{00000000-0005-0000-0000-0000E6000000}"/>
    <cellStyle name="Moneda 52 2" xfId="178" xr:uid="{00000000-0005-0000-0000-0000E7000000}"/>
    <cellStyle name="Moneda 53" xfId="108" xr:uid="{00000000-0005-0000-0000-0000E8000000}"/>
    <cellStyle name="Moneda 53 2" xfId="179" xr:uid="{00000000-0005-0000-0000-0000E9000000}"/>
    <cellStyle name="Moneda 54" xfId="109" xr:uid="{00000000-0005-0000-0000-0000EA000000}"/>
    <cellStyle name="Moneda 54 2" xfId="180" xr:uid="{00000000-0005-0000-0000-0000EB000000}"/>
    <cellStyle name="Moneda 55" xfId="110" xr:uid="{00000000-0005-0000-0000-0000EC000000}"/>
    <cellStyle name="Moneda 55 2" xfId="181" xr:uid="{00000000-0005-0000-0000-0000ED000000}"/>
    <cellStyle name="Moneda 56" xfId="111" xr:uid="{00000000-0005-0000-0000-0000EE000000}"/>
    <cellStyle name="Moneda 56 2" xfId="182" xr:uid="{00000000-0005-0000-0000-0000EF000000}"/>
    <cellStyle name="Moneda 57" xfId="112" xr:uid="{00000000-0005-0000-0000-0000F0000000}"/>
    <cellStyle name="Moneda 57 2" xfId="183" xr:uid="{00000000-0005-0000-0000-0000F1000000}"/>
    <cellStyle name="Moneda 58" xfId="113" xr:uid="{00000000-0005-0000-0000-0000F2000000}"/>
    <cellStyle name="Moneda 58 2" xfId="184" xr:uid="{00000000-0005-0000-0000-0000F3000000}"/>
    <cellStyle name="Moneda 59" xfId="114" xr:uid="{00000000-0005-0000-0000-0000F4000000}"/>
    <cellStyle name="Moneda 59 2" xfId="185" xr:uid="{00000000-0005-0000-0000-0000F5000000}"/>
    <cellStyle name="Moneda 6" xfId="54" xr:uid="{00000000-0005-0000-0000-0000F6000000}"/>
    <cellStyle name="Moneda 6 2" xfId="125" xr:uid="{00000000-0005-0000-0000-0000F7000000}"/>
    <cellStyle name="Moneda 60" xfId="117" xr:uid="{00000000-0005-0000-0000-0000F8000000}"/>
    <cellStyle name="Moneda 60 2" xfId="188" xr:uid="{00000000-0005-0000-0000-0000F9000000}"/>
    <cellStyle name="Moneda 61" xfId="115" xr:uid="{00000000-0005-0000-0000-0000FA000000}"/>
    <cellStyle name="Moneda 61 2" xfId="186" xr:uid="{00000000-0005-0000-0000-0000FB000000}"/>
    <cellStyle name="Moneda 62" xfId="60" xr:uid="{00000000-0005-0000-0000-0000FC000000}"/>
    <cellStyle name="Moneda 62 2" xfId="131" xr:uid="{00000000-0005-0000-0000-0000FD000000}"/>
    <cellStyle name="Moneda 63" xfId="116" xr:uid="{00000000-0005-0000-0000-0000FE000000}"/>
    <cellStyle name="Moneda 63 2" xfId="187" xr:uid="{00000000-0005-0000-0000-0000FF000000}"/>
    <cellStyle name="Moneda 64" xfId="118" xr:uid="{00000000-0005-0000-0000-000000010000}"/>
    <cellStyle name="Moneda 64 2" xfId="189" xr:uid="{00000000-0005-0000-0000-000001010000}"/>
    <cellStyle name="Moneda 65" xfId="119" xr:uid="{00000000-0005-0000-0000-000002010000}"/>
    <cellStyle name="Moneda 65 2" xfId="190" xr:uid="{00000000-0005-0000-0000-000003010000}"/>
    <cellStyle name="Moneda 66" xfId="120" xr:uid="{00000000-0005-0000-0000-000004010000}"/>
    <cellStyle name="Moneda 66 2" xfId="191" xr:uid="{00000000-0005-0000-0000-000005010000}"/>
    <cellStyle name="Moneda 67" xfId="122" xr:uid="{00000000-0005-0000-0000-000006010000}"/>
    <cellStyle name="Moneda 68" xfId="123" xr:uid="{00000000-0005-0000-0000-000007010000}"/>
    <cellStyle name="Moneda 69" xfId="192" xr:uid="{00000000-0005-0000-0000-000008010000}"/>
    <cellStyle name="Moneda 7" xfId="62" xr:uid="{00000000-0005-0000-0000-000009010000}"/>
    <cellStyle name="Moneda 7 2" xfId="133" xr:uid="{00000000-0005-0000-0000-00000A010000}"/>
    <cellStyle name="Moneda 70" xfId="203" xr:uid="{00000000-0005-0000-0000-00000B010000}"/>
    <cellStyle name="Moneda 70 2" xfId="212" xr:uid="{00000000-0005-0000-0000-00000C010000}"/>
    <cellStyle name="Moneda 70 2 2" xfId="230" xr:uid="{00000000-0005-0000-0000-00000D010000}"/>
    <cellStyle name="Moneda 70 2 2 2" xfId="302" xr:uid="{00000000-0005-0000-0000-00000E010000}"/>
    <cellStyle name="Moneda 70 2 2 3" xfId="266" xr:uid="{00000000-0005-0000-0000-00000F010000}"/>
    <cellStyle name="Moneda 70 2 3" xfId="284" xr:uid="{00000000-0005-0000-0000-000010010000}"/>
    <cellStyle name="Moneda 70 2 4" xfId="248" xr:uid="{00000000-0005-0000-0000-000011010000}"/>
    <cellStyle name="Moneda 70 3" xfId="221" xr:uid="{00000000-0005-0000-0000-000012010000}"/>
    <cellStyle name="Moneda 70 3 2" xfId="293" xr:uid="{00000000-0005-0000-0000-000013010000}"/>
    <cellStyle name="Moneda 70 3 3" xfId="257" xr:uid="{00000000-0005-0000-0000-000014010000}"/>
    <cellStyle name="Moneda 70 4" xfId="275" xr:uid="{00000000-0005-0000-0000-000015010000}"/>
    <cellStyle name="Moneda 70 5" xfId="239" xr:uid="{00000000-0005-0000-0000-000016010000}"/>
    <cellStyle name="Moneda 71" xfId="50" xr:uid="{00000000-0005-0000-0000-000017010000}"/>
    <cellStyle name="Moneda 72" xfId="47" xr:uid="{00000000-0005-0000-0000-000018010000}"/>
    <cellStyle name="Moneda 73" xfId="193" xr:uid="{00000000-0005-0000-0000-000019010000}"/>
    <cellStyle name="Moneda 8" xfId="64" xr:uid="{00000000-0005-0000-0000-00001A010000}"/>
    <cellStyle name="Moneda 8 2" xfId="135" xr:uid="{00000000-0005-0000-0000-00001B010000}"/>
    <cellStyle name="Moneda 9" xfId="65" xr:uid="{00000000-0005-0000-0000-00001C010000}"/>
    <cellStyle name="Moneda 9 2" xfId="136" xr:uid="{00000000-0005-0000-0000-00001D010000}"/>
    <cellStyle name="Neutral 2" xfId="195" xr:uid="{00000000-0005-0000-0000-00001E010000}"/>
    <cellStyle name="Normal" xfId="0" builtinId="0"/>
    <cellStyle name="Normal 2" xfId="1" xr:uid="{00000000-0005-0000-0000-000020010000}"/>
    <cellStyle name="Normal 2 2" xfId="44" xr:uid="{00000000-0005-0000-0000-000021010000}"/>
    <cellStyle name="Normal 2 2 2" xfId="43" xr:uid="{00000000-0005-0000-0000-000022010000}"/>
    <cellStyle name="Normal 3" xfId="42" xr:uid="{00000000-0005-0000-0000-000023010000}"/>
    <cellStyle name="Normal 4" xfId="46" xr:uid="{00000000-0005-0000-0000-000024010000}"/>
    <cellStyle name="Notas" xfId="20" builtinId="10" customBuiltin="1"/>
    <cellStyle name="Numeric" xfId="6" xr:uid="{00000000-0005-0000-0000-000026010000}"/>
    <cellStyle name="Porcentaje" xfId="303" builtinId="5"/>
    <cellStyle name="Porcentaje 2" xfId="49" xr:uid="{00000000-0005-0000-0000-000028010000}"/>
    <cellStyle name="Salida" xfId="15" builtinId="21" customBuiltin="1"/>
    <cellStyle name="Texto de advertencia" xfId="19" builtinId="11" customBuiltin="1"/>
    <cellStyle name="Texto explicativo" xfId="21" builtinId="53" customBuiltin="1"/>
    <cellStyle name="Título" xfId="7" builtinId="15" customBuiltin="1"/>
    <cellStyle name="Título 2" xfId="9" builtinId="17" customBuiltin="1"/>
    <cellStyle name="Título 3" xfId="10" builtinId="18" customBuiltin="1"/>
    <cellStyle name="Total" xfId="22"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413010" cy="1047750"/>
    <xdr:pic>
      <xdr:nvPicPr>
        <xdr:cNvPr id="2" name="Imagen 1">
          <a:extLst>
            <a:ext uri="{FF2B5EF4-FFF2-40B4-BE49-F238E27FC236}">
              <a16:creationId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392566</xdr:colOff>
      <xdr:row>0</xdr:row>
      <xdr:rowOff>0</xdr:rowOff>
    </xdr:from>
    <xdr:ext cx="1274309" cy="857250"/>
    <xdr:pic>
      <xdr:nvPicPr>
        <xdr:cNvPr id="2" name="Imagen 1">
          <a:extLst>
            <a:ext uri="{FF2B5EF4-FFF2-40B4-BE49-F238E27FC236}">
              <a16:creationId xmlns:a16="http://schemas.microsoft.com/office/drawing/2014/main"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2566" y="0"/>
          <a:ext cx="1274309" cy="857250"/>
        </a:xfrm>
        <a:prstGeom prst="rect">
          <a:avLst/>
        </a:prstGeom>
      </xdr:spPr>
    </xdr:pic>
    <xdr:clientData/>
  </xdr:oneCellAnchor>
  <xdr:oneCellAnchor>
    <xdr:from>
      <xdr:col>0</xdr:col>
      <xdr:colOff>392566</xdr:colOff>
      <xdr:row>0</xdr:row>
      <xdr:rowOff>0</xdr:rowOff>
    </xdr:from>
    <xdr:ext cx="1274309" cy="857250"/>
    <xdr:pic>
      <xdr:nvPicPr>
        <xdr:cNvPr id="3" name="Imagen 2">
          <a:extLst>
            <a:ext uri="{FF2B5EF4-FFF2-40B4-BE49-F238E27FC236}">
              <a16:creationId xmlns:a16="http://schemas.microsoft.com/office/drawing/2014/main" id="{6C52A8BA-F72B-4E60-86CB-67E7FA53AE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2566" y="0"/>
          <a:ext cx="1274309" cy="8572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353785</xdr:colOff>
      <xdr:row>0</xdr:row>
      <xdr:rowOff>0</xdr:rowOff>
    </xdr:from>
    <xdr:ext cx="1339010" cy="1209675"/>
    <xdr:pic>
      <xdr:nvPicPr>
        <xdr:cNvPr id="2" name="Imagen 1">
          <a:extLst>
            <a:ext uri="{FF2B5EF4-FFF2-40B4-BE49-F238E27FC236}">
              <a16:creationId xmlns:a16="http://schemas.microsoft.com/office/drawing/2014/main"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3785"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esktop/DATT%202024/PLAN%20DE%20ACCION%202024/Segundo%20semestre%202024/PLAN%20DE%20ACCI&#211;N%20INSTITUCIONAL%20DATT%202024%20Versi&#243;n%20ajus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1. ESTRATÉGICO"/>
      <sheetName val="2. GESTIÓN-MIPG"/>
      <sheetName val="3. INVERSIÓN"/>
      <sheetName val="CONTROL DE CAMBIOS "/>
      <sheetName val="ANEXO1"/>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zoomScale="80" zoomScaleNormal="80" workbookViewId="0">
      <selection activeCell="A19" sqref="A19:H19"/>
    </sheetView>
  </sheetViews>
  <sheetFormatPr baseColWidth="10" defaultColWidth="10.875" defaultRowHeight="15"/>
  <cols>
    <col min="1" max="1" width="34.125" style="18" customWidth="1"/>
    <col min="2" max="2" width="10.875" style="10"/>
    <col min="3" max="3" width="28.25" style="10" customWidth="1"/>
    <col min="4" max="4" width="21.25" style="10" customWidth="1"/>
    <col min="5" max="5" width="19.25" style="10" customWidth="1"/>
    <col min="6" max="6" width="27.25" style="10" customWidth="1"/>
    <col min="7" max="7" width="17.25" style="10" customWidth="1"/>
    <col min="8" max="8" width="27.25" style="10" customWidth="1"/>
    <col min="9" max="9" width="15.25" style="10" customWidth="1"/>
    <col min="10" max="10" width="17.875" style="10" customWidth="1"/>
    <col min="11" max="11" width="19.25" style="10" customWidth="1"/>
    <col min="12" max="12" width="25.25" style="10" customWidth="1"/>
    <col min="13" max="13" width="20.75" style="10" customWidth="1"/>
    <col min="14" max="15" width="10.875" style="10"/>
    <col min="16" max="16" width="16.75" style="10" customWidth="1"/>
    <col min="17" max="17" width="20.25" style="10" customWidth="1"/>
    <col min="18" max="18" width="18.75" style="10" customWidth="1"/>
    <col min="19" max="19" width="22.875" style="10" customWidth="1"/>
    <col min="20" max="20" width="22.125" style="10" customWidth="1"/>
    <col min="21" max="21" width="25.25" style="10" customWidth="1"/>
    <col min="22" max="22" width="21.125" style="10" customWidth="1"/>
    <col min="23" max="23" width="19.125" style="10" customWidth="1"/>
    <col min="24" max="24" width="17.25" style="10" customWidth="1"/>
    <col min="25" max="26" width="16.25" style="10" customWidth="1"/>
    <col min="27" max="27" width="28.75" style="10" customWidth="1"/>
    <col min="28" max="28" width="19.25" style="10" customWidth="1"/>
    <col min="29" max="29" width="21.125" style="10" customWidth="1"/>
    <col min="30" max="30" width="21.875" style="10" customWidth="1"/>
    <col min="31" max="31" width="25.25" style="10" customWidth="1"/>
    <col min="32" max="32" width="22.25" style="10" customWidth="1"/>
    <col min="33" max="33" width="29.75" style="10" customWidth="1"/>
    <col min="34" max="34" width="18.75" style="10" customWidth="1"/>
    <col min="35" max="35" width="18.25" style="10" customWidth="1"/>
    <col min="36" max="36" width="22.25" style="10" customWidth="1"/>
    <col min="37" max="16384" width="10.875" style="10"/>
  </cols>
  <sheetData>
    <row r="1" spans="1:50" ht="54.75" customHeight="1">
      <c r="A1" s="325" t="s">
        <v>0</v>
      </c>
      <c r="B1" s="325"/>
      <c r="C1" s="325"/>
      <c r="D1" s="325"/>
      <c r="E1" s="325"/>
      <c r="F1" s="325"/>
      <c r="G1" s="325"/>
      <c r="H1" s="325"/>
    </row>
    <row r="2" spans="1:50" ht="33" customHeight="1">
      <c r="A2" s="329" t="s">
        <v>1</v>
      </c>
      <c r="B2" s="329"/>
      <c r="C2" s="329"/>
      <c r="D2" s="329"/>
      <c r="E2" s="329"/>
      <c r="F2" s="329"/>
      <c r="G2" s="329"/>
      <c r="H2" s="329"/>
      <c r="I2" s="11"/>
      <c r="J2" s="11"/>
      <c r="K2" s="11"/>
      <c r="L2" s="11"/>
      <c r="M2" s="11"/>
      <c r="N2" s="11"/>
      <c r="O2" s="11"/>
      <c r="P2" s="11"/>
      <c r="Q2" s="11"/>
      <c r="R2" s="11"/>
      <c r="S2" s="11"/>
      <c r="T2" s="11"/>
      <c r="U2" s="11"/>
      <c r="V2" s="11"/>
      <c r="W2" s="11"/>
      <c r="X2" s="11"/>
      <c r="Y2" s="11"/>
      <c r="Z2" s="11"/>
      <c r="AA2" s="12"/>
      <c r="AB2" s="12"/>
      <c r="AC2" s="12"/>
      <c r="AD2" s="12"/>
      <c r="AE2" s="12"/>
      <c r="AF2" s="12"/>
      <c r="AG2" s="13"/>
      <c r="AH2" s="13"/>
      <c r="AI2" s="13"/>
      <c r="AJ2" s="13"/>
      <c r="AK2" s="13"/>
      <c r="AL2" s="13"/>
      <c r="AM2" s="13"/>
      <c r="AN2" s="13"/>
      <c r="AO2" s="13"/>
      <c r="AP2" s="13"/>
      <c r="AQ2" s="11"/>
      <c r="AR2" s="11"/>
      <c r="AS2" s="11"/>
      <c r="AT2" s="11"/>
      <c r="AU2" s="11"/>
      <c r="AV2" s="11"/>
      <c r="AW2" s="11"/>
      <c r="AX2" s="11"/>
    </row>
    <row r="3" spans="1:50" ht="48" customHeight="1">
      <c r="A3" s="14" t="s">
        <v>2</v>
      </c>
      <c r="B3" s="324" t="s">
        <v>3</v>
      </c>
      <c r="C3" s="324"/>
      <c r="D3" s="324"/>
      <c r="E3" s="324"/>
      <c r="F3" s="324"/>
      <c r="G3" s="324"/>
      <c r="H3" s="324"/>
    </row>
    <row r="4" spans="1:50" ht="48" customHeight="1">
      <c r="A4" s="14" t="s">
        <v>4</v>
      </c>
      <c r="B4" s="326" t="s">
        <v>5</v>
      </c>
      <c r="C4" s="327"/>
      <c r="D4" s="327"/>
      <c r="E4" s="327"/>
      <c r="F4" s="327"/>
      <c r="G4" s="327"/>
      <c r="H4" s="328"/>
    </row>
    <row r="5" spans="1:50" ht="31.5" customHeight="1">
      <c r="A5" s="14" t="s">
        <v>6</v>
      </c>
      <c r="B5" s="324" t="s">
        <v>7</v>
      </c>
      <c r="C5" s="324"/>
      <c r="D5" s="324"/>
      <c r="E5" s="324"/>
      <c r="F5" s="324"/>
      <c r="G5" s="324"/>
      <c r="H5" s="324"/>
    </row>
    <row r="6" spans="1:50" ht="40.5" customHeight="1">
      <c r="A6" s="14" t="s">
        <v>8</v>
      </c>
      <c r="B6" s="326" t="s">
        <v>9</v>
      </c>
      <c r="C6" s="327"/>
      <c r="D6" s="327"/>
      <c r="E6" s="327"/>
      <c r="F6" s="327"/>
      <c r="G6" s="327"/>
      <c r="H6" s="328"/>
    </row>
    <row r="7" spans="1:50" ht="41.1" customHeight="1">
      <c r="A7" s="14" t="s">
        <v>10</v>
      </c>
      <c r="B7" s="324" t="s">
        <v>11</v>
      </c>
      <c r="C7" s="324"/>
      <c r="D7" s="324"/>
      <c r="E7" s="324"/>
      <c r="F7" s="324"/>
      <c r="G7" s="324"/>
      <c r="H7" s="324"/>
    </row>
    <row r="8" spans="1:50" ht="48.95" customHeight="1">
      <c r="A8" s="14" t="s">
        <v>12</v>
      </c>
      <c r="B8" s="324" t="s">
        <v>13</v>
      </c>
      <c r="C8" s="324"/>
      <c r="D8" s="324"/>
      <c r="E8" s="324"/>
      <c r="F8" s="324"/>
      <c r="G8" s="324"/>
      <c r="H8" s="324"/>
    </row>
    <row r="9" spans="1:50" ht="48.95" customHeight="1">
      <c r="A9" s="14" t="s">
        <v>14</v>
      </c>
      <c r="B9" s="326" t="s">
        <v>15</v>
      </c>
      <c r="C9" s="327"/>
      <c r="D9" s="327"/>
      <c r="E9" s="327"/>
      <c r="F9" s="327"/>
      <c r="G9" s="327"/>
      <c r="H9" s="328"/>
    </row>
    <row r="10" spans="1:50" ht="30">
      <c r="A10" s="14" t="s">
        <v>16</v>
      </c>
      <c r="B10" s="324" t="s">
        <v>17</v>
      </c>
      <c r="C10" s="324"/>
      <c r="D10" s="324"/>
      <c r="E10" s="324"/>
      <c r="F10" s="324"/>
      <c r="G10" s="324"/>
      <c r="H10" s="324"/>
    </row>
    <row r="11" spans="1:50" ht="30">
      <c r="A11" s="14" t="s">
        <v>18</v>
      </c>
      <c r="B11" s="324" t="s">
        <v>19</v>
      </c>
      <c r="C11" s="324"/>
      <c r="D11" s="324"/>
      <c r="E11" s="324"/>
      <c r="F11" s="324"/>
      <c r="G11" s="324"/>
      <c r="H11" s="324"/>
    </row>
    <row r="12" spans="1:50" ht="33.950000000000003" customHeight="1">
      <c r="A12" s="14" t="s">
        <v>20</v>
      </c>
      <c r="B12" s="324" t="s">
        <v>21</v>
      </c>
      <c r="C12" s="324"/>
      <c r="D12" s="324"/>
      <c r="E12" s="324"/>
      <c r="F12" s="324"/>
      <c r="G12" s="324"/>
      <c r="H12" s="324"/>
    </row>
    <row r="13" spans="1:50" ht="30">
      <c r="A13" s="14" t="s">
        <v>22</v>
      </c>
      <c r="B13" s="324" t="s">
        <v>23</v>
      </c>
      <c r="C13" s="324"/>
      <c r="D13" s="324"/>
      <c r="E13" s="324"/>
      <c r="F13" s="324"/>
      <c r="G13" s="324"/>
      <c r="H13" s="324"/>
    </row>
    <row r="14" spans="1:50" ht="30">
      <c r="A14" s="14" t="s">
        <v>24</v>
      </c>
      <c r="B14" s="324" t="s">
        <v>25</v>
      </c>
      <c r="C14" s="324"/>
      <c r="D14" s="324"/>
      <c r="E14" s="324"/>
      <c r="F14" s="324"/>
      <c r="G14" s="324"/>
      <c r="H14" s="324"/>
    </row>
    <row r="15" spans="1:50" ht="44.1" customHeight="1">
      <c r="A15" s="14" t="s">
        <v>26</v>
      </c>
      <c r="B15" s="324" t="s">
        <v>27</v>
      </c>
      <c r="C15" s="324"/>
      <c r="D15" s="324"/>
      <c r="E15" s="324"/>
      <c r="F15" s="324"/>
      <c r="G15" s="324"/>
      <c r="H15" s="324"/>
    </row>
    <row r="16" spans="1:50" ht="60">
      <c r="A16" s="14" t="s">
        <v>28</v>
      </c>
      <c r="B16" s="324" t="s">
        <v>29</v>
      </c>
      <c r="C16" s="324"/>
      <c r="D16" s="324"/>
      <c r="E16" s="324"/>
      <c r="F16" s="324"/>
      <c r="G16" s="324"/>
      <c r="H16" s="324"/>
    </row>
    <row r="17" spans="1:8" ht="58.5" customHeight="1">
      <c r="A17" s="14" t="s">
        <v>30</v>
      </c>
      <c r="B17" s="324" t="s">
        <v>31</v>
      </c>
      <c r="C17" s="324"/>
      <c r="D17" s="324"/>
      <c r="E17" s="324"/>
      <c r="F17" s="324"/>
      <c r="G17" s="324"/>
      <c r="H17" s="324"/>
    </row>
    <row r="18" spans="1:8" ht="30">
      <c r="A18" s="14" t="s">
        <v>32</v>
      </c>
      <c r="B18" s="324" t="s">
        <v>33</v>
      </c>
      <c r="C18" s="324"/>
      <c r="D18" s="324"/>
      <c r="E18" s="324"/>
      <c r="F18" s="324"/>
      <c r="G18" s="324"/>
      <c r="H18" s="324"/>
    </row>
    <row r="19" spans="1:8" ht="30" customHeight="1">
      <c r="A19" s="331"/>
      <c r="B19" s="332"/>
      <c r="C19" s="332"/>
      <c r="D19" s="332"/>
      <c r="E19" s="332"/>
      <c r="F19" s="332"/>
      <c r="G19" s="332"/>
      <c r="H19" s="333"/>
    </row>
    <row r="20" spans="1:8" ht="37.5" customHeight="1">
      <c r="A20" s="329" t="s">
        <v>34</v>
      </c>
      <c r="B20" s="329"/>
      <c r="C20" s="329"/>
      <c r="D20" s="329"/>
      <c r="E20" s="329"/>
      <c r="F20" s="329"/>
      <c r="G20" s="329"/>
      <c r="H20" s="329"/>
    </row>
    <row r="21" spans="1:8" ht="117" customHeight="1">
      <c r="A21" s="334" t="s">
        <v>35</v>
      </c>
      <c r="B21" s="334"/>
      <c r="C21" s="334"/>
      <c r="D21" s="334"/>
      <c r="E21" s="334"/>
      <c r="F21" s="334"/>
      <c r="G21" s="334"/>
      <c r="H21" s="334"/>
    </row>
    <row r="22" spans="1:8" ht="117" customHeight="1">
      <c r="A22" s="14" t="s">
        <v>10</v>
      </c>
      <c r="B22" s="324" t="s">
        <v>11</v>
      </c>
      <c r="C22" s="324"/>
      <c r="D22" s="324"/>
      <c r="E22" s="324"/>
      <c r="F22" s="324"/>
      <c r="G22" s="324"/>
      <c r="H22" s="324"/>
    </row>
    <row r="23" spans="1:8" ht="167.1" customHeight="1">
      <c r="A23" s="14" t="s">
        <v>36</v>
      </c>
      <c r="B23" s="334" t="s">
        <v>37</v>
      </c>
      <c r="C23" s="334"/>
      <c r="D23" s="334"/>
      <c r="E23" s="334"/>
      <c r="F23" s="334"/>
      <c r="G23" s="334"/>
      <c r="H23" s="334"/>
    </row>
    <row r="24" spans="1:8" ht="69.75" customHeight="1">
      <c r="A24" s="14" t="s">
        <v>38</v>
      </c>
      <c r="B24" s="334" t="s">
        <v>39</v>
      </c>
      <c r="C24" s="334"/>
      <c r="D24" s="334"/>
      <c r="E24" s="334"/>
      <c r="F24" s="334"/>
      <c r="G24" s="334"/>
      <c r="H24" s="334"/>
    </row>
    <row r="25" spans="1:8" ht="60" customHeight="1">
      <c r="A25" s="14" t="s">
        <v>40</v>
      </c>
      <c r="B25" s="334" t="s">
        <v>41</v>
      </c>
      <c r="C25" s="334"/>
      <c r="D25" s="334"/>
      <c r="E25" s="334"/>
      <c r="F25" s="334"/>
      <c r="G25" s="334"/>
      <c r="H25" s="334"/>
    </row>
    <row r="26" spans="1:8" ht="24.75" customHeight="1">
      <c r="A26" s="15" t="s">
        <v>42</v>
      </c>
      <c r="B26" s="330" t="s">
        <v>43</v>
      </c>
      <c r="C26" s="330"/>
      <c r="D26" s="330"/>
      <c r="E26" s="330"/>
      <c r="F26" s="330"/>
      <c r="G26" s="330"/>
      <c r="H26" s="330"/>
    </row>
    <row r="27" spans="1:8" ht="26.25" customHeight="1">
      <c r="A27" s="15" t="s">
        <v>44</v>
      </c>
      <c r="B27" s="330" t="s">
        <v>45</v>
      </c>
      <c r="C27" s="330"/>
      <c r="D27" s="330"/>
      <c r="E27" s="330"/>
      <c r="F27" s="330"/>
      <c r="G27" s="330"/>
      <c r="H27" s="330"/>
    </row>
    <row r="28" spans="1:8" ht="53.25" customHeight="1">
      <c r="A28" s="14" t="s">
        <v>46</v>
      </c>
      <c r="B28" s="334" t="s">
        <v>47</v>
      </c>
      <c r="C28" s="334"/>
      <c r="D28" s="334"/>
      <c r="E28" s="334"/>
      <c r="F28" s="334"/>
      <c r="G28" s="334"/>
      <c r="H28" s="334"/>
    </row>
    <row r="29" spans="1:8" ht="45" customHeight="1">
      <c r="A29" s="14" t="s">
        <v>48</v>
      </c>
      <c r="B29" s="350" t="s">
        <v>49</v>
      </c>
      <c r="C29" s="351"/>
      <c r="D29" s="351"/>
      <c r="E29" s="351"/>
      <c r="F29" s="351"/>
      <c r="G29" s="351"/>
      <c r="H29" s="352"/>
    </row>
    <row r="30" spans="1:8" ht="45" customHeight="1">
      <c r="A30" s="14" t="s">
        <v>50</v>
      </c>
      <c r="B30" s="350" t="s">
        <v>51</v>
      </c>
      <c r="C30" s="351"/>
      <c r="D30" s="351"/>
      <c r="E30" s="351"/>
      <c r="F30" s="351"/>
      <c r="G30" s="351"/>
      <c r="H30" s="352"/>
    </row>
    <row r="31" spans="1:8" ht="45" customHeight="1">
      <c r="A31" s="14" t="s">
        <v>52</v>
      </c>
      <c r="B31" s="350" t="s">
        <v>53</v>
      </c>
      <c r="C31" s="351"/>
      <c r="D31" s="351"/>
      <c r="E31" s="351"/>
      <c r="F31" s="351"/>
      <c r="G31" s="351"/>
      <c r="H31" s="352"/>
    </row>
    <row r="32" spans="1:8" ht="33" customHeight="1">
      <c r="A32" s="15" t="s">
        <v>54</v>
      </c>
      <c r="B32" s="334" t="s">
        <v>55</v>
      </c>
      <c r="C32" s="334"/>
      <c r="D32" s="334"/>
      <c r="E32" s="334"/>
      <c r="F32" s="334"/>
      <c r="G32" s="334"/>
      <c r="H32" s="334"/>
    </row>
    <row r="33" spans="1:8" ht="39" customHeight="1">
      <c r="A33" s="14" t="s">
        <v>56</v>
      </c>
      <c r="B33" s="330" t="s">
        <v>57</v>
      </c>
      <c r="C33" s="330"/>
      <c r="D33" s="330"/>
      <c r="E33" s="330"/>
      <c r="F33" s="330"/>
      <c r="G33" s="330"/>
      <c r="H33" s="330"/>
    </row>
    <row r="34" spans="1:8" ht="39" customHeight="1">
      <c r="A34" s="329" t="s">
        <v>58</v>
      </c>
      <c r="B34" s="329"/>
      <c r="C34" s="329"/>
      <c r="D34" s="329"/>
      <c r="E34" s="329"/>
      <c r="F34" s="329"/>
      <c r="G34" s="329"/>
      <c r="H34" s="329"/>
    </row>
    <row r="35" spans="1:8" ht="79.5" customHeight="1">
      <c r="A35" s="326" t="s">
        <v>59</v>
      </c>
      <c r="B35" s="327"/>
      <c r="C35" s="327"/>
      <c r="D35" s="327"/>
      <c r="E35" s="327"/>
      <c r="F35" s="327"/>
      <c r="G35" s="327"/>
      <c r="H35" s="328"/>
    </row>
    <row r="36" spans="1:8" ht="33" customHeight="1">
      <c r="A36" s="14" t="s">
        <v>60</v>
      </c>
      <c r="B36" s="334" t="s">
        <v>61</v>
      </c>
      <c r="C36" s="334"/>
      <c r="D36" s="334"/>
      <c r="E36" s="334"/>
      <c r="F36" s="334"/>
      <c r="G36" s="334"/>
      <c r="H36" s="334"/>
    </row>
    <row r="37" spans="1:8" ht="33" customHeight="1">
      <c r="A37" s="14" t="s">
        <v>62</v>
      </c>
      <c r="B37" s="334" t="s">
        <v>63</v>
      </c>
      <c r="C37" s="334"/>
      <c r="D37" s="334"/>
      <c r="E37" s="334"/>
      <c r="F37" s="334"/>
      <c r="G37" s="334"/>
      <c r="H37" s="334"/>
    </row>
    <row r="38" spans="1:8" ht="33" customHeight="1">
      <c r="A38" s="22"/>
      <c r="B38" s="23"/>
      <c r="C38" s="23"/>
      <c r="D38" s="23"/>
      <c r="E38" s="23"/>
      <c r="F38" s="23"/>
      <c r="G38" s="23"/>
      <c r="H38" s="24"/>
    </row>
    <row r="39" spans="1:8" ht="34.5" customHeight="1">
      <c r="A39" s="329" t="s">
        <v>64</v>
      </c>
      <c r="B39" s="329"/>
      <c r="C39" s="329"/>
      <c r="D39" s="329"/>
      <c r="E39" s="329"/>
      <c r="F39" s="329"/>
      <c r="G39" s="329"/>
      <c r="H39" s="329"/>
    </row>
    <row r="40" spans="1:8" ht="34.5" customHeight="1">
      <c r="A40" s="14" t="s">
        <v>65</v>
      </c>
      <c r="B40" s="334" t="s">
        <v>66</v>
      </c>
      <c r="C40" s="334"/>
      <c r="D40" s="334"/>
      <c r="E40" s="334"/>
      <c r="F40" s="334"/>
      <c r="G40" s="334"/>
      <c r="H40" s="334"/>
    </row>
    <row r="41" spans="1:8" ht="29.25" customHeight="1">
      <c r="A41" s="14" t="s">
        <v>67</v>
      </c>
      <c r="B41" s="334" t="s">
        <v>68</v>
      </c>
      <c r="C41" s="334"/>
      <c r="D41" s="334"/>
      <c r="E41" s="334"/>
      <c r="F41" s="334"/>
      <c r="G41" s="334"/>
      <c r="H41" s="334"/>
    </row>
    <row r="42" spans="1:8" ht="42" customHeight="1">
      <c r="A42" s="14" t="s">
        <v>69</v>
      </c>
      <c r="B42" s="334" t="s">
        <v>70</v>
      </c>
      <c r="C42" s="334"/>
      <c r="D42" s="334"/>
      <c r="E42" s="334"/>
      <c r="F42" s="334"/>
      <c r="G42" s="334"/>
      <c r="H42" s="334"/>
    </row>
    <row r="43" spans="1:8" ht="42" customHeight="1">
      <c r="A43" s="14" t="s">
        <v>71</v>
      </c>
      <c r="B43" s="350" t="s">
        <v>72</v>
      </c>
      <c r="C43" s="351"/>
      <c r="D43" s="351"/>
      <c r="E43" s="351"/>
      <c r="F43" s="351"/>
      <c r="G43" s="351"/>
      <c r="H43" s="352"/>
    </row>
    <row r="44" spans="1:8" ht="42" customHeight="1">
      <c r="A44" s="14" t="s">
        <v>73</v>
      </c>
      <c r="B44" s="350" t="s">
        <v>74</v>
      </c>
      <c r="C44" s="351"/>
      <c r="D44" s="351"/>
      <c r="E44" s="351"/>
      <c r="F44" s="351"/>
      <c r="G44" s="351"/>
      <c r="H44" s="352"/>
    </row>
    <row r="45" spans="1:8" ht="42" customHeight="1">
      <c r="A45" s="14" t="s">
        <v>75</v>
      </c>
      <c r="B45" s="350" t="s">
        <v>76</v>
      </c>
      <c r="C45" s="351"/>
      <c r="D45" s="351"/>
      <c r="E45" s="351"/>
      <c r="F45" s="351"/>
      <c r="G45" s="351"/>
      <c r="H45" s="352"/>
    </row>
    <row r="46" spans="1:8" ht="86.1" customHeight="1">
      <c r="A46" s="16" t="s">
        <v>77</v>
      </c>
      <c r="B46" s="335" t="s">
        <v>78</v>
      </c>
      <c r="C46" s="335"/>
      <c r="D46" s="335"/>
      <c r="E46" s="335"/>
      <c r="F46" s="335"/>
      <c r="G46" s="335"/>
      <c r="H46" s="335"/>
    </row>
    <row r="47" spans="1:8" ht="39.75" customHeight="1">
      <c r="A47" s="16" t="s">
        <v>79</v>
      </c>
      <c r="B47" s="337" t="s">
        <v>80</v>
      </c>
      <c r="C47" s="338"/>
      <c r="D47" s="338"/>
      <c r="E47" s="338"/>
      <c r="F47" s="338"/>
      <c r="G47" s="338"/>
      <c r="H47" s="339"/>
    </row>
    <row r="48" spans="1:8" ht="31.5" customHeight="1">
      <c r="A48" s="16" t="s">
        <v>81</v>
      </c>
      <c r="B48" s="335" t="s">
        <v>82</v>
      </c>
      <c r="C48" s="335"/>
      <c r="D48" s="335"/>
      <c r="E48" s="335"/>
      <c r="F48" s="335"/>
      <c r="G48" s="335"/>
      <c r="H48" s="335"/>
    </row>
    <row r="49" spans="1:8" ht="30">
      <c r="A49" s="16" t="s">
        <v>83</v>
      </c>
      <c r="B49" s="335" t="s">
        <v>84</v>
      </c>
      <c r="C49" s="335"/>
      <c r="D49" s="335"/>
      <c r="E49" s="335"/>
      <c r="F49" s="335"/>
      <c r="G49" s="335"/>
      <c r="H49" s="335"/>
    </row>
    <row r="50" spans="1:8" ht="43.5" customHeight="1">
      <c r="A50" s="16" t="s">
        <v>85</v>
      </c>
      <c r="B50" s="335" t="s">
        <v>86</v>
      </c>
      <c r="C50" s="335"/>
      <c r="D50" s="335"/>
      <c r="E50" s="335"/>
      <c r="F50" s="335"/>
      <c r="G50" s="335"/>
      <c r="H50" s="335"/>
    </row>
    <row r="51" spans="1:8" ht="40.5" customHeight="1">
      <c r="A51" s="16" t="s">
        <v>87</v>
      </c>
      <c r="B51" s="335" t="s">
        <v>88</v>
      </c>
      <c r="C51" s="335"/>
      <c r="D51" s="335"/>
      <c r="E51" s="335"/>
      <c r="F51" s="335"/>
      <c r="G51" s="335"/>
      <c r="H51" s="335"/>
    </row>
    <row r="52" spans="1:8" ht="75.75" customHeight="1">
      <c r="A52" s="17" t="s">
        <v>89</v>
      </c>
      <c r="B52" s="336" t="s">
        <v>90</v>
      </c>
      <c r="C52" s="336"/>
      <c r="D52" s="336"/>
      <c r="E52" s="336"/>
      <c r="F52" s="336"/>
      <c r="G52" s="336"/>
      <c r="H52" s="336"/>
    </row>
    <row r="53" spans="1:8" ht="41.25" customHeight="1">
      <c r="A53" s="17" t="s">
        <v>91</v>
      </c>
      <c r="B53" s="336" t="s">
        <v>92</v>
      </c>
      <c r="C53" s="336"/>
      <c r="D53" s="336"/>
      <c r="E53" s="336"/>
      <c r="F53" s="336"/>
      <c r="G53" s="336"/>
      <c r="H53" s="336"/>
    </row>
    <row r="54" spans="1:8" ht="47.45" customHeight="1">
      <c r="A54" s="17" t="s">
        <v>93</v>
      </c>
      <c r="B54" s="336" t="s">
        <v>94</v>
      </c>
      <c r="C54" s="336"/>
      <c r="D54" s="336"/>
      <c r="E54" s="336"/>
      <c r="F54" s="336"/>
      <c r="G54" s="336"/>
      <c r="H54" s="336"/>
    </row>
    <row r="55" spans="1:8" ht="57.6" customHeight="1">
      <c r="A55" s="17" t="s">
        <v>95</v>
      </c>
      <c r="B55" s="336" t="s">
        <v>96</v>
      </c>
      <c r="C55" s="336"/>
      <c r="D55" s="336"/>
      <c r="E55" s="336"/>
      <c r="F55" s="336"/>
      <c r="G55" s="336"/>
      <c r="H55" s="336"/>
    </row>
    <row r="56" spans="1:8" ht="31.5" customHeight="1">
      <c r="A56" s="17" t="s">
        <v>97</v>
      </c>
      <c r="B56" s="336" t="s">
        <v>98</v>
      </c>
      <c r="C56" s="336"/>
      <c r="D56" s="336"/>
      <c r="E56" s="336"/>
      <c r="F56" s="336"/>
      <c r="G56" s="336"/>
      <c r="H56" s="336"/>
    </row>
    <row r="57" spans="1:8" ht="70.5" customHeight="1">
      <c r="A57" s="17" t="s">
        <v>99</v>
      </c>
      <c r="B57" s="336" t="s">
        <v>100</v>
      </c>
      <c r="C57" s="336"/>
      <c r="D57" s="336"/>
      <c r="E57" s="336"/>
      <c r="F57" s="336"/>
      <c r="G57" s="336"/>
      <c r="H57" s="336"/>
    </row>
    <row r="58" spans="1:8" ht="33.75" customHeight="1">
      <c r="A58" s="342"/>
      <c r="B58" s="342"/>
      <c r="C58" s="342"/>
      <c r="D58" s="342"/>
      <c r="E58" s="342"/>
      <c r="F58" s="342"/>
      <c r="G58" s="342"/>
      <c r="H58" s="343"/>
    </row>
    <row r="59" spans="1:8" ht="32.25" customHeight="1">
      <c r="A59" s="345" t="s">
        <v>101</v>
      </c>
      <c r="B59" s="345"/>
      <c r="C59" s="345"/>
      <c r="D59" s="345"/>
      <c r="E59" s="345"/>
      <c r="F59" s="345"/>
      <c r="G59" s="345"/>
      <c r="H59" s="345"/>
    </row>
    <row r="60" spans="1:8" ht="34.5" customHeight="1">
      <c r="A60" s="14" t="s">
        <v>102</v>
      </c>
      <c r="B60" s="340" t="s">
        <v>103</v>
      </c>
      <c r="C60" s="340"/>
      <c r="D60" s="340"/>
      <c r="E60" s="340"/>
      <c r="F60" s="340"/>
      <c r="G60" s="340"/>
      <c r="H60" s="340"/>
    </row>
    <row r="61" spans="1:8" ht="60" customHeight="1">
      <c r="A61" s="14" t="s">
        <v>104</v>
      </c>
      <c r="B61" s="349" t="s">
        <v>105</v>
      </c>
      <c r="C61" s="349"/>
      <c r="D61" s="349"/>
      <c r="E61" s="349"/>
      <c r="F61" s="349"/>
      <c r="G61" s="349"/>
      <c r="H61" s="349"/>
    </row>
    <row r="62" spans="1:8" ht="41.25" customHeight="1">
      <c r="A62" s="14" t="s">
        <v>106</v>
      </c>
      <c r="B62" s="346" t="s">
        <v>107</v>
      </c>
      <c r="C62" s="347"/>
      <c r="D62" s="347"/>
      <c r="E62" s="347"/>
      <c r="F62" s="347"/>
      <c r="G62" s="347"/>
      <c r="H62" s="348"/>
    </row>
    <row r="63" spans="1:8" ht="42" customHeight="1">
      <c r="A63" s="14" t="s">
        <v>108</v>
      </c>
      <c r="B63" s="334" t="s">
        <v>109</v>
      </c>
      <c r="C63" s="334"/>
      <c r="D63" s="334"/>
      <c r="E63" s="334"/>
      <c r="F63" s="334"/>
      <c r="G63" s="334"/>
      <c r="H63" s="334"/>
    </row>
    <row r="64" spans="1:8" ht="31.5" customHeight="1">
      <c r="A64" s="14" t="s">
        <v>110</v>
      </c>
      <c r="B64" s="340" t="s">
        <v>111</v>
      </c>
      <c r="C64" s="340"/>
      <c r="D64" s="340"/>
      <c r="E64" s="340"/>
      <c r="F64" s="340"/>
      <c r="G64" s="340"/>
      <c r="H64" s="340"/>
    </row>
    <row r="65" spans="1:8" ht="45.75" customHeight="1">
      <c r="A65" s="14" t="s">
        <v>112</v>
      </c>
      <c r="B65" s="340" t="s">
        <v>113</v>
      </c>
      <c r="C65" s="340"/>
      <c r="D65" s="340"/>
      <c r="E65" s="340"/>
      <c r="F65" s="340"/>
      <c r="G65" s="340"/>
      <c r="H65" s="340"/>
    </row>
    <row r="66" spans="1:8" ht="30.75" customHeight="1">
      <c r="A66" s="344"/>
      <c r="B66" s="344"/>
      <c r="C66" s="344"/>
      <c r="D66" s="344"/>
      <c r="E66" s="344"/>
      <c r="F66" s="344"/>
      <c r="G66" s="344"/>
      <c r="H66" s="344"/>
    </row>
    <row r="67" spans="1:8" ht="34.5" customHeight="1">
      <c r="A67" s="345" t="s">
        <v>114</v>
      </c>
      <c r="B67" s="345"/>
      <c r="C67" s="345"/>
      <c r="D67" s="345"/>
      <c r="E67" s="345"/>
      <c r="F67" s="345"/>
      <c r="G67" s="345"/>
      <c r="H67" s="345"/>
    </row>
    <row r="68" spans="1:8" ht="39.75" customHeight="1">
      <c r="A68" s="17" t="s">
        <v>115</v>
      </c>
      <c r="B68" s="340" t="s">
        <v>116</v>
      </c>
      <c r="C68" s="340"/>
      <c r="D68" s="340"/>
      <c r="E68" s="340"/>
      <c r="F68" s="340"/>
      <c r="G68" s="340"/>
      <c r="H68" s="340"/>
    </row>
    <row r="69" spans="1:8" ht="39.75" customHeight="1">
      <c r="A69" s="17" t="s">
        <v>117</v>
      </c>
      <c r="B69" s="340" t="s">
        <v>118</v>
      </c>
      <c r="C69" s="340"/>
      <c r="D69" s="340"/>
      <c r="E69" s="340"/>
      <c r="F69" s="340"/>
      <c r="G69" s="340"/>
      <c r="H69" s="340"/>
    </row>
    <row r="70" spans="1:8" ht="42" customHeight="1">
      <c r="A70" s="17" t="s">
        <v>119</v>
      </c>
      <c r="B70" s="336" t="s">
        <v>120</v>
      </c>
      <c r="C70" s="336"/>
      <c r="D70" s="336"/>
      <c r="E70" s="336"/>
      <c r="F70" s="336"/>
      <c r="G70" s="336"/>
      <c r="H70" s="336"/>
    </row>
    <row r="71" spans="1:8" ht="33.75" customHeight="1">
      <c r="A71" s="17" t="s">
        <v>121</v>
      </c>
      <c r="B71" s="340" t="s">
        <v>122</v>
      </c>
      <c r="C71" s="340"/>
      <c r="D71" s="340"/>
      <c r="E71" s="340"/>
      <c r="F71" s="340"/>
      <c r="G71" s="340"/>
      <c r="H71" s="340"/>
    </row>
    <row r="72" spans="1:8" ht="33" customHeight="1">
      <c r="A72" s="17" t="s">
        <v>123</v>
      </c>
      <c r="B72" s="340" t="s">
        <v>124</v>
      </c>
      <c r="C72" s="340"/>
      <c r="D72" s="340"/>
      <c r="E72" s="340"/>
      <c r="F72" s="340"/>
      <c r="G72" s="340"/>
      <c r="H72" s="340"/>
    </row>
    <row r="73" spans="1:8" ht="33.75" customHeight="1">
      <c r="A73" s="341"/>
      <c r="B73" s="341"/>
      <c r="C73" s="341"/>
      <c r="D73" s="341"/>
      <c r="E73" s="341"/>
      <c r="F73" s="341"/>
      <c r="G73" s="341"/>
      <c r="H73" s="341"/>
    </row>
    <row r="74" spans="1:8" ht="54.75" customHeight="1"/>
    <row r="76" spans="1:8" ht="134.44999999999999" customHeight="1"/>
    <row r="77" spans="1:8" ht="64.5" customHeight="1"/>
    <row r="78" spans="1:8" ht="49.5" customHeight="1"/>
    <row r="87" ht="40.5" customHeight="1"/>
  </sheetData>
  <mergeCells count="72">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 ref="B28:H28"/>
    <mergeCell ref="B32:H32"/>
    <mergeCell ref="A39:H39"/>
    <mergeCell ref="B40:H40"/>
    <mergeCell ref="B41:H41"/>
    <mergeCell ref="B29:H29"/>
    <mergeCell ref="B30:H30"/>
    <mergeCell ref="B31:H31"/>
    <mergeCell ref="B33:H33"/>
    <mergeCell ref="A34:H34"/>
    <mergeCell ref="B36:H36"/>
    <mergeCell ref="B37:H37"/>
    <mergeCell ref="A35:H35"/>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69:H69"/>
    <mergeCell ref="B68:H68"/>
    <mergeCell ref="B52:H52"/>
    <mergeCell ref="B53:H53"/>
    <mergeCell ref="B54:H54"/>
    <mergeCell ref="B42:H42"/>
    <mergeCell ref="B46:H46"/>
    <mergeCell ref="B50:H50"/>
    <mergeCell ref="B51:H51"/>
    <mergeCell ref="B55:H55"/>
    <mergeCell ref="B47:H47"/>
    <mergeCell ref="B27:H27"/>
    <mergeCell ref="A19:H19"/>
    <mergeCell ref="B16:H16"/>
    <mergeCell ref="B17:H17"/>
    <mergeCell ref="A20:H20"/>
    <mergeCell ref="B23:H23"/>
    <mergeCell ref="B24:H24"/>
    <mergeCell ref="B22:H22"/>
    <mergeCell ref="B8:H8"/>
    <mergeCell ref="A1:H1"/>
    <mergeCell ref="B5:H5"/>
    <mergeCell ref="B6:H6"/>
    <mergeCell ref="B7:H7"/>
    <mergeCell ref="A2:H2"/>
    <mergeCell ref="B3:H3"/>
    <mergeCell ref="B4:H4"/>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31"/>
  <sheetViews>
    <sheetView topLeftCell="C1" zoomScale="60" zoomScaleNormal="60" workbookViewId="0">
      <pane xSplit="2" ySplit="7" topLeftCell="W28" activePane="bottomRight" state="frozen"/>
      <selection activeCell="C1" sqref="C1"/>
      <selection pane="topRight" activeCell="E1" sqref="E1"/>
      <selection pane="bottomLeft" activeCell="C8" sqref="C8"/>
      <selection pane="bottomRight" activeCell="AE35" sqref="AE35"/>
    </sheetView>
  </sheetViews>
  <sheetFormatPr baseColWidth="10" defaultColWidth="11.25" defaultRowHeight="18.75" customHeight="1"/>
  <cols>
    <col min="1" max="1" width="26.25" style="1" customWidth="1"/>
    <col min="2" max="2" width="49.125" style="1" customWidth="1"/>
    <col min="3" max="4" width="22.25" style="1" customWidth="1"/>
    <col min="5" max="5" width="28.75" style="1" customWidth="1"/>
    <col min="6" max="6" width="26.875" style="1" customWidth="1"/>
    <col min="7" max="7" width="23.75" style="1" customWidth="1"/>
    <col min="8" max="8" width="27.125" style="114" customWidth="1"/>
    <col min="9" max="9" width="27.75" style="114" customWidth="1"/>
    <col min="10" max="10" width="34.375" style="114" customWidth="1"/>
    <col min="11" max="11" width="36.25" style="115" customWidth="1"/>
    <col min="12" max="12" width="30.25" style="3" customWidth="1"/>
    <col min="13" max="13" width="26.875" style="3" customWidth="1"/>
    <col min="14" max="14" width="64" style="3" customWidth="1"/>
    <col min="15" max="15" width="23.875" style="4" customWidth="1"/>
    <col min="16" max="16" width="28.125" style="5" customWidth="1"/>
    <col min="17" max="17" width="27.25" style="5" customWidth="1"/>
    <col min="18" max="19" width="28.625" style="139" customWidth="1"/>
    <col min="20" max="20" width="25.75" style="5" customWidth="1"/>
    <col min="21" max="21" width="24.25" style="5" customWidth="1"/>
    <col min="22" max="25" width="19.625" style="122" customWidth="1"/>
    <col min="26" max="27" width="30.25" style="1" customWidth="1"/>
    <col min="28" max="28" width="32.25" style="1" customWidth="1"/>
    <col min="29" max="29" width="57.125" style="135" customWidth="1"/>
    <col min="30" max="16384" width="11.25" style="1"/>
  </cols>
  <sheetData>
    <row r="1" spans="1:29" ht="21" customHeight="1">
      <c r="A1" s="353"/>
      <c r="B1" s="353"/>
      <c r="C1" s="354" t="s">
        <v>125</v>
      </c>
      <c r="D1" s="354"/>
      <c r="E1" s="354"/>
      <c r="F1" s="354"/>
      <c r="G1" s="354"/>
      <c r="H1" s="354"/>
      <c r="I1" s="354"/>
      <c r="J1" s="354"/>
      <c r="K1" s="354"/>
      <c r="L1" s="354"/>
      <c r="M1" s="354"/>
      <c r="N1" s="354"/>
      <c r="O1" s="354"/>
      <c r="P1" s="354"/>
      <c r="Q1" s="354"/>
      <c r="R1" s="354"/>
      <c r="S1" s="354"/>
      <c r="T1" s="354"/>
      <c r="U1" s="354"/>
      <c r="V1" s="354"/>
      <c r="W1" s="354"/>
      <c r="X1" s="354"/>
      <c r="Y1" s="354"/>
      <c r="Z1" s="354"/>
      <c r="AA1" s="354"/>
      <c r="AB1" s="28" t="s">
        <v>126</v>
      </c>
    </row>
    <row r="2" spans="1:29" ht="21" customHeight="1">
      <c r="A2" s="353"/>
      <c r="B2" s="353"/>
      <c r="C2" s="354" t="s">
        <v>127</v>
      </c>
      <c r="D2" s="354"/>
      <c r="E2" s="354"/>
      <c r="F2" s="354"/>
      <c r="G2" s="354"/>
      <c r="H2" s="354"/>
      <c r="I2" s="354"/>
      <c r="J2" s="354"/>
      <c r="K2" s="354"/>
      <c r="L2" s="354"/>
      <c r="M2" s="354"/>
      <c r="N2" s="354"/>
      <c r="O2" s="354"/>
      <c r="P2" s="354"/>
      <c r="Q2" s="354"/>
      <c r="R2" s="354"/>
      <c r="S2" s="354"/>
      <c r="T2" s="354"/>
      <c r="U2" s="354"/>
      <c r="V2" s="354"/>
      <c r="W2" s="354"/>
      <c r="X2" s="354"/>
      <c r="Y2" s="354"/>
      <c r="Z2" s="354"/>
      <c r="AA2" s="354"/>
      <c r="AB2" s="28" t="s">
        <v>128</v>
      </c>
    </row>
    <row r="3" spans="1:29" ht="21" customHeight="1">
      <c r="A3" s="353"/>
      <c r="B3" s="353"/>
      <c r="C3" s="354" t="s">
        <v>129</v>
      </c>
      <c r="D3" s="354"/>
      <c r="E3" s="354"/>
      <c r="F3" s="354"/>
      <c r="G3" s="354"/>
      <c r="H3" s="354"/>
      <c r="I3" s="354"/>
      <c r="J3" s="354"/>
      <c r="K3" s="354"/>
      <c r="L3" s="354"/>
      <c r="M3" s="354"/>
      <c r="N3" s="354"/>
      <c r="O3" s="354"/>
      <c r="P3" s="354"/>
      <c r="Q3" s="354"/>
      <c r="R3" s="354"/>
      <c r="S3" s="354"/>
      <c r="T3" s="354"/>
      <c r="U3" s="354"/>
      <c r="V3" s="354"/>
      <c r="W3" s="354"/>
      <c r="X3" s="354"/>
      <c r="Y3" s="354"/>
      <c r="Z3" s="354"/>
      <c r="AA3" s="354"/>
      <c r="AB3" s="28" t="s">
        <v>130</v>
      </c>
    </row>
    <row r="4" spans="1:29" ht="18" customHeight="1">
      <c r="A4" s="353"/>
      <c r="B4" s="353"/>
      <c r="C4" s="354" t="s">
        <v>131</v>
      </c>
      <c r="D4" s="354"/>
      <c r="E4" s="354"/>
      <c r="F4" s="354"/>
      <c r="G4" s="354"/>
      <c r="H4" s="354"/>
      <c r="I4" s="354"/>
      <c r="J4" s="354"/>
      <c r="K4" s="354"/>
      <c r="L4" s="354"/>
      <c r="M4" s="354"/>
      <c r="N4" s="354"/>
      <c r="O4" s="354"/>
      <c r="P4" s="354"/>
      <c r="Q4" s="354"/>
      <c r="R4" s="354"/>
      <c r="S4" s="354"/>
      <c r="T4" s="354"/>
      <c r="U4" s="354"/>
      <c r="V4" s="354"/>
      <c r="W4" s="354"/>
      <c r="X4" s="354"/>
      <c r="Y4" s="354"/>
      <c r="Z4" s="354"/>
      <c r="AA4" s="354"/>
      <c r="AB4" s="28" t="s">
        <v>132</v>
      </c>
    </row>
    <row r="5" spans="1:29" ht="17.25" customHeight="1">
      <c r="A5" s="361" t="s">
        <v>133</v>
      </c>
      <c r="B5" s="361"/>
      <c r="C5" s="20"/>
      <c r="D5" s="19"/>
      <c r="E5" s="19"/>
      <c r="F5" s="19"/>
      <c r="G5" s="19"/>
      <c r="H5" s="19"/>
      <c r="I5" s="19"/>
      <c r="J5" s="19"/>
      <c r="K5" s="19"/>
      <c r="L5" s="19"/>
      <c r="M5" s="19"/>
      <c r="N5" s="19"/>
      <c r="O5" s="19"/>
      <c r="P5" s="19"/>
      <c r="Q5" s="19"/>
      <c r="R5" s="19"/>
      <c r="S5" s="19"/>
      <c r="T5" s="19"/>
      <c r="U5" s="19"/>
      <c r="V5" s="119"/>
      <c r="W5" s="119"/>
      <c r="X5" s="119"/>
      <c r="Y5" s="119"/>
      <c r="Z5" s="19"/>
      <c r="AA5" s="19"/>
      <c r="AB5" s="21"/>
    </row>
    <row r="6" spans="1:29" ht="26.25" customHeight="1">
      <c r="A6" s="358" t="s">
        <v>134</v>
      </c>
      <c r="B6" s="359"/>
      <c r="C6" s="359"/>
      <c r="D6" s="359"/>
      <c r="E6" s="359"/>
      <c r="F6" s="359"/>
      <c r="G6" s="359"/>
      <c r="H6" s="359"/>
      <c r="I6" s="359"/>
      <c r="J6" s="359"/>
      <c r="K6" s="359"/>
      <c r="L6" s="359"/>
      <c r="M6" s="359"/>
      <c r="N6" s="359"/>
      <c r="O6" s="359"/>
      <c r="P6" s="359"/>
      <c r="Q6" s="359"/>
      <c r="R6" s="359"/>
      <c r="S6" s="359"/>
      <c r="T6" s="359"/>
      <c r="U6" s="359"/>
      <c r="V6" s="359"/>
      <c r="W6" s="359"/>
      <c r="X6" s="359"/>
      <c r="Y6" s="359"/>
      <c r="Z6" s="359"/>
      <c r="AA6" s="359"/>
      <c r="AB6" s="360"/>
    </row>
    <row r="7" spans="1:29" s="2" customFormat="1" ht="78.75" customHeight="1" thickBot="1">
      <c r="A7" s="65" t="s">
        <v>2</v>
      </c>
      <c r="B7" s="65" t="s">
        <v>4</v>
      </c>
      <c r="C7" s="65" t="s">
        <v>135</v>
      </c>
      <c r="D7" s="65" t="s">
        <v>136</v>
      </c>
      <c r="E7" s="65" t="s">
        <v>137</v>
      </c>
      <c r="F7" s="65" t="s">
        <v>138</v>
      </c>
      <c r="G7" s="65" t="s">
        <v>14</v>
      </c>
      <c r="H7" s="65" t="s">
        <v>16</v>
      </c>
      <c r="I7" s="65" t="s">
        <v>18</v>
      </c>
      <c r="J7" s="66" t="s">
        <v>139</v>
      </c>
      <c r="K7" s="65" t="s">
        <v>140</v>
      </c>
      <c r="L7" s="65" t="s">
        <v>141</v>
      </c>
      <c r="M7" s="65" t="s">
        <v>142</v>
      </c>
      <c r="N7" s="65" t="s">
        <v>28</v>
      </c>
      <c r="O7" s="65" t="s">
        <v>30</v>
      </c>
      <c r="P7" s="65" t="s">
        <v>143</v>
      </c>
      <c r="Q7" s="67" t="s">
        <v>613</v>
      </c>
      <c r="R7" s="67" t="s">
        <v>615</v>
      </c>
      <c r="S7" s="310" t="s">
        <v>647</v>
      </c>
      <c r="T7" s="61" t="s">
        <v>144</v>
      </c>
      <c r="U7" s="61" t="s">
        <v>145</v>
      </c>
      <c r="V7" s="589" t="s">
        <v>651</v>
      </c>
      <c r="W7" s="589" t="s">
        <v>652</v>
      </c>
      <c r="X7" s="161" t="s">
        <v>626</v>
      </c>
      <c r="Y7" s="161" t="s">
        <v>627</v>
      </c>
      <c r="Z7" s="65" t="s">
        <v>146</v>
      </c>
      <c r="AA7" s="65" t="s">
        <v>147</v>
      </c>
      <c r="AB7" s="146" t="s">
        <v>148</v>
      </c>
      <c r="AC7" s="151" t="s">
        <v>625</v>
      </c>
    </row>
    <row r="8" spans="1:29" s="2" customFormat="1" ht="75" customHeight="1">
      <c r="A8" s="366" t="s">
        <v>149</v>
      </c>
      <c r="B8" s="364" t="s">
        <v>150</v>
      </c>
      <c r="C8" s="364" t="s">
        <v>151</v>
      </c>
      <c r="D8" s="364" t="s">
        <v>152</v>
      </c>
      <c r="E8" s="68" t="s">
        <v>153</v>
      </c>
      <c r="F8" s="364" t="s">
        <v>154</v>
      </c>
      <c r="G8" s="362" t="s">
        <v>155</v>
      </c>
      <c r="H8" s="102" t="s">
        <v>156</v>
      </c>
      <c r="I8" s="68" t="s">
        <v>157</v>
      </c>
      <c r="J8" s="116" t="s">
        <v>158</v>
      </c>
      <c r="K8" s="102" t="s">
        <v>159</v>
      </c>
      <c r="L8" s="69">
        <v>0.25</v>
      </c>
      <c r="M8" s="70" t="s">
        <v>160</v>
      </c>
      <c r="N8" s="71" t="s">
        <v>161</v>
      </c>
      <c r="O8" s="72">
        <v>100000</v>
      </c>
      <c r="P8" s="72">
        <v>20000</v>
      </c>
      <c r="Q8" s="73">
        <v>16768</v>
      </c>
      <c r="R8" s="86">
        <v>14861</v>
      </c>
      <c r="S8" s="312">
        <v>13433</v>
      </c>
      <c r="T8" s="316">
        <f>+Q8+R8+S8</f>
        <v>45062</v>
      </c>
      <c r="U8" s="314">
        <f>+T8</f>
        <v>45062</v>
      </c>
      <c r="V8" s="120">
        <v>0.25</v>
      </c>
      <c r="W8" s="120">
        <f>+(U8/O8)*L8</f>
        <v>0.11265500000000001</v>
      </c>
      <c r="X8" s="160">
        <v>1</v>
      </c>
      <c r="Y8" s="160">
        <f>+U8/O8</f>
        <v>0.45062000000000002</v>
      </c>
      <c r="Z8" s="75">
        <v>30000</v>
      </c>
      <c r="AA8" s="75">
        <v>30000</v>
      </c>
      <c r="AB8" s="147">
        <v>20000</v>
      </c>
      <c r="AC8" s="152"/>
    </row>
    <row r="9" spans="1:29" s="2" customFormat="1" ht="72" customHeight="1">
      <c r="A9" s="367"/>
      <c r="B9" s="365"/>
      <c r="C9" s="365"/>
      <c r="D9" s="365"/>
      <c r="E9" s="62" t="s">
        <v>162</v>
      </c>
      <c r="F9" s="365"/>
      <c r="G9" s="363"/>
      <c r="H9" s="90" t="s">
        <v>163</v>
      </c>
      <c r="I9" s="62" t="s">
        <v>157</v>
      </c>
      <c r="J9" s="117">
        <v>0</v>
      </c>
      <c r="K9" s="90" t="s">
        <v>164</v>
      </c>
      <c r="L9" s="41">
        <v>0.25</v>
      </c>
      <c r="M9" s="38" t="s">
        <v>160</v>
      </c>
      <c r="N9" s="40" t="s">
        <v>165</v>
      </c>
      <c r="O9" s="58">
        <v>400</v>
      </c>
      <c r="P9" s="162">
        <v>25</v>
      </c>
      <c r="Q9" s="64">
        <v>0</v>
      </c>
      <c r="R9" s="64">
        <v>0</v>
      </c>
      <c r="S9" s="313">
        <v>30</v>
      </c>
      <c r="T9" s="316">
        <f t="shared" ref="T9:T11" si="0">+Q9+R9+S9</f>
        <v>30</v>
      </c>
      <c r="U9" s="315">
        <f t="shared" ref="U9:U28" si="1">+T9</f>
        <v>30</v>
      </c>
      <c r="V9" s="121">
        <v>0.25</v>
      </c>
      <c r="W9" s="173">
        <f>+(U9/O9)*L9</f>
        <v>1.8749999999999999E-2</v>
      </c>
      <c r="X9" s="176">
        <v>1</v>
      </c>
      <c r="Y9" s="176">
        <f>+U9/O9</f>
        <v>7.4999999999999997E-2</v>
      </c>
      <c r="Z9" s="174">
        <v>125</v>
      </c>
      <c r="AA9" s="170">
        <v>125</v>
      </c>
      <c r="AB9" s="171">
        <v>125</v>
      </c>
      <c r="AC9" s="153" t="s">
        <v>616</v>
      </c>
    </row>
    <row r="10" spans="1:29" s="2" customFormat="1" ht="75" customHeight="1">
      <c r="A10" s="367"/>
      <c r="B10" s="365"/>
      <c r="C10" s="365"/>
      <c r="D10" s="365"/>
      <c r="E10" s="62" t="s">
        <v>153</v>
      </c>
      <c r="F10" s="365"/>
      <c r="G10" s="363"/>
      <c r="H10" s="90" t="s">
        <v>166</v>
      </c>
      <c r="I10" s="62" t="s">
        <v>157</v>
      </c>
      <c r="J10" s="117" t="s">
        <v>167</v>
      </c>
      <c r="K10" s="90" t="s">
        <v>168</v>
      </c>
      <c r="L10" s="41">
        <v>0.25</v>
      </c>
      <c r="M10" s="39" t="s">
        <v>160</v>
      </c>
      <c r="N10" s="40" t="s">
        <v>169</v>
      </c>
      <c r="O10" s="58">
        <v>180</v>
      </c>
      <c r="P10" s="58">
        <v>20</v>
      </c>
      <c r="Q10" s="64">
        <v>20</v>
      </c>
      <c r="R10" s="64">
        <v>0</v>
      </c>
      <c r="S10" s="313">
        <v>0</v>
      </c>
      <c r="T10" s="316">
        <f t="shared" si="0"/>
        <v>20</v>
      </c>
      <c r="U10" s="315">
        <f t="shared" si="1"/>
        <v>20</v>
      </c>
      <c r="V10" s="136">
        <f t="shared" ref="V9:V11" si="2">+(T10/P10)*L10</f>
        <v>0.25</v>
      </c>
      <c r="W10" s="173">
        <f t="shared" ref="W9:W11" si="3">+(U10/O10)*L10</f>
        <v>2.7777777777777776E-2</v>
      </c>
      <c r="X10" s="176">
        <f t="shared" ref="X9:X11" si="4">+T10/P10</f>
        <v>1</v>
      </c>
      <c r="Y10" s="176">
        <f t="shared" ref="Y9:Y11" si="5">+U10/O10</f>
        <v>0.1111111111111111</v>
      </c>
      <c r="Z10" s="175">
        <v>50</v>
      </c>
      <c r="AA10" s="59">
        <v>50</v>
      </c>
      <c r="AB10" s="148">
        <v>60</v>
      </c>
      <c r="AC10" s="152"/>
    </row>
    <row r="11" spans="1:29" s="2" customFormat="1" ht="69" customHeight="1">
      <c r="A11" s="367"/>
      <c r="B11" s="365"/>
      <c r="C11" s="365"/>
      <c r="D11" s="365"/>
      <c r="E11" s="62" t="s">
        <v>162</v>
      </c>
      <c r="F11" s="365"/>
      <c r="G11" s="363"/>
      <c r="H11" s="90" t="s">
        <v>170</v>
      </c>
      <c r="I11" s="62" t="s">
        <v>157</v>
      </c>
      <c r="J11" s="117" t="s">
        <v>171</v>
      </c>
      <c r="K11" s="118" t="s">
        <v>172</v>
      </c>
      <c r="L11" s="41">
        <v>0.25</v>
      </c>
      <c r="M11" s="39" t="s">
        <v>160</v>
      </c>
      <c r="N11" s="40" t="s">
        <v>173</v>
      </c>
      <c r="O11" s="58">
        <v>1</v>
      </c>
      <c r="P11" s="58" t="s">
        <v>174</v>
      </c>
      <c r="Q11" s="64">
        <v>0.08</v>
      </c>
      <c r="R11" s="64">
        <v>0.17</v>
      </c>
      <c r="S11" s="313">
        <v>0</v>
      </c>
      <c r="T11" s="316">
        <f t="shared" si="0"/>
        <v>0.25</v>
      </c>
      <c r="U11" s="315">
        <f t="shared" si="1"/>
        <v>0.25</v>
      </c>
      <c r="V11" s="121">
        <f t="shared" si="2"/>
        <v>0.25</v>
      </c>
      <c r="W11" s="173">
        <f t="shared" si="3"/>
        <v>6.25E-2</v>
      </c>
      <c r="X11" s="176">
        <f t="shared" si="4"/>
        <v>1</v>
      </c>
      <c r="Y11" s="176">
        <f t="shared" si="5"/>
        <v>0.25</v>
      </c>
      <c r="Z11" s="175" t="s">
        <v>174</v>
      </c>
      <c r="AA11" s="59" t="s">
        <v>174</v>
      </c>
      <c r="AB11" s="148" t="s">
        <v>174</v>
      </c>
      <c r="AC11" s="152" t="s">
        <v>617</v>
      </c>
    </row>
    <row r="12" spans="1:29" s="60" customFormat="1" ht="34.5" customHeight="1" thickBot="1">
      <c r="A12" s="81"/>
      <c r="B12" s="82"/>
      <c r="C12" s="83"/>
      <c r="D12" s="84"/>
      <c r="E12" s="85"/>
      <c r="F12" s="355" t="s">
        <v>175</v>
      </c>
      <c r="G12" s="355"/>
      <c r="H12" s="355"/>
      <c r="I12" s="355"/>
      <c r="J12" s="355"/>
      <c r="K12" s="355"/>
      <c r="L12" s="355"/>
      <c r="M12" s="355"/>
      <c r="N12" s="355"/>
      <c r="O12" s="355"/>
      <c r="P12" s="355"/>
      <c r="Q12" s="355"/>
      <c r="R12" s="355"/>
      <c r="S12" s="355"/>
      <c r="T12" s="356"/>
      <c r="U12" s="355"/>
      <c r="V12" s="125">
        <f>+V8+V9+V10+V11</f>
        <v>1</v>
      </c>
      <c r="W12" s="125">
        <f>+W8+W9+W10+W11</f>
        <v>0.22168277777777778</v>
      </c>
      <c r="X12" s="172">
        <f>AVERAGE(X8:X11)</f>
        <v>1</v>
      </c>
      <c r="Y12" s="172">
        <f>AVERAGE(Y8:Y11)</f>
        <v>0.22168277777777778</v>
      </c>
      <c r="Z12" s="84"/>
      <c r="AA12" s="84"/>
      <c r="AB12" s="149"/>
      <c r="AC12" s="151"/>
    </row>
    <row r="13" spans="1:29" s="2" customFormat="1" ht="45" customHeight="1">
      <c r="A13" s="366" t="s">
        <v>176</v>
      </c>
      <c r="B13" s="364" t="s">
        <v>177</v>
      </c>
      <c r="C13" s="364" t="s">
        <v>178</v>
      </c>
      <c r="D13" s="364" t="s">
        <v>179</v>
      </c>
      <c r="E13" s="364" t="s">
        <v>180</v>
      </c>
      <c r="F13" s="364" t="s">
        <v>181</v>
      </c>
      <c r="G13" s="362" t="s">
        <v>182</v>
      </c>
      <c r="H13" s="102" t="s">
        <v>183</v>
      </c>
      <c r="I13" s="68" t="s">
        <v>157</v>
      </c>
      <c r="J13" s="116" t="s">
        <v>184</v>
      </c>
      <c r="K13" s="102" t="s">
        <v>185</v>
      </c>
      <c r="L13" s="69">
        <v>0.1</v>
      </c>
      <c r="M13" s="70" t="s">
        <v>186</v>
      </c>
      <c r="N13" s="71" t="s">
        <v>187</v>
      </c>
      <c r="O13" s="72">
        <v>2289</v>
      </c>
      <c r="P13" s="72">
        <v>570</v>
      </c>
      <c r="Q13" s="86">
        <v>275</v>
      </c>
      <c r="R13" s="86">
        <v>343</v>
      </c>
      <c r="S13" s="312">
        <v>29</v>
      </c>
      <c r="T13" s="316">
        <f>+Q13+R13+S13</f>
        <v>647</v>
      </c>
      <c r="U13" s="314">
        <f t="shared" si="1"/>
        <v>647</v>
      </c>
      <c r="V13" s="120">
        <v>0.1</v>
      </c>
      <c r="W13" s="120">
        <f>+(U13/O13)*L13</f>
        <v>2.8265618173875059E-2</v>
      </c>
      <c r="X13" s="590">
        <v>1</v>
      </c>
      <c r="Y13" s="120">
        <f t="shared" ref="Y13" si="6">+U13/O13</f>
        <v>0.28265618173875057</v>
      </c>
      <c r="Z13" s="75">
        <v>570</v>
      </c>
      <c r="AA13" s="75">
        <v>570</v>
      </c>
      <c r="AB13" s="147">
        <v>579</v>
      </c>
      <c r="AC13" s="152"/>
    </row>
    <row r="14" spans="1:29" s="2" customFormat="1" ht="46.5" customHeight="1">
      <c r="A14" s="367"/>
      <c r="B14" s="365"/>
      <c r="C14" s="365"/>
      <c r="D14" s="365"/>
      <c r="E14" s="365"/>
      <c r="F14" s="365"/>
      <c r="G14" s="363"/>
      <c r="H14" s="90" t="s">
        <v>188</v>
      </c>
      <c r="I14" s="62" t="s">
        <v>189</v>
      </c>
      <c r="J14" s="117" t="s">
        <v>190</v>
      </c>
      <c r="K14" s="90" t="s">
        <v>191</v>
      </c>
      <c r="L14" s="41">
        <v>0.1</v>
      </c>
      <c r="M14" s="39" t="s">
        <v>186</v>
      </c>
      <c r="N14" s="40" t="s">
        <v>192</v>
      </c>
      <c r="O14" s="58" t="s">
        <v>193</v>
      </c>
      <c r="P14" s="162">
        <v>30</v>
      </c>
      <c r="Q14" s="163">
        <v>0</v>
      </c>
      <c r="R14" s="163">
        <v>19.61</v>
      </c>
      <c r="S14" s="317">
        <v>0</v>
      </c>
      <c r="T14" s="316">
        <f t="shared" ref="T14:T22" si="7">+Q14+R14+S14</f>
        <v>19.61</v>
      </c>
      <c r="U14" s="318">
        <f t="shared" si="1"/>
        <v>19.61</v>
      </c>
      <c r="V14" s="136">
        <f t="shared" ref="V14:V19" si="8">+(T14/P14)*L14</f>
        <v>6.536666666666667E-2</v>
      </c>
      <c r="W14" s="136">
        <f t="shared" ref="W14:W19" si="9">+(U14/O14)*L14</f>
        <v>1.0289642145030958E-2</v>
      </c>
      <c r="X14" s="136">
        <f>+T14/P14</f>
        <v>0.65366666666666662</v>
      </c>
      <c r="Y14" s="136">
        <f t="shared" ref="Y14:Y22" si="10">+U14/O14</f>
        <v>0.10289642145030957</v>
      </c>
      <c r="Z14" s="170">
        <v>60</v>
      </c>
      <c r="AA14" s="170">
        <v>50</v>
      </c>
      <c r="AB14" s="148" t="s">
        <v>194</v>
      </c>
      <c r="AC14" s="152"/>
    </row>
    <row r="15" spans="1:29" s="2" customFormat="1" ht="44.25" customHeight="1">
      <c r="A15" s="367"/>
      <c r="B15" s="365"/>
      <c r="C15" s="365"/>
      <c r="D15" s="365"/>
      <c r="E15" s="365"/>
      <c r="F15" s="365"/>
      <c r="G15" s="363"/>
      <c r="H15" s="90" t="s">
        <v>195</v>
      </c>
      <c r="I15" s="62" t="s">
        <v>189</v>
      </c>
      <c r="J15" s="117" t="s">
        <v>196</v>
      </c>
      <c r="K15" s="90" t="s">
        <v>197</v>
      </c>
      <c r="L15" s="41">
        <v>0.05</v>
      </c>
      <c r="M15" s="39" t="s">
        <v>186</v>
      </c>
      <c r="N15" s="40" t="s">
        <v>198</v>
      </c>
      <c r="O15" s="58">
        <v>20</v>
      </c>
      <c r="P15" s="162" t="s">
        <v>224</v>
      </c>
      <c r="Q15" s="163" t="s">
        <v>225</v>
      </c>
      <c r="R15" s="163" t="s">
        <v>225</v>
      </c>
      <c r="S15" s="317" t="s">
        <v>225</v>
      </c>
      <c r="T15" s="316" t="s">
        <v>225</v>
      </c>
      <c r="U15" s="318" t="str">
        <f t="shared" si="1"/>
        <v>NA</v>
      </c>
      <c r="V15" s="136" t="s">
        <v>225</v>
      </c>
      <c r="W15" s="136">
        <v>0</v>
      </c>
      <c r="X15" s="136" t="s">
        <v>225</v>
      </c>
      <c r="Y15" s="136" t="s">
        <v>224</v>
      </c>
      <c r="Z15" s="170">
        <v>10</v>
      </c>
      <c r="AA15" s="170">
        <v>5</v>
      </c>
      <c r="AB15" s="171">
        <v>5</v>
      </c>
      <c r="AC15" s="152" t="s">
        <v>619</v>
      </c>
    </row>
    <row r="16" spans="1:29" s="2" customFormat="1" ht="27" customHeight="1">
      <c r="A16" s="367"/>
      <c r="B16" s="365"/>
      <c r="C16" s="365"/>
      <c r="D16" s="365"/>
      <c r="E16" s="365"/>
      <c r="F16" s="365"/>
      <c r="G16" s="363"/>
      <c r="H16" s="90" t="s">
        <v>199</v>
      </c>
      <c r="I16" s="62" t="s">
        <v>157</v>
      </c>
      <c r="J16" s="117" t="s">
        <v>200</v>
      </c>
      <c r="K16" s="90" t="s">
        <v>201</v>
      </c>
      <c r="L16" s="41">
        <v>0.2</v>
      </c>
      <c r="M16" s="39" t="s">
        <v>186</v>
      </c>
      <c r="N16" s="40" t="s">
        <v>202</v>
      </c>
      <c r="O16" s="58">
        <v>1</v>
      </c>
      <c r="P16" s="162" t="s">
        <v>174</v>
      </c>
      <c r="Q16" s="163">
        <v>0</v>
      </c>
      <c r="R16" s="163">
        <v>0.25</v>
      </c>
      <c r="S16" s="317">
        <v>0</v>
      </c>
      <c r="T16" s="316">
        <f t="shared" si="7"/>
        <v>0.25</v>
      </c>
      <c r="U16" s="318">
        <f t="shared" si="1"/>
        <v>0.25</v>
      </c>
      <c r="V16" s="136">
        <f t="shared" si="8"/>
        <v>0.2</v>
      </c>
      <c r="W16" s="136">
        <f t="shared" si="9"/>
        <v>0.05</v>
      </c>
      <c r="X16" s="136">
        <f t="shared" ref="X16:X22" si="11">+T16/P16</f>
        <v>1</v>
      </c>
      <c r="Y16" s="136">
        <f t="shared" si="10"/>
        <v>0.25</v>
      </c>
      <c r="Z16" s="170" t="s">
        <v>174</v>
      </c>
      <c r="AA16" s="170" t="s">
        <v>174</v>
      </c>
      <c r="AB16" s="148" t="s">
        <v>174</v>
      </c>
      <c r="AC16" s="152"/>
    </row>
    <row r="17" spans="1:34" s="2" customFormat="1" ht="41.25" customHeight="1">
      <c r="A17" s="367"/>
      <c r="B17" s="365"/>
      <c r="C17" s="365"/>
      <c r="D17" s="365"/>
      <c r="E17" s="365" t="s">
        <v>203</v>
      </c>
      <c r="F17" s="365"/>
      <c r="G17" s="363"/>
      <c r="H17" s="90" t="s">
        <v>204</v>
      </c>
      <c r="I17" s="62" t="s">
        <v>157</v>
      </c>
      <c r="J17" s="117" t="s">
        <v>205</v>
      </c>
      <c r="K17" s="90" t="s">
        <v>206</v>
      </c>
      <c r="L17" s="41">
        <v>0.1</v>
      </c>
      <c r="M17" s="39" t="s">
        <v>160</v>
      </c>
      <c r="N17" s="40" t="s">
        <v>207</v>
      </c>
      <c r="O17" s="58">
        <v>14</v>
      </c>
      <c r="P17" s="162">
        <v>3</v>
      </c>
      <c r="Q17" s="163">
        <v>1</v>
      </c>
      <c r="R17" s="163">
        <v>0</v>
      </c>
      <c r="S17" s="317">
        <v>0</v>
      </c>
      <c r="T17" s="316">
        <f t="shared" si="7"/>
        <v>1</v>
      </c>
      <c r="U17" s="318">
        <f t="shared" si="1"/>
        <v>1</v>
      </c>
      <c r="V17" s="136">
        <f t="shared" si="8"/>
        <v>3.3333333333333333E-2</v>
      </c>
      <c r="W17" s="136">
        <f t="shared" si="9"/>
        <v>7.1428571428571426E-3</v>
      </c>
      <c r="X17" s="136">
        <f t="shared" si="11"/>
        <v>0.33333333333333331</v>
      </c>
      <c r="Y17" s="136">
        <f t="shared" si="10"/>
        <v>7.1428571428571425E-2</v>
      </c>
      <c r="Z17" s="170">
        <v>3</v>
      </c>
      <c r="AA17" s="170">
        <v>3</v>
      </c>
      <c r="AB17" s="148">
        <v>5</v>
      </c>
      <c r="AC17" s="152"/>
    </row>
    <row r="18" spans="1:34" s="2" customFormat="1" ht="40.5" customHeight="1">
      <c r="A18" s="367"/>
      <c r="B18" s="365"/>
      <c r="C18" s="365"/>
      <c r="D18" s="365"/>
      <c r="E18" s="365"/>
      <c r="F18" s="365"/>
      <c r="G18" s="363"/>
      <c r="H18" s="90" t="s">
        <v>208</v>
      </c>
      <c r="I18" s="62" t="s">
        <v>157</v>
      </c>
      <c r="J18" s="117" t="s">
        <v>209</v>
      </c>
      <c r="K18" s="90" t="s">
        <v>210</v>
      </c>
      <c r="L18" s="41">
        <v>0.05</v>
      </c>
      <c r="M18" s="39" t="s">
        <v>160</v>
      </c>
      <c r="N18" s="40" t="s">
        <v>211</v>
      </c>
      <c r="O18" s="58">
        <v>10</v>
      </c>
      <c r="P18" s="58">
        <v>2</v>
      </c>
      <c r="Q18" s="64">
        <v>2</v>
      </c>
      <c r="R18" s="64">
        <v>1</v>
      </c>
      <c r="S18" s="313">
        <v>0</v>
      </c>
      <c r="T18" s="316">
        <f t="shared" si="7"/>
        <v>3</v>
      </c>
      <c r="U18" s="315">
        <f t="shared" si="1"/>
        <v>3</v>
      </c>
      <c r="V18" s="136">
        <v>0.05</v>
      </c>
      <c r="W18" s="136">
        <f t="shared" si="9"/>
        <v>1.4999999999999999E-2</v>
      </c>
      <c r="X18" s="136">
        <v>1</v>
      </c>
      <c r="Y18" s="136">
        <f t="shared" si="10"/>
        <v>0.3</v>
      </c>
      <c r="Z18" s="170">
        <v>2</v>
      </c>
      <c r="AA18" s="170">
        <v>2</v>
      </c>
      <c r="AB18" s="148">
        <v>4</v>
      </c>
      <c r="AC18" s="152"/>
    </row>
    <row r="19" spans="1:34" s="2" customFormat="1" ht="45" customHeight="1">
      <c r="A19" s="367"/>
      <c r="B19" s="365"/>
      <c r="C19" s="365"/>
      <c r="D19" s="365"/>
      <c r="E19" s="365" t="s">
        <v>212</v>
      </c>
      <c r="F19" s="365"/>
      <c r="G19" s="363"/>
      <c r="H19" s="90" t="s">
        <v>213</v>
      </c>
      <c r="I19" s="62" t="s">
        <v>157</v>
      </c>
      <c r="J19" s="117" t="s">
        <v>214</v>
      </c>
      <c r="K19" s="90" t="s">
        <v>215</v>
      </c>
      <c r="L19" s="41">
        <v>0.1</v>
      </c>
      <c r="M19" s="39" t="s">
        <v>160</v>
      </c>
      <c r="N19" s="40" t="s">
        <v>216</v>
      </c>
      <c r="O19" s="58">
        <v>18</v>
      </c>
      <c r="P19" s="58">
        <v>7</v>
      </c>
      <c r="Q19" s="64">
        <v>3</v>
      </c>
      <c r="R19" s="64">
        <v>4</v>
      </c>
      <c r="S19" s="313">
        <v>0</v>
      </c>
      <c r="T19" s="316">
        <f t="shared" si="7"/>
        <v>7</v>
      </c>
      <c r="U19" s="315">
        <f t="shared" si="1"/>
        <v>7</v>
      </c>
      <c r="V19" s="136">
        <f t="shared" si="8"/>
        <v>0.1</v>
      </c>
      <c r="W19" s="136">
        <f t="shared" si="9"/>
        <v>3.888888888888889E-2</v>
      </c>
      <c r="X19" s="136">
        <f t="shared" si="11"/>
        <v>1</v>
      </c>
      <c r="Y19" s="136">
        <f t="shared" si="10"/>
        <v>0.3888888888888889</v>
      </c>
      <c r="Z19" s="170">
        <v>4</v>
      </c>
      <c r="AA19" s="170">
        <v>4</v>
      </c>
      <c r="AB19" s="148">
        <v>3</v>
      </c>
      <c r="AC19" s="152"/>
    </row>
    <row r="20" spans="1:34" s="2" customFormat="1" ht="62.25" customHeight="1">
      <c r="A20" s="367"/>
      <c r="B20" s="365"/>
      <c r="C20" s="365"/>
      <c r="D20" s="365"/>
      <c r="E20" s="365"/>
      <c r="F20" s="365"/>
      <c r="G20" s="363"/>
      <c r="H20" s="90" t="s">
        <v>217</v>
      </c>
      <c r="I20" s="62" t="s">
        <v>157</v>
      </c>
      <c r="J20" s="117">
        <v>0</v>
      </c>
      <c r="K20" s="90" t="s">
        <v>218</v>
      </c>
      <c r="L20" s="41">
        <v>0.05</v>
      </c>
      <c r="M20" s="39" t="s">
        <v>160</v>
      </c>
      <c r="N20" s="40" t="s">
        <v>219</v>
      </c>
      <c r="O20" s="58">
        <v>1</v>
      </c>
      <c r="P20" s="162">
        <v>0.5</v>
      </c>
      <c r="Q20" s="64">
        <v>0</v>
      </c>
      <c r="R20" s="163">
        <v>0.5</v>
      </c>
      <c r="S20" s="317">
        <v>0</v>
      </c>
      <c r="T20" s="316">
        <f t="shared" si="7"/>
        <v>0.5</v>
      </c>
      <c r="U20" s="315">
        <f t="shared" si="1"/>
        <v>0.5</v>
      </c>
      <c r="V20" s="136">
        <f t="shared" ref="V20:V22" si="12">+(T20/P20)*L20</f>
        <v>0.05</v>
      </c>
      <c r="W20" s="136">
        <f t="shared" ref="W20:W22" si="13">+(U20/O20)*L20</f>
        <v>2.5000000000000001E-2</v>
      </c>
      <c r="X20" s="136">
        <f t="shared" si="11"/>
        <v>1</v>
      </c>
      <c r="Y20" s="136">
        <f t="shared" si="10"/>
        <v>0.5</v>
      </c>
      <c r="Z20" s="170">
        <v>0.5</v>
      </c>
      <c r="AA20" s="170">
        <v>0</v>
      </c>
      <c r="AB20" s="171">
        <v>0</v>
      </c>
      <c r="AC20" s="152" t="s">
        <v>618</v>
      </c>
    </row>
    <row r="21" spans="1:34" s="2" customFormat="1" ht="54.75" customHeight="1">
      <c r="A21" s="367"/>
      <c r="B21" s="365"/>
      <c r="C21" s="365"/>
      <c r="D21" s="365"/>
      <c r="E21" s="62" t="s">
        <v>220</v>
      </c>
      <c r="F21" s="365"/>
      <c r="G21" s="363"/>
      <c r="H21" s="90" t="s">
        <v>221</v>
      </c>
      <c r="I21" s="62" t="s">
        <v>157</v>
      </c>
      <c r="J21" s="117">
        <v>0</v>
      </c>
      <c r="K21" s="90" t="s">
        <v>222</v>
      </c>
      <c r="L21" s="41">
        <v>0.05</v>
      </c>
      <c r="M21" s="39" t="s">
        <v>186</v>
      </c>
      <c r="N21" s="40" t="s">
        <v>223</v>
      </c>
      <c r="O21" s="58">
        <v>20</v>
      </c>
      <c r="P21" s="58" t="s">
        <v>224</v>
      </c>
      <c r="Q21" s="64" t="s">
        <v>224</v>
      </c>
      <c r="R21" s="64" t="s">
        <v>224</v>
      </c>
      <c r="S21" s="313" t="s">
        <v>224</v>
      </c>
      <c r="T21" s="316" t="s">
        <v>225</v>
      </c>
      <c r="U21" s="318" t="str">
        <f t="shared" si="1"/>
        <v>NA</v>
      </c>
      <c r="V21" s="136" t="s">
        <v>225</v>
      </c>
      <c r="W21" s="136" t="s">
        <v>225</v>
      </c>
      <c r="X21" s="136" t="s">
        <v>225</v>
      </c>
      <c r="Y21" s="121" t="s">
        <v>224</v>
      </c>
      <c r="Z21" s="59">
        <v>5</v>
      </c>
      <c r="AA21" s="59">
        <v>5</v>
      </c>
      <c r="AB21" s="148">
        <v>10</v>
      </c>
      <c r="AC21" s="152"/>
    </row>
    <row r="22" spans="1:34" s="2" customFormat="1" ht="57" customHeight="1">
      <c r="A22" s="367"/>
      <c r="B22" s="365"/>
      <c r="C22" s="365"/>
      <c r="D22" s="365"/>
      <c r="E22" s="368" t="s">
        <v>226</v>
      </c>
      <c r="F22" s="365"/>
      <c r="G22" s="363"/>
      <c r="H22" s="90" t="s">
        <v>227</v>
      </c>
      <c r="I22" s="62" t="s">
        <v>157</v>
      </c>
      <c r="J22" s="117" t="s">
        <v>228</v>
      </c>
      <c r="K22" s="90" t="s">
        <v>229</v>
      </c>
      <c r="L22" s="41">
        <v>0.1</v>
      </c>
      <c r="M22" s="39" t="s">
        <v>186</v>
      </c>
      <c r="N22" s="40" t="s">
        <v>230</v>
      </c>
      <c r="O22" s="58">
        <v>119</v>
      </c>
      <c r="P22" s="58">
        <v>57</v>
      </c>
      <c r="Q22" s="64">
        <v>0</v>
      </c>
      <c r="R22" s="64">
        <v>0</v>
      </c>
      <c r="S22" s="313">
        <v>57</v>
      </c>
      <c r="T22" s="316">
        <f t="shared" si="7"/>
        <v>57</v>
      </c>
      <c r="U22" s="318">
        <f t="shared" si="1"/>
        <v>57</v>
      </c>
      <c r="V22" s="136">
        <f t="shared" si="12"/>
        <v>0.1</v>
      </c>
      <c r="W22" s="136">
        <f t="shared" si="13"/>
        <v>4.789915966386555E-2</v>
      </c>
      <c r="X22" s="136">
        <f t="shared" si="11"/>
        <v>1</v>
      </c>
      <c r="Y22" s="121">
        <f t="shared" si="10"/>
        <v>0.47899159663865548</v>
      </c>
      <c r="Z22" s="59">
        <v>20</v>
      </c>
      <c r="AA22" s="59">
        <v>20</v>
      </c>
      <c r="AB22" s="148">
        <v>22</v>
      </c>
      <c r="AC22" s="152"/>
    </row>
    <row r="23" spans="1:34" s="2" customFormat="1" ht="60.75" customHeight="1">
      <c r="A23" s="367"/>
      <c r="B23" s="365"/>
      <c r="C23" s="365"/>
      <c r="D23" s="365"/>
      <c r="E23" s="368"/>
      <c r="F23" s="365"/>
      <c r="G23" s="363"/>
      <c r="H23" s="90" t="s">
        <v>231</v>
      </c>
      <c r="I23" s="62" t="s">
        <v>157</v>
      </c>
      <c r="J23" s="117" t="s">
        <v>232</v>
      </c>
      <c r="K23" s="90" t="s">
        <v>233</v>
      </c>
      <c r="L23" s="41">
        <v>0.1</v>
      </c>
      <c r="M23" s="39" t="s">
        <v>186</v>
      </c>
      <c r="N23" s="40" t="s">
        <v>234</v>
      </c>
      <c r="O23" s="58">
        <v>60</v>
      </c>
      <c r="P23" s="58" t="s">
        <v>224</v>
      </c>
      <c r="Q23" s="64" t="s">
        <v>224</v>
      </c>
      <c r="R23" s="64" t="s">
        <v>224</v>
      </c>
      <c r="S23" s="313" t="s">
        <v>224</v>
      </c>
      <c r="T23" s="316" t="s">
        <v>225</v>
      </c>
      <c r="U23" s="315" t="str">
        <f t="shared" si="1"/>
        <v>NA</v>
      </c>
      <c r="V23" s="121" t="s">
        <v>225</v>
      </c>
      <c r="W23" s="121" t="s">
        <v>225</v>
      </c>
      <c r="X23" s="136" t="s">
        <v>225</v>
      </c>
      <c r="Y23" s="121" t="s">
        <v>224</v>
      </c>
      <c r="Z23" s="59">
        <v>20</v>
      </c>
      <c r="AA23" s="59">
        <v>20</v>
      </c>
      <c r="AB23" s="148">
        <v>20</v>
      </c>
      <c r="AC23" s="152"/>
    </row>
    <row r="24" spans="1:34" s="2" customFormat="1" ht="26.25" customHeight="1" thickBot="1">
      <c r="A24" s="81"/>
      <c r="B24" s="82"/>
      <c r="C24" s="83"/>
      <c r="D24" s="84"/>
      <c r="E24" s="85"/>
      <c r="F24" s="355" t="s">
        <v>235</v>
      </c>
      <c r="G24" s="355"/>
      <c r="H24" s="355"/>
      <c r="I24" s="355"/>
      <c r="J24" s="355"/>
      <c r="K24" s="355"/>
      <c r="L24" s="355"/>
      <c r="M24" s="355"/>
      <c r="N24" s="355"/>
      <c r="O24" s="355"/>
      <c r="P24" s="355"/>
      <c r="Q24" s="355"/>
      <c r="R24" s="355"/>
      <c r="S24" s="355"/>
      <c r="T24" s="356"/>
      <c r="U24" s="355"/>
      <c r="V24" s="125">
        <f>SUM(V13:V23)</f>
        <v>0.69869999999999999</v>
      </c>
      <c r="W24" s="125">
        <f>+W13+W14+W15+W16+W17+W18+W19+W20+W22</f>
        <v>0.22248616601451759</v>
      </c>
      <c r="X24" s="172">
        <f>AVERAGE(X13:X23)</f>
        <v>0.87337500000000001</v>
      </c>
      <c r="Y24" s="172">
        <f>AVERAGE(Y13:Y23)</f>
        <v>0.296857707518147</v>
      </c>
      <c r="Z24" s="84"/>
      <c r="AA24" s="84"/>
      <c r="AB24" s="149"/>
      <c r="AC24" s="151"/>
      <c r="AD24" s="60"/>
      <c r="AE24" s="60"/>
      <c r="AF24" s="60"/>
      <c r="AG24" s="60"/>
      <c r="AH24" s="60"/>
    </row>
    <row r="25" spans="1:34" s="2" customFormat="1" ht="58.5" customHeight="1">
      <c r="A25" s="366" t="s">
        <v>176</v>
      </c>
      <c r="B25" s="364" t="s">
        <v>236</v>
      </c>
      <c r="C25" s="364" t="s">
        <v>237</v>
      </c>
      <c r="D25" s="364" t="s">
        <v>238</v>
      </c>
      <c r="E25" s="364" t="s">
        <v>239</v>
      </c>
      <c r="F25" s="364" t="s">
        <v>240</v>
      </c>
      <c r="G25" s="362" t="s">
        <v>241</v>
      </c>
      <c r="H25" s="102" t="s">
        <v>242</v>
      </c>
      <c r="I25" s="68" t="s">
        <v>157</v>
      </c>
      <c r="J25" s="116" t="s">
        <v>243</v>
      </c>
      <c r="K25" s="102" t="s">
        <v>244</v>
      </c>
      <c r="L25" s="69">
        <v>0.3</v>
      </c>
      <c r="M25" s="164" t="s">
        <v>186</v>
      </c>
      <c r="N25" s="165" t="s">
        <v>245</v>
      </c>
      <c r="O25" s="166">
        <v>3</v>
      </c>
      <c r="P25" s="166" t="s">
        <v>224</v>
      </c>
      <c r="Q25" s="86" t="s">
        <v>225</v>
      </c>
      <c r="R25" s="86" t="s">
        <v>225</v>
      </c>
      <c r="S25" s="86" t="s">
        <v>224</v>
      </c>
      <c r="T25" s="74" t="s">
        <v>225</v>
      </c>
      <c r="U25" s="74" t="s">
        <v>225</v>
      </c>
      <c r="V25" s="120" t="s">
        <v>225</v>
      </c>
      <c r="W25" s="138">
        <v>0</v>
      </c>
      <c r="X25" s="160" t="s">
        <v>225</v>
      </c>
      <c r="Y25" s="160" t="s">
        <v>224</v>
      </c>
      <c r="Z25" s="75">
        <v>1</v>
      </c>
      <c r="AA25" s="75">
        <v>1</v>
      </c>
      <c r="AB25" s="147">
        <v>1</v>
      </c>
      <c r="AC25" s="153" t="s">
        <v>620</v>
      </c>
    </row>
    <row r="26" spans="1:34" s="2" customFormat="1" ht="53.25" customHeight="1">
      <c r="A26" s="367"/>
      <c r="B26" s="365"/>
      <c r="C26" s="365"/>
      <c r="D26" s="365"/>
      <c r="E26" s="365"/>
      <c r="F26" s="365"/>
      <c r="G26" s="363"/>
      <c r="H26" s="90" t="s">
        <v>246</v>
      </c>
      <c r="I26" s="62" t="s">
        <v>247</v>
      </c>
      <c r="J26" s="117" t="s">
        <v>248</v>
      </c>
      <c r="K26" s="90" t="s">
        <v>249</v>
      </c>
      <c r="L26" s="41">
        <v>0.4</v>
      </c>
      <c r="M26" s="167" t="s">
        <v>160</v>
      </c>
      <c r="N26" s="168" t="s">
        <v>250</v>
      </c>
      <c r="O26" s="169">
        <f>117002*1000000</f>
        <v>117002000000</v>
      </c>
      <c r="P26" s="169">
        <f>10000*1000000</f>
        <v>10000000000</v>
      </c>
      <c r="Q26" s="133">
        <v>6434107466.0500002</v>
      </c>
      <c r="R26" s="133">
        <v>3019285075.0500002</v>
      </c>
      <c r="S26" s="133">
        <f>1828*1000000</f>
        <v>1828000000</v>
      </c>
      <c r="T26" s="133">
        <f>+Q26+R26+S26</f>
        <v>11281392541.1</v>
      </c>
      <c r="U26" s="133">
        <f t="shared" si="1"/>
        <v>11281392541.1</v>
      </c>
      <c r="V26" s="121">
        <v>0.4</v>
      </c>
      <c r="W26" s="177">
        <f t="shared" ref="W26" si="14">+(U26/O26)*L26</f>
        <v>3.8568204102835853E-2</v>
      </c>
      <c r="X26" s="176">
        <v>1</v>
      </c>
      <c r="Y26" s="176">
        <f t="shared" ref="Y26" si="15">+U26/O26</f>
        <v>9.6420510257089628E-2</v>
      </c>
      <c r="Z26" s="175">
        <v>40000</v>
      </c>
      <c r="AA26" s="59">
        <v>40000</v>
      </c>
      <c r="AB26" s="148">
        <v>27002</v>
      </c>
      <c r="AC26" s="152"/>
    </row>
    <row r="27" spans="1:34" s="2" customFormat="1" ht="88.5" customHeight="1">
      <c r="A27" s="367"/>
      <c r="B27" s="365"/>
      <c r="C27" s="365"/>
      <c r="D27" s="365"/>
      <c r="E27" s="365"/>
      <c r="F27" s="365"/>
      <c r="G27" s="363"/>
      <c r="H27" s="90" t="s">
        <v>251</v>
      </c>
      <c r="I27" s="62" t="s">
        <v>157</v>
      </c>
      <c r="J27" s="117">
        <v>0</v>
      </c>
      <c r="K27" s="90" t="s">
        <v>252</v>
      </c>
      <c r="L27" s="41">
        <v>0.2</v>
      </c>
      <c r="M27" s="167" t="s">
        <v>160</v>
      </c>
      <c r="N27" s="168" t="s">
        <v>253</v>
      </c>
      <c r="O27" s="162">
        <v>1</v>
      </c>
      <c r="P27" s="162" t="s">
        <v>174</v>
      </c>
      <c r="Q27" s="64">
        <v>0</v>
      </c>
      <c r="R27" s="64">
        <v>0.25</v>
      </c>
      <c r="S27" s="64">
        <v>0</v>
      </c>
      <c r="T27" s="319">
        <f>+Q27+R27+S27</f>
        <v>0.25</v>
      </c>
      <c r="U27" s="63">
        <f t="shared" si="1"/>
        <v>0.25</v>
      </c>
      <c r="V27" s="121">
        <f t="shared" ref="V26:V27" si="16">+(T27/P27)*L27</f>
        <v>0.2</v>
      </c>
      <c r="W27" s="121">
        <f>+(U27/O27)*L27</f>
        <v>0.05</v>
      </c>
      <c r="X27" s="137">
        <f t="shared" ref="X26:X27" si="17">+T27/P27</f>
        <v>1</v>
      </c>
      <c r="Y27" s="137">
        <f>+U27/O27</f>
        <v>0.25</v>
      </c>
      <c r="Z27" s="59" t="s">
        <v>174</v>
      </c>
      <c r="AA27" s="59" t="s">
        <v>174</v>
      </c>
      <c r="AB27" s="148" t="s">
        <v>174</v>
      </c>
      <c r="AC27" s="153" t="s">
        <v>621</v>
      </c>
    </row>
    <row r="28" spans="1:34" s="2" customFormat="1" ht="45.75" customHeight="1">
      <c r="A28" s="367"/>
      <c r="B28" s="365"/>
      <c r="C28" s="365"/>
      <c r="D28" s="365"/>
      <c r="E28" s="365"/>
      <c r="F28" s="365"/>
      <c r="G28" s="363"/>
      <c r="H28" s="90" t="s">
        <v>254</v>
      </c>
      <c r="I28" s="62" t="s">
        <v>157</v>
      </c>
      <c r="J28" s="117">
        <v>0</v>
      </c>
      <c r="K28" s="90" t="s">
        <v>255</v>
      </c>
      <c r="L28" s="41">
        <v>0.1</v>
      </c>
      <c r="M28" s="39" t="s">
        <v>160</v>
      </c>
      <c r="N28" s="40" t="s">
        <v>256</v>
      </c>
      <c r="O28" s="58">
        <v>30</v>
      </c>
      <c r="P28" s="58" t="s">
        <v>224</v>
      </c>
      <c r="Q28" s="64" t="s">
        <v>224</v>
      </c>
      <c r="R28" s="64" t="s">
        <v>225</v>
      </c>
      <c r="S28" s="64" t="s">
        <v>225</v>
      </c>
      <c r="T28" s="63" t="s">
        <v>225</v>
      </c>
      <c r="U28" s="63" t="str">
        <f t="shared" si="1"/>
        <v>NA</v>
      </c>
      <c r="V28" s="121" t="s">
        <v>225</v>
      </c>
      <c r="W28" s="121" t="s">
        <v>225</v>
      </c>
      <c r="X28" s="137" t="s">
        <v>225</v>
      </c>
      <c r="Y28" s="137" t="s">
        <v>224</v>
      </c>
      <c r="Z28" s="59">
        <v>5</v>
      </c>
      <c r="AA28" s="59">
        <v>10</v>
      </c>
      <c r="AB28" s="148">
        <v>15</v>
      </c>
      <c r="AC28" s="152"/>
    </row>
    <row r="29" spans="1:34" ht="35.25" customHeight="1" thickBot="1">
      <c r="A29" s="76"/>
      <c r="B29" s="77"/>
      <c r="C29" s="78"/>
      <c r="D29" s="79"/>
      <c r="E29" s="80"/>
      <c r="F29" s="357" t="s">
        <v>257</v>
      </c>
      <c r="G29" s="357"/>
      <c r="H29" s="357"/>
      <c r="I29" s="357"/>
      <c r="J29" s="357"/>
      <c r="K29" s="357"/>
      <c r="L29" s="357"/>
      <c r="M29" s="357"/>
      <c r="N29" s="357"/>
      <c r="O29" s="357"/>
      <c r="P29" s="357"/>
      <c r="Q29" s="357"/>
      <c r="R29" s="357"/>
      <c r="S29" s="357"/>
      <c r="T29" s="357"/>
      <c r="U29" s="357"/>
      <c r="V29" s="123">
        <f>SUM(V25:V28)</f>
        <v>0.60000000000000009</v>
      </c>
      <c r="W29" s="124">
        <f>+W25+W26+W27</f>
        <v>8.8568204102835862E-2</v>
      </c>
      <c r="X29" s="172">
        <f>AVERAGE(X25:X28)</f>
        <v>1</v>
      </c>
      <c r="Y29" s="172">
        <f>AVERAGE(Y25:Y28)</f>
        <v>0.17321025512854482</v>
      </c>
      <c r="Z29" s="79"/>
      <c r="AA29" s="79"/>
      <c r="AB29" s="150"/>
      <c r="AC29" s="151"/>
      <c r="AD29" s="60"/>
      <c r="AE29" s="60"/>
      <c r="AF29" s="60"/>
      <c r="AG29" s="60"/>
      <c r="AH29" s="60"/>
    </row>
    <row r="31" spans="1:34" ht="48.75" customHeight="1" thickBot="1">
      <c r="F31" s="357" t="s">
        <v>649</v>
      </c>
      <c r="G31" s="357"/>
      <c r="H31" s="357"/>
      <c r="I31" s="357"/>
      <c r="J31" s="357"/>
      <c r="K31" s="357"/>
      <c r="L31" s="357"/>
      <c r="M31" s="357"/>
      <c r="N31" s="357"/>
      <c r="O31" s="357"/>
      <c r="P31" s="357"/>
      <c r="Q31" s="357"/>
      <c r="R31" s="357"/>
      <c r="S31" s="357"/>
      <c r="T31" s="357"/>
      <c r="U31" s="357"/>
      <c r="V31" s="126">
        <f>AVERAGE(V12,V24,V29)</f>
        <v>0.76623333333333343</v>
      </c>
      <c r="W31" s="126">
        <f>AVERAGE(W12,W24,W29)</f>
        <v>0.17757904929837709</v>
      </c>
      <c r="X31" s="172">
        <f>(X12+X24+X29)/3</f>
        <v>0.95779166666666671</v>
      </c>
      <c r="Y31" s="172">
        <f>+(Y12+Y24+Y29)/3</f>
        <v>0.23058358014148986</v>
      </c>
    </row>
  </sheetData>
  <mergeCells count="34">
    <mergeCell ref="F31:U31"/>
    <mergeCell ref="C25:C28"/>
    <mergeCell ref="A8:A11"/>
    <mergeCell ref="F13:F23"/>
    <mergeCell ref="D13:D23"/>
    <mergeCell ref="C13:C23"/>
    <mergeCell ref="B13:B23"/>
    <mergeCell ref="A13:A23"/>
    <mergeCell ref="A25:A28"/>
    <mergeCell ref="B25:B28"/>
    <mergeCell ref="C8:C11"/>
    <mergeCell ref="B8:B11"/>
    <mergeCell ref="E19:E20"/>
    <mergeCell ref="E22:E23"/>
    <mergeCell ref="E25:E28"/>
    <mergeCell ref="D25:D28"/>
    <mergeCell ref="F12:U12"/>
    <mergeCell ref="F24:U24"/>
    <mergeCell ref="F29:U29"/>
    <mergeCell ref="A6:AB6"/>
    <mergeCell ref="A5:B5"/>
    <mergeCell ref="G25:G28"/>
    <mergeCell ref="F25:F28"/>
    <mergeCell ref="G8:G11"/>
    <mergeCell ref="F8:F11"/>
    <mergeCell ref="D8:D11"/>
    <mergeCell ref="G13:G23"/>
    <mergeCell ref="E13:E16"/>
    <mergeCell ref="E17:E18"/>
    <mergeCell ref="A1:B4"/>
    <mergeCell ref="C1:AA1"/>
    <mergeCell ref="C2:AA2"/>
    <mergeCell ref="C3:AA3"/>
    <mergeCell ref="C4:AA4"/>
  </mergeCells>
  <dataValidations count="3">
    <dataValidation type="list" allowBlank="1" showErrorMessage="1" sqref="M8:M11 M25:M28 M13:M23" xr:uid="{00000000-0002-0000-0100-000001000000}">
      <formula1>$AB$9:$AB$10</formula1>
    </dataValidation>
    <dataValidation type="list" allowBlank="1" showInputMessage="1" showErrorMessage="1" sqref="M30 M32:M290" xr:uid="{00000000-0002-0000-0100-000000000000}">
      <formula1>#REF!</formula1>
    </dataValidation>
    <dataValidation type="list" allowBlank="1" showInputMessage="1" showErrorMessage="1" sqref="M12 M31 M29 M24" xr:uid="{494563A0-5581-4D4F-AEF0-69D1F3F1465A}">
      <formula1>$AB$10:$AB$12</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17"/>
  <sheetViews>
    <sheetView topLeftCell="R4" zoomScale="80" zoomScaleNormal="80" workbookViewId="0">
      <selection activeCell="Z4" sqref="Z4"/>
    </sheetView>
  </sheetViews>
  <sheetFormatPr baseColWidth="10" defaultColWidth="11.375" defaultRowHeight="14.25"/>
  <cols>
    <col min="1" max="1" width="26.625" customWidth="1"/>
    <col min="2" max="2" width="30.75" customWidth="1"/>
    <col min="3" max="3" width="33.75" customWidth="1"/>
    <col min="4" max="4" width="32" customWidth="1"/>
    <col min="5" max="5" width="28.625" customWidth="1"/>
    <col min="6" max="6" width="32.375" customWidth="1"/>
    <col min="7" max="7" width="33.25" bestFit="1" customWidth="1"/>
    <col min="8" max="8" width="33.25" customWidth="1"/>
    <col min="9" max="9" width="34" bestFit="1" customWidth="1"/>
    <col min="10" max="10" width="30.25" customWidth="1"/>
    <col min="11" max="11" width="13.625" customWidth="1"/>
    <col min="12" max="12" width="14.25" customWidth="1"/>
    <col min="13" max="13" width="13.25" customWidth="1"/>
    <col min="14" max="14" width="12.75" customWidth="1"/>
    <col min="15" max="15" width="12.25" customWidth="1"/>
    <col min="16" max="16" width="12.375" customWidth="1"/>
    <col min="17" max="17" width="12.875" customWidth="1"/>
    <col min="18" max="18" width="13.75" customWidth="1"/>
    <col min="19" max="19" width="13.125" customWidth="1"/>
    <col min="20" max="20" width="12.375" customWidth="1"/>
    <col min="21" max="21" width="12.25" customWidth="1"/>
    <col min="22" max="23" width="12.375" customWidth="1"/>
    <col min="24" max="24" width="27.125" customWidth="1"/>
    <col min="25" max="25" width="39.25" bestFit="1" customWidth="1"/>
    <col min="26" max="26" width="54.75" bestFit="1" customWidth="1"/>
    <col min="29" max="29" width="0" hidden="1" customWidth="1"/>
  </cols>
  <sheetData>
    <row r="1" spans="1:29" s="1" customFormat="1" ht="18">
      <c r="A1" s="373"/>
      <c r="B1" s="374"/>
      <c r="C1" s="379" t="s">
        <v>125</v>
      </c>
      <c r="D1" s="380"/>
      <c r="E1" s="380"/>
      <c r="F1" s="380"/>
      <c r="G1" s="380"/>
      <c r="H1" s="380"/>
      <c r="I1" s="380"/>
      <c r="J1" s="380"/>
      <c r="K1" s="380"/>
      <c r="L1" s="380"/>
      <c r="M1" s="380"/>
      <c r="N1" s="380"/>
      <c r="O1" s="380"/>
      <c r="P1" s="380"/>
      <c r="Q1" s="380"/>
      <c r="R1" s="380"/>
      <c r="S1" s="380"/>
      <c r="T1" s="380"/>
      <c r="U1" s="380"/>
      <c r="V1" s="380"/>
      <c r="W1" s="380"/>
      <c r="X1" s="380"/>
      <c r="Y1" s="381"/>
      <c r="Z1" s="28" t="s">
        <v>126</v>
      </c>
    </row>
    <row r="2" spans="1:29" s="1" customFormat="1" ht="18">
      <c r="A2" s="375"/>
      <c r="B2" s="376"/>
      <c r="C2" s="379" t="s">
        <v>127</v>
      </c>
      <c r="D2" s="380"/>
      <c r="E2" s="380"/>
      <c r="F2" s="380"/>
      <c r="G2" s="380"/>
      <c r="H2" s="380"/>
      <c r="I2" s="380"/>
      <c r="J2" s="380"/>
      <c r="K2" s="380"/>
      <c r="L2" s="380"/>
      <c r="M2" s="380"/>
      <c r="N2" s="380"/>
      <c r="O2" s="380"/>
      <c r="P2" s="380"/>
      <c r="Q2" s="380"/>
      <c r="R2" s="380"/>
      <c r="S2" s="380"/>
      <c r="T2" s="380"/>
      <c r="U2" s="380"/>
      <c r="V2" s="380"/>
      <c r="W2" s="380"/>
      <c r="X2" s="380"/>
      <c r="Y2" s="381"/>
      <c r="Z2" s="28" t="s">
        <v>128</v>
      </c>
    </row>
    <row r="3" spans="1:29" s="1" customFormat="1" ht="18">
      <c r="A3" s="375"/>
      <c r="B3" s="376"/>
      <c r="C3" s="379" t="s">
        <v>129</v>
      </c>
      <c r="D3" s="380"/>
      <c r="E3" s="380"/>
      <c r="F3" s="380"/>
      <c r="G3" s="380"/>
      <c r="H3" s="380"/>
      <c r="I3" s="380"/>
      <c r="J3" s="380"/>
      <c r="K3" s="380"/>
      <c r="L3" s="380"/>
      <c r="M3" s="380"/>
      <c r="N3" s="380"/>
      <c r="O3" s="380"/>
      <c r="P3" s="380"/>
      <c r="Q3" s="380"/>
      <c r="R3" s="380"/>
      <c r="S3" s="380"/>
      <c r="T3" s="380"/>
      <c r="U3" s="380"/>
      <c r="V3" s="380"/>
      <c r="W3" s="380"/>
      <c r="X3" s="380"/>
      <c r="Y3" s="381"/>
      <c r="Z3" s="28" t="s">
        <v>130</v>
      </c>
    </row>
    <row r="4" spans="1:29" s="1" customFormat="1" ht="18">
      <c r="A4" s="377"/>
      <c r="B4" s="378"/>
      <c r="C4" s="379" t="s">
        <v>131</v>
      </c>
      <c r="D4" s="380"/>
      <c r="E4" s="380"/>
      <c r="F4" s="380"/>
      <c r="G4" s="380"/>
      <c r="H4" s="380"/>
      <c r="I4" s="380"/>
      <c r="J4" s="380"/>
      <c r="K4" s="380"/>
      <c r="L4" s="380"/>
      <c r="M4" s="380"/>
      <c r="N4" s="380"/>
      <c r="O4" s="380"/>
      <c r="P4" s="380"/>
      <c r="Q4" s="380"/>
      <c r="R4" s="380"/>
      <c r="S4" s="380"/>
      <c r="T4" s="380"/>
      <c r="U4" s="380"/>
      <c r="V4" s="380"/>
      <c r="W4" s="380"/>
      <c r="X4" s="380"/>
      <c r="Y4" s="381"/>
      <c r="Z4" s="28" t="s">
        <v>258</v>
      </c>
    </row>
    <row r="5" spans="1:29" s="1" customFormat="1" ht="26.25">
      <c r="A5" s="369" t="s">
        <v>259</v>
      </c>
      <c r="B5" s="370"/>
      <c r="C5" s="371" t="s">
        <v>260</v>
      </c>
      <c r="D5" s="372"/>
      <c r="E5" s="372"/>
      <c r="F5" s="372"/>
      <c r="G5" s="372"/>
      <c r="H5" s="372"/>
      <c r="I5" s="372"/>
      <c r="J5" s="372"/>
      <c r="K5" s="372"/>
      <c r="L5" s="372"/>
      <c r="M5" s="372"/>
      <c r="N5" s="372"/>
      <c r="O5" s="372"/>
      <c r="P5" s="372"/>
      <c r="Q5" s="372"/>
      <c r="R5" s="372"/>
      <c r="S5" s="372"/>
      <c r="T5" s="372"/>
      <c r="U5" s="372"/>
      <c r="V5" s="372"/>
      <c r="W5" s="372"/>
      <c r="X5" s="372"/>
      <c r="Y5" s="372"/>
      <c r="Z5" s="52"/>
    </row>
    <row r="6" spans="1:29" s="1" customFormat="1" ht="15" customHeight="1">
      <c r="A6" s="382" t="s">
        <v>261</v>
      </c>
      <c r="B6" s="382"/>
      <c r="C6" s="382"/>
      <c r="D6" s="382"/>
      <c r="E6" s="382"/>
      <c r="F6" s="382"/>
      <c r="G6" s="382"/>
      <c r="H6" s="382"/>
      <c r="I6" s="382"/>
      <c r="J6" s="382"/>
      <c r="K6" s="382"/>
      <c r="L6" s="382"/>
      <c r="M6" s="382"/>
      <c r="N6" s="382"/>
      <c r="O6" s="382"/>
      <c r="P6" s="382"/>
      <c r="Q6" s="382"/>
      <c r="R6" s="382"/>
      <c r="S6" s="382"/>
      <c r="T6" s="382"/>
      <c r="U6" s="382"/>
      <c r="V6" s="382"/>
      <c r="W6" s="382"/>
      <c r="X6" s="383"/>
      <c r="Y6" s="386" t="s">
        <v>262</v>
      </c>
      <c r="Z6" s="387"/>
    </row>
    <row r="7" spans="1:29" s="1" customFormat="1" ht="15" thickBot="1">
      <c r="A7" s="384"/>
      <c r="B7" s="384"/>
      <c r="C7" s="384"/>
      <c r="D7" s="384"/>
      <c r="E7" s="384"/>
      <c r="F7" s="384"/>
      <c r="G7" s="384"/>
      <c r="H7" s="384"/>
      <c r="I7" s="384"/>
      <c r="J7" s="384"/>
      <c r="K7" s="384"/>
      <c r="L7" s="384"/>
      <c r="M7" s="384"/>
      <c r="N7" s="384"/>
      <c r="O7" s="384"/>
      <c r="P7" s="384"/>
      <c r="Q7" s="384"/>
      <c r="R7" s="384"/>
      <c r="S7" s="384"/>
      <c r="T7" s="384"/>
      <c r="U7" s="384"/>
      <c r="V7" s="384"/>
      <c r="W7" s="384"/>
      <c r="X7" s="385"/>
      <c r="Y7" s="388"/>
      <c r="Z7" s="389"/>
    </row>
    <row r="8" spans="1:29" s="20" customFormat="1" ht="43.5" customHeight="1">
      <c r="A8" s="49" t="s">
        <v>10</v>
      </c>
      <c r="B8" s="49" t="s">
        <v>263</v>
      </c>
      <c r="C8" s="49" t="s">
        <v>264</v>
      </c>
      <c r="D8" s="49" t="s">
        <v>265</v>
      </c>
      <c r="E8" s="49" t="s">
        <v>42</v>
      </c>
      <c r="F8" s="49" t="s">
        <v>44</v>
      </c>
      <c r="G8" s="49" t="s">
        <v>46</v>
      </c>
      <c r="H8" s="49" t="s">
        <v>48</v>
      </c>
      <c r="I8" s="49" t="s">
        <v>50</v>
      </c>
      <c r="J8" s="49" t="s">
        <v>52</v>
      </c>
      <c r="K8" s="46" t="s">
        <v>266</v>
      </c>
      <c r="L8" s="46" t="s">
        <v>267</v>
      </c>
      <c r="M8" s="46" t="s">
        <v>268</v>
      </c>
      <c r="N8" s="46" t="s">
        <v>269</v>
      </c>
      <c r="O8" s="46" t="s">
        <v>270</v>
      </c>
      <c r="P8" s="46" t="s">
        <v>271</v>
      </c>
      <c r="Q8" s="46" t="s">
        <v>272</v>
      </c>
      <c r="R8" s="46" t="s">
        <v>273</v>
      </c>
      <c r="S8" s="46" t="s">
        <v>274</v>
      </c>
      <c r="T8" s="46" t="s">
        <v>275</v>
      </c>
      <c r="U8" s="46" t="s">
        <v>276</v>
      </c>
      <c r="V8" s="46" t="s">
        <v>277</v>
      </c>
      <c r="W8" s="46" t="s">
        <v>278</v>
      </c>
      <c r="X8" s="49" t="s">
        <v>56</v>
      </c>
      <c r="Y8" s="49" t="s">
        <v>60</v>
      </c>
      <c r="Z8" s="49" t="s">
        <v>62</v>
      </c>
    </row>
    <row r="9" spans="1:29" ht="75" customHeight="1">
      <c r="A9" s="42" t="s">
        <v>153</v>
      </c>
      <c r="B9" s="390" t="s">
        <v>279</v>
      </c>
      <c r="C9" s="390" t="s">
        <v>280</v>
      </c>
      <c r="D9" s="393" t="s">
        <v>281</v>
      </c>
      <c r="E9" s="390" t="s">
        <v>282</v>
      </c>
      <c r="F9" s="390" t="s">
        <v>283</v>
      </c>
      <c r="G9" s="321" t="s">
        <v>284</v>
      </c>
      <c r="H9" s="321" t="s">
        <v>285</v>
      </c>
      <c r="I9" s="43" t="s">
        <v>286</v>
      </c>
      <c r="J9" s="43" t="s">
        <v>287</v>
      </c>
      <c r="K9" s="50">
        <v>0.78</v>
      </c>
      <c r="L9" s="50">
        <v>0.14000000000000001</v>
      </c>
      <c r="M9" s="50">
        <v>0.56000000000000005</v>
      </c>
      <c r="N9" s="50">
        <v>0.7</v>
      </c>
      <c r="O9" s="50">
        <v>0.56000000000000005</v>
      </c>
      <c r="P9" s="50">
        <v>0.49</v>
      </c>
      <c r="Q9" s="50">
        <v>1.06</v>
      </c>
      <c r="R9" s="50">
        <v>0.78</v>
      </c>
      <c r="S9" s="50">
        <v>1.1299999999999999</v>
      </c>
      <c r="T9" s="50">
        <v>0.78</v>
      </c>
      <c r="U9" s="50">
        <v>0.49</v>
      </c>
      <c r="V9" s="50">
        <v>0.76</v>
      </c>
      <c r="W9" s="50">
        <f>AVERAGE(K9:V9)</f>
        <v>0.68583333333333341</v>
      </c>
      <c r="X9" s="44" t="s">
        <v>225</v>
      </c>
      <c r="Y9" s="321" t="s">
        <v>288</v>
      </c>
      <c r="Z9" s="321" t="s">
        <v>289</v>
      </c>
    </row>
    <row r="10" spans="1:29" ht="67.5" customHeight="1">
      <c r="A10" s="42" t="s">
        <v>162</v>
      </c>
      <c r="B10" s="391"/>
      <c r="C10" s="391"/>
      <c r="D10" s="393"/>
      <c r="E10" s="392"/>
      <c r="F10" s="392"/>
      <c r="G10" s="321" t="s">
        <v>290</v>
      </c>
      <c r="H10" s="321" t="s">
        <v>291</v>
      </c>
      <c r="I10" s="43" t="s">
        <v>286</v>
      </c>
      <c r="J10" s="43" t="s">
        <v>287</v>
      </c>
      <c r="K10" s="51">
        <v>1.81</v>
      </c>
      <c r="L10" s="51">
        <v>2.6</v>
      </c>
      <c r="M10" s="51">
        <v>2.77</v>
      </c>
      <c r="N10" s="51">
        <v>3.08</v>
      </c>
      <c r="O10" s="51">
        <v>3.06</v>
      </c>
      <c r="P10" s="51">
        <v>2.75</v>
      </c>
      <c r="Q10" s="51">
        <v>2.87</v>
      </c>
      <c r="R10" s="51">
        <v>2.92</v>
      </c>
      <c r="S10" s="51">
        <v>3.87</v>
      </c>
      <c r="T10" s="51">
        <v>3.32</v>
      </c>
      <c r="U10" s="51">
        <v>2.6</v>
      </c>
      <c r="V10" s="51">
        <v>2.98</v>
      </c>
      <c r="W10" s="50">
        <f>AVERAGE(K10:V10)</f>
        <v>2.8858333333333337</v>
      </c>
      <c r="X10" s="48" t="s">
        <v>225</v>
      </c>
      <c r="Y10" s="321" t="s">
        <v>288</v>
      </c>
      <c r="Z10" s="321" t="s">
        <v>289</v>
      </c>
      <c r="AC10" t="s">
        <v>292</v>
      </c>
    </row>
    <row r="11" spans="1:29" ht="99.75">
      <c r="A11" s="42" t="s">
        <v>180</v>
      </c>
      <c r="B11" s="391"/>
      <c r="C11" s="391"/>
      <c r="D11" s="321" t="s">
        <v>293</v>
      </c>
      <c r="E11" s="321" t="s">
        <v>294</v>
      </c>
      <c r="F11" s="321" t="s">
        <v>295</v>
      </c>
      <c r="G11" s="321" t="s">
        <v>296</v>
      </c>
      <c r="H11" s="321" t="s">
        <v>297</v>
      </c>
      <c r="I11" s="43" t="s">
        <v>298</v>
      </c>
      <c r="J11" s="43" t="s">
        <v>287</v>
      </c>
      <c r="K11" s="47"/>
      <c r="L11" s="47"/>
      <c r="M11" s="47"/>
      <c r="N11" s="47"/>
      <c r="O11" s="47"/>
      <c r="P11" s="47"/>
      <c r="Q11" s="47"/>
      <c r="R11" s="47"/>
      <c r="S11" s="47"/>
      <c r="T11" s="47"/>
      <c r="U11" s="47"/>
      <c r="V11" s="591">
        <v>0.83</v>
      </c>
      <c r="W11" s="50">
        <f>AVERAGE(K11:V11)</f>
        <v>0.83</v>
      </c>
      <c r="X11" s="44" t="s">
        <v>225</v>
      </c>
      <c r="Y11" s="321" t="s">
        <v>299</v>
      </c>
      <c r="Z11" s="321" t="s">
        <v>300</v>
      </c>
      <c r="AC11" t="s">
        <v>301</v>
      </c>
    </row>
    <row r="12" spans="1:29" ht="57">
      <c r="A12" s="42" t="s">
        <v>203</v>
      </c>
      <c r="B12" s="391"/>
      <c r="C12" s="391"/>
      <c r="D12" s="390" t="s">
        <v>281</v>
      </c>
      <c r="E12" s="390" t="s">
        <v>302</v>
      </c>
      <c r="F12" s="390" t="s">
        <v>303</v>
      </c>
      <c r="G12" s="321" t="s">
        <v>304</v>
      </c>
      <c r="H12" s="321" t="s">
        <v>305</v>
      </c>
      <c r="I12" s="43" t="s">
        <v>286</v>
      </c>
      <c r="J12" s="43" t="s">
        <v>287</v>
      </c>
      <c r="K12" s="50">
        <v>0</v>
      </c>
      <c r="L12" s="50">
        <v>0</v>
      </c>
      <c r="M12" s="50">
        <v>0</v>
      </c>
      <c r="N12" s="50">
        <v>0.92</v>
      </c>
      <c r="O12" s="50">
        <v>0.89</v>
      </c>
      <c r="P12" s="50">
        <v>0.92</v>
      </c>
      <c r="Q12" s="50">
        <v>0.93</v>
      </c>
      <c r="R12" s="50">
        <v>0.92</v>
      </c>
      <c r="S12" s="50">
        <v>0.95</v>
      </c>
      <c r="T12" s="50">
        <v>0.93</v>
      </c>
      <c r="U12" s="50">
        <v>0.89</v>
      </c>
      <c r="V12" s="50">
        <v>0.93</v>
      </c>
      <c r="W12" s="50">
        <f>AVERAGE(K12:V12)</f>
        <v>0.69</v>
      </c>
      <c r="X12" s="44" t="s">
        <v>306</v>
      </c>
      <c r="Y12" s="321" t="s">
        <v>307</v>
      </c>
      <c r="Z12" s="321" t="s">
        <v>308</v>
      </c>
      <c r="AC12" t="s">
        <v>309</v>
      </c>
    </row>
    <row r="13" spans="1:29" ht="45.75" customHeight="1">
      <c r="A13" s="42" t="s">
        <v>212</v>
      </c>
      <c r="B13" s="391"/>
      <c r="C13" s="391"/>
      <c r="D13" s="391"/>
      <c r="E13" s="391"/>
      <c r="F13" s="391"/>
      <c r="G13" s="43" t="s">
        <v>310</v>
      </c>
      <c r="H13" s="43" t="s">
        <v>310</v>
      </c>
      <c r="I13" s="44" t="s">
        <v>311</v>
      </c>
      <c r="J13" s="43" t="s">
        <v>287</v>
      </c>
      <c r="K13" s="47"/>
      <c r="L13" s="47"/>
      <c r="M13" s="47"/>
      <c r="N13" s="47"/>
      <c r="O13" s="47"/>
      <c r="P13" s="47"/>
      <c r="Q13" s="47"/>
      <c r="R13" s="47"/>
      <c r="S13" s="47"/>
      <c r="T13" s="47"/>
      <c r="U13" s="47"/>
      <c r="V13" s="47"/>
      <c r="W13" s="47"/>
      <c r="X13" s="44" t="s">
        <v>225</v>
      </c>
      <c r="Y13" s="45" t="s">
        <v>310</v>
      </c>
      <c r="Z13" s="45" t="s">
        <v>310</v>
      </c>
    </row>
    <row r="14" spans="1:29" ht="57">
      <c r="A14" s="42" t="s">
        <v>220</v>
      </c>
      <c r="B14" s="391"/>
      <c r="C14" s="391"/>
      <c r="D14" s="391"/>
      <c r="E14" s="391"/>
      <c r="F14" s="391"/>
      <c r="G14" s="43" t="s">
        <v>310</v>
      </c>
      <c r="H14" s="43" t="s">
        <v>310</v>
      </c>
      <c r="I14" s="44" t="s">
        <v>311</v>
      </c>
      <c r="J14" s="43" t="s">
        <v>287</v>
      </c>
      <c r="K14" s="47"/>
      <c r="L14" s="47"/>
      <c r="M14" s="47"/>
      <c r="N14" s="47"/>
      <c r="O14" s="47"/>
      <c r="P14" s="47"/>
      <c r="Q14" s="47"/>
      <c r="R14" s="47"/>
      <c r="S14" s="47"/>
      <c r="T14" s="47"/>
      <c r="U14" s="47"/>
      <c r="V14" s="47"/>
      <c r="W14" s="47"/>
      <c r="X14" s="44" t="s">
        <v>225</v>
      </c>
      <c r="Y14" s="45" t="s">
        <v>310</v>
      </c>
      <c r="Z14" s="45" t="s">
        <v>310</v>
      </c>
    </row>
    <row r="15" spans="1:29" ht="57">
      <c r="A15" s="42" t="s">
        <v>226</v>
      </c>
      <c r="B15" s="391"/>
      <c r="C15" s="391"/>
      <c r="D15" s="391"/>
      <c r="E15" s="392"/>
      <c r="F15" s="392"/>
      <c r="G15" s="43" t="s">
        <v>310</v>
      </c>
      <c r="H15" s="43" t="s">
        <v>310</v>
      </c>
      <c r="I15" s="44" t="s">
        <v>311</v>
      </c>
      <c r="J15" s="43" t="s">
        <v>287</v>
      </c>
      <c r="K15" s="47"/>
      <c r="L15" s="47"/>
      <c r="M15" s="47"/>
      <c r="N15" s="47"/>
      <c r="O15" s="47"/>
      <c r="P15" s="47"/>
      <c r="Q15" s="47"/>
      <c r="R15" s="47"/>
      <c r="S15" s="47"/>
      <c r="T15" s="47"/>
      <c r="U15" s="47"/>
      <c r="V15" s="47"/>
      <c r="W15" s="47"/>
      <c r="X15" s="44" t="s">
        <v>225</v>
      </c>
      <c r="Y15" s="45" t="s">
        <v>310</v>
      </c>
      <c r="Z15" s="45" t="s">
        <v>310</v>
      </c>
    </row>
    <row r="16" spans="1:29" ht="99.75">
      <c r="A16" s="42" t="s">
        <v>239</v>
      </c>
      <c r="B16" s="391"/>
      <c r="C16" s="391"/>
      <c r="D16" s="321" t="s">
        <v>281</v>
      </c>
      <c r="E16" s="321" t="s">
        <v>312</v>
      </c>
      <c r="F16" s="42" t="s">
        <v>313</v>
      </c>
      <c r="G16" s="321" t="s">
        <v>314</v>
      </c>
      <c r="H16" s="44" t="s">
        <v>315</v>
      </c>
      <c r="I16" s="45" t="s">
        <v>286</v>
      </c>
      <c r="J16" s="43" t="s">
        <v>287</v>
      </c>
      <c r="K16" s="50">
        <v>1.08</v>
      </c>
      <c r="L16" s="50">
        <v>1.0900000000000001</v>
      </c>
      <c r="M16" s="50">
        <v>1.05</v>
      </c>
      <c r="N16" s="50">
        <v>1.1000000000000001</v>
      </c>
      <c r="O16" s="50">
        <v>1.1499999999999999</v>
      </c>
      <c r="P16" s="50">
        <v>0.99</v>
      </c>
      <c r="Q16" s="50">
        <v>0.96</v>
      </c>
      <c r="R16" s="50">
        <v>0.9</v>
      </c>
      <c r="S16" s="50">
        <v>0.88</v>
      </c>
      <c r="T16" s="50">
        <v>0.92</v>
      </c>
      <c r="U16" s="50">
        <v>0.94</v>
      </c>
      <c r="V16" s="50">
        <v>1.05</v>
      </c>
      <c r="W16" s="50">
        <f>AVERAGE(K16:V16)</f>
        <v>1.0091666666666668</v>
      </c>
      <c r="X16" s="44" t="s">
        <v>306</v>
      </c>
      <c r="Y16" s="321" t="s">
        <v>316</v>
      </c>
      <c r="Z16" s="44" t="s">
        <v>317</v>
      </c>
    </row>
    <row r="17" spans="1:26" ht="99.75">
      <c r="A17" s="42" t="s">
        <v>318</v>
      </c>
      <c r="B17" s="392"/>
      <c r="C17" s="392"/>
      <c r="D17" s="321" t="s">
        <v>281</v>
      </c>
      <c r="E17" s="320" t="s">
        <v>302</v>
      </c>
      <c r="F17" s="53" t="s">
        <v>303</v>
      </c>
      <c r="G17" s="43" t="s">
        <v>310</v>
      </c>
      <c r="H17" s="43" t="s">
        <v>310</v>
      </c>
      <c r="I17" s="45" t="s">
        <v>311</v>
      </c>
      <c r="J17" s="43" t="s">
        <v>287</v>
      </c>
      <c r="K17" s="47"/>
      <c r="L17" s="47"/>
      <c r="M17" s="47"/>
      <c r="N17" s="47"/>
      <c r="O17" s="47"/>
      <c r="P17" s="47"/>
      <c r="Q17" s="47"/>
      <c r="R17" s="47"/>
      <c r="S17" s="47"/>
      <c r="T17" s="47"/>
      <c r="U17" s="47"/>
      <c r="V17" s="47"/>
      <c r="W17" s="47"/>
      <c r="X17" s="44" t="s">
        <v>225</v>
      </c>
      <c r="Y17" s="45" t="s">
        <v>310</v>
      </c>
      <c r="Z17" s="45" t="s">
        <v>310</v>
      </c>
    </row>
  </sheetData>
  <mergeCells count="17">
    <mergeCell ref="A6:X7"/>
    <mergeCell ref="Y6:Z7"/>
    <mergeCell ref="B9:B17"/>
    <mergeCell ref="C9:C17"/>
    <mergeCell ref="D9:D10"/>
    <mergeCell ref="E9:E10"/>
    <mergeCell ref="F9:F10"/>
    <mergeCell ref="D12:D15"/>
    <mergeCell ref="E12:E15"/>
    <mergeCell ref="F12:F15"/>
    <mergeCell ref="A5:B5"/>
    <mergeCell ref="C5:Y5"/>
    <mergeCell ref="A1:B4"/>
    <mergeCell ref="C1:Y1"/>
    <mergeCell ref="C2:Y2"/>
    <mergeCell ref="C3:Y3"/>
    <mergeCell ref="C4:Y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81"/>
  <sheetViews>
    <sheetView tabSelected="1" topLeftCell="AP1" zoomScale="60" zoomScaleNormal="60" workbookViewId="0">
      <pane ySplit="8" topLeftCell="A71" activePane="bottomLeft" state="frozen"/>
      <selection activeCell="AP1" sqref="AP1"/>
      <selection pane="bottomLeft" activeCell="AW73" sqref="AW73"/>
    </sheetView>
  </sheetViews>
  <sheetFormatPr baseColWidth="10" defaultColWidth="13" defaultRowHeight="15" customHeight="1"/>
  <cols>
    <col min="1" max="1" width="23.125" customWidth="1"/>
    <col min="2" max="2" width="20.875" customWidth="1"/>
    <col min="3" max="3" width="18.875" customWidth="1"/>
    <col min="4" max="4" width="16.375" customWidth="1"/>
    <col min="5" max="5" width="21" customWidth="1"/>
    <col min="6" max="6" width="20.25" customWidth="1"/>
    <col min="7" max="7" width="24.75" customWidth="1"/>
    <col min="8" max="8" width="21.25" customWidth="1"/>
    <col min="9" max="9" width="21.875" customWidth="1"/>
    <col min="10" max="10" width="17.875" customWidth="1"/>
    <col min="11" max="12" width="18" customWidth="1"/>
    <col min="13" max="13" width="20.875" customWidth="1"/>
    <col min="14" max="14" width="34.875" customWidth="1"/>
    <col min="15" max="15" width="23.375" customWidth="1"/>
    <col min="16" max="16" width="30.125" customWidth="1"/>
    <col min="17" max="17" width="22.875" customWidth="1"/>
    <col min="18" max="18" width="20.75" customWidth="1"/>
    <col min="19" max="19" width="30" customWidth="1"/>
    <col min="20" max="21" width="21" customWidth="1"/>
    <col min="22" max="22" width="21" style="112" customWidth="1"/>
    <col min="23" max="23" width="17.25" customWidth="1"/>
    <col min="24" max="24" width="19.125" customWidth="1"/>
    <col min="25" max="25" width="17.75" customWidth="1"/>
    <col min="26" max="26" width="20.625" customWidth="1"/>
    <col min="27" max="27" width="21.25" customWidth="1"/>
    <col min="28" max="28" width="18.625" customWidth="1"/>
    <col min="29" max="29" width="25" customWidth="1"/>
    <col min="30" max="30" width="25.25" customWidth="1"/>
    <col min="31" max="31" width="22" customWidth="1"/>
    <col min="32" max="32" width="36.75" customWidth="1"/>
    <col min="33" max="33" width="22" customWidth="1"/>
    <col min="34" max="34" width="16.375" style="128" customWidth="1"/>
    <col min="35" max="35" width="15" style="127" customWidth="1"/>
    <col min="36" max="36" width="22.125" customWidth="1"/>
    <col min="37" max="37" width="22.75" customWidth="1"/>
    <col min="38" max="38" width="20.75" customWidth="1"/>
    <col min="39" max="39" width="24.75" customWidth="1"/>
    <col min="40" max="40" width="26.125" customWidth="1"/>
    <col min="41" max="41" width="21.375" style="291" hidden="1" customWidth="1"/>
    <col min="42" max="42" width="21.375" style="291" customWidth="1"/>
    <col min="43" max="43" width="24.875" customWidth="1"/>
    <col min="44" max="44" width="20.875" style="291" hidden="1" customWidth="1"/>
    <col min="45" max="45" width="20.875" style="291" customWidth="1"/>
    <col min="46" max="46" width="20.625" customWidth="1"/>
    <col min="47" max="47" width="20.125" customWidth="1"/>
    <col min="48" max="48" width="34.75" bestFit="1" customWidth="1"/>
    <col min="49" max="49" width="31.125" bestFit="1" customWidth="1"/>
    <col min="50" max="51" width="28.375" bestFit="1" customWidth="1"/>
    <col min="52" max="52" width="25.375" customWidth="1"/>
    <col min="53" max="54" width="22.375" bestFit="1" customWidth="1"/>
  </cols>
  <sheetData>
    <row r="1" spans="1:52" s="1" customFormat="1" ht="23.25" customHeight="1">
      <c r="A1" s="354" t="s">
        <v>319</v>
      </c>
      <c r="B1" s="354"/>
      <c r="C1" s="379" t="s">
        <v>125</v>
      </c>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1"/>
      <c r="AU1" s="28" t="s">
        <v>126</v>
      </c>
    </row>
    <row r="2" spans="1:52" s="1" customFormat="1" ht="23.25" customHeight="1">
      <c r="A2" s="354"/>
      <c r="B2" s="354"/>
      <c r="C2" s="379" t="s">
        <v>127</v>
      </c>
      <c r="D2" s="380"/>
      <c r="E2" s="380"/>
      <c r="F2" s="380"/>
      <c r="G2" s="380"/>
      <c r="H2" s="380"/>
      <c r="I2" s="380"/>
      <c r="J2" s="380"/>
      <c r="K2" s="380"/>
      <c r="L2" s="380"/>
      <c r="M2" s="380"/>
      <c r="N2" s="380"/>
      <c r="O2" s="380"/>
      <c r="P2" s="380"/>
      <c r="Q2" s="380"/>
      <c r="R2" s="380"/>
      <c r="S2" s="380"/>
      <c r="T2" s="380"/>
      <c r="U2" s="380"/>
      <c r="V2" s="380"/>
      <c r="W2" s="380"/>
      <c r="X2" s="380"/>
      <c r="Y2" s="380"/>
      <c r="Z2" s="380"/>
      <c r="AA2" s="380"/>
      <c r="AB2" s="380"/>
      <c r="AC2" s="380"/>
      <c r="AD2" s="380"/>
      <c r="AE2" s="380"/>
      <c r="AF2" s="380"/>
      <c r="AG2" s="380"/>
      <c r="AH2" s="380"/>
      <c r="AI2" s="380"/>
      <c r="AJ2" s="380"/>
      <c r="AK2" s="380"/>
      <c r="AL2" s="380"/>
      <c r="AM2" s="380"/>
      <c r="AN2" s="380"/>
      <c r="AO2" s="380"/>
      <c r="AP2" s="380"/>
      <c r="AQ2" s="380"/>
      <c r="AR2" s="380"/>
      <c r="AS2" s="380"/>
      <c r="AT2" s="381"/>
      <c r="AU2" s="28" t="s">
        <v>128</v>
      </c>
    </row>
    <row r="3" spans="1:52" s="1" customFormat="1" ht="23.25" customHeight="1">
      <c r="A3" s="354"/>
      <c r="B3" s="354"/>
      <c r="C3" s="379" t="s">
        <v>129</v>
      </c>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0"/>
      <c r="AI3" s="380"/>
      <c r="AJ3" s="380"/>
      <c r="AK3" s="380"/>
      <c r="AL3" s="380"/>
      <c r="AM3" s="380"/>
      <c r="AN3" s="380"/>
      <c r="AO3" s="380"/>
      <c r="AP3" s="380"/>
      <c r="AQ3" s="380"/>
      <c r="AR3" s="380"/>
      <c r="AS3" s="380"/>
      <c r="AT3" s="381"/>
      <c r="AU3" s="28" t="s">
        <v>130</v>
      </c>
    </row>
    <row r="4" spans="1:52" s="1" customFormat="1" ht="23.25" customHeight="1">
      <c r="A4" s="354"/>
      <c r="B4" s="354"/>
      <c r="C4" s="379" t="s">
        <v>131</v>
      </c>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380"/>
      <c r="AM4" s="380"/>
      <c r="AN4" s="380"/>
      <c r="AO4" s="380"/>
      <c r="AP4" s="380"/>
      <c r="AQ4" s="380"/>
      <c r="AR4" s="380"/>
      <c r="AS4" s="380"/>
      <c r="AT4" s="381"/>
      <c r="AU4" s="28" t="s">
        <v>320</v>
      </c>
    </row>
    <row r="5" spans="1:52" s="1" customFormat="1" ht="26.25" customHeight="1">
      <c r="A5" s="569" t="s">
        <v>259</v>
      </c>
      <c r="B5" s="569"/>
      <c r="C5" s="371" t="s">
        <v>260</v>
      </c>
      <c r="D5" s="372"/>
      <c r="E5" s="372"/>
      <c r="F5" s="372"/>
      <c r="G5" s="372"/>
      <c r="H5" s="372"/>
      <c r="I5" s="372"/>
      <c r="J5" s="372"/>
      <c r="K5" s="372"/>
      <c r="L5" s="372"/>
      <c r="M5" s="372"/>
      <c r="N5" s="372"/>
      <c r="O5" s="372"/>
      <c r="P5" s="372"/>
      <c r="Q5" s="372"/>
      <c r="R5" s="372"/>
      <c r="S5" s="372"/>
      <c r="T5" s="372"/>
      <c r="U5" s="372"/>
      <c r="V5" s="372"/>
      <c r="W5" s="372"/>
      <c r="X5" s="372"/>
      <c r="Y5" s="372"/>
      <c r="Z5" s="372"/>
      <c r="AA5" s="372"/>
      <c r="AB5" s="372"/>
      <c r="AC5" s="372"/>
      <c r="AD5" s="372"/>
      <c r="AE5" s="372"/>
      <c r="AF5" s="372"/>
      <c r="AG5" s="372"/>
      <c r="AH5" s="372"/>
      <c r="AI5" s="372"/>
      <c r="AJ5" s="372"/>
      <c r="AK5" s="372"/>
      <c r="AL5" s="372"/>
      <c r="AM5" s="372"/>
      <c r="AN5" s="372"/>
      <c r="AO5" s="372"/>
      <c r="AP5" s="372"/>
      <c r="AQ5" s="372"/>
      <c r="AR5" s="372"/>
      <c r="AS5" s="372"/>
      <c r="AT5" s="372"/>
      <c r="AU5" s="57"/>
    </row>
    <row r="6" spans="1:52" ht="15" customHeight="1">
      <c r="A6" s="565" t="s">
        <v>321</v>
      </c>
      <c r="B6" s="565"/>
      <c r="C6" s="565"/>
      <c r="D6" s="565"/>
      <c r="E6" s="565"/>
      <c r="F6" s="565"/>
      <c r="G6" s="565"/>
      <c r="H6" s="565"/>
      <c r="I6" s="565"/>
      <c r="J6" s="565"/>
      <c r="K6" s="565"/>
      <c r="L6" s="565"/>
      <c r="M6" s="565"/>
      <c r="N6" s="565"/>
      <c r="O6" s="565"/>
      <c r="P6" s="565"/>
      <c r="Q6" s="565"/>
      <c r="R6" s="565"/>
      <c r="S6" s="565"/>
      <c r="T6" s="565"/>
      <c r="U6" s="565"/>
      <c r="V6" s="565"/>
      <c r="W6" s="565"/>
      <c r="X6" s="565"/>
      <c r="Y6" s="565"/>
      <c r="Z6" s="565"/>
      <c r="AA6" s="565"/>
      <c r="AB6" s="565"/>
      <c r="AC6" s="565"/>
      <c r="AD6" s="566"/>
      <c r="AE6" s="570" t="s">
        <v>322</v>
      </c>
      <c r="AF6" s="571"/>
      <c r="AG6" s="571"/>
      <c r="AH6" s="571"/>
      <c r="AI6" s="571"/>
      <c r="AJ6" s="571"/>
      <c r="AK6" s="54"/>
      <c r="AL6" s="574" t="s">
        <v>323</v>
      </c>
      <c r="AM6" s="575"/>
      <c r="AN6" s="575"/>
      <c r="AO6" s="575"/>
      <c r="AP6" s="575"/>
      <c r="AQ6" s="575"/>
      <c r="AR6" s="575"/>
      <c r="AS6" s="575"/>
      <c r="AT6" s="575"/>
      <c r="AU6" s="576"/>
    </row>
    <row r="7" spans="1:52" ht="15" customHeight="1">
      <c r="A7" s="567"/>
      <c r="B7" s="567"/>
      <c r="C7" s="567"/>
      <c r="D7" s="567"/>
      <c r="E7" s="567"/>
      <c r="F7" s="567"/>
      <c r="G7" s="567"/>
      <c r="H7" s="567"/>
      <c r="I7" s="567"/>
      <c r="J7" s="567"/>
      <c r="K7" s="567"/>
      <c r="L7" s="567"/>
      <c r="M7" s="567"/>
      <c r="N7" s="567"/>
      <c r="O7" s="567"/>
      <c r="P7" s="567"/>
      <c r="Q7" s="567"/>
      <c r="R7" s="567"/>
      <c r="S7" s="567"/>
      <c r="T7" s="567"/>
      <c r="U7" s="567"/>
      <c r="V7" s="567"/>
      <c r="W7" s="567"/>
      <c r="X7" s="567"/>
      <c r="Y7" s="567"/>
      <c r="Z7" s="567"/>
      <c r="AA7" s="567"/>
      <c r="AB7" s="567"/>
      <c r="AC7" s="567"/>
      <c r="AD7" s="568"/>
      <c r="AE7" s="572"/>
      <c r="AF7" s="573"/>
      <c r="AG7" s="573"/>
      <c r="AH7" s="573"/>
      <c r="AI7" s="573"/>
      <c r="AJ7" s="573"/>
      <c r="AK7" s="101"/>
      <c r="AL7" s="577"/>
      <c r="AM7" s="578"/>
      <c r="AN7" s="578"/>
      <c r="AO7" s="578"/>
      <c r="AP7" s="578"/>
      <c r="AQ7" s="578"/>
      <c r="AR7" s="578"/>
      <c r="AS7" s="578"/>
      <c r="AT7" s="578"/>
      <c r="AU7" s="644"/>
    </row>
    <row r="8" spans="1:52" s="25" customFormat="1" ht="138.75" customHeight="1" thickBot="1">
      <c r="A8" s="103" t="s">
        <v>10</v>
      </c>
      <c r="B8" s="103" t="s">
        <v>138</v>
      </c>
      <c r="C8" s="103" t="s">
        <v>14</v>
      </c>
      <c r="D8" s="104" t="s">
        <v>324</v>
      </c>
      <c r="E8" s="104" t="s">
        <v>65</v>
      </c>
      <c r="F8" s="103" t="s">
        <v>67</v>
      </c>
      <c r="G8" s="104" t="s">
        <v>69</v>
      </c>
      <c r="H8" s="104" t="s">
        <v>325</v>
      </c>
      <c r="I8" s="104" t="s">
        <v>73</v>
      </c>
      <c r="J8" s="105" t="s">
        <v>631</v>
      </c>
      <c r="K8" s="111" t="s">
        <v>628</v>
      </c>
      <c r="L8" s="311" t="s">
        <v>648</v>
      </c>
      <c r="M8" s="104" t="s">
        <v>326</v>
      </c>
      <c r="N8" s="106" t="s">
        <v>327</v>
      </c>
      <c r="O8" s="106" t="s">
        <v>79</v>
      </c>
      <c r="P8" s="106" t="s">
        <v>81</v>
      </c>
      <c r="Q8" s="103" t="s">
        <v>328</v>
      </c>
      <c r="R8" s="107" t="s">
        <v>614</v>
      </c>
      <c r="S8" s="111" t="s">
        <v>622</v>
      </c>
      <c r="T8" s="107" t="s">
        <v>623</v>
      </c>
      <c r="U8" s="111" t="s">
        <v>629</v>
      </c>
      <c r="V8" s="111" t="s">
        <v>630</v>
      </c>
      <c r="W8" s="106" t="s">
        <v>329</v>
      </c>
      <c r="X8" s="106" t="s">
        <v>330</v>
      </c>
      <c r="Y8" s="103" t="s">
        <v>89</v>
      </c>
      <c r="Z8" s="103" t="s">
        <v>91</v>
      </c>
      <c r="AA8" s="103" t="s">
        <v>93</v>
      </c>
      <c r="AB8" s="103" t="s">
        <v>95</v>
      </c>
      <c r="AC8" s="103" t="s">
        <v>97</v>
      </c>
      <c r="AD8" s="103" t="s">
        <v>99</v>
      </c>
      <c r="AE8" s="104" t="s">
        <v>102</v>
      </c>
      <c r="AF8" s="104" t="s">
        <v>331</v>
      </c>
      <c r="AG8" s="104" t="s">
        <v>106</v>
      </c>
      <c r="AH8" s="104" t="s">
        <v>108</v>
      </c>
      <c r="AI8" s="104" t="s">
        <v>110</v>
      </c>
      <c r="AJ8" s="104" t="s">
        <v>112</v>
      </c>
      <c r="AK8" s="103" t="s">
        <v>332</v>
      </c>
      <c r="AL8" s="103" t="s">
        <v>115</v>
      </c>
      <c r="AM8" s="103" t="s">
        <v>333</v>
      </c>
      <c r="AN8" s="108" t="s">
        <v>334</v>
      </c>
      <c r="AO8" s="108" t="s">
        <v>632</v>
      </c>
      <c r="AP8" s="599" t="s">
        <v>656</v>
      </c>
      <c r="AQ8" s="108" t="s">
        <v>335</v>
      </c>
      <c r="AR8" s="108" t="s">
        <v>633</v>
      </c>
      <c r="AS8" s="600" t="s">
        <v>657</v>
      </c>
      <c r="AT8" s="129" t="s">
        <v>119</v>
      </c>
      <c r="AU8" s="646" t="s">
        <v>121</v>
      </c>
      <c r="AV8" s="647" t="s">
        <v>336</v>
      </c>
      <c r="AW8" s="643" t="s">
        <v>654</v>
      </c>
      <c r="AX8" s="648" t="s">
        <v>337</v>
      </c>
      <c r="AY8" s="649" t="s">
        <v>338</v>
      </c>
      <c r="AZ8" s="130" t="s">
        <v>655</v>
      </c>
    </row>
    <row r="9" spans="1:52" ht="156.75" customHeight="1">
      <c r="A9" s="555" t="s">
        <v>153</v>
      </c>
      <c r="B9" s="553" t="s">
        <v>154</v>
      </c>
      <c r="C9" s="561" t="s">
        <v>155</v>
      </c>
      <c r="D9" s="558">
        <v>20000</v>
      </c>
      <c r="E9" s="548" t="s">
        <v>339</v>
      </c>
      <c r="F9" s="431">
        <v>2024130010055</v>
      </c>
      <c r="G9" s="434" t="s">
        <v>340</v>
      </c>
      <c r="H9" s="533" t="s">
        <v>341</v>
      </c>
      <c r="I9" s="533" t="s">
        <v>342</v>
      </c>
      <c r="J9" s="528">
        <v>16768</v>
      </c>
      <c r="K9" s="528">
        <v>14861</v>
      </c>
      <c r="L9" s="528">
        <v>13433</v>
      </c>
      <c r="M9" s="535">
        <v>0.25</v>
      </c>
      <c r="N9" s="184" t="s">
        <v>343</v>
      </c>
      <c r="O9" s="185" t="s">
        <v>344</v>
      </c>
      <c r="P9" s="186" t="s">
        <v>345</v>
      </c>
      <c r="Q9" s="187">
        <v>20000</v>
      </c>
      <c r="R9" s="188">
        <v>16768</v>
      </c>
      <c r="S9" s="189">
        <v>14861</v>
      </c>
      <c r="T9" s="189">
        <v>13433</v>
      </c>
      <c r="U9" s="190">
        <f>SUM(R9:T9)</f>
        <v>45062</v>
      </c>
      <c r="V9" s="191">
        <v>1</v>
      </c>
      <c r="W9" s="192">
        <v>45505</v>
      </c>
      <c r="X9" s="193">
        <v>45646</v>
      </c>
      <c r="Y9" s="187">
        <v>140</v>
      </c>
      <c r="Z9" s="194">
        <v>20000</v>
      </c>
      <c r="AA9" s="195" t="s">
        <v>346</v>
      </c>
      <c r="AB9" s="185" t="s">
        <v>347</v>
      </c>
      <c r="AC9" s="185" t="s">
        <v>348</v>
      </c>
      <c r="AD9" s="185" t="s">
        <v>349</v>
      </c>
      <c r="AE9" s="187" t="s">
        <v>350</v>
      </c>
      <c r="AF9" s="196" t="s">
        <v>351</v>
      </c>
      <c r="AG9" s="594">
        <v>1200000000</v>
      </c>
      <c r="AH9" s="185" t="s">
        <v>352</v>
      </c>
      <c r="AI9" s="185" t="s">
        <v>353</v>
      </c>
      <c r="AJ9" s="193">
        <v>45517</v>
      </c>
      <c r="AK9" s="195" t="s">
        <v>354</v>
      </c>
      <c r="AL9" s="197">
        <v>1200000000</v>
      </c>
      <c r="AM9" s="594">
        <v>1200000000</v>
      </c>
      <c r="AN9" s="198">
        <v>352000000</v>
      </c>
      <c r="AO9" s="299">
        <v>499106730</v>
      </c>
      <c r="AP9" s="630">
        <v>765307983</v>
      </c>
      <c r="AQ9" s="198">
        <v>0</v>
      </c>
      <c r="AR9" s="306">
        <v>235700000</v>
      </c>
      <c r="AS9" s="639">
        <v>1318094140</v>
      </c>
      <c r="AT9" s="488" t="s">
        <v>355</v>
      </c>
      <c r="AU9" s="392" t="s">
        <v>635</v>
      </c>
      <c r="AV9" s="450">
        <v>1153856657</v>
      </c>
      <c r="AW9" s="449">
        <v>1150989990</v>
      </c>
      <c r="AX9" s="645">
        <v>1142389990</v>
      </c>
      <c r="AY9" s="602">
        <f>+AX9/AV9</f>
        <v>0.99006231239345355</v>
      </c>
      <c r="AZ9" s="442">
        <f>+AW9/AV9</f>
        <v>0.99751557788169865</v>
      </c>
    </row>
    <row r="10" spans="1:52" ht="81" customHeight="1">
      <c r="A10" s="556"/>
      <c r="B10" s="365"/>
      <c r="C10" s="562"/>
      <c r="D10" s="559"/>
      <c r="E10" s="549"/>
      <c r="F10" s="432"/>
      <c r="G10" s="435"/>
      <c r="H10" s="430"/>
      <c r="I10" s="430"/>
      <c r="J10" s="530"/>
      <c r="K10" s="530"/>
      <c r="L10" s="530"/>
      <c r="M10" s="537"/>
      <c r="N10" s="90" t="s">
        <v>356</v>
      </c>
      <c r="O10" s="154" t="s">
        <v>344</v>
      </c>
      <c r="P10" s="159" t="s">
        <v>357</v>
      </c>
      <c r="Q10" s="39">
        <v>6</v>
      </c>
      <c r="R10" s="181">
        <v>6</v>
      </c>
      <c r="S10" s="180">
        <v>0</v>
      </c>
      <c r="T10" s="178">
        <v>0</v>
      </c>
      <c r="U10" s="178">
        <f t="shared" ref="U10:U43" si="0">SUM(R10:T10)</f>
        <v>6</v>
      </c>
      <c r="V10" s="143">
        <f>+U10/Q10</f>
        <v>1</v>
      </c>
      <c r="W10" s="113">
        <v>45505</v>
      </c>
      <c r="X10" s="113">
        <v>45657</v>
      </c>
      <c r="Y10" s="39">
        <v>150</v>
      </c>
      <c r="Z10" s="92">
        <v>1059626</v>
      </c>
      <c r="AA10" s="156" t="s">
        <v>346</v>
      </c>
      <c r="AB10" s="154" t="s">
        <v>347</v>
      </c>
      <c r="AC10" s="154" t="s">
        <v>358</v>
      </c>
      <c r="AD10" s="154" t="s">
        <v>359</v>
      </c>
      <c r="AE10" s="39" t="s">
        <v>350</v>
      </c>
      <c r="AF10" s="154" t="s">
        <v>360</v>
      </c>
      <c r="AG10" s="93">
        <v>127683525</v>
      </c>
      <c r="AH10" s="154" t="s">
        <v>352</v>
      </c>
      <c r="AI10" s="154" t="s">
        <v>353</v>
      </c>
      <c r="AJ10" s="91">
        <v>45555</v>
      </c>
      <c r="AK10" s="156" t="s">
        <v>354</v>
      </c>
      <c r="AL10" s="93">
        <v>127683525</v>
      </c>
      <c r="AM10" s="93">
        <v>127683525</v>
      </c>
      <c r="AN10" s="94">
        <v>0</v>
      </c>
      <c r="AO10" s="300">
        <v>0</v>
      </c>
      <c r="AP10" s="631"/>
      <c r="AQ10" s="94">
        <v>0</v>
      </c>
      <c r="AR10" s="307">
        <v>0</v>
      </c>
      <c r="AS10" s="640"/>
      <c r="AT10" s="398"/>
      <c r="AU10" s="393"/>
      <c r="AV10" s="450"/>
      <c r="AW10" s="450"/>
      <c r="AX10" s="601"/>
      <c r="AY10" s="603"/>
      <c r="AZ10" s="443"/>
    </row>
    <row r="11" spans="1:52" ht="102.75" customHeight="1">
      <c r="A11" s="556" t="s">
        <v>162</v>
      </c>
      <c r="B11" s="365"/>
      <c r="C11" s="562"/>
      <c r="D11" s="559">
        <v>100</v>
      </c>
      <c r="E11" s="549"/>
      <c r="F11" s="432"/>
      <c r="G11" s="435"/>
      <c r="H11" s="428" t="s">
        <v>361</v>
      </c>
      <c r="I11" s="428" t="s">
        <v>362</v>
      </c>
      <c r="J11" s="519">
        <v>0</v>
      </c>
      <c r="K11" s="519">
        <v>0</v>
      </c>
      <c r="L11" s="519">
        <v>30</v>
      </c>
      <c r="M11" s="542">
        <v>0.25</v>
      </c>
      <c r="N11" s="90" t="s">
        <v>363</v>
      </c>
      <c r="O11" s="39" t="s">
        <v>364</v>
      </c>
      <c r="P11" s="159" t="s">
        <v>365</v>
      </c>
      <c r="Q11" s="39">
        <v>1</v>
      </c>
      <c r="R11" s="140">
        <v>0</v>
      </c>
      <c r="S11" s="141">
        <v>0</v>
      </c>
      <c r="T11" s="178">
        <v>1</v>
      </c>
      <c r="U11" s="178">
        <f t="shared" si="0"/>
        <v>1</v>
      </c>
      <c r="V11" s="143">
        <f>+U11/Q11</f>
        <v>1</v>
      </c>
      <c r="W11" s="113">
        <v>45505</v>
      </c>
      <c r="X11" s="113">
        <v>45565</v>
      </c>
      <c r="Y11" s="39">
        <v>60</v>
      </c>
      <c r="Z11" s="95">
        <v>400</v>
      </c>
      <c r="AA11" s="156" t="s">
        <v>346</v>
      </c>
      <c r="AB11" s="154" t="s">
        <v>347</v>
      </c>
      <c r="AC11" s="39" t="s">
        <v>344</v>
      </c>
      <c r="AD11" s="39" t="s">
        <v>344</v>
      </c>
      <c r="AE11" s="39" t="s">
        <v>350</v>
      </c>
      <c r="AF11" s="88" t="s">
        <v>366</v>
      </c>
      <c r="AG11" s="93">
        <v>84000000</v>
      </c>
      <c r="AH11" s="154" t="s">
        <v>352</v>
      </c>
      <c r="AI11" s="154" t="s">
        <v>353</v>
      </c>
      <c r="AJ11" s="91">
        <v>45534</v>
      </c>
      <c r="AK11" s="156" t="s">
        <v>354</v>
      </c>
      <c r="AL11" s="93">
        <v>84000000</v>
      </c>
      <c r="AM11" s="93">
        <v>84000000</v>
      </c>
      <c r="AN11" s="94">
        <v>38400000</v>
      </c>
      <c r="AO11" s="300">
        <v>0</v>
      </c>
      <c r="AP11" s="631"/>
      <c r="AQ11" s="94">
        <v>0</v>
      </c>
      <c r="AR11" s="307">
        <v>0</v>
      </c>
      <c r="AS11" s="640"/>
      <c r="AT11" s="398"/>
      <c r="AU11" s="393"/>
      <c r="AV11" s="450"/>
      <c r="AW11" s="450"/>
      <c r="AX11" s="601"/>
      <c r="AY11" s="603"/>
      <c r="AZ11" s="443"/>
    </row>
    <row r="12" spans="1:52" ht="120.75" customHeight="1">
      <c r="A12" s="556"/>
      <c r="B12" s="365"/>
      <c r="C12" s="562"/>
      <c r="D12" s="559"/>
      <c r="E12" s="549"/>
      <c r="F12" s="432"/>
      <c r="G12" s="435"/>
      <c r="H12" s="430"/>
      <c r="I12" s="430"/>
      <c r="J12" s="530"/>
      <c r="K12" s="530"/>
      <c r="L12" s="530"/>
      <c r="M12" s="537"/>
      <c r="N12" s="90" t="s">
        <v>367</v>
      </c>
      <c r="O12" s="39" t="s">
        <v>364</v>
      </c>
      <c r="P12" s="159" t="s">
        <v>368</v>
      </c>
      <c r="Q12" s="167">
        <v>25</v>
      </c>
      <c r="R12" s="140">
        <v>0</v>
      </c>
      <c r="S12" s="141">
        <v>0</v>
      </c>
      <c r="T12" s="178">
        <v>30</v>
      </c>
      <c r="U12" s="178">
        <f t="shared" si="0"/>
        <v>30</v>
      </c>
      <c r="V12" s="143">
        <v>1</v>
      </c>
      <c r="W12" s="113">
        <v>45505</v>
      </c>
      <c r="X12" s="113">
        <v>45646</v>
      </c>
      <c r="Y12" s="39">
        <v>140</v>
      </c>
      <c r="Z12" s="95">
        <v>400</v>
      </c>
      <c r="AA12" s="156" t="s">
        <v>346</v>
      </c>
      <c r="AB12" s="154" t="s">
        <v>347</v>
      </c>
      <c r="AC12" s="39" t="s">
        <v>344</v>
      </c>
      <c r="AD12" s="39" t="s">
        <v>344</v>
      </c>
      <c r="AE12" s="39" t="s">
        <v>350</v>
      </c>
      <c r="AF12" s="96" t="s">
        <v>369</v>
      </c>
      <c r="AG12" s="93">
        <v>100000000</v>
      </c>
      <c r="AH12" s="154" t="s">
        <v>352</v>
      </c>
      <c r="AI12" s="154" t="s">
        <v>353</v>
      </c>
      <c r="AJ12" s="91">
        <v>45534</v>
      </c>
      <c r="AK12" s="156" t="s">
        <v>354</v>
      </c>
      <c r="AL12" s="93">
        <v>100000000</v>
      </c>
      <c r="AM12" s="93">
        <v>100000000</v>
      </c>
      <c r="AN12" s="94">
        <v>0</v>
      </c>
      <c r="AO12" s="300">
        <v>0</v>
      </c>
      <c r="AP12" s="631"/>
      <c r="AQ12" s="94">
        <v>0</v>
      </c>
      <c r="AR12" s="307">
        <v>0</v>
      </c>
      <c r="AS12" s="640"/>
      <c r="AT12" s="398"/>
      <c r="AU12" s="393"/>
      <c r="AV12" s="451"/>
      <c r="AW12" s="451"/>
      <c r="AX12" s="601"/>
      <c r="AY12" s="604"/>
      <c r="AZ12" s="444"/>
    </row>
    <row r="13" spans="1:52" ht="93.75" customHeight="1">
      <c r="A13" s="556" t="s">
        <v>153</v>
      </c>
      <c r="B13" s="365"/>
      <c r="C13" s="562"/>
      <c r="D13" s="559">
        <v>20</v>
      </c>
      <c r="E13" s="549"/>
      <c r="F13" s="432"/>
      <c r="G13" s="435"/>
      <c r="H13" s="428" t="s">
        <v>370</v>
      </c>
      <c r="I13" s="428" t="s">
        <v>371</v>
      </c>
      <c r="J13" s="519">
        <v>20</v>
      </c>
      <c r="K13" s="519">
        <v>0</v>
      </c>
      <c r="L13" s="519">
        <v>0</v>
      </c>
      <c r="M13" s="542">
        <v>0.25</v>
      </c>
      <c r="N13" s="90" t="s">
        <v>372</v>
      </c>
      <c r="O13" s="154" t="s">
        <v>344</v>
      </c>
      <c r="P13" s="159" t="s">
        <v>373</v>
      </c>
      <c r="Q13" s="39">
        <v>1</v>
      </c>
      <c r="R13" s="140">
        <v>1</v>
      </c>
      <c r="S13" s="141">
        <v>0</v>
      </c>
      <c r="T13" s="178">
        <v>0</v>
      </c>
      <c r="U13" s="178">
        <f t="shared" si="0"/>
        <v>1</v>
      </c>
      <c r="V13" s="143">
        <f t="shared" ref="V13:V16" si="1">+U13/Q13</f>
        <v>1</v>
      </c>
      <c r="W13" s="142">
        <v>45505</v>
      </c>
      <c r="X13" s="113">
        <v>45565</v>
      </c>
      <c r="Y13" s="39">
        <v>60</v>
      </c>
      <c r="Z13" s="95">
        <v>1059626</v>
      </c>
      <c r="AA13" s="156" t="s">
        <v>346</v>
      </c>
      <c r="AB13" s="154" t="s">
        <v>347</v>
      </c>
      <c r="AC13" s="39" t="s">
        <v>344</v>
      </c>
      <c r="AD13" s="39" t="s">
        <v>344</v>
      </c>
      <c r="AE13" s="39" t="s">
        <v>350</v>
      </c>
      <c r="AF13" s="96" t="s">
        <v>374</v>
      </c>
      <c r="AG13" s="93">
        <v>352906261.70999998</v>
      </c>
      <c r="AH13" s="154" t="s">
        <v>352</v>
      </c>
      <c r="AI13" s="154" t="s">
        <v>353</v>
      </c>
      <c r="AJ13" s="91">
        <v>45536</v>
      </c>
      <c r="AK13" s="156" t="s">
        <v>354</v>
      </c>
      <c r="AL13" s="93">
        <v>0</v>
      </c>
      <c r="AM13" s="93">
        <v>352906261.70999998</v>
      </c>
      <c r="AN13" s="94">
        <v>50000000</v>
      </c>
      <c r="AO13" s="300">
        <v>0</v>
      </c>
      <c r="AP13" s="631"/>
      <c r="AQ13" s="94">
        <v>0</v>
      </c>
      <c r="AR13" s="307">
        <v>0</v>
      </c>
      <c r="AS13" s="640"/>
      <c r="AT13" s="396"/>
      <c r="AU13" s="435" t="s">
        <v>634</v>
      </c>
      <c r="AV13" s="452">
        <v>1410733129.71</v>
      </c>
      <c r="AW13" s="452">
        <v>1205707983</v>
      </c>
      <c r="AX13" s="453">
        <v>988520037</v>
      </c>
      <c r="AY13" s="606">
        <f>+AX13/AV13</f>
        <v>0.7007137042306556</v>
      </c>
      <c r="AZ13" s="447">
        <f>+AW13/AV13</f>
        <v>0.85466766010368922</v>
      </c>
    </row>
    <row r="14" spans="1:52" ht="101.25" customHeight="1">
      <c r="A14" s="556"/>
      <c r="B14" s="365"/>
      <c r="C14" s="562"/>
      <c r="D14" s="559"/>
      <c r="E14" s="549"/>
      <c r="F14" s="432"/>
      <c r="G14" s="435"/>
      <c r="H14" s="430"/>
      <c r="I14" s="430"/>
      <c r="J14" s="530"/>
      <c r="K14" s="530"/>
      <c r="L14" s="530"/>
      <c r="M14" s="537"/>
      <c r="N14" s="90" t="s">
        <v>375</v>
      </c>
      <c r="O14" s="154" t="s">
        <v>344</v>
      </c>
      <c r="P14" s="159" t="s">
        <v>166</v>
      </c>
      <c r="Q14" s="39">
        <v>20</v>
      </c>
      <c r="R14" s="140">
        <v>20</v>
      </c>
      <c r="S14" s="141">
        <v>0</v>
      </c>
      <c r="T14" s="178">
        <v>0</v>
      </c>
      <c r="U14" s="178">
        <f t="shared" si="0"/>
        <v>20</v>
      </c>
      <c r="V14" s="143">
        <f t="shared" si="1"/>
        <v>1</v>
      </c>
      <c r="W14" s="113">
        <v>45505</v>
      </c>
      <c r="X14" s="113">
        <v>45646</v>
      </c>
      <c r="Y14" s="39">
        <v>140</v>
      </c>
      <c r="Z14" s="95">
        <v>1059626</v>
      </c>
      <c r="AA14" s="156" t="s">
        <v>346</v>
      </c>
      <c r="AB14" s="154" t="s">
        <v>347</v>
      </c>
      <c r="AC14" s="39" t="s">
        <v>344</v>
      </c>
      <c r="AD14" s="39" t="s">
        <v>344</v>
      </c>
      <c r="AE14" s="39" t="s">
        <v>350</v>
      </c>
      <c r="AF14" s="96" t="s">
        <v>376</v>
      </c>
      <c r="AG14" s="93">
        <v>350000000</v>
      </c>
      <c r="AH14" s="154" t="s">
        <v>352</v>
      </c>
      <c r="AI14" s="154" t="s">
        <v>353</v>
      </c>
      <c r="AJ14" s="91">
        <v>45555</v>
      </c>
      <c r="AK14" s="156" t="s">
        <v>354</v>
      </c>
      <c r="AL14" s="93">
        <v>0</v>
      </c>
      <c r="AM14" s="93">
        <v>350000000</v>
      </c>
      <c r="AN14" s="94">
        <v>20000000</v>
      </c>
      <c r="AO14" s="300">
        <v>0</v>
      </c>
      <c r="AP14" s="631"/>
      <c r="AQ14" s="94">
        <v>8000000</v>
      </c>
      <c r="AR14" s="307">
        <v>0</v>
      </c>
      <c r="AS14" s="640"/>
      <c r="AT14" s="396"/>
      <c r="AU14" s="435"/>
      <c r="AV14" s="453"/>
      <c r="AW14" s="453"/>
      <c r="AX14" s="453"/>
      <c r="AY14" s="607"/>
      <c r="AZ14" s="455"/>
    </row>
    <row r="15" spans="1:52" ht="117.75" customHeight="1">
      <c r="A15" s="556" t="s">
        <v>162</v>
      </c>
      <c r="B15" s="365"/>
      <c r="C15" s="562"/>
      <c r="D15" s="559">
        <v>0.25</v>
      </c>
      <c r="E15" s="549"/>
      <c r="F15" s="432"/>
      <c r="G15" s="435"/>
      <c r="H15" s="428" t="s">
        <v>377</v>
      </c>
      <c r="I15" s="428" t="s">
        <v>378</v>
      </c>
      <c r="J15" s="519">
        <v>0.08</v>
      </c>
      <c r="K15" s="519">
        <v>0.17</v>
      </c>
      <c r="L15" s="519">
        <v>0</v>
      </c>
      <c r="M15" s="542">
        <v>0.25</v>
      </c>
      <c r="N15" s="90" t="s">
        <v>379</v>
      </c>
      <c r="O15" s="154" t="s">
        <v>344</v>
      </c>
      <c r="P15" s="159" t="s">
        <v>380</v>
      </c>
      <c r="Q15" s="167">
        <v>0.25</v>
      </c>
      <c r="R15" s="140">
        <v>0</v>
      </c>
      <c r="S15" s="141">
        <v>0.25</v>
      </c>
      <c r="T15" s="178">
        <v>0</v>
      </c>
      <c r="U15" s="178">
        <f t="shared" si="0"/>
        <v>0.25</v>
      </c>
      <c r="V15" s="143">
        <f t="shared" si="1"/>
        <v>1</v>
      </c>
      <c r="W15" s="113">
        <v>45505</v>
      </c>
      <c r="X15" s="113">
        <v>45565</v>
      </c>
      <c r="Y15" s="39">
        <v>60</v>
      </c>
      <c r="Z15" s="95">
        <v>1059626</v>
      </c>
      <c r="AA15" s="156" t="s">
        <v>346</v>
      </c>
      <c r="AB15" s="154" t="s">
        <v>347</v>
      </c>
      <c r="AC15" s="39" t="s">
        <v>344</v>
      </c>
      <c r="AD15" s="39" t="s">
        <v>344</v>
      </c>
      <c r="AE15" s="39" t="s">
        <v>350</v>
      </c>
      <c r="AF15" s="90" t="s">
        <v>381</v>
      </c>
      <c r="AG15" s="93">
        <v>350000000</v>
      </c>
      <c r="AH15" s="154" t="s">
        <v>352</v>
      </c>
      <c r="AI15" s="154" t="s">
        <v>353</v>
      </c>
      <c r="AJ15" s="91">
        <v>45597</v>
      </c>
      <c r="AK15" s="156" t="s">
        <v>354</v>
      </c>
      <c r="AL15" s="93">
        <v>0</v>
      </c>
      <c r="AM15" s="93">
        <v>350000000</v>
      </c>
      <c r="AN15" s="94">
        <v>27000000</v>
      </c>
      <c r="AO15" s="300">
        <v>0</v>
      </c>
      <c r="AP15" s="631"/>
      <c r="AQ15" s="94">
        <v>9000000</v>
      </c>
      <c r="AR15" s="307">
        <v>0</v>
      </c>
      <c r="AS15" s="640"/>
      <c r="AT15" s="396"/>
      <c r="AU15" s="435"/>
      <c r="AV15" s="453"/>
      <c r="AW15" s="453"/>
      <c r="AX15" s="453"/>
      <c r="AY15" s="607"/>
      <c r="AZ15" s="455"/>
    </row>
    <row r="16" spans="1:52" ht="80.25" customHeight="1" thickBot="1">
      <c r="A16" s="557"/>
      <c r="B16" s="554"/>
      <c r="C16" s="563"/>
      <c r="D16" s="560"/>
      <c r="E16" s="550"/>
      <c r="F16" s="433"/>
      <c r="G16" s="436"/>
      <c r="H16" s="429"/>
      <c r="I16" s="429"/>
      <c r="J16" s="520"/>
      <c r="K16" s="520"/>
      <c r="L16" s="520"/>
      <c r="M16" s="547"/>
      <c r="N16" s="199" t="s">
        <v>382</v>
      </c>
      <c r="O16" s="200" t="s">
        <v>344</v>
      </c>
      <c r="P16" s="201" t="s">
        <v>383</v>
      </c>
      <c r="Q16" s="202">
        <v>0.25</v>
      </c>
      <c r="R16" s="203">
        <v>0.08</v>
      </c>
      <c r="S16" s="204">
        <v>0.17</v>
      </c>
      <c r="T16" s="205">
        <v>0</v>
      </c>
      <c r="U16" s="205">
        <f t="shared" si="0"/>
        <v>0.25</v>
      </c>
      <c r="V16" s="206">
        <f t="shared" si="1"/>
        <v>1</v>
      </c>
      <c r="W16" s="207">
        <v>45505</v>
      </c>
      <c r="X16" s="207">
        <v>45657</v>
      </c>
      <c r="Y16" s="202">
        <v>150</v>
      </c>
      <c r="Z16" s="208">
        <v>1059626</v>
      </c>
      <c r="AA16" s="209" t="s">
        <v>346</v>
      </c>
      <c r="AB16" s="200" t="s">
        <v>347</v>
      </c>
      <c r="AC16" s="199" t="s">
        <v>384</v>
      </c>
      <c r="AD16" s="210" t="s">
        <v>385</v>
      </c>
      <c r="AE16" s="202" t="s">
        <v>386</v>
      </c>
      <c r="AF16" s="200" t="s">
        <v>344</v>
      </c>
      <c r="AG16" s="93">
        <v>0</v>
      </c>
      <c r="AH16" s="200" t="s">
        <v>344</v>
      </c>
      <c r="AI16" s="200" t="s">
        <v>344</v>
      </c>
      <c r="AJ16" s="212" t="s">
        <v>344</v>
      </c>
      <c r="AK16" s="209" t="s">
        <v>354</v>
      </c>
      <c r="AL16" s="211">
        <v>0</v>
      </c>
      <c r="AM16" s="93">
        <v>0</v>
      </c>
      <c r="AN16" s="213">
        <v>0</v>
      </c>
      <c r="AO16" s="301">
        <v>0</v>
      </c>
      <c r="AP16" s="632"/>
      <c r="AQ16" s="213">
        <v>0</v>
      </c>
      <c r="AR16" s="308">
        <v>0</v>
      </c>
      <c r="AS16" s="641"/>
      <c r="AT16" s="397"/>
      <c r="AU16" s="436"/>
      <c r="AV16" s="454"/>
      <c r="AW16" s="454"/>
      <c r="AX16" s="454"/>
      <c r="AY16" s="608"/>
      <c r="AZ16" s="448"/>
    </row>
    <row r="17" spans="1:56" s="87" customFormat="1" ht="42" customHeight="1" thickBot="1">
      <c r="A17" s="286"/>
      <c r="B17" s="215"/>
      <c r="C17" s="215"/>
      <c r="D17" s="216"/>
      <c r="E17" s="217" t="s">
        <v>387</v>
      </c>
      <c r="F17" s="218"/>
      <c r="G17" s="218"/>
      <c r="H17" s="218"/>
      <c r="I17" s="218"/>
      <c r="J17" s="218"/>
      <c r="K17" s="218"/>
      <c r="L17" s="218"/>
      <c r="M17" s="218"/>
      <c r="N17" s="218"/>
      <c r="O17" s="218"/>
      <c r="P17" s="218"/>
      <c r="Q17" s="218"/>
      <c r="R17" s="218"/>
      <c r="S17" s="218"/>
      <c r="T17" s="219"/>
      <c r="U17" s="219"/>
      <c r="V17" s="220">
        <f>AVERAGE(V9:V16)</f>
        <v>1</v>
      </c>
      <c r="W17" s="221"/>
      <c r="X17" s="221"/>
      <c r="Y17" s="216"/>
      <c r="Z17" s="216"/>
      <c r="AA17" s="215"/>
      <c r="AB17" s="216"/>
      <c r="AC17" s="216"/>
      <c r="AD17" s="216"/>
      <c r="AE17" s="216"/>
      <c r="AF17" s="215"/>
      <c r="AG17" s="595"/>
      <c r="AH17" s="215"/>
      <c r="AI17" s="215"/>
      <c r="AJ17" s="221"/>
      <c r="AK17" s="216"/>
      <c r="AL17" s="222"/>
      <c r="AM17" s="595"/>
      <c r="AN17" s="222"/>
      <c r="AO17" s="302"/>
      <c r="AP17" s="633"/>
      <c r="AQ17" s="222"/>
      <c r="AR17" s="302"/>
      <c r="AS17" s="637"/>
      <c r="AT17" s="216"/>
      <c r="AU17" s="223"/>
      <c r="AV17" s="274">
        <f>+AV9+AV13</f>
        <v>2564589786.71</v>
      </c>
      <c r="AW17" s="274">
        <f>+AW9+AW13</f>
        <v>2356697973</v>
      </c>
      <c r="AX17" s="274">
        <f>+AX9+AX13</f>
        <v>2130910027</v>
      </c>
      <c r="AY17" s="605">
        <f>+AX17/AV17</f>
        <v>0.83089702612192462</v>
      </c>
      <c r="AZ17" s="287">
        <f>+AW17/AV17</f>
        <v>0.91893759587310242</v>
      </c>
      <c r="BA17" s="4"/>
      <c r="BB17" s="4"/>
      <c r="BC17" s="4"/>
      <c r="BD17" s="4"/>
    </row>
    <row r="18" spans="1:56" ht="122.25" customHeight="1">
      <c r="A18" s="555" t="s">
        <v>180</v>
      </c>
      <c r="B18" s="553" t="s">
        <v>181</v>
      </c>
      <c r="C18" s="561" t="s">
        <v>182</v>
      </c>
      <c r="D18" s="558">
        <v>570</v>
      </c>
      <c r="E18" s="548" t="s">
        <v>388</v>
      </c>
      <c r="F18" s="431">
        <v>2024130010049</v>
      </c>
      <c r="G18" s="434" t="s">
        <v>389</v>
      </c>
      <c r="H18" s="434" t="s">
        <v>390</v>
      </c>
      <c r="I18" s="434" t="s">
        <v>391</v>
      </c>
      <c r="J18" s="528">
        <v>275</v>
      </c>
      <c r="K18" s="508">
        <v>343</v>
      </c>
      <c r="L18" s="508">
        <v>29</v>
      </c>
      <c r="M18" s="535">
        <v>0.1</v>
      </c>
      <c r="N18" s="224" t="s">
        <v>392</v>
      </c>
      <c r="O18" s="185" t="s">
        <v>344</v>
      </c>
      <c r="P18" s="186" t="s">
        <v>393</v>
      </c>
      <c r="Q18" s="187">
        <v>570</v>
      </c>
      <c r="R18" s="225">
        <v>275</v>
      </c>
      <c r="S18" s="225">
        <v>343</v>
      </c>
      <c r="T18" s="322">
        <v>29</v>
      </c>
      <c r="U18" s="195">
        <f t="shared" si="0"/>
        <v>647</v>
      </c>
      <c r="V18" s="226">
        <v>1</v>
      </c>
      <c r="W18" s="193">
        <v>45566</v>
      </c>
      <c r="X18" s="193">
        <v>45657</v>
      </c>
      <c r="Y18" s="187">
        <v>90</v>
      </c>
      <c r="Z18" s="227">
        <v>1059626</v>
      </c>
      <c r="AA18" s="195" t="s">
        <v>346</v>
      </c>
      <c r="AB18" s="185" t="s">
        <v>394</v>
      </c>
      <c r="AC18" s="434" t="s">
        <v>395</v>
      </c>
      <c r="AD18" s="434" t="s">
        <v>396</v>
      </c>
      <c r="AE18" s="187" t="s">
        <v>350</v>
      </c>
      <c r="AF18" s="184" t="s">
        <v>397</v>
      </c>
      <c r="AG18" s="596">
        <v>45000000</v>
      </c>
      <c r="AH18" s="185" t="s">
        <v>352</v>
      </c>
      <c r="AI18" s="185" t="s">
        <v>353</v>
      </c>
      <c r="AJ18" s="193">
        <v>45550</v>
      </c>
      <c r="AK18" s="195" t="s">
        <v>354</v>
      </c>
      <c r="AL18" s="197">
        <v>368982232</v>
      </c>
      <c r="AM18" s="596">
        <v>45000000</v>
      </c>
      <c r="AN18" s="198">
        <v>0</v>
      </c>
      <c r="AO18" s="299">
        <v>0</v>
      </c>
      <c r="AP18" s="630">
        <v>1099834264</v>
      </c>
      <c r="AQ18" s="198">
        <v>0</v>
      </c>
      <c r="AR18" s="306">
        <v>0</v>
      </c>
      <c r="AS18" s="639">
        <v>4651122248.0600004</v>
      </c>
      <c r="AT18" s="489" t="s">
        <v>398</v>
      </c>
      <c r="AU18" s="500" t="s">
        <v>644</v>
      </c>
      <c r="AV18" s="418">
        <v>396540360</v>
      </c>
      <c r="AW18" s="418">
        <v>376707026</v>
      </c>
      <c r="AX18" s="418">
        <v>376540360</v>
      </c>
      <c r="AY18" s="609">
        <f>+AX18/AV18</f>
        <v>0.94956377202058317</v>
      </c>
      <c r="AZ18" s="458">
        <f>+AW18/AV18</f>
        <v>0.94998407223920411</v>
      </c>
      <c r="BA18" s="404"/>
    </row>
    <row r="19" spans="1:56" ht="63" customHeight="1">
      <c r="A19" s="556"/>
      <c r="B19" s="365"/>
      <c r="C19" s="562"/>
      <c r="D19" s="559"/>
      <c r="E19" s="549"/>
      <c r="F19" s="432"/>
      <c r="G19" s="435"/>
      <c r="H19" s="438"/>
      <c r="I19" s="438"/>
      <c r="J19" s="530"/>
      <c r="K19" s="509"/>
      <c r="L19" s="509"/>
      <c r="M19" s="537"/>
      <c r="N19" s="88" t="s">
        <v>399</v>
      </c>
      <c r="O19" s="154" t="s">
        <v>344</v>
      </c>
      <c r="P19" s="159" t="s">
        <v>400</v>
      </c>
      <c r="Q19" s="39">
        <v>570</v>
      </c>
      <c r="R19" s="89">
        <v>275</v>
      </c>
      <c r="S19" s="89">
        <v>343</v>
      </c>
      <c r="T19" s="156">
        <v>29</v>
      </c>
      <c r="U19" s="157">
        <f t="shared" si="0"/>
        <v>647</v>
      </c>
      <c r="V19" s="134">
        <v>1</v>
      </c>
      <c r="W19" s="91">
        <v>45566</v>
      </c>
      <c r="X19" s="91">
        <v>45657</v>
      </c>
      <c r="Y19" s="39">
        <v>90</v>
      </c>
      <c r="Z19" s="95">
        <v>1059626</v>
      </c>
      <c r="AA19" s="156" t="s">
        <v>346</v>
      </c>
      <c r="AB19" s="154" t="s">
        <v>394</v>
      </c>
      <c r="AC19" s="438"/>
      <c r="AD19" s="438"/>
      <c r="AE19" s="39" t="s">
        <v>386</v>
      </c>
      <c r="AF19" s="154" t="s">
        <v>344</v>
      </c>
      <c r="AG19" s="93">
        <v>0</v>
      </c>
      <c r="AH19" s="154" t="s">
        <v>344</v>
      </c>
      <c r="AI19" s="154" t="s">
        <v>344</v>
      </c>
      <c r="AJ19" s="91" t="s">
        <v>344</v>
      </c>
      <c r="AK19" s="156" t="s">
        <v>354</v>
      </c>
      <c r="AL19" s="93">
        <v>0</v>
      </c>
      <c r="AM19" s="93">
        <v>0</v>
      </c>
      <c r="AN19" s="94">
        <v>0</v>
      </c>
      <c r="AO19" s="300">
        <v>0</v>
      </c>
      <c r="AP19" s="631"/>
      <c r="AQ19" s="94">
        <v>0</v>
      </c>
      <c r="AR19" s="307">
        <v>0</v>
      </c>
      <c r="AS19" s="640"/>
      <c r="AT19" s="490"/>
      <c r="AU19" s="391"/>
      <c r="AV19" s="456"/>
      <c r="AW19" s="456"/>
      <c r="AX19" s="456"/>
      <c r="AY19" s="610"/>
      <c r="AZ19" s="459"/>
      <c r="BA19" s="404"/>
    </row>
    <row r="20" spans="1:56" ht="54.75" customHeight="1">
      <c r="A20" s="556"/>
      <c r="B20" s="365"/>
      <c r="C20" s="562"/>
      <c r="D20" s="559">
        <v>30</v>
      </c>
      <c r="E20" s="549"/>
      <c r="F20" s="432"/>
      <c r="G20" s="435"/>
      <c r="H20" s="437" t="s">
        <v>401</v>
      </c>
      <c r="I20" s="437" t="s">
        <v>402</v>
      </c>
      <c r="J20" s="519">
        <v>0</v>
      </c>
      <c r="K20" s="510">
        <v>19.61</v>
      </c>
      <c r="L20" s="510">
        <v>0</v>
      </c>
      <c r="M20" s="542">
        <v>0.1</v>
      </c>
      <c r="N20" s="428" t="s">
        <v>403</v>
      </c>
      <c r="O20" s="512" t="s">
        <v>344</v>
      </c>
      <c r="P20" s="159" t="s">
        <v>404</v>
      </c>
      <c r="Q20" s="39">
        <v>30</v>
      </c>
      <c r="R20" s="89">
        <v>0</v>
      </c>
      <c r="S20" s="89">
        <v>19.61</v>
      </c>
      <c r="T20" s="156">
        <v>0</v>
      </c>
      <c r="U20" s="157">
        <f t="shared" si="0"/>
        <v>19.61</v>
      </c>
      <c r="V20" s="134">
        <f>+U20/Q20</f>
        <v>0.65366666666666662</v>
      </c>
      <c r="W20" s="91">
        <v>45566</v>
      </c>
      <c r="X20" s="91">
        <v>45657</v>
      </c>
      <c r="Y20" s="39">
        <v>90</v>
      </c>
      <c r="Z20" s="95">
        <v>1059626</v>
      </c>
      <c r="AA20" s="156" t="s">
        <v>346</v>
      </c>
      <c r="AB20" s="154" t="s">
        <v>394</v>
      </c>
      <c r="AC20" s="437" t="s">
        <v>405</v>
      </c>
      <c r="AD20" s="437" t="s">
        <v>406</v>
      </c>
      <c r="AE20" s="39" t="s">
        <v>350</v>
      </c>
      <c r="AF20" s="90" t="s">
        <v>407</v>
      </c>
      <c r="AG20" s="93">
        <f>210180120-11012760</f>
        <v>199167360</v>
      </c>
      <c r="AH20" s="154" t="s">
        <v>408</v>
      </c>
      <c r="AI20" s="154" t="s">
        <v>353</v>
      </c>
      <c r="AJ20" s="91">
        <v>45565</v>
      </c>
      <c r="AK20" s="156" t="s">
        <v>354</v>
      </c>
      <c r="AL20" s="93">
        <v>1100000000</v>
      </c>
      <c r="AM20" s="93">
        <f>210180120-11012760</f>
        <v>199167360</v>
      </c>
      <c r="AN20" s="94">
        <v>0</v>
      </c>
      <c r="AO20" s="300">
        <v>0</v>
      </c>
      <c r="AP20" s="631"/>
      <c r="AQ20" s="94">
        <v>0</v>
      </c>
      <c r="AR20" s="307">
        <v>0</v>
      </c>
      <c r="AS20" s="640"/>
      <c r="AT20" s="490"/>
      <c r="AU20" s="391"/>
      <c r="AV20" s="456"/>
      <c r="AW20" s="456"/>
      <c r="AX20" s="456"/>
      <c r="AY20" s="610"/>
      <c r="AZ20" s="459"/>
      <c r="BA20" s="404"/>
    </row>
    <row r="21" spans="1:56" ht="49.5" customHeight="1">
      <c r="A21" s="556"/>
      <c r="B21" s="365"/>
      <c r="C21" s="562"/>
      <c r="D21" s="559"/>
      <c r="E21" s="549"/>
      <c r="F21" s="432"/>
      <c r="G21" s="435"/>
      <c r="H21" s="435"/>
      <c r="I21" s="435"/>
      <c r="J21" s="529"/>
      <c r="K21" s="513"/>
      <c r="L21" s="513"/>
      <c r="M21" s="536"/>
      <c r="N21" s="541"/>
      <c r="O21" s="546"/>
      <c r="P21" s="159" t="s">
        <v>409</v>
      </c>
      <c r="Q21" s="39">
        <v>150</v>
      </c>
      <c r="R21" s="89">
        <v>12</v>
      </c>
      <c r="S21" s="89">
        <v>30</v>
      </c>
      <c r="T21" s="156">
        <v>10</v>
      </c>
      <c r="U21" s="157">
        <f t="shared" si="0"/>
        <v>52</v>
      </c>
      <c r="V21" s="134">
        <f t="shared" ref="V21:V25" si="2">+U21/Q21</f>
        <v>0.34666666666666668</v>
      </c>
      <c r="W21" s="91">
        <v>45566</v>
      </c>
      <c r="X21" s="91">
        <v>45657</v>
      </c>
      <c r="Y21" s="39">
        <v>90</v>
      </c>
      <c r="Z21" s="95">
        <v>1059626</v>
      </c>
      <c r="AA21" s="156" t="s">
        <v>346</v>
      </c>
      <c r="AB21" s="154" t="s">
        <v>394</v>
      </c>
      <c r="AC21" s="435"/>
      <c r="AD21" s="435"/>
      <c r="AE21" s="39" t="s">
        <v>350</v>
      </c>
      <c r="AF21" s="90" t="s">
        <v>407</v>
      </c>
      <c r="AG21" s="93">
        <v>210180120</v>
      </c>
      <c r="AH21" s="154" t="s">
        <v>408</v>
      </c>
      <c r="AI21" s="154" t="s">
        <v>353</v>
      </c>
      <c r="AJ21" s="91">
        <v>45565</v>
      </c>
      <c r="AK21" s="156" t="s">
        <v>354</v>
      </c>
      <c r="AL21" s="93">
        <v>1100000000</v>
      </c>
      <c r="AM21" s="93">
        <v>210180120</v>
      </c>
      <c r="AN21" s="94">
        <v>0</v>
      </c>
      <c r="AO21" s="300">
        <v>0</v>
      </c>
      <c r="AP21" s="631"/>
      <c r="AQ21" s="94">
        <v>0</v>
      </c>
      <c r="AR21" s="307">
        <v>0</v>
      </c>
      <c r="AS21" s="640"/>
      <c r="AT21" s="490"/>
      <c r="AU21" s="391"/>
      <c r="AV21" s="456"/>
      <c r="AW21" s="456"/>
      <c r="AX21" s="456"/>
      <c r="AY21" s="610"/>
      <c r="AZ21" s="459"/>
      <c r="BA21" s="404"/>
    </row>
    <row r="22" spans="1:56" ht="42" customHeight="1">
      <c r="A22" s="556"/>
      <c r="B22" s="365"/>
      <c r="C22" s="562"/>
      <c r="D22" s="559"/>
      <c r="E22" s="549"/>
      <c r="F22" s="432"/>
      <c r="G22" s="435"/>
      <c r="H22" s="435"/>
      <c r="I22" s="435"/>
      <c r="J22" s="529"/>
      <c r="K22" s="513"/>
      <c r="L22" s="513"/>
      <c r="M22" s="536"/>
      <c r="N22" s="430"/>
      <c r="O22" s="487"/>
      <c r="P22" s="159" t="s">
        <v>410</v>
      </c>
      <c r="Q22" s="39">
        <v>60</v>
      </c>
      <c r="R22" s="89"/>
      <c r="S22" s="89">
        <v>5</v>
      </c>
      <c r="T22" s="592">
        <v>3</v>
      </c>
      <c r="U22" s="157">
        <f t="shared" si="0"/>
        <v>8</v>
      </c>
      <c r="V22" s="134">
        <f t="shared" si="2"/>
        <v>0.13333333333333333</v>
      </c>
      <c r="W22" s="113">
        <v>45566</v>
      </c>
      <c r="X22" s="91">
        <v>45657</v>
      </c>
      <c r="Y22" s="39">
        <v>90</v>
      </c>
      <c r="Z22" s="95">
        <v>1059626</v>
      </c>
      <c r="AA22" s="156" t="s">
        <v>346</v>
      </c>
      <c r="AB22" s="154" t="s">
        <v>394</v>
      </c>
      <c r="AC22" s="435"/>
      <c r="AD22" s="435"/>
      <c r="AE22" s="39" t="s">
        <v>350</v>
      </c>
      <c r="AF22" s="90" t="s">
        <v>407</v>
      </c>
      <c r="AG22" s="93">
        <v>210180120</v>
      </c>
      <c r="AH22" s="154" t="s">
        <v>408</v>
      </c>
      <c r="AI22" s="154" t="s">
        <v>353</v>
      </c>
      <c r="AJ22" s="91">
        <v>45565</v>
      </c>
      <c r="AK22" s="156" t="s">
        <v>354</v>
      </c>
      <c r="AL22" s="93">
        <v>1712654821</v>
      </c>
      <c r="AM22" s="93">
        <v>210180120</v>
      </c>
      <c r="AN22" s="94">
        <v>0</v>
      </c>
      <c r="AO22" s="300">
        <v>0</v>
      </c>
      <c r="AP22" s="631"/>
      <c r="AQ22" s="94">
        <v>0</v>
      </c>
      <c r="AR22" s="307">
        <v>0</v>
      </c>
      <c r="AS22" s="640"/>
      <c r="AT22" s="490"/>
      <c r="AU22" s="391"/>
      <c r="AV22" s="456"/>
      <c r="AW22" s="456"/>
      <c r="AX22" s="456"/>
      <c r="AY22" s="610"/>
      <c r="AZ22" s="459"/>
      <c r="BA22" s="404"/>
    </row>
    <row r="23" spans="1:56" ht="43.5" thickBot="1">
      <c r="A23" s="556"/>
      <c r="B23" s="365"/>
      <c r="C23" s="562"/>
      <c r="D23" s="559"/>
      <c r="E23" s="549"/>
      <c r="F23" s="432"/>
      <c r="G23" s="435"/>
      <c r="H23" s="435"/>
      <c r="I23" s="435"/>
      <c r="J23" s="529"/>
      <c r="K23" s="513"/>
      <c r="L23" s="513"/>
      <c r="M23" s="536"/>
      <c r="N23" s="428" t="s">
        <v>411</v>
      </c>
      <c r="O23" s="512" t="s">
        <v>344</v>
      </c>
      <c r="P23" s="159" t="s">
        <v>412</v>
      </c>
      <c r="Q23" s="39">
        <v>30</v>
      </c>
      <c r="R23" s="89">
        <v>0</v>
      </c>
      <c r="S23" s="89">
        <v>19.61</v>
      </c>
      <c r="T23" s="156">
        <v>0</v>
      </c>
      <c r="U23" s="157">
        <f t="shared" si="0"/>
        <v>19.61</v>
      </c>
      <c r="V23" s="134">
        <f t="shared" si="2"/>
        <v>0.65366666666666662</v>
      </c>
      <c r="W23" s="91">
        <v>45566</v>
      </c>
      <c r="X23" s="91">
        <v>45657</v>
      </c>
      <c r="Y23" s="39">
        <v>90</v>
      </c>
      <c r="Z23" s="95">
        <v>1059626</v>
      </c>
      <c r="AA23" s="156" t="s">
        <v>346</v>
      </c>
      <c r="AB23" s="154" t="s">
        <v>394</v>
      </c>
      <c r="AC23" s="435"/>
      <c r="AD23" s="435"/>
      <c r="AE23" s="39" t="s">
        <v>386</v>
      </c>
      <c r="AF23" s="154" t="s">
        <v>344</v>
      </c>
      <c r="AG23" s="93">
        <v>0</v>
      </c>
      <c r="AH23" s="154" t="s">
        <v>344</v>
      </c>
      <c r="AI23" s="154" t="s">
        <v>344</v>
      </c>
      <c r="AJ23" s="91" t="s">
        <v>344</v>
      </c>
      <c r="AK23" s="156" t="s">
        <v>354</v>
      </c>
      <c r="AL23" s="93">
        <v>0</v>
      </c>
      <c r="AM23" s="93">
        <v>0</v>
      </c>
      <c r="AN23" s="94">
        <v>0</v>
      </c>
      <c r="AO23" s="300">
        <v>0</v>
      </c>
      <c r="AP23" s="631"/>
      <c r="AQ23" s="94">
        <v>0</v>
      </c>
      <c r="AR23" s="307">
        <v>0</v>
      </c>
      <c r="AS23" s="640"/>
      <c r="AT23" s="490"/>
      <c r="AU23" s="392"/>
      <c r="AV23" s="419"/>
      <c r="AW23" s="456"/>
      <c r="AX23" s="419"/>
      <c r="AY23" s="610"/>
      <c r="AZ23" s="459"/>
      <c r="BA23" s="404"/>
    </row>
    <row r="24" spans="1:56" ht="79.5" customHeight="1">
      <c r="A24" s="556"/>
      <c r="B24" s="365"/>
      <c r="C24" s="562"/>
      <c r="D24" s="559"/>
      <c r="E24" s="549"/>
      <c r="F24" s="432"/>
      <c r="G24" s="435"/>
      <c r="H24" s="435"/>
      <c r="I24" s="435"/>
      <c r="J24" s="529"/>
      <c r="K24" s="513"/>
      <c r="L24" s="513"/>
      <c r="M24" s="536"/>
      <c r="N24" s="541"/>
      <c r="O24" s="546"/>
      <c r="P24" s="159" t="s">
        <v>413</v>
      </c>
      <c r="Q24" s="39">
        <v>150</v>
      </c>
      <c r="R24" s="89">
        <v>12</v>
      </c>
      <c r="S24" s="89">
        <v>30</v>
      </c>
      <c r="T24" s="156">
        <v>10</v>
      </c>
      <c r="U24" s="157">
        <f t="shared" si="0"/>
        <v>52</v>
      </c>
      <c r="V24" s="134">
        <f t="shared" si="2"/>
        <v>0.34666666666666668</v>
      </c>
      <c r="W24" s="91">
        <v>45566</v>
      </c>
      <c r="X24" s="91">
        <v>45657</v>
      </c>
      <c r="Y24" s="39">
        <v>90</v>
      </c>
      <c r="Z24" s="95">
        <v>1059626</v>
      </c>
      <c r="AA24" s="156" t="s">
        <v>346</v>
      </c>
      <c r="AB24" s="154" t="s">
        <v>394</v>
      </c>
      <c r="AC24" s="435"/>
      <c r="AD24" s="435"/>
      <c r="AE24" s="39" t="s">
        <v>386</v>
      </c>
      <c r="AF24" s="154" t="s">
        <v>344</v>
      </c>
      <c r="AG24" s="93">
        <v>0</v>
      </c>
      <c r="AH24" s="154" t="s">
        <v>344</v>
      </c>
      <c r="AI24" s="154" t="s">
        <v>344</v>
      </c>
      <c r="AJ24" s="91" t="s">
        <v>344</v>
      </c>
      <c r="AK24" s="156" t="s">
        <v>354</v>
      </c>
      <c r="AL24" s="93">
        <v>0</v>
      </c>
      <c r="AM24" s="93">
        <v>0</v>
      </c>
      <c r="AN24" s="94">
        <v>0</v>
      </c>
      <c r="AO24" s="300">
        <v>0</v>
      </c>
      <c r="AP24" s="631"/>
      <c r="AQ24" s="94">
        <v>0</v>
      </c>
      <c r="AR24" s="307">
        <v>0</v>
      </c>
      <c r="AS24" s="640"/>
      <c r="AT24" s="490"/>
      <c r="AU24" s="390" t="s">
        <v>637</v>
      </c>
      <c r="AV24" s="418">
        <v>9640083933</v>
      </c>
      <c r="AW24" s="612">
        <v>9619677898.3999996</v>
      </c>
      <c r="AX24" s="449">
        <v>4516527641.0600004</v>
      </c>
      <c r="AY24" s="613">
        <f>+AX24/AV24</f>
        <v>0.46851538559731754</v>
      </c>
      <c r="AZ24" s="460">
        <f>++AW24/AV24</f>
        <v>0.99788320986188239</v>
      </c>
      <c r="BA24" s="404"/>
    </row>
    <row r="25" spans="1:56" ht="84" customHeight="1">
      <c r="A25" s="556"/>
      <c r="B25" s="365"/>
      <c r="C25" s="562"/>
      <c r="D25" s="559"/>
      <c r="E25" s="549"/>
      <c r="F25" s="432"/>
      <c r="G25" s="435"/>
      <c r="H25" s="438"/>
      <c r="I25" s="438"/>
      <c r="J25" s="530"/>
      <c r="K25" s="509"/>
      <c r="L25" s="509"/>
      <c r="M25" s="537"/>
      <c r="N25" s="430"/>
      <c r="O25" s="487"/>
      <c r="P25" s="159" t="s">
        <v>414</v>
      </c>
      <c r="Q25" s="39">
        <v>60</v>
      </c>
      <c r="R25" s="89">
        <v>0</v>
      </c>
      <c r="S25" s="89">
        <v>5</v>
      </c>
      <c r="T25" s="156">
        <v>3</v>
      </c>
      <c r="U25" s="157">
        <f t="shared" si="0"/>
        <v>8</v>
      </c>
      <c r="V25" s="134">
        <f t="shared" si="2"/>
        <v>0.13333333333333333</v>
      </c>
      <c r="W25" s="91">
        <v>45566</v>
      </c>
      <c r="X25" s="91">
        <v>45657</v>
      </c>
      <c r="Y25" s="39">
        <v>90</v>
      </c>
      <c r="Z25" s="95">
        <v>1059626</v>
      </c>
      <c r="AA25" s="156" t="s">
        <v>346</v>
      </c>
      <c r="AB25" s="154" t="s">
        <v>394</v>
      </c>
      <c r="AC25" s="435"/>
      <c r="AD25" s="435"/>
      <c r="AE25" s="39" t="s">
        <v>386</v>
      </c>
      <c r="AF25" s="154" t="s">
        <v>344</v>
      </c>
      <c r="AG25" s="93">
        <v>0</v>
      </c>
      <c r="AH25" s="154" t="s">
        <v>344</v>
      </c>
      <c r="AI25" s="154" t="s">
        <v>344</v>
      </c>
      <c r="AJ25" s="91" t="s">
        <v>344</v>
      </c>
      <c r="AK25" s="156" t="s">
        <v>354</v>
      </c>
      <c r="AL25" s="93">
        <v>0</v>
      </c>
      <c r="AM25" s="93">
        <v>0</v>
      </c>
      <c r="AN25" s="94">
        <v>0</v>
      </c>
      <c r="AO25" s="300">
        <v>0</v>
      </c>
      <c r="AP25" s="631"/>
      <c r="AQ25" s="94">
        <v>0</v>
      </c>
      <c r="AR25" s="307">
        <v>0</v>
      </c>
      <c r="AS25" s="640"/>
      <c r="AT25" s="490"/>
      <c r="AU25" s="391"/>
      <c r="AV25" s="456"/>
      <c r="AW25" s="612"/>
      <c r="AX25" s="450"/>
      <c r="AY25" s="613"/>
      <c r="AZ25" s="460"/>
      <c r="BA25" s="404"/>
    </row>
    <row r="26" spans="1:56" ht="77.25" customHeight="1">
      <c r="A26" s="556"/>
      <c r="B26" s="365"/>
      <c r="C26" s="562"/>
      <c r="D26" s="559">
        <v>5</v>
      </c>
      <c r="E26" s="549"/>
      <c r="F26" s="432"/>
      <c r="G26" s="435"/>
      <c r="H26" s="437" t="s">
        <v>415</v>
      </c>
      <c r="I26" s="437" t="s">
        <v>416</v>
      </c>
      <c r="J26" s="519">
        <v>0</v>
      </c>
      <c r="K26" s="510" t="s">
        <v>225</v>
      </c>
      <c r="L26" s="510" t="s">
        <v>225</v>
      </c>
      <c r="M26" s="542">
        <v>0.05</v>
      </c>
      <c r="N26" s="96" t="s">
        <v>417</v>
      </c>
      <c r="O26" s="154" t="s">
        <v>344</v>
      </c>
      <c r="P26" s="159" t="s">
        <v>418</v>
      </c>
      <c r="Q26" s="167" t="s">
        <v>224</v>
      </c>
      <c r="R26" s="89">
        <v>0</v>
      </c>
      <c r="S26" s="89" t="s">
        <v>225</v>
      </c>
      <c r="T26" s="156" t="s">
        <v>224</v>
      </c>
      <c r="U26" s="157">
        <f t="shared" si="0"/>
        <v>0</v>
      </c>
      <c r="V26" s="134" t="s">
        <v>225</v>
      </c>
      <c r="W26" s="91">
        <v>45566</v>
      </c>
      <c r="X26" s="91">
        <v>45657</v>
      </c>
      <c r="Y26" s="39">
        <v>90</v>
      </c>
      <c r="Z26" s="95">
        <v>1059626</v>
      </c>
      <c r="AA26" s="156" t="s">
        <v>346</v>
      </c>
      <c r="AB26" s="154" t="s">
        <v>394</v>
      </c>
      <c r="AC26" s="435"/>
      <c r="AD26" s="435"/>
      <c r="AE26" s="39" t="s">
        <v>350</v>
      </c>
      <c r="AF26" s="90" t="s">
        <v>419</v>
      </c>
      <c r="AG26" s="93">
        <v>125346316.40000001</v>
      </c>
      <c r="AH26" s="154" t="s">
        <v>408</v>
      </c>
      <c r="AI26" s="154" t="s">
        <v>353</v>
      </c>
      <c r="AJ26" s="91">
        <v>45565</v>
      </c>
      <c r="AK26" s="156" t="s">
        <v>354</v>
      </c>
      <c r="AL26" s="93">
        <v>0</v>
      </c>
      <c r="AM26" s="93">
        <v>125346316.40000001</v>
      </c>
      <c r="AN26" s="94">
        <v>0</v>
      </c>
      <c r="AO26" s="300">
        <v>0</v>
      </c>
      <c r="AP26" s="631"/>
      <c r="AQ26" s="94">
        <v>0</v>
      </c>
      <c r="AR26" s="307">
        <v>0</v>
      </c>
      <c r="AS26" s="640"/>
      <c r="AT26" s="490"/>
      <c r="AU26" s="391"/>
      <c r="AV26" s="456"/>
      <c r="AW26" s="612"/>
      <c r="AX26" s="450"/>
      <c r="AY26" s="613"/>
      <c r="AZ26" s="460"/>
      <c r="BA26" s="404"/>
    </row>
    <row r="27" spans="1:56" ht="63" customHeight="1">
      <c r="A27" s="556"/>
      <c r="B27" s="365"/>
      <c r="C27" s="562"/>
      <c r="D27" s="559"/>
      <c r="E27" s="549"/>
      <c r="F27" s="432"/>
      <c r="G27" s="435"/>
      <c r="H27" s="438"/>
      <c r="I27" s="438"/>
      <c r="J27" s="530"/>
      <c r="K27" s="509"/>
      <c r="L27" s="509"/>
      <c r="M27" s="537"/>
      <c r="N27" s="110" t="s">
        <v>420</v>
      </c>
      <c r="O27" s="155" t="s">
        <v>344</v>
      </c>
      <c r="P27" s="159" t="s">
        <v>421</v>
      </c>
      <c r="Q27" s="167" t="s">
        <v>224</v>
      </c>
      <c r="R27" s="89">
        <v>0</v>
      </c>
      <c r="S27" s="89" t="s">
        <v>225</v>
      </c>
      <c r="T27" s="156" t="s">
        <v>224</v>
      </c>
      <c r="U27" s="157">
        <f t="shared" si="0"/>
        <v>0</v>
      </c>
      <c r="V27" s="134" t="s">
        <v>225</v>
      </c>
      <c r="W27" s="91">
        <v>45566</v>
      </c>
      <c r="X27" s="91">
        <v>45657</v>
      </c>
      <c r="Y27" s="39">
        <v>90</v>
      </c>
      <c r="Z27" s="95">
        <v>1059626</v>
      </c>
      <c r="AA27" s="156" t="s">
        <v>346</v>
      </c>
      <c r="AB27" s="154" t="s">
        <v>394</v>
      </c>
      <c r="AC27" s="438"/>
      <c r="AD27" s="438"/>
      <c r="AE27" s="39" t="s">
        <v>386</v>
      </c>
      <c r="AF27" s="154" t="s">
        <v>344</v>
      </c>
      <c r="AG27" s="93">
        <v>0</v>
      </c>
      <c r="AH27" s="154" t="s">
        <v>344</v>
      </c>
      <c r="AI27" s="154" t="s">
        <v>344</v>
      </c>
      <c r="AJ27" s="91" t="s">
        <v>344</v>
      </c>
      <c r="AK27" s="156" t="s">
        <v>354</v>
      </c>
      <c r="AL27" s="93">
        <v>0</v>
      </c>
      <c r="AM27" s="93">
        <v>0</v>
      </c>
      <c r="AN27" s="94">
        <v>0</v>
      </c>
      <c r="AO27" s="300">
        <v>0</v>
      </c>
      <c r="AP27" s="631"/>
      <c r="AQ27" s="94">
        <v>0</v>
      </c>
      <c r="AR27" s="307">
        <v>0</v>
      </c>
      <c r="AS27" s="640"/>
      <c r="AT27" s="490"/>
      <c r="AU27" s="391"/>
      <c r="AV27" s="456"/>
      <c r="AW27" s="612"/>
      <c r="AX27" s="450"/>
      <c r="AY27" s="613"/>
      <c r="AZ27" s="460"/>
      <c r="BA27" s="404"/>
    </row>
    <row r="28" spans="1:56" ht="96" customHeight="1">
      <c r="A28" s="556"/>
      <c r="B28" s="365"/>
      <c r="C28" s="562"/>
      <c r="D28" s="559">
        <v>0.25</v>
      </c>
      <c r="E28" s="549"/>
      <c r="F28" s="432"/>
      <c r="G28" s="435"/>
      <c r="H28" s="437" t="s">
        <v>422</v>
      </c>
      <c r="I28" s="437" t="s">
        <v>423</v>
      </c>
      <c r="J28" s="519">
        <v>0</v>
      </c>
      <c r="K28" s="510">
        <v>0.25</v>
      </c>
      <c r="L28" s="510">
        <v>0</v>
      </c>
      <c r="M28" s="542">
        <v>0.2</v>
      </c>
      <c r="N28" s="543" t="s">
        <v>424</v>
      </c>
      <c r="O28" s="512" t="s">
        <v>344</v>
      </c>
      <c r="P28" s="109" t="s">
        <v>425</v>
      </c>
      <c r="Q28" s="270">
        <v>90</v>
      </c>
      <c r="R28" s="89">
        <v>0</v>
      </c>
      <c r="S28" s="89">
        <v>47</v>
      </c>
      <c r="T28" s="156">
        <v>0</v>
      </c>
      <c r="U28" s="157">
        <f t="shared" si="0"/>
        <v>47</v>
      </c>
      <c r="V28" s="134">
        <f>+U28/Q28</f>
        <v>0.52222222222222225</v>
      </c>
      <c r="W28" s="91">
        <v>45566</v>
      </c>
      <c r="X28" s="91">
        <v>45657</v>
      </c>
      <c r="Y28" s="39">
        <v>90</v>
      </c>
      <c r="Z28" s="95">
        <v>1059626</v>
      </c>
      <c r="AA28" s="156" t="s">
        <v>346</v>
      </c>
      <c r="AB28" s="154" t="s">
        <v>394</v>
      </c>
      <c r="AC28" s="437" t="s">
        <v>426</v>
      </c>
      <c r="AD28" s="437" t="s">
        <v>427</v>
      </c>
      <c r="AE28" s="39" t="s">
        <v>350</v>
      </c>
      <c r="AF28" s="97" t="s">
        <v>428</v>
      </c>
      <c r="AG28" s="98">
        <v>840613670.60000002</v>
      </c>
      <c r="AH28" s="159" t="s">
        <v>429</v>
      </c>
      <c r="AI28" s="154" t="s">
        <v>353</v>
      </c>
      <c r="AJ28" s="91">
        <v>45538</v>
      </c>
      <c r="AK28" s="156" t="s">
        <v>354</v>
      </c>
      <c r="AL28" s="93">
        <v>0</v>
      </c>
      <c r="AM28" s="98">
        <v>840613670.60000002</v>
      </c>
      <c r="AN28" s="94">
        <v>528883600</v>
      </c>
      <c r="AO28" s="300">
        <v>0</v>
      </c>
      <c r="AP28" s="631"/>
      <c r="AQ28" s="94">
        <v>0</v>
      </c>
      <c r="AR28" s="307">
        <v>0</v>
      </c>
      <c r="AS28" s="640"/>
      <c r="AT28" s="490"/>
      <c r="AU28" s="391"/>
      <c r="AV28" s="456"/>
      <c r="AW28" s="612"/>
      <c r="AX28" s="450"/>
      <c r="AY28" s="613"/>
      <c r="AZ28" s="460"/>
      <c r="BA28" s="404"/>
    </row>
    <row r="29" spans="1:56" ht="58.5" customHeight="1" thickBot="1">
      <c r="A29" s="557"/>
      <c r="B29" s="554"/>
      <c r="C29" s="563"/>
      <c r="D29" s="560"/>
      <c r="E29" s="550"/>
      <c r="F29" s="433"/>
      <c r="G29" s="436"/>
      <c r="H29" s="436"/>
      <c r="I29" s="436"/>
      <c r="J29" s="520"/>
      <c r="K29" s="521"/>
      <c r="L29" s="521"/>
      <c r="M29" s="547"/>
      <c r="N29" s="544"/>
      <c r="O29" s="545"/>
      <c r="P29" s="228" t="s">
        <v>430</v>
      </c>
      <c r="Q29" s="271">
        <v>0.25</v>
      </c>
      <c r="R29" s="229">
        <v>0</v>
      </c>
      <c r="S29" s="229">
        <v>0.25</v>
      </c>
      <c r="T29" s="323">
        <v>0</v>
      </c>
      <c r="U29" s="230">
        <f t="shared" si="0"/>
        <v>0.25</v>
      </c>
      <c r="V29" s="231">
        <f>+U29/Q29</f>
        <v>1</v>
      </c>
      <c r="W29" s="212">
        <v>45566</v>
      </c>
      <c r="X29" s="212">
        <v>45657</v>
      </c>
      <c r="Y29" s="202">
        <v>90</v>
      </c>
      <c r="Z29" s="208">
        <v>1059626</v>
      </c>
      <c r="AA29" s="209" t="s">
        <v>346</v>
      </c>
      <c r="AB29" s="200" t="s">
        <v>394</v>
      </c>
      <c r="AC29" s="436"/>
      <c r="AD29" s="436"/>
      <c r="AE29" s="202" t="s">
        <v>350</v>
      </c>
      <c r="AF29" s="232" t="s">
        <v>431</v>
      </c>
      <c r="AG29" s="98">
        <v>8406136706</v>
      </c>
      <c r="AH29" s="201" t="s">
        <v>432</v>
      </c>
      <c r="AI29" s="200" t="s">
        <v>353</v>
      </c>
      <c r="AJ29" s="212">
        <v>45538</v>
      </c>
      <c r="AK29" s="209" t="s">
        <v>354</v>
      </c>
      <c r="AL29" s="211">
        <v>0</v>
      </c>
      <c r="AM29" s="98">
        <v>8406136706</v>
      </c>
      <c r="AN29" s="213">
        <v>7990960034</v>
      </c>
      <c r="AO29" s="301">
        <v>55896666</v>
      </c>
      <c r="AP29" s="632"/>
      <c r="AQ29" s="213">
        <v>0</v>
      </c>
      <c r="AR29" s="308">
        <v>6800000</v>
      </c>
      <c r="AS29" s="641"/>
      <c r="AT29" s="491"/>
      <c r="AU29" s="501"/>
      <c r="AV29" s="457"/>
      <c r="AW29" s="612"/>
      <c r="AX29" s="611"/>
      <c r="AY29" s="613"/>
      <c r="AZ29" s="461"/>
      <c r="BA29" s="404"/>
    </row>
    <row r="30" spans="1:56" ht="58.5" customHeight="1" thickBot="1">
      <c r="A30" s="214"/>
      <c r="B30" s="215"/>
      <c r="C30" s="215"/>
      <c r="D30" s="216"/>
      <c r="E30" s="468" t="s">
        <v>433</v>
      </c>
      <c r="F30" s="469"/>
      <c r="G30" s="469"/>
      <c r="H30" s="469"/>
      <c r="I30" s="469"/>
      <c r="J30" s="469"/>
      <c r="K30" s="469"/>
      <c r="L30" s="469"/>
      <c r="M30" s="469"/>
      <c r="N30" s="469"/>
      <c r="O30" s="469"/>
      <c r="P30" s="469"/>
      <c r="Q30" s="469"/>
      <c r="R30" s="469"/>
      <c r="S30" s="469"/>
      <c r="T30" s="470"/>
      <c r="U30" s="234"/>
      <c r="V30" s="220">
        <f>AVERAGE(V18:V29)</f>
        <v>0.57895555555555567</v>
      </c>
      <c r="W30" s="221"/>
      <c r="X30" s="221"/>
      <c r="Y30" s="216"/>
      <c r="Z30" s="216"/>
      <c r="AA30" s="215"/>
      <c r="AB30" s="216"/>
      <c r="AC30" s="216"/>
      <c r="AD30" s="216"/>
      <c r="AE30" s="216"/>
      <c r="AF30" s="215"/>
      <c r="AG30" s="595"/>
      <c r="AH30" s="215"/>
      <c r="AI30" s="215"/>
      <c r="AJ30" s="221"/>
      <c r="AK30" s="216"/>
      <c r="AL30" s="222"/>
      <c r="AM30" s="595"/>
      <c r="AN30" s="222"/>
      <c r="AO30" s="302"/>
      <c r="AP30" s="633"/>
      <c r="AQ30" s="222"/>
      <c r="AR30" s="302"/>
      <c r="AS30" s="642"/>
      <c r="AT30" s="216"/>
      <c r="AU30" s="223"/>
      <c r="AV30" s="288">
        <f>+AV18+AV24</f>
        <v>10036624293</v>
      </c>
      <c r="AW30" s="274">
        <f>+AW18+AW24</f>
        <v>9996384924.3999996</v>
      </c>
      <c r="AX30" s="288">
        <f>+AX18+AX24</f>
        <v>4893068001.0600004</v>
      </c>
      <c r="AY30" s="605">
        <f>+AX30/AV30</f>
        <v>0.4875212878569789</v>
      </c>
      <c r="AZ30" s="293">
        <f>+AW30/AV30</f>
        <v>0.99599074674658639</v>
      </c>
      <c r="BA30" s="4"/>
    </row>
    <row r="31" spans="1:56" ht="140.25" customHeight="1">
      <c r="A31" s="555" t="s">
        <v>203</v>
      </c>
      <c r="B31" s="553" t="s">
        <v>181</v>
      </c>
      <c r="C31" s="561" t="s">
        <v>182</v>
      </c>
      <c r="D31" s="558">
        <v>3</v>
      </c>
      <c r="E31" s="548" t="s">
        <v>434</v>
      </c>
      <c r="F31" s="431">
        <v>2024130010054</v>
      </c>
      <c r="G31" s="434" t="s">
        <v>435</v>
      </c>
      <c r="H31" s="434" t="s">
        <v>436</v>
      </c>
      <c r="I31" s="434" t="s">
        <v>437</v>
      </c>
      <c r="J31" s="528">
        <v>1</v>
      </c>
      <c r="K31" s="508">
        <v>0</v>
      </c>
      <c r="L31" s="508">
        <v>0</v>
      </c>
      <c r="M31" s="535">
        <v>0.1</v>
      </c>
      <c r="N31" s="184" t="s">
        <v>438</v>
      </c>
      <c r="O31" s="185" t="s">
        <v>344</v>
      </c>
      <c r="P31" s="186" t="s">
        <v>439</v>
      </c>
      <c r="Q31" s="186">
        <v>3</v>
      </c>
      <c r="R31" s="225">
        <v>1</v>
      </c>
      <c r="S31" s="225">
        <v>0</v>
      </c>
      <c r="T31" s="322">
        <v>0</v>
      </c>
      <c r="U31" s="235">
        <f t="shared" si="0"/>
        <v>1</v>
      </c>
      <c r="V31" s="236">
        <f>+U31/Q31</f>
        <v>0.33333333333333331</v>
      </c>
      <c r="W31" s="193">
        <v>45505</v>
      </c>
      <c r="X31" s="193">
        <v>45657</v>
      </c>
      <c r="Y31" s="187">
        <v>150</v>
      </c>
      <c r="Z31" s="227">
        <v>1059626</v>
      </c>
      <c r="AA31" s="195" t="s">
        <v>346</v>
      </c>
      <c r="AB31" s="185" t="s">
        <v>440</v>
      </c>
      <c r="AC31" s="185" t="s">
        <v>441</v>
      </c>
      <c r="AD31" s="185" t="s">
        <v>442</v>
      </c>
      <c r="AE31" s="187" t="s">
        <v>350</v>
      </c>
      <c r="AF31" s="224" t="s">
        <v>443</v>
      </c>
      <c r="AG31" s="596">
        <f>392200000-32673334</f>
        <v>359526666</v>
      </c>
      <c r="AH31" s="185" t="s">
        <v>352</v>
      </c>
      <c r="AI31" s="185" t="s">
        <v>353</v>
      </c>
      <c r="AJ31" s="193">
        <v>45555</v>
      </c>
      <c r="AK31" s="195" t="s">
        <v>354</v>
      </c>
      <c r="AL31" s="197">
        <v>475200000</v>
      </c>
      <c r="AM31" s="596">
        <f>392200000-32673334</f>
        <v>359526666</v>
      </c>
      <c r="AN31" s="198">
        <v>34400000</v>
      </c>
      <c r="AO31" s="299">
        <v>12900000</v>
      </c>
      <c r="AP31" s="630">
        <v>50943333</v>
      </c>
      <c r="AQ31" s="198">
        <v>0</v>
      </c>
      <c r="AR31" s="306">
        <v>21500000</v>
      </c>
      <c r="AS31" s="639">
        <v>983416342.65999997</v>
      </c>
      <c r="AT31" s="492" t="s">
        <v>444</v>
      </c>
      <c r="AU31" s="405" t="s">
        <v>638</v>
      </c>
      <c r="AV31" s="394">
        <v>306983333</v>
      </c>
      <c r="AW31" s="394">
        <v>306983333</v>
      </c>
      <c r="AX31" s="394">
        <v>306928830</v>
      </c>
      <c r="AY31" s="615">
        <f>+AX31/AV31</f>
        <v>0.99982245615920784</v>
      </c>
      <c r="AZ31" s="409">
        <f>+AW31/AV31</f>
        <v>1</v>
      </c>
    </row>
    <row r="32" spans="1:56" ht="71.25" customHeight="1">
      <c r="A32" s="556"/>
      <c r="B32" s="365"/>
      <c r="C32" s="562"/>
      <c r="D32" s="559"/>
      <c r="E32" s="549"/>
      <c r="F32" s="432"/>
      <c r="G32" s="435"/>
      <c r="H32" s="435"/>
      <c r="I32" s="435"/>
      <c r="J32" s="529"/>
      <c r="K32" s="513"/>
      <c r="L32" s="513"/>
      <c r="M32" s="536"/>
      <c r="N32" s="428" t="s">
        <v>445</v>
      </c>
      <c r="O32" s="512" t="s">
        <v>344</v>
      </c>
      <c r="P32" s="159" t="s">
        <v>446</v>
      </c>
      <c r="Q32" s="159">
        <v>4</v>
      </c>
      <c r="R32" s="89">
        <v>2</v>
      </c>
      <c r="S32" s="89">
        <v>0</v>
      </c>
      <c r="T32" s="592">
        <v>0</v>
      </c>
      <c r="U32" s="178">
        <f t="shared" si="0"/>
        <v>2</v>
      </c>
      <c r="V32" s="143">
        <f>+U32/Q32</f>
        <v>0.5</v>
      </c>
      <c r="W32" s="113">
        <v>45536</v>
      </c>
      <c r="X32" s="91">
        <v>45646</v>
      </c>
      <c r="Y32" s="39">
        <v>110</v>
      </c>
      <c r="Z32" s="95">
        <v>1059626</v>
      </c>
      <c r="AA32" s="156" t="s">
        <v>346</v>
      </c>
      <c r="AB32" s="154" t="s">
        <v>440</v>
      </c>
      <c r="AC32" s="437" t="s">
        <v>447</v>
      </c>
      <c r="AD32" s="437" t="s">
        <v>448</v>
      </c>
      <c r="AE32" s="39" t="s">
        <v>386</v>
      </c>
      <c r="AF32" s="154" t="s">
        <v>344</v>
      </c>
      <c r="AG32" s="93">
        <v>0</v>
      </c>
      <c r="AH32" s="154" t="s">
        <v>344</v>
      </c>
      <c r="AI32" s="154" t="s">
        <v>344</v>
      </c>
      <c r="AJ32" s="91" t="s">
        <v>344</v>
      </c>
      <c r="AK32" s="156" t="s">
        <v>354</v>
      </c>
      <c r="AL32" s="93">
        <v>0</v>
      </c>
      <c r="AM32" s="93">
        <v>0</v>
      </c>
      <c r="AN32" s="94">
        <v>0</v>
      </c>
      <c r="AO32" s="300">
        <v>0</v>
      </c>
      <c r="AP32" s="631"/>
      <c r="AQ32" s="94">
        <v>0</v>
      </c>
      <c r="AR32" s="307">
        <v>0</v>
      </c>
      <c r="AS32" s="640"/>
      <c r="AT32" s="493"/>
      <c r="AU32" s="393"/>
      <c r="AV32" s="395"/>
      <c r="AW32" s="395"/>
      <c r="AX32" s="395"/>
      <c r="AY32" s="616"/>
      <c r="AZ32" s="410"/>
    </row>
    <row r="33" spans="1:54" ht="85.5" customHeight="1">
      <c r="A33" s="556"/>
      <c r="B33" s="365"/>
      <c r="C33" s="562"/>
      <c r="D33" s="559"/>
      <c r="E33" s="549"/>
      <c r="F33" s="432"/>
      <c r="G33" s="435"/>
      <c r="H33" s="438"/>
      <c r="I33" s="438"/>
      <c r="J33" s="530"/>
      <c r="K33" s="509"/>
      <c r="L33" s="509"/>
      <c r="M33" s="537"/>
      <c r="N33" s="430"/>
      <c r="O33" s="487"/>
      <c r="P33" s="159" t="s">
        <v>449</v>
      </c>
      <c r="Q33" s="270">
        <v>5000</v>
      </c>
      <c r="R33" s="89">
        <v>0</v>
      </c>
      <c r="S33" s="89">
        <v>354</v>
      </c>
      <c r="T33" s="592">
        <v>0</v>
      </c>
      <c r="U33" s="178">
        <f t="shared" si="0"/>
        <v>354</v>
      </c>
      <c r="V33" s="143">
        <f>+U33/Q33</f>
        <v>7.0800000000000002E-2</v>
      </c>
      <c r="W33" s="113">
        <v>45536</v>
      </c>
      <c r="X33" s="91">
        <v>45646</v>
      </c>
      <c r="Y33" s="39">
        <v>110</v>
      </c>
      <c r="Z33" s="95">
        <v>50000</v>
      </c>
      <c r="AA33" s="156" t="s">
        <v>346</v>
      </c>
      <c r="AB33" s="154" t="s">
        <v>440</v>
      </c>
      <c r="AC33" s="438"/>
      <c r="AD33" s="438"/>
      <c r="AE33" s="39" t="s">
        <v>386</v>
      </c>
      <c r="AF33" s="154" t="s">
        <v>344</v>
      </c>
      <c r="AG33" s="93">
        <v>0</v>
      </c>
      <c r="AH33" s="154" t="s">
        <v>344</v>
      </c>
      <c r="AI33" s="154" t="s">
        <v>344</v>
      </c>
      <c r="AJ33" s="91" t="s">
        <v>344</v>
      </c>
      <c r="AK33" s="156" t="s">
        <v>354</v>
      </c>
      <c r="AL33" s="93">
        <v>0</v>
      </c>
      <c r="AM33" s="93">
        <v>0</v>
      </c>
      <c r="AN33" s="94">
        <v>0</v>
      </c>
      <c r="AO33" s="300">
        <v>0</v>
      </c>
      <c r="AP33" s="631"/>
      <c r="AQ33" s="94">
        <v>0</v>
      </c>
      <c r="AR33" s="307">
        <v>0</v>
      </c>
      <c r="AS33" s="640"/>
      <c r="AT33" s="493"/>
      <c r="AU33" s="393"/>
      <c r="AV33" s="395"/>
      <c r="AW33" s="395"/>
      <c r="AX33" s="395"/>
      <c r="AY33" s="616"/>
      <c r="AZ33" s="411"/>
      <c r="BB33" s="132"/>
    </row>
    <row r="34" spans="1:54" ht="174.75" customHeight="1">
      <c r="A34" s="556"/>
      <c r="B34" s="365"/>
      <c r="C34" s="562"/>
      <c r="D34" s="559">
        <v>2</v>
      </c>
      <c r="E34" s="549"/>
      <c r="F34" s="432"/>
      <c r="G34" s="435"/>
      <c r="H34" s="437" t="s">
        <v>450</v>
      </c>
      <c r="I34" s="437" t="s">
        <v>451</v>
      </c>
      <c r="J34" s="519">
        <v>2</v>
      </c>
      <c r="K34" s="510">
        <v>1</v>
      </c>
      <c r="L34" s="510">
        <v>0</v>
      </c>
      <c r="M34" s="542">
        <v>0.05</v>
      </c>
      <c r="N34" s="88" t="s">
        <v>452</v>
      </c>
      <c r="O34" s="154" t="s">
        <v>344</v>
      </c>
      <c r="P34" s="159" t="s">
        <v>453</v>
      </c>
      <c r="Q34" s="270">
        <v>2</v>
      </c>
      <c r="R34" s="89">
        <v>2</v>
      </c>
      <c r="S34" s="89">
        <v>1</v>
      </c>
      <c r="T34" s="592">
        <v>0</v>
      </c>
      <c r="U34" s="178">
        <f t="shared" si="0"/>
        <v>3</v>
      </c>
      <c r="V34" s="182">
        <v>1</v>
      </c>
      <c r="W34" s="113">
        <v>45505</v>
      </c>
      <c r="X34" s="91">
        <v>45657</v>
      </c>
      <c r="Y34" s="39">
        <v>150</v>
      </c>
      <c r="Z34" s="99">
        <v>1059626</v>
      </c>
      <c r="AA34" s="156" t="s">
        <v>346</v>
      </c>
      <c r="AB34" s="154" t="s">
        <v>440</v>
      </c>
      <c r="AC34" s="39" t="s">
        <v>344</v>
      </c>
      <c r="AD34" s="39" t="s">
        <v>344</v>
      </c>
      <c r="AE34" s="39" t="s">
        <v>350</v>
      </c>
      <c r="AF34" s="90" t="s">
        <v>454</v>
      </c>
      <c r="AG34" s="93">
        <v>983000000</v>
      </c>
      <c r="AH34" s="154" t="s">
        <v>455</v>
      </c>
      <c r="AI34" s="154" t="s">
        <v>353</v>
      </c>
      <c r="AJ34" s="91">
        <v>45496</v>
      </c>
      <c r="AK34" s="156" t="s">
        <v>354</v>
      </c>
      <c r="AL34" s="93">
        <v>900000000</v>
      </c>
      <c r="AM34" s="93">
        <v>983000000</v>
      </c>
      <c r="AN34" s="94">
        <v>982363875</v>
      </c>
      <c r="AO34" s="300">
        <v>0</v>
      </c>
      <c r="AP34" s="631"/>
      <c r="AQ34" s="94">
        <v>0</v>
      </c>
      <c r="AR34" s="307">
        <v>471062497</v>
      </c>
      <c r="AS34" s="640"/>
      <c r="AT34" s="494"/>
      <c r="AU34" s="406" t="s">
        <v>639</v>
      </c>
      <c r="AV34" s="395">
        <v>1068343333</v>
      </c>
      <c r="AW34" s="395">
        <v>1067707208</v>
      </c>
      <c r="AX34" s="395">
        <v>922989676.65999997</v>
      </c>
      <c r="AY34" s="614">
        <f>+AX34/AV34</f>
        <v>0.86394480889225522</v>
      </c>
      <c r="AZ34" s="412">
        <f>+AW34/AV34</f>
        <v>0.99940456875580086</v>
      </c>
    </row>
    <row r="35" spans="1:54" ht="120" customHeight="1">
      <c r="A35" s="556"/>
      <c r="B35" s="365"/>
      <c r="C35" s="562"/>
      <c r="D35" s="559"/>
      <c r="E35" s="549"/>
      <c r="F35" s="432"/>
      <c r="G35" s="435"/>
      <c r="H35" s="435"/>
      <c r="I35" s="435"/>
      <c r="J35" s="529"/>
      <c r="K35" s="513"/>
      <c r="L35" s="513"/>
      <c r="M35" s="536"/>
      <c r="N35" s="428" t="s">
        <v>456</v>
      </c>
      <c r="O35" s="154" t="s">
        <v>344</v>
      </c>
      <c r="P35" s="159" t="s">
        <v>457</v>
      </c>
      <c r="Q35" s="270" t="s">
        <v>224</v>
      </c>
      <c r="R35" s="89">
        <v>0</v>
      </c>
      <c r="S35" s="89" t="s">
        <v>225</v>
      </c>
      <c r="T35" s="592" t="s">
        <v>225</v>
      </c>
      <c r="U35" s="178">
        <f t="shared" si="0"/>
        <v>0</v>
      </c>
      <c r="V35" s="179" t="s">
        <v>225</v>
      </c>
      <c r="W35" s="91">
        <v>45505</v>
      </c>
      <c r="X35" s="91">
        <v>45657</v>
      </c>
      <c r="Y35" s="39">
        <v>150</v>
      </c>
      <c r="Z35" s="99">
        <v>1059626</v>
      </c>
      <c r="AA35" s="156" t="s">
        <v>346</v>
      </c>
      <c r="AB35" s="154" t="s">
        <v>440</v>
      </c>
      <c r="AC35" s="437" t="s">
        <v>458</v>
      </c>
      <c r="AD35" s="437" t="s">
        <v>459</v>
      </c>
      <c r="AE35" s="39" t="s">
        <v>350</v>
      </c>
      <c r="AF35" s="90" t="s">
        <v>460</v>
      </c>
      <c r="AG35" s="93">
        <v>32800000</v>
      </c>
      <c r="AH35" s="154" t="s">
        <v>352</v>
      </c>
      <c r="AI35" s="154" t="s">
        <v>353</v>
      </c>
      <c r="AJ35" s="91">
        <v>45531</v>
      </c>
      <c r="AK35" s="156" t="s">
        <v>354</v>
      </c>
      <c r="AL35" s="93">
        <v>32800000</v>
      </c>
      <c r="AM35" s="93">
        <v>32800000</v>
      </c>
      <c r="AN35" s="94">
        <v>0</v>
      </c>
      <c r="AO35" s="300">
        <v>0</v>
      </c>
      <c r="AP35" s="631"/>
      <c r="AQ35" s="94">
        <v>0</v>
      </c>
      <c r="AR35" s="307">
        <v>0</v>
      </c>
      <c r="AS35" s="640"/>
      <c r="AT35" s="494"/>
      <c r="AU35" s="406"/>
      <c r="AV35" s="395"/>
      <c r="AW35" s="395"/>
      <c r="AX35" s="395"/>
      <c r="AY35" s="614"/>
      <c r="AZ35" s="410"/>
    </row>
    <row r="36" spans="1:54" ht="81.75" customHeight="1" thickBot="1">
      <c r="A36" s="557"/>
      <c r="B36" s="554"/>
      <c r="C36" s="563"/>
      <c r="D36" s="560"/>
      <c r="E36" s="550"/>
      <c r="F36" s="433"/>
      <c r="G36" s="436"/>
      <c r="H36" s="436"/>
      <c r="I36" s="436"/>
      <c r="J36" s="520"/>
      <c r="K36" s="521"/>
      <c r="L36" s="521"/>
      <c r="M36" s="547"/>
      <c r="N36" s="429"/>
      <c r="O36" s="200" t="s">
        <v>344</v>
      </c>
      <c r="P36" s="201" t="s">
        <v>461</v>
      </c>
      <c r="Q36" s="201">
        <v>330</v>
      </c>
      <c r="R36" s="229">
        <v>240</v>
      </c>
      <c r="S36" s="229">
        <v>0</v>
      </c>
      <c r="T36" s="593">
        <v>0</v>
      </c>
      <c r="U36" s="205">
        <f t="shared" si="0"/>
        <v>240</v>
      </c>
      <c r="V36" s="237">
        <f>+U36/Q36</f>
        <v>0.72727272727272729</v>
      </c>
      <c r="W36" s="212">
        <v>45536</v>
      </c>
      <c r="X36" s="212">
        <v>45646</v>
      </c>
      <c r="Y36" s="202">
        <v>110</v>
      </c>
      <c r="Z36" s="238">
        <v>1059626</v>
      </c>
      <c r="AA36" s="209" t="s">
        <v>346</v>
      </c>
      <c r="AB36" s="200" t="s">
        <v>440</v>
      </c>
      <c r="AC36" s="436"/>
      <c r="AD36" s="436"/>
      <c r="AE36" s="202" t="s">
        <v>386</v>
      </c>
      <c r="AF36" s="200" t="s">
        <v>344</v>
      </c>
      <c r="AG36" s="93">
        <v>0</v>
      </c>
      <c r="AH36" s="200" t="s">
        <v>344</v>
      </c>
      <c r="AI36" s="200" t="s">
        <v>344</v>
      </c>
      <c r="AJ36" s="212" t="s">
        <v>344</v>
      </c>
      <c r="AK36" s="209" t="s">
        <v>354</v>
      </c>
      <c r="AL36" s="211">
        <v>0</v>
      </c>
      <c r="AM36" s="93">
        <v>0</v>
      </c>
      <c r="AN36" s="213">
        <v>0</v>
      </c>
      <c r="AO36" s="301">
        <v>0</v>
      </c>
      <c r="AP36" s="632"/>
      <c r="AQ36" s="213">
        <v>0</v>
      </c>
      <c r="AR36" s="308">
        <v>0</v>
      </c>
      <c r="AS36" s="641"/>
      <c r="AT36" s="495"/>
      <c r="AU36" s="407"/>
      <c r="AV36" s="408"/>
      <c r="AW36" s="408"/>
      <c r="AX36" s="408"/>
      <c r="AY36" s="617"/>
      <c r="AZ36" s="413"/>
    </row>
    <row r="37" spans="1:54" ht="48" customHeight="1" thickBot="1">
      <c r="A37" s="214"/>
      <c r="B37" s="215"/>
      <c r="C37" s="215"/>
      <c r="D37" s="216"/>
      <c r="E37" s="468" t="s">
        <v>462</v>
      </c>
      <c r="F37" s="469"/>
      <c r="G37" s="469"/>
      <c r="H37" s="469"/>
      <c r="I37" s="469"/>
      <c r="J37" s="469"/>
      <c r="K37" s="469"/>
      <c r="L37" s="469"/>
      <c r="M37" s="469"/>
      <c r="N37" s="469"/>
      <c r="O37" s="469"/>
      <c r="P37" s="469"/>
      <c r="Q37" s="469"/>
      <c r="R37" s="469"/>
      <c r="S37" s="469"/>
      <c r="T37" s="470"/>
      <c r="U37" s="234"/>
      <c r="V37" s="220">
        <f>AVERAGE(V31:V36)</f>
        <v>0.52628121212121215</v>
      </c>
      <c r="W37" s="221"/>
      <c r="X37" s="221"/>
      <c r="Y37" s="216"/>
      <c r="Z37" s="216"/>
      <c r="AA37" s="215"/>
      <c r="AB37" s="216"/>
      <c r="AC37" s="216"/>
      <c r="AD37" s="216"/>
      <c r="AE37" s="216"/>
      <c r="AF37" s="215"/>
      <c r="AG37" s="595"/>
      <c r="AH37" s="215"/>
      <c r="AI37" s="215"/>
      <c r="AJ37" s="221"/>
      <c r="AK37" s="216"/>
      <c r="AL37" s="222"/>
      <c r="AM37" s="595"/>
      <c r="AN37" s="222"/>
      <c r="AO37" s="302"/>
      <c r="AP37" s="633"/>
      <c r="AQ37" s="222"/>
      <c r="AR37" s="302"/>
      <c r="AS37" s="642"/>
      <c r="AT37" s="216"/>
      <c r="AU37" s="223"/>
      <c r="AV37" s="288">
        <f>+AV31+AV34</f>
        <v>1375326666</v>
      </c>
      <c r="AW37" s="274">
        <f>+AW31+AW34</f>
        <v>1374690541</v>
      </c>
      <c r="AX37" s="288">
        <f>+AX31+AX34</f>
        <v>1229918506.6599998</v>
      </c>
      <c r="AY37" s="605">
        <f>+AX37/AV37</f>
        <v>0.89427372933667804</v>
      </c>
      <c r="AZ37" s="293">
        <f>+AW37/AV37</f>
        <v>0.99953747352121802</v>
      </c>
      <c r="BA37" s="4"/>
    </row>
    <row r="38" spans="1:54" ht="54" customHeight="1">
      <c r="A38" s="555" t="s">
        <v>212</v>
      </c>
      <c r="B38" s="553" t="s">
        <v>181</v>
      </c>
      <c r="C38" s="561" t="s">
        <v>182</v>
      </c>
      <c r="D38" s="558">
        <v>7</v>
      </c>
      <c r="E38" s="548" t="s">
        <v>463</v>
      </c>
      <c r="F38" s="431">
        <v>2024130010053</v>
      </c>
      <c r="G38" s="434" t="s">
        <v>464</v>
      </c>
      <c r="H38" s="434" t="s">
        <v>465</v>
      </c>
      <c r="I38" s="434" t="s">
        <v>466</v>
      </c>
      <c r="J38" s="528">
        <v>3</v>
      </c>
      <c r="K38" s="508">
        <v>4</v>
      </c>
      <c r="L38" s="508">
        <v>3</v>
      </c>
      <c r="M38" s="535">
        <v>0.1</v>
      </c>
      <c r="N38" s="533" t="s">
        <v>467</v>
      </c>
      <c r="O38" s="434" t="s">
        <v>344</v>
      </c>
      <c r="P38" s="524" t="s">
        <v>468</v>
      </c>
      <c r="Q38" s="486">
        <v>7</v>
      </c>
      <c r="R38" s="481">
        <v>3</v>
      </c>
      <c r="S38" s="479">
        <v>4</v>
      </c>
      <c r="T38" s="508">
        <v>0</v>
      </c>
      <c r="U38" s="508">
        <f t="shared" si="0"/>
        <v>7</v>
      </c>
      <c r="V38" s="477">
        <v>1</v>
      </c>
      <c r="W38" s="504">
        <v>45536</v>
      </c>
      <c r="X38" s="504">
        <v>45646</v>
      </c>
      <c r="Y38" s="486">
        <v>110</v>
      </c>
      <c r="Z38" s="506">
        <v>1059626</v>
      </c>
      <c r="AA38" s="508" t="s">
        <v>346</v>
      </c>
      <c r="AB38" s="434" t="s">
        <v>469</v>
      </c>
      <c r="AC38" s="434" t="s">
        <v>470</v>
      </c>
      <c r="AD38" s="434" t="s">
        <v>471</v>
      </c>
      <c r="AE38" s="486" t="s">
        <v>350</v>
      </c>
      <c r="AF38" s="434" t="s">
        <v>472</v>
      </c>
      <c r="AG38" s="597">
        <v>155287470</v>
      </c>
      <c r="AH38" s="185" t="s">
        <v>352</v>
      </c>
      <c r="AI38" s="185" t="s">
        <v>353</v>
      </c>
      <c r="AJ38" s="193">
        <v>45545</v>
      </c>
      <c r="AK38" s="195" t="s">
        <v>354</v>
      </c>
      <c r="AL38" s="239">
        <v>269626665</v>
      </c>
      <c r="AM38" s="597">
        <v>155287470</v>
      </c>
      <c r="AN38" s="198">
        <v>0</v>
      </c>
      <c r="AO38" s="299">
        <v>12000000</v>
      </c>
      <c r="AP38" s="630">
        <v>126246667</v>
      </c>
      <c r="AQ38" s="198">
        <v>0</v>
      </c>
      <c r="AR38" s="306">
        <v>4000000</v>
      </c>
      <c r="AS38" s="639">
        <v>195246667</v>
      </c>
      <c r="AT38" s="496" t="s">
        <v>473</v>
      </c>
      <c r="AU38" s="434" t="s">
        <v>636</v>
      </c>
      <c r="AV38" s="422">
        <v>172800000</v>
      </c>
      <c r="AW38" s="422">
        <v>172800000</v>
      </c>
      <c r="AX38" s="422">
        <v>172800000</v>
      </c>
      <c r="AY38" s="618">
        <f>+AX38/AV38</f>
        <v>1</v>
      </c>
      <c r="AZ38" s="442">
        <f>+AW38/AV38</f>
        <v>1</v>
      </c>
    </row>
    <row r="39" spans="1:54" ht="56.25" customHeight="1">
      <c r="A39" s="556"/>
      <c r="B39" s="365"/>
      <c r="C39" s="562"/>
      <c r="D39" s="559"/>
      <c r="E39" s="549"/>
      <c r="F39" s="432"/>
      <c r="G39" s="435"/>
      <c r="H39" s="435"/>
      <c r="I39" s="435"/>
      <c r="J39" s="529"/>
      <c r="K39" s="513"/>
      <c r="L39" s="513"/>
      <c r="M39" s="536"/>
      <c r="N39" s="430"/>
      <c r="O39" s="438"/>
      <c r="P39" s="525"/>
      <c r="Q39" s="487"/>
      <c r="R39" s="482"/>
      <c r="S39" s="480"/>
      <c r="T39" s="509"/>
      <c r="U39" s="513"/>
      <c r="V39" s="478" t="e">
        <f t="shared" ref="V39" si="3">+(R39+S39+T39)/Q39</f>
        <v>#DIV/0!</v>
      </c>
      <c r="W39" s="505"/>
      <c r="X39" s="505"/>
      <c r="Y39" s="487"/>
      <c r="Z39" s="507"/>
      <c r="AA39" s="509"/>
      <c r="AB39" s="438"/>
      <c r="AC39" s="438"/>
      <c r="AD39" s="438"/>
      <c r="AE39" s="487"/>
      <c r="AF39" s="438"/>
      <c r="AG39" s="100">
        <v>0</v>
      </c>
      <c r="AH39" s="154" t="s">
        <v>344</v>
      </c>
      <c r="AI39" s="154" t="s">
        <v>344</v>
      </c>
      <c r="AJ39" s="91" t="s">
        <v>344</v>
      </c>
      <c r="AK39" s="156" t="s">
        <v>354</v>
      </c>
      <c r="AL39" s="100">
        <v>70668023</v>
      </c>
      <c r="AM39" s="100">
        <v>0</v>
      </c>
      <c r="AN39" s="94">
        <v>0</v>
      </c>
      <c r="AO39" s="300">
        <v>0</v>
      </c>
      <c r="AP39" s="631"/>
      <c r="AQ39" s="94">
        <v>0</v>
      </c>
      <c r="AR39" s="307">
        <v>0</v>
      </c>
      <c r="AS39" s="640"/>
      <c r="AT39" s="497"/>
      <c r="AU39" s="435"/>
      <c r="AV39" s="423"/>
      <c r="AW39" s="423"/>
      <c r="AX39" s="423"/>
      <c r="AY39" s="619"/>
      <c r="AZ39" s="443"/>
    </row>
    <row r="40" spans="1:54" ht="71.25" customHeight="1" thickBot="1">
      <c r="A40" s="556"/>
      <c r="B40" s="365"/>
      <c r="C40" s="562"/>
      <c r="D40" s="559"/>
      <c r="E40" s="549"/>
      <c r="F40" s="432"/>
      <c r="G40" s="435"/>
      <c r="H40" s="435"/>
      <c r="I40" s="435"/>
      <c r="J40" s="529"/>
      <c r="K40" s="513"/>
      <c r="L40" s="513"/>
      <c r="M40" s="536"/>
      <c r="N40" s="428" t="s">
        <v>474</v>
      </c>
      <c r="O40" s="512" t="s">
        <v>344</v>
      </c>
      <c r="P40" s="159" t="s">
        <v>475</v>
      </c>
      <c r="Q40" s="167">
        <v>150</v>
      </c>
      <c r="R40" s="89">
        <v>29</v>
      </c>
      <c r="S40" s="144">
        <v>110</v>
      </c>
      <c r="T40" s="592">
        <v>0</v>
      </c>
      <c r="U40" s="178">
        <f>SUM(R40:T40)</f>
        <v>139</v>
      </c>
      <c r="V40" s="179">
        <f>+U40/Q40</f>
        <v>0.92666666666666664</v>
      </c>
      <c r="W40" s="91">
        <v>45536</v>
      </c>
      <c r="X40" s="91">
        <v>45646</v>
      </c>
      <c r="Y40" s="39">
        <v>110</v>
      </c>
      <c r="Z40" s="99">
        <v>1059626</v>
      </c>
      <c r="AA40" s="156" t="s">
        <v>346</v>
      </c>
      <c r="AB40" s="154" t="s">
        <v>469</v>
      </c>
      <c r="AC40" s="154" t="s">
        <v>476</v>
      </c>
      <c r="AD40" s="154" t="s">
        <v>477</v>
      </c>
      <c r="AE40" s="39" t="s">
        <v>386</v>
      </c>
      <c r="AF40" s="154" t="s">
        <v>344</v>
      </c>
      <c r="AG40" s="100">
        <v>0</v>
      </c>
      <c r="AH40" s="154" t="s">
        <v>344</v>
      </c>
      <c r="AI40" s="154" t="s">
        <v>344</v>
      </c>
      <c r="AJ40" s="91" t="s">
        <v>344</v>
      </c>
      <c r="AK40" s="156" t="s">
        <v>354</v>
      </c>
      <c r="AL40" s="100">
        <v>0</v>
      </c>
      <c r="AM40" s="100">
        <v>0</v>
      </c>
      <c r="AN40" s="94">
        <v>0</v>
      </c>
      <c r="AO40" s="300">
        <v>0</v>
      </c>
      <c r="AP40" s="631"/>
      <c r="AQ40" s="94">
        <v>0</v>
      </c>
      <c r="AR40" s="307">
        <v>0</v>
      </c>
      <c r="AS40" s="640"/>
      <c r="AT40" s="497"/>
      <c r="AU40" s="435"/>
      <c r="AV40" s="424"/>
      <c r="AW40" s="424"/>
      <c r="AX40" s="424"/>
      <c r="AY40" s="620"/>
      <c r="AZ40" s="444"/>
    </row>
    <row r="41" spans="1:54" ht="60" customHeight="1">
      <c r="A41" s="556"/>
      <c r="B41" s="365"/>
      <c r="C41" s="562"/>
      <c r="D41" s="559"/>
      <c r="E41" s="549"/>
      <c r="F41" s="432"/>
      <c r="G41" s="435"/>
      <c r="H41" s="438"/>
      <c r="I41" s="438"/>
      <c r="J41" s="530"/>
      <c r="K41" s="509"/>
      <c r="L41" s="509"/>
      <c r="M41" s="537"/>
      <c r="N41" s="430"/>
      <c r="O41" s="487"/>
      <c r="P41" s="159" t="s">
        <v>478</v>
      </c>
      <c r="Q41" s="167">
        <v>3</v>
      </c>
      <c r="R41" s="89">
        <v>3</v>
      </c>
      <c r="S41" s="144">
        <v>0</v>
      </c>
      <c r="T41" s="592">
        <v>0</v>
      </c>
      <c r="U41" s="178">
        <f t="shared" si="0"/>
        <v>3</v>
      </c>
      <c r="V41" s="179">
        <f>+U41/Q41</f>
        <v>1</v>
      </c>
      <c r="W41" s="91">
        <v>45536</v>
      </c>
      <c r="X41" s="91">
        <v>45646</v>
      </c>
      <c r="Y41" s="39">
        <v>110</v>
      </c>
      <c r="Z41" s="99">
        <v>1059626</v>
      </c>
      <c r="AA41" s="156" t="s">
        <v>346</v>
      </c>
      <c r="AB41" s="154" t="s">
        <v>469</v>
      </c>
      <c r="AC41" s="154" t="s">
        <v>344</v>
      </c>
      <c r="AD41" s="154" t="s">
        <v>344</v>
      </c>
      <c r="AE41" s="39" t="s">
        <v>386</v>
      </c>
      <c r="AF41" s="154" t="s">
        <v>344</v>
      </c>
      <c r="AG41" s="100">
        <v>0</v>
      </c>
      <c r="AH41" s="154" t="s">
        <v>344</v>
      </c>
      <c r="AI41" s="154" t="s">
        <v>344</v>
      </c>
      <c r="AJ41" s="91" t="s">
        <v>344</v>
      </c>
      <c r="AK41" s="156" t="s">
        <v>354</v>
      </c>
      <c r="AL41" s="100">
        <v>0</v>
      </c>
      <c r="AM41" s="100">
        <v>0</v>
      </c>
      <c r="AN41" s="94">
        <v>0</v>
      </c>
      <c r="AO41" s="300">
        <v>0</v>
      </c>
      <c r="AP41" s="631"/>
      <c r="AQ41" s="94">
        <v>0</v>
      </c>
      <c r="AR41" s="307">
        <v>0</v>
      </c>
      <c r="AS41" s="640"/>
      <c r="AT41" s="490"/>
      <c r="AU41" s="390" t="s">
        <v>640</v>
      </c>
      <c r="AV41" s="425">
        <v>161602697</v>
      </c>
      <c r="AW41" s="425">
        <v>126246667</v>
      </c>
      <c r="AX41" s="425">
        <v>115180000</v>
      </c>
      <c r="AY41" s="621">
        <f>+AX41/AV41</f>
        <v>0.71273562965350756</v>
      </c>
      <c r="AZ41" s="442">
        <f>+AW41/AV41</f>
        <v>0.78121633700209847</v>
      </c>
    </row>
    <row r="42" spans="1:54" ht="105" customHeight="1">
      <c r="A42" s="556"/>
      <c r="B42" s="365"/>
      <c r="C42" s="562"/>
      <c r="D42" s="559">
        <v>1</v>
      </c>
      <c r="E42" s="549"/>
      <c r="F42" s="432"/>
      <c r="G42" s="435"/>
      <c r="H42" s="437" t="s">
        <v>479</v>
      </c>
      <c r="I42" s="437" t="s">
        <v>480</v>
      </c>
      <c r="J42" s="519">
        <v>0</v>
      </c>
      <c r="K42" s="510">
        <v>0.5</v>
      </c>
      <c r="L42" s="510">
        <v>0</v>
      </c>
      <c r="M42" s="542">
        <v>0.05</v>
      </c>
      <c r="N42" s="88" t="s">
        <v>481</v>
      </c>
      <c r="O42" s="154" t="s">
        <v>344</v>
      </c>
      <c r="P42" s="159" t="s">
        <v>482</v>
      </c>
      <c r="Q42" s="273">
        <v>0.5</v>
      </c>
      <c r="R42" s="89">
        <v>0</v>
      </c>
      <c r="S42" s="145">
        <v>0.5</v>
      </c>
      <c r="T42" s="592">
        <v>0</v>
      </c>
      <c r="U42" s="178">
        <f t="shared" si="0"/>
        <v>0.5</v>
      </c>
      <c r="V42" s="179">
        <f>+U42/Q42</f>
        <v>1</v>
      </c>
      <c r="W42" s="91">
        <v>45536</v>
      </c>
      <c r="X42" s="91">
        <v>45646</v>
      </c>
      <c r="Y42" s="39">
        <v>110</v>
      </c>
      <c r="Z42" s="99">
        <v>1059626</v>
      </c>
      <c r="AA42" s="156" t="s">
        <v>346</v>
      </c>
      <c r="AB42" s="154" t="s">
        <v>469</v>
      </c>
      <c r="AC42" s="154" t="s">
        <v>483</v>
      </c>
      <c r="AD42" s="154" t="s">
        <v>484</v>
      </c>
      <c r="AE42" s="39" t="s">
        <v>350</v>
      </c>
      <c r="AF42" s="90" t="s">
        <v>485</v>
      </c>
      <c r="AG42" s="100">
        <f>182815227-3700000</f>
        <v>179115227</v>
      </c>
      <c r="AH42" s="154" t="s">
        <v>352</v>
      </c>
      <c r="AI42" s="154" t="s">
        <v>353</v>
      </c>
      <c r="AJ42" s="91">
        <v>45555</v>
      </c>
      <c r="AK42" s="156" t="s">
        <v>354</v>
      </c>
      <c r="AL42" s="100">
        <v>226486399</v>
      </c>
      <c r="AM42" s="100">
        <f>182815227-3700000</f>
        <v>179115227</v>
      </c>
      <c r="AN42" s="94">
        <v>0</v>
      </c>
      <c r="AO42" s="300">
        <v>109000000</v>
      </c>
      <c r="AP42" s="631"/>
      <c r="AQ42" s="94">
        <v>0</v>
      </c>
      <c r="AR42" s="307">
        <v>0</v>
      </c>
      <c r="AS42" s="640"/>
      <c r="AT42" s="490"/>
      <c r="AU42" s="391"/>
      <c r="AV42" s="426"/>
      <c r="AW42" s="426"/>
      <c r="AX42" s="426"/>
      <c r="AY42" s="622"/>
      <c r="AZ42" s="443"/>
    </row>
    <row r="43" spans="1:54" ht="58.5" customHeight="1" thickBot="1">
      <c r="A43" s="557"/>
      <c r="B43" s="554"/>
      <c r="C43" s="563"/>
      <c r="D43" s="560"/>
      <c r="E43" s="550"/>
      <c r="F43" s="433"/>
      <c r="G43" s="436"/>
      <c r="H43" s="436"/>
      <c r="I43" s="436"/>
      <c r="J43" s="520"/>
      <c r="K43" s="521"/>
      <c r="L43" s="521"/>
      <c r="M43" s="547"/>
      <c r="N43" s="210" t="s">
        <v>486</v>
      </c>
      <c r="O43" s="200" t="s">
        <v>344</v>
      </c>
      <c r="P43" s="201" t="s">
        <v>487</v>
      </c>
      <c r="Q43" s="272">
        <v>600</v>
      </c>
      <c r="R43" s="229">
        <v>60</v>
      </c>
      <c r="S43" s="240">
        <v>486</v>
      </c>
      <c r="T43" s="323">
        <v>0</v>
      </c>
      <c r="U43" s="230">
        <f t="shared" si="0"/>
        <v>546</v>
      </c>
      <c r="V43" s="237">
        <f>+U43/Q43</f>
        <v>0.91</v>
      </c>
      <c r="W43" s="212">
        <v>45536</v>
      </c>
      <c r="X43" s="212">
        <v>45646</v>
      </c>
      <c r="Y43" s="202">
        <v>110</v>
      </c>
      <c r="Z43" s="238">
        <v>1059626</v>
      </c>
      <c r="AA43" s="209" t="s">
        <v>346</v>
      </c>
      <c r="AB43" s="200" t="s">
        <v>469</v>
      </c>
      <c r="AC43" s="200" t="s">
        <v>344</v>
      </c>
      <c r="AD43" s="200" t="s">
        <v>344</v>
      </c>
      <c r="AE43" s="202" t="s">
        <v>386</v>
      </c>
      <c r="AF43" s="200" t="s">
        <v>344</v>
      </c>
      <c r="AG43" s="100">
        <v>0</v>
      </c>
      <c r="AH43" s="200" t="s">
        <v>344</v>
      </c>
      <c r="AI43" s="200" t="s">
        <v>344</v>
      </c>
      <c r="AJ43" s="212" t="s">
        <v>344</v>
      </c>
      <c r="AK43" s="209" t="s">
        <v>354</v>
      </c>
      <c r="AL43" s="241">
        <v>0</v>
      </c>
      <c r="AM43" s="100">
        <v>0</v>
      </c>
      <c r="AN43" s="213">
        <v>0</v>
      </c>
      <c r="AO43" s="301">
        <v>0</v>
      </c>
      <c r="AP43" s="632"/>
      <c r="AQ43" s="213">
        <v>0</v>
      </c>
      <c r="AR43" s="308">
        <v>0</v>
      </c>
      <c r="AS43" s="641"/>
      <c r="AT43" s="491"/>
      <c r="AU43" s="501"/>
      <c r="AV43" s="427"/>
      <c r="AW43" s="427"/>
      <c r="AX43" s="427"/>
      <c r="AY43" s="623"/>
      <c r="AZ43" s="445"/>
    </row>
    <row r="44" spans="1:54" ht="58.5" customHeight="1" thickBot="1">
      <c r="A44" s="214"/>
      <c r="B44" s="215"/>
      <c r="C44" s="215"/>
      <c r="D44" s="216"/>
      <c r="E44" s="468" t="s">
        <v>488</v>
      </c>
      <c r="F44" s="469"/>
      <c r="G44" s="469"/>
      <c r="H44" s="469"/>
      <c r="I44" s="469"/>
      <c r="J44" s="469"/>
      <c r="K44" s="469"/>
      <c r="L44" s="469"/>
      <c r="M44" s="469"/>
      <c r="N44" s="469"/>
      <c r="O44" s="469"/>
      <c r="P44" s="469"/>
      <c r="Q44" s="469"/>
      <c r="R44" s="469"/>
      <c r="S44" s="469"/>
      <c r="T44" s="470"/>
      <c r="U44" s="234"/>
      <c r="V44" s="220">
        <f>+(V38+V40+V41+V42+V43)/5</f>
        <v>0.96733333333333338</v>
      </c>
      <c r="W44" s="221"/>
      <c r="X44" s="221"/>
      <c r="Y44" s="216"/>
      <c r="Z44" s="216"/>
      <c r="AA44" s="215"/>
      <c r="AB44" s="216"/>
      <c r="AC44" s="216"/>
      <c r="AD44" s="216"/>
      <c r="AE44" s="216"/>
      <c r="AF44" s="215"/>
      <c r="AG44" s="595"/>
      <c r="AH44" s="215"/>
      <c r="AI44" s="215"/>
      <c r="AJ44" s="221"/>
      <c r="AK44" s="216"/>
      <c r="AL44" s="222"/>
      <c r="AM44" s="595"/>
      <c r="AN44" s="222"/>
      <c r="AO44" s="302"/>
      <c r="AP44" s="633"/>
      <c r="AQ44" s="222"/>
      <c r="AR44" s="302"/>
      <c r="AS44" s="642"/>
      <c r="AT44" s="216"/>
      <c r="AU44" s="223"/>
      <c r="AV44" s="288">
        <f>+AV38+AV41</f>
        <v>334402697</v>
      </c>
      <c r="AW44" s="274">
        <f>+AW38+AW41</f>
        <v>299046667</v>
      </c>
      <c r="AX44" s="288">
        <f>+AX38+AX41</f>
        <v>287980000</v>
      </c>
      <c r="AY44" s="605">
        <f>+AX44/AV44</f>
        <v>0.8611772649668552</v>
      </c>
      <c r="AZ44" s="293">
        <f>+AW44/AV44</f>
        <v>0.89427109793914128</v>
      </c>
      <c r="BA44" s="4"/>
    </row>
    <row r="45" spans="1:54" ht="71.25" customHeight="1">
      <c r="A45" s="555" t="s">
        <v>220</v>
      </c>
      <c r="B45" s="553" t="s">
        <v>181</v>
      </c>
      <c r="C45" s="561" t="s">
        <v>182</v>
      </c>
      <c r="D45" s="558">
        <v>0</v>
      </c>
      <c r="E45" s="548" t="s">
        <v>489</v>
      </c>
      <c r="F45" s="431">
        <v>2024130010069</v>
      </c>
      <c r="G45" s="434" t="s">
        <v>490</v>
      </c>
      <c r="H45" s="434" t="s">
        <v>491</v>
      </c>
      <c r="I45" s="434" t="s">
        <v>492</v>
      </c>
      <c r="J45" s="528" t="s">
        <v>224</v>
      </c>
      <c r="K45" s="508" t="s">
        <v>224</v>
      </c>
      <c r="L45" s="508" t="s">
        <v>224</v>
      </c>
      <c r="M45" s="535">
        <v>0.05</v>
      </c>
      <c r="N45" s="224" t="s">
        <v>493</v>
      </c>
      <c r="O45" s="185" t="s">
        <v>344</v>
      </c>
      <c r="P45" s="186" t="s">
        <v>494</v>
      </c>
      <c r="Q45" s="242" t="s">
        <v>224</v>
      </c>
      <c r="R45" s="225" t="s">
        <v>225</v>
      </c>
      <c r="S45" s="225" t="s">
        <v>225</v>
      </c>
      <c r="T45" s="322" t="s">
        <v>225</v>
      </c>
      <c r="U45" s="195" t="s">
        <v>225</v>
      </c>
      <c r="V45" s="226" t="s">
        <v>225</v>
      </c>
      <c r="W45" s="193">
        <v>45536</v>
      </c>
      <c r="X45" s="193">
        <v>45646</v>
      </c>
      <c r="Y45" s="187">
        <v>110</v>
      </c>
      <c r="Z45" s="243">
        <v>1059626</v>
      </c>
      <c r="AA45" s="195" t="s">
        <v>346</v>
      </c>
      <c r="AB45" s="185" t="s">
        <v>495</v>
      </c>
      <c r="AC45" s="244" t="s">
        <v>344</v>
      </c>
      <c r="AD45" s="244" t="s">
        <v>344</v>
      </c>
      <c r="AE45" s="187" t="s">
        <v>386</v>
      </c>
      <c r="AF45" s="185" t="s">
        <v>344</v>
      </c>
      <c r="AG45" s="596">
        <v>1</v>
      </c>
      <c r="AH45" s="185" t="s">
        <v>344</v>
      </c>
      <c r="AI45" s="185" t="s">
        <v>353</v>
      </c>
      <c r="AJ45" s="193" t="s">
        <v>344</v>
      </c>
      <c r="AK45" s="195" t="s">
        <v>354</v>
      </c>
      <c r="AL45" s="197">
        <v>0</v>
      </c>
      <c r="AM45" s="596">
        <v>1</v>
      </c>
      <c r="AN45" s="198">
        <v>0</v>
      </c>
      <c r="AO45" s="299">
        <v>0</v>
      </c>
      <c r="AP45" s="630">
        <v>0</v>
      </c>
      <c r="AQ45" s="198">
        <v>0</v>
      </c>
      <c r="AR45" s="306">
        <v>0</v>
      </c>
      <c r="AS45" s="198">
        <v>0</v>
      </c>
      <c r="AT45" s="434" t="s">
        <v>496</v>
      </c>
      <c r="AU45" s="434" t="s">
        <v>641</v>
      </c>
      <c r="AV45" s="414">
        <v>1</v>
      </c>
      <c r="AW45" s="414">
        <v>0</v>
      </c>
      <c r="AX45" s="414">
        <v>0</v>
      </c>
      <c r="AY45" s="624">
        <f>+AX45/AV45</f>
        <v>0</v>
      </c>
      <c r="AZ45" s="416">
        <f>+AW45/AV45</f>
        <v>0</v>
      </c>
    </row>
    <row r="46" spans="1:54" ht="66" customHeight="1" thickBot="1">
      <c r="A46" s="557"/>
      <c r="B46" s="554"/>
      <c r="C46" s="563"/>
      <c r="D46" s="560"/>
      <c r="E46" s="550"/>
      <c r="F46" s="433"/>
      <c r="G46" s="436"/>
      <c r="H46" s="436"/>
      <c r="I46" s="436"/>
      <c r="J46" s="520"/>
      <c r="K46" s="521"/>
      <c r="L46" s="521"/>
      <c r="M46" s="547"/>
      <c r="N46" s="245" t="s">
        <v>497</v>
      </c>
      <c r="O46" s="200" t="s">
        <v>344</v>
      </c>
      <c r="P46" s="201" t="s">
        <v>498</v>
      </c>
      <c r="Q46" s="271">
        <v>300</v>
      </c>
      <c r="R46" s="229">
        <v>60</v>
      </c>
      <c r="S46" s="229">
        <v>175</v>
      </c>
      <c r="T46" s="323">
        <v>0</v>
      </c>
      <c r="U46" s="209">
        <f t="shared" ref="U46" si="4">SUM(R46:T46)</f>
        <v>235</v>
      </c>
      <c r="V46" s="231">
        <f>U46/Q46</f>
        <v>0.78333333333333333</v>
      </c>
      <c r="W46" s="212">
        <v>45536</v>
      </c>
      <c r="X46" s="212">
        <v>45646</v>
      </c>
      <c r="Y46" s="202">
        <v>110</v>
      </c>
      <c r="Z46" s="238">
        <v>1059626</v>
      </c>
      <c r="AA46" s="209" t="s">
        <v>346</v>
      </c>
      <c r="AB46" s="200" t="s">
        <v>495</v>
      </c>
      <c r="AC46" s="202" t="s">
        <v>344</v>
      </c>
      <c r="AD46" s="202" t="s">
        <v>344</v>
      </c>
      <c r="AE46" s="202" t="s">
        <v>386</v>
      </c>
      <c r="AF46" s="200" t="s">
        <v>344</v>
      </c>
      <c r="AG46" s="93">
        <v>0</v>
      </c>
      <c r="AH46" s="200" t="s">
        <v>344</v>
      </c>
      <c r="AI46" s="200" t="s">
        <v>344</v>
      </c>
      <c r="AJ46" s="212" t="s">
        <v>344</v>
      </c>
      <c r="AK46" s="209" t="s">
        <v>354</v>
      </c>
      <c r="AL46" s="211">
        <v>0</v>
      </c>
      <c r="AM46" s="93">
        <v>0</v>
      </c>
      <c r="AN46" s="213">
        <v>0</v>
      </c>
      <c r="AO46" s="301">
        <v>0</v>
      </c>
      <c r="AP46" s="632"/>
      <c r="AQ46" s="213">
        <v>0</v>
      </c>
      <c r="AR46" s="308">
        <v>0</v>
      </c>
      <c r="AS46" s="213">
        <v>0</v>
      </c>
      <c r="AT46" s="436"/>
      <c r="AU46" s="436"/>
      <c r="AV46" s="415"/>
      <c r="AW46" s="415"/>
      <c r="AX46" s="415"/>
      <c r="AY46" s="625"/>
      <c r="AZ46" s="417"/>
    </row>
    <row r="47" spans="1:54" ht="66" customHeight="1" thickBot="1">
      <c r="A47" s="214"/>
      <c r="B47" s="215"/>
      <c r="C47" s="215"/>
      <c r="D47" s="216"/>
      <c r="E47" s="468" t="s">
        <v>499</v>
      </c>
      <c r="F47" s="469"/>
      <c r="G47" s="469"/>
      <c r="H47" s="469"/>
      <c r="I47" s="469"/>
      <c r="J47" s="469"/>
      <c r="K47" s="469"/>
      <c r="L47" s="469"/>
      <c r="M47" s="469"/>
      <c r="N47" s="469"/>
      <c r="O47" s="469"/>
      <c r="P47" s="469"/>
      <c r="Q47" s="469"/>
      <c r="R47" s="469"/>
      <c r="S47" s="469"/>
      <c r="T47" s="470"/>
      <c r="U47" s="234"/>
      <c r="V47" s="220">
        <f>AVERAGE(V45:V46)</f>
        <v>0.78333333333333333</v>
      </c>
      <c r="W47" s="221"/>
      <c r="X47" s="221"/>
      <c r="Y47" s="216"/>
      <c r="Z47" s="216"/>
      <c r="AA47" s="215"/>
      <c r="AB47" s="215"/>
      <c r="AC47" s="216"/>
      <c r="AD47" s="216"/>
      <c r="AE47" s="216"/>
      <c r="AF47" s="215"/>
      <c r="AG47" s="595"/>
      <c r="AH47" s="215"/>
      <c r="AI47" s="215"/>
      <c r="AJ47" s="221"/>
      <c r="AK47" s="216"/>
      <c r="AL47" s="222"/>
      <c r="AM47" s="595"/>
      <c r="AN47" s="222"/>
      <c r="AO47" s="302"/>
      <c r="AP47" s="633"/>
      <c r="AQ47" s="222"/>
      <c r="AR47" s="302"/>
      <c r="AS47" s="642"/>
      <c r="AT47" s="216"/>
      <c r="AU47" s="223"/>
      <c r="AV47" s="288">
        <f>+AV45</f>
        <v>1</v>
      </c>
      <c r="AW47" s="274">
        <f>+AW45</f>
        <v>0</v>
      </c>
      <c r="AX47" s="288">
        <f>+AX45</f>
        <v>0</v>
      </c>
      <c r="AY47" s="605">
        <f>+AX47/AV47</f>
        <v>0</v>
      </c>
      <c r="AZ47" s="287">
        <f>+AW47/AV47</f>
        <v>0</v>
      </c>
      <c r="BA47" s="4"/>
    </row>
    <row r="48" spans="1:54" ht="84.75" customHeight="1">
      <c r="A48" s="555" t="s">
        <v>226</v>
      </c>
      <c r="B48" s="553" t="s">
        <v>181</v>
      </c>
      <c r="C48" s="551" t="s">
        <v>182</v>
      </c>
      <c r="D48" s="558">
        <v>57</v>
      </c>
      <c r="E48" s="548" t="s">
        <v>500</v>
      </c>
      <c r="F48" s="439">
        <v>2024130010051</v>
      </c>
      <c r="G48" s="434" t="s">
        <v>501</v>
      </c>
      <c r="H48" s="434" t="s">
        <v>502</v>
      </c>
      <c r="I48" s="434" t="s">
        <v>503</v>
      </c>
      <c r="J48" s="528">
        <v>0</v>
      </c>
      <c r="K48" s="508">
        <v>0</v>
      </c>
      <c r="L48" s="508">
        <v>57</v>
      </c>
      <c r="M48" s="538">
        <v>0.1</v>
      </c>
      <c r="N48" s="533" t="s">
        <v>504</v>
      </c>
      <c r="O48" s="434" t="s">
        <v>344</v>
      </c>
      <c r="P48" s="524" t="s">
        <v>505</v>
      </c>
      <c r="Q48" s="524">
        <v>57</v>
      </c>
      <c r="R48" s="481">
        <v>0</v>
      </c>
      <c r="S48" s="481">
        <v>0</v>
      </c>
      <c r="T48" s="508">
        <v>57</v>
      </c>
      <c r="U48" s="508">
        <f t="shared" ref="U48:U53" si="5">SUM(R48:T48)</f>
        <v>57</v>
      </c>
      <c r="V48" s="477">
        <f>+(R4+S48+T48)/Q48</f>
        <v>1</v>
      </c>
      <c r="W48" s="504">
        <v>45505</v>
      </c>
      <c r="X48" s="504">
        <v>45626</v>
      </c>
      <c r="Y48" s="486">
        <v>120</v>
      </c>
      <c r="Z48" s="506">
        <v>57</v>
      </c>
      <c r="AA48" s="508" t="s">
        <v>346</v>
      </c>
      <c r="AB48" s="434" t="s">
        <v>506</v>
      </c>
      <c r="AC48" s="434" t="s">
        <v>507</v>
      </c>
      <c r="AD48" s="434" t="s">
        <v>508</v>
      </c>
      <c r="AE48" s="486" t="s">
        <v>350</v>
      </c>
      <c r="AF48" s="434" t="s">
        <v>509</v>
      </c>
      <c r="AG48" s="596">
        <v>227126665</v>
      </c>
      <c r="AH48" s="185" t="s">
        <v>455</v>
      </c>
      <c r="AI48" s="185" t="s">
        <v>353</v>
      </c>
      <c r="AJ48" s="193">
        <v>45601</v>
      </c>
      <c r="AK48" s="195" t="s">
        <v>354</v>
      </c>
      <c r="AL48" s="197">
        <v>0</v>
      </c>
      <c r="AM48" s="596">
        <v>227126665</v>
      </c>
      <c r="AN48" s="198">
        <v>0</v>
      </c>
      <c r="AO48" s="299">
        <v>0</v>
      </c>
      <c r="AP48" s="630">
        <v>1230561600</v>
      </c>
      <c r="AQ48" s="198">
        <v>0</v>
      </c>
      <c r="AR48" s="306">
        <v>0</v>
      </c>
      <c r="AS48" s="639">
        <v>1230561600</v>
      </c>
      <c r="AT48" s="498" t="s">
        <v>510</v>
      </c>
      <c r="AU48" s="405" t="s">
        <v>642</v>
      </c>
      <c r="AV48" s="418">
        <v>0</v>
      </c>
      <c r="AW48" s="422">
        <v>0</v>
      </c>
      <c r="AX48" s="418">
        <v>0</v>
      </c>
      <c r="AY48" s="618">
        <v>0</v>
      </c>
      <c r="AZ48" s="446">
        <v>0</v>
      </c>
    </row>
    <row r="49" spans="1:55" ht="100.5" customHeight="1">
      <c r="A49" s="556"/>
      <c r="B49" s="365"/>
      <c r="C49" s="363"/>
      <c r="D49" s="559"/>
      <c r="E49" s="549"/>
      <c r="F49" s="440"/>
      <c r="G49" s="435"/>
      <c r="H49" s="435"/>
      <c r="I49" s="435"/>
      <c r="J49" s="529"/>
      <c r="K49" s="513"/>
      <c r="L49" s="513"/>
      <c r="M49" s="539"/>
      <c r="N49" s="430"/>
      <c r="O49" s="438"/>
      <c r="P49" s="525"/>
      <c r="Q49" s="525"/>
      <c r="R49" s="482"/>
      <c r="S49" s="482"/>
      <c r="T49" s="509"/>
      <c r="U49" s="509"/>
      <c r="V49" s="478"/>
      <c r="W49" s="505"/>
      <c r="X49" s="505"/>
      <c r="Y49" s="487"/>
      <c r="Z49" s="507"/>
      <c r="AA49" s="509"/>
      <c r="AB49" s="438"/>
      <c r="AC49" s="438"/>
      <c r="AD49" s="438"/>
      <c r="AE49" s="487"/>
      <c r="AF49" s="438"/>
      <c r="AG49" s="93">
        <v>1032873335</v>
      </c>
      <c r="AH49" s="154" t="s">
        <v>455</v>
      </c>
      <c r="AI49" s="154" t="s">
        <v>353</v>
      </c>
      <c r="AJ49" s="91">
        <v>45601</v>
      </c>
      <c r="AK49" s="156" t="s">
        <v>354</v>
      </c>
      <c r="AL49" s="93">
        <v>663321612</v>
      </c>
      <c r="AM49" s="93">
        <v>1032873335</v>
      </c>
      <c r="AN49" s="94">
        <v>0</v>
      </c>
      <c r="AO49" s="300">
        <v>0</v>
      </c>
      <c r="AP49" s="631"/>
      <c r="AQ49" s="94">
        <v>0</v>
      </c>
      <c r="AR49" s="307">
        <v>0</v>
      </c>
      <c r="AS49" s="640"/>
      <c r="AT49" s="406"/>
      <c r="AU49" s="393"/>
      <c r="AV49" s="419"/>
      <c r="AW49" s="424"/>
      <c r="AX49" s="419"/>
      <c r="AY49" s="620"/>
      <c r="AZ49" s="444"/>
    </row>
    <row r="50" spans="1:55" ht="52.5" customHeight="1">
      <c r="A50" s="556"/>
      <c r="B50" s="365"/>
      <c r="C50" s="363"/>
      <c r="D50" s="559"/>
      <c r="E50" s="549"/>
      <c r="F50" s="440"/>
      <c r="G50" s="435"/>
      <c r="H50" s="438"/>
      <c r="I50" s="438"/>
      <c r="J50" s="530"/>
      <c r="K50" s="509"/>
      <c r="L50" s="509"/>
      <c r="M50" s="540"/>
      <c r="N50" s="88" t="s">
        <v>511</v>
      </c>
      <c r="O50" s="154" t="s">
        <v>344</v>
      </c>
      <c r="P50" s="159" t="s">
        <v>512</v>
      </c>
      <c r="Q50" s="270">
        <v>5</v>
      </c>
      <c r="R50" s="89">
        <v>0</v>
      </c>
      <c r="S50" s="89">
        <v>0</v>
      </c>
      <c r="T50" s="156">
        <v>0</v>
      </c>
      <c r="U50" s="156">
        <f t="shared" si="5"/>
        <v>0</v>
      </c>
      <c r="V50" s="134">
        <f>+(R6+S50+T50)/Q50</f>
        <v>0</v>
      </c>
      <c r="W50" s="91">
        <v>45505</v>
      </c>
      <c r="X50" s="91">
        <v>45646</v>
      </c>
      <c r="Y50" s="39">
        <v>140</v>
      </c>
      <c r="Z50" s="99">
        <v>1059626</v>
      </c>
      <c r="AA50" s="156" t="s">
        <v>346</v>
      </c>
      <c r="AB50" s="154" t="s">
        <v>506</v>
      </c>
      <c r="AC50" s="154" t="s">
        <v>513</v>
      </c>
      <c r="AD50" s="154" t="s">
        <v>514</v>
      </c>
      <c r="AE50" s="39" t="s">
        <v>386</v>
      </c>
      <c r="AF50" s="154" t="s">
        <v>344</v>
      </c>
      <c r="AG50" s="93">
        <v>0</v>
      </c>
      <c r="AH50" s="154" t="s">
        <v>344</v>
      </c>
      <c r="AI50" s="154" t="s">
        <v>344</v>
      </c>
      <c r="AJ50" s="91" t="s">
        <v>344</v>
      </c>
      <c r="AK50" s="156" t="s">
        <v>354</v>
      </c>
      <c r="AL50" s="93">
        <v>0</v>
      </c>
      <c r="AM50" s="93">
        <v>0</v>
      </c>
      <c r="AN50" s="94">
        <v>0</v>
      </c>
      <c r="AO50" s="300">
        <v>0</v>
      </c>
      <c r="AP50" s="631"/>
      <c r="AQ50" s="94">
        <v>0</v>
      </c>
      <c r="AR50" s="307">
        <v>0</v>
      </c>
      <c r="AS50" s="640"/>
      <c r="AT50" s="435"/>
      <c r="AU50" s="435" t="s">
        <v>643</v>
      </c>
      <c r="AV50" s="420">
        <v>1260000000</v>
      </c>
      <c r="AW50" s="420">
        <v>1230561600</v>
      </c>
      <c r="AX50" s="420">
        <v>492224640</v>
      </c>
      <c r="AY50" s="606">
        <f>+AX50/AV50</f>
        <v>0.39065447619047616</v>
      </c>
      <c r="AZ50" s="447">
        <f>+AW50/AV50</f>
        <v>0.97663619047619044</v>
      </c>
    </row>
    <row r="51" spans="1:55" ht="136.5" customHeight="1" thickBot="1">
      <c r="A51" s="557"/>
      <c r="B51" s="554"/>
      <c r="C51" s="552"/>
      <c r="D51" s="201">
        <v>0</v>
      </c>
      <c r="E51" s="550"/>
      <c r="F51" s="441"/>
      <c r="G51" s="436"/>
      <c r="H51" s="200" t="s">
        <v>515</v>
      </c>
      <c r="I51" s="200" t="s">
        <v>516</v>
      </c>
      <c r="J51" s="277" t="s">
        <v>224</v>
      </c>
      <c r="K51" s="277" t="s">
        <v>224</v>
      </c>
      <c r="L51" s="277" t="s">
        <v>224</v>
      </c>
      <c r="M51" s="246">
        <v>0.1</v>
      </c>
      <c r="N51" s="210" t="s">
        <v>517</v>
      </c>
      <c r="O51" s="200" t="s">
        <v>344</v>
      </c>
      <c r="P51" s="201" t="s">
        <v>518</v>
      </c>
      <c r="Q51" s="271">
        <v>5</v>
      </c>
      <c r="R51" s="229">
        <v>0</v>
      </c>
      <c r="S51" s="229">
        <v>1</v>
      </c>
      <c r="T51" s="323">
        <v>0</v>
      </c>
      <c r="U51" s="209">
        <f t="shared" si="5"/>
        <v>1</v>
      </c>
      <c r="V51" s="231">
        <f>+U51/Q51</f>
        <v>0.2</v>
      </c>
      <c r="W51" s="212">
        <v>45505</v>
      </c>
      <c r="X51" s="212">
        <v>45646</v>
      </c>
      <c r="Y51" s="202">
        <v>140</v>
      </c>
      <c r="Z51" s="238">
        <v>1059626</v>
      </c>
      <c r="AA51" s="209" t="s">
        <v>346</v>
      </c>
      <c r="AB51" s="200" t="s">
        <v>506</v>
      </c>
      <c r="AC51" s="200" t="s">
        <v>519</v>
      </c>
      <c r="AD51" s="200" t="s">
        <v>520</v>
      </c>
      <c r="AE51" s="202" t="s">
        <v>386</v>
      </c>
      <c r="AF51" s="200" t="s">
        <v>344</v>
      </c>
      <c r="AG51" s="98">
        <v>0</v>
      </c>
      <c r="AH51" s="200" t="s">
        <v>344</v>
      </c>
      <c r="AI51" s="200" t="s">
        <v>344</v>
      </c>
      <c r="AJ51" s="212" t="s">
        <v>344</v>
      </c>
      <c r="AK51" s="209" t="s">
        <v>354</v>
      </c>
      <c r="AL51" s="233">
        <v>0</v>
      </c>
      <c r="AM51" s="98">
        <v>0</v>
      </c>
      <c r="AN51" s="213">
        <v>0</v>
      </c>
      <c r="AO51" s="301">
        <v>0</v>
      </c>
      <c r="AP51" s="632"/>
      <c r="AQ51" s="213">
        <v>0</v>
      </c>
      <c r="AR51" s="308">
        <v>0</v>
      </c>
      <c r="AS51" s="641"/>
      <c r="AT51" s="436"/>
      <c r="AU51" s="436"/>
      <c r="AV51" s="421"/>
      <c r="AW51" s="421"/>
      <c r="AX51" s="421"/>
      <c r="AY51" s="608"/>
      <c r="AZ51" s="448"/>
    </row>
    <row r="52" spans="1:55" ht="67.5" customHeight="1" thickBot="1">
      <c r="A52" s="279"/>
      <c r="B52" s="280"/>
      <c r="C52" s="280"/>
      <c r="D52" s="281"/>
      <c r="E52" s="471" t="s">
        <v>521</v>
      </c>
      <c r="F52" s="472"/>
      <c r="G52" s="472"/>
      <c r="H52" s="472"/>
      <c r="I52" s="472"/>
      <c r="J52" s="472"/>
      <c r="K52" s="472"/>
      <c r="L52" s="472"/>
      <c r="M52" s="472"/>
      <c r="N52" s="472"/>
      <c r="O52" s="472"/>
      <c r="P52" s="472"/>
      <c r="Q52" s="472"/>
      <c r="R52" s="472"/>
      <c r="S52" s="472"/>
      <c r="T52" s="473"/>
      <c r="U52" s="296"/>
      <c r="V52" s="282">
        <f>AVERAGE(V48:V51)</f>
        <v>0.39999999999999997</v>
      </c>
      <c r="W52" s="283"/>
      <c r="X52" s="283"/>
      <c r="Y52" s="281"/>
      <c r="Z52" s="281"/>
      <c r="AA52" s="280"/>
      <c r="AB52" s="280"/>
      <c r="AC52" s="281"/>
      <c r="AD52" s="281"/>
      <c r="AE52" s="281"/>
      <c r="AF52" s="280"/>
      <c r="AG52" s="595"/>
      <c r="AH52" s="280"/>
      <c r="AI52" s="280"/>
      <c r="AJ52" s="283"/>
      <c r="AK52" s="281"/>
      <c r="AL52" s="284"/>
      <c r="AM52" s="595"/>
      <c r="AN52" s="284"/>
      <c r="AO52" s="303"/>
      <c r="AP52" s="634"/>
      <c r="AQ52" s="284"/>
      <c r="AR52" s="303"/>
      <c r="AS52" s="642"/>
      <c r="AT52" s="281"/>
      <c r="AU52" s="285"/>
      <c r="AV52" s="297">
        <f>+AV48+AV50</f>
        <v>1260000000</v>
      </c>
      <c r="AW52" s="275">
        <f>+AW48+AW50</f>
        <v>1230561600</v>
      </c>
      <c r="AX52" s="297">
        <f>+AX48+AX50</f>
        <v>492224640</v>
      </c>
      <c r="AY52" s="626">
        <f>+AX52/AV52</f>
        <v>0.39065447619047616</v>
      </c>
      <c r="AZ52" s="276">
        <f>+AW52/AV52</f>
        <v>0.97663619047619044</v>
      </c>
      <c r="BA52" s="289"/>
      <c r="BB52" s="289"/>
      <c r="BC52" s="289"/>
    </row>
    <row r="53" spans="1:55" ht="59.25" customHeight="1">
      <c r="A53" s="555" t="s">
        <v>239</v>
      </c>
      <c r="B53" s="553" t="s">
        <v>240</v>
      </c>
      <c r="C53" s="551" t="s">
        <v>241</v>
      </c>
      <c r="D53" s="564">
        <v>1</v>
      </c>
      <c r="E53" s="548" t="s">
        <v>522</v>
      </c>
      <c r="F53" s="439">
        <v>2024130010052</v>
      </c>
      <c r="G53" s="434" t="s">
        <v>523</v>
      </c>
      <c r="H53" s="434" t="s">
        <v>524</v>
      </c>
      <c r="I53" s="434" t="s">
        <v>525</v>
      </c>
      <c r="J53" s="528">
        <v>0</v>
      </c>
      <c r="K53" s="508">
        <v>0</v>
      </c>
      <c r="L53" s="508">
        <v>0</v>
      </c>
      <c r="M53" s="538">
        <v>0.4</v>
      </c>
      <c r="N53" s="533" t="s">
        <v>526</v>
      </c>
      <c r="O53" s="434" t="s">
        <v>344</v>
      </c>
      <c r="P53" s="186" t="s">
        <v>527</v>
      </c>
      <c r="Q53" s="247">
        <v>1</v>
      </c>
      <c r="R53" s="225">
        <v>0</v>
      </c>
      <c r="S53" s="225">
        <v>0</v>
      </c>
      <c r="T53" s="322">
        <v>0</v>
      </c>
      <c r="U53" s="195">
        <f t="shared" si="5"/>
        <v>0</v>
      </c>
      <c r="V53" s="226">
        <f>+U53/Q53</f>
        <v>0</v>
      </c>
      <c r="W53" s="193">
        <v>45536</v>
      </c>
      <c r="X53" s="193">
        <v>45646</v>
      </c>
      <c r="Y53" s="187">
        <v>110</v>
      </c>
      <c r="Z53" s="243">
        <v>1059626</v>
      </c>
      <c r="AA53" s="195" t="s">
        <v>346</v>
      </c>
      <c r="AB53" s="185" t="s">
        <v>528</v>
      </c>
      <c r="AC53" s="434" t="s">
        <v>529</v>
      </c>
      <c r="AD53" s="434" t="s">
        <v>530</v>
      </c>
      <c r="AE53" s="187" t="s">
        <v>350</v>
      </c>
      <c r="AF53" s="184" t="s">
        <v>531</v>
      </c>
      <c r="AG53" s="596">
        <f>262270763-75721530</f>
        <v>186549233</v>
      </c>
      <c r="AH53" s="185" t="s">
        <v>455</v>
      </c>
      <c r="AI53" s="185" t="s">
        <v>353</v>
      </c>
      <c r="AJ53" s="193">
        <v>45593</v>
      </c>
      <c r="AK53" s="195" t="s">
        <v>354</v>
      </c>
      <c r="AL53" s="197">
        <v>396270763</v>
      </c>
      <c r="AM53" s="596">
        <f>262270763-75721530</f>
        <v>186549233</v>
      </c>
      <c r="AN53" s="198">
        <v>0</v>
      </c>
      <c r="AO53" s="299">
        <v>0</v>
      </c>
      <c r="AP53" s="630">
        <v>127033331</v>
      </c>
      <c r="AQ53" s="198">
        <v>0</v>
      </c>
      <c r="AR53" s="306">
        <v>0</v>
      </c>
      <c r="AS53" s="639">
        <v>1019087556</v>
      </c>
      <c r="AT53" s="496" t="s">
        <v>532</v>
      </c>
      <c r="AU53" s="498" t="s">
        <v>645</v>
      </c>
      <c r="AV53" s="394">
        <v>1114553333</v>
      </c>
      <c r="AW53" s="394">
        <v>1114553333</v>
      </c>
      <c r="AX53" s="394">
        <v>1099054233</v>
      </c>
      <c r="AY53" s="615">
        <f>+AX53/AV53</f>
        <v>0.98609389112113488</v>
      </c>
      <c r="AZ53" s="400">
        <f>+AW53/AV53</f>
        <v>1</v>
      </c>
      <c r="BA53" s="290"/>
      <c r="BB53" s="290"/>
      <c r="BC53" s="291"/>
    </row>
    <row r="54" spans="1:55" ht="58.5" customHeight="1">
      <c r="A54" s="556"/>
      <c r="B54" s="365"/>
      <c r="C54" s="363"/>
      <c r="D54" s="522"/>
      <c r="E54" s="549"/>
      <c r="F54" s="440"/>
      <c r="G54" s="435"/>
      <c r="H54" s="435"/>
      <c r="I54" s="435"/>
      <c r="J54" s="529"/>
      <c r="K54" s="513"/>
      <c r="L54" s="513"/>
      <c r="M54" s="539"/>
      <c r="N54" s="541"/>
      <c r="O54" s="435"/>
      <c r="P54" s="159" t="s">
        <v>533</v>
      </c>
      <c r="Q54" s="269" t="s">
        <v>624</v>
      </c>
      <c r="R54" s="89" t="s">
        <v>225</v>
      </c>
      <c r="S54" s="89" t="s">
        <v>225</v>
      </c>
      <c r="T54" s="89" t="s">
        <v>225</v>
      </c>
      <c r="U54" s="156" t="s">
        <v>225</v>
      </c>
      <c r="V54" s="134" t="s">
        <v>225</v>
      </c>
      <c r="W54" s="91">
        <v>45536</v>
      </c>
      <c r="X54" s="91">
        <v>45646</v>
      </c>
      <c r="Y54" s="39">
        <v>110</v>
      </c>
      <c r="Z54" s="99">
        <v>1059626</v>
      </c>
      <c r="AA54" s="156" t="s">
        <v>346</v>
      </c>
      <c r="AB54" s="154" t="s">
        <v>528</v>
      </c>
      <c r="AC54" s="435"/>
      <c r="AD54" s="435"/>
      <c r="AE54" s="39" t="s">
        <v>350</v>
      </c>
      <c r="AF54" s="90" t="s">
        <v>534</v>
      </c>
      <c r="AG54" s="93">
        <v>200000000</v>
      </c>
      <c r="AH54" s="154" t="s">
        <v>408</v>
      </c>
      <c r="AI54" s="154" t="s">
        <v>353</v>
      </c>
      <c r="AJ54" s="91">
        <v>45593</v>
      </c>
      <c r="AK54" s="156" t="s">
        <v>354</v>
      </c>
      <c r="AL54" s="93">
        <v>200000000</v>
      </c>
      <c r="AM54" s="93">
        <v>200000000</v>
      </c>
      <c r="AN54" s="94">
        <v>0</v>
      </c>
      <c r="AO54" s="300">
        <v>0</v>
      </c>
      <c r="AP54" s="631"/>
      <c r="AQ54" s="94">
        <v>0</v>
      </c>
      <c r="AR54" s="307">
        <v>0</v>
      </c>
      <c r="AS54" s="640"/>
      <c r="AT54" s="497"/>
      <c r="AU54" s="406"/>
      <c r="AV54" s="395"/>
      <c r="AW54" s="395"/>
      <c r="AX54" s="395"/>
      <c r="AY54" s="616"/>
      <c r="AZ54" s="401"/>
      <c r="BA54" s="291"/>
      <c r="BB54" s="291"/>
      <c r="BC54" s="291"/>
    </row>
    <row r="55" spans="1:55" ht="60" customHeight="1">
      <c r="A55" s="556"/>
      <c r="B55" s="365"/>
      <c r="C55" s="363"/>
      <c r="D55" s="522"/>
      <c r="E55" s="549"/>
      <c r="F55" s="440"/>
      <c r="G55" s="435"/>
      <c r="H55" s="435"/>
      <c r="I55" s="435"/>
      <c r="J55" s="529"/>
      <c r="K55" s="513"/>
      <c r="L55" s="513"/>
      <c r="M55" s="539"/>
      <c r="N55" s="541"/>
      <c r="O55" s="435"/>
      <c r="P55" s="159" t="s">
        <v>535</v>
      </c>
      <c r="Q55" s="269" t="s">
        <v>624</v>
      </c>
      <c r="R55" s="89" t="s">
        <v>225</v>
      </c>
      <c r="S55" s="89" t="s">
        <v>225</v>
      </c>
      <c r="T55" s="89" t="s">
        <v>225</v>
      </c>
      <c r="U55" s="156" t="s">
        <v>225</v>
      </c>
      <c r="V55" s="134" t="s">
        <v>225</v>
      </c>
      <c r="W55" s="91">
        <v>45536</v>
      </c>
      <c r="X55" s="91">
        <v>45646</v>
      </c>
      <c r="Y55" s="39">
        <v>110</v>
      </c>
      <c r="Z55" s="99">
        <v>1059626</v>
      </c>
      <c r="AA55" s="156" t="s">
        <v>346</v>
      </c>
      <c r="AB55" s="154" t="s">
        <v>528</v>
      </c>
      <c r="AC55" s="435"/>
      <c r="AD55" s="435"/>
      <c r="AE55" s="39" t="s">
        <v>350</v>
      </c>
      <c r="AF55" s="90" t="s">
        <v>536</v>
      </c>
      <c r="AG55" s="93">
        <v>200000000</v>
      </c>
      <c r="AH55" s="154" t="s">
        <v>408</v>
      </c>
      <c r="AI55" s="154" t="s">
        <v>353</v>
      </c>
      <c r="AJ55" s="91">
        <v>45593</v>
      </c>
      <c r="AK55" s="156" t="s">
        <v>354</v>
      </c>
      <c r="AL55" s="93">
        <v>200000000</v>
      </c>
      <c r="AM55" s="93">
        <v>200000000</v>
      </c>
      <c r="AN55" s="94">
        <v>0</v>
      </c>
      <c r="AO55" s="300">
        <v>0</v>
      </c>
      <c r="AP55" s="631"/>
      <c r="AQ55" s="94">
        <v>0</v>
      </c>
      <c r="AR55" s="307">
        <v>0</v>
      </c>
      <c r="AS55" s="640"/>
      <c r="AT55" s="497"/>
      <c r="AU55" s="406"/>
      <c r="AV55" s="395"/>
      <c r="AW55" s="395"/>
      <c r="AX55" s="395"/>
      <c r="AY55" s="616"/>
      <c r="AZ55" s="401"/>
      <c r="BA55" s="292"/>
      <c r="BB55" s="292"/>
      <c r="BC55" s="291"/>
    </row>
    <row r="56" spans="1:55" ht="39" customHeight="1">
      <c r="A56" s="556"/>
      <c r="B56" s="365"/>
      <c r="C56" s="363"/>
      <c r="D56" s="522"/>
      <c r="E56" s="549"/>
      <c r="F56" s="440"/>
      <c r="G56" s="435"/>
      <c r="H56" s="435"/>
      <c r="I56" s="435"/>
      <c r="J56" s="529"/>
      <c r="K56" s="513"/>
      <c r="L56" s="513"/>
      <c r="M56" s="539"/>
      <c r="N56" s="430"/>
      <c r="O56" s="438"/>
      <c r="P56" s="154" t="s">
        <v>537</v>
      </c>
      <c r="Q56" s="167" t="s">
        <v>624</v>
      </c>
      <c r="R56" s="89" t="s">
        <v>225</v>
      </c>
      <c r="S56" s="89" t="s">
        <v>225</v>
      </c>
      <c r="T56" s="89" t="s">
        <v>225</v>
      </c>
      <c r="U56" s="156" t="s">
        <v>225</v>
      </c>
      <c r="V56" s="134" t="s">
        <v>225</v>
      </c>
      <c r="W56" s="91">
        <v>45536</v>
      </c>
      <c r="X56" s="91">
        <v>45646</v>
      </c>
      <c r="Y56" s="39">
        <v>110</v>
      </c>
      <c r="Z56" s="99">
        <v>1059626</v>
      </c>
      <c r="AA56" s="156" t="s">
        <v>346</v>
      </c>
      <c r="AB56" s="154" t="s">
        <v>528</v>
      </c>
      <c r="AC56" s="438"/>
      <c r="AD56" s="438"/>
      <c r="AE56" s="39" t="s">
        <v>350</v>
      </c>
      <c r="AF56" s="96" t="s">
        <v>538</v>
      </c>
      <c r="AG56" s="93">
        <v>1200000000</v>
      </c>
      <c r="AH56" s="154" t="s">
        <v>455</v>
      </c>
      <c r="AI56" s="154" t="s">
        <v>353</v>
      </c>
      <c r="AJ56" s="91">
        <v>45593</v>
      </c>
      <c r="AK56" s="156" t="s">
        <v>354</v>
      </c>
      <c r="AL56" s="93">
        <v>1200000000</v>
      </c>
      <c r="AM56" s="93">
        <v>1200000000</v>
      </c>
      <c r="AN56" s="94">
        <v>0</v>
      </c>
      <c r="AO56" s="300">
        <v>0</v>
      </c>
      <c r="AP56" s="631"/>
      <c r="AQ56" s="94">
        <v>0</v>
      </c>
      <c r="AR56" s="307">
        <v>0</v>
      </c>
      <c r="AS56" s="640"/>
      <c r="AT56" s="497"/>
      <c r="AU56" s="406"/>
      <c r="AV56" s="395"/>
      <c r="AW56" s="395"/>
      <c r="AX56" s="395"/>
      <c r="AY56" s="616"/>
      <c r="AZ56" s="401"/>
    </row>
    <row r="57" spans="1:55" ht="43.5" customHeight="1">
      <c r="A57" s="556"/>
      <c r="B57" s="365"/>
      <c r="C57" s="363"/>
      <c r="D57" s="522"/>
      <c r="E57" s="549"/>
      <c r="F57" s="440"/>
      <c r="G57" s="435"/>
      <c r="H57" s="435"/>
      <c r="I57" s="435"/>
      <c r="J57" s="529"/>
      <c r="K57" s="513"/>
      <c r="L57" s="513"/>
      <c r="M57" s="539"/>
      <c r="N57" s="428" t="s">
        <v>539</v>
      </c>
      <c r="O57" s="437" t="s">
        <v>344</v>
      </c>
      <c r="P57" s="154" t="s">
        <v>540</v>
      </c>
      <c r="Q57" s="39">
        <v>25</v>
      </c>
      <c r="R57" s="89">
        <v>23</v>
      </c>
      <c r="S57" s="89">
        <v>0</v>
      </c>
      <c r="T57" s="156">
        <v>0</v>
      </c>
      <c r="U57" s="156">
        <f t="shared" ref="U57:U66" si="6">SUM(R57:T57)</f>
        <v>23</v>
      </c>
      <c r="V57" s="134">
        <f t="shared" ref="V57:V61" si="7">+U57/Q57</f>
        <v>0.92</v>
      </c>
      <c r="W57" s="91">
        <v>45505</v>
      </c>
      <c r="X57" s="91">
        <v>45646</v>
      </c>
      <c r="Y57" s="39">
        <v>140</v>
      </c>
      <c r="Z57" s="99">
        <v>1059626</v>
      </c>
      <c r="AA57" s="156" t="s">
        <v>346</v>
      </c>
      <c r="AB57" s="154" t="s">
        <v>528</v>
      </c>
      <c r="AC57" s="437" t="s">
        <v>541</v>
      </c>
      <c r="AD57" s="437" t="s">
        <v>542</v>
      </c>
      <c r="AE57" s="39" t="s">
        <v>386</v>
      </c>
      <c r="AF57" s="154" t="s">
        <v>344</v>
      </c>
      <c r="AG57" s="93">
        <v>0</v>
      </c>
      <c r="AH57" s="154" t="s">
        <v>344</v>
      </c>
      <c r="AI57" s="154" t="s">
        <v>344</v>
      </c>
      <c r="AJ57" s="91" t="s">
        <v>344</v>
      </c>
      <c r="AK57" s="156" t="s">
        <v>354</v>
      </c>
      <c r="AL57" s="93">
        <v>0</v>
      </c>
      <c r="AM57" s="93">
        <v>0</v>
      </c>
      <c r="AN57" s="94">
        <v>0</v>
      </c>
      <c r="AO57" s="300">
        <v>0</v>
      </c>
      <c r="AP57" s="631"/>
      <c r="AQ57" s="94">
        <v>0</v>
      </c>
      <c r="AR57" s="307">
        <v>0</v>
      </c>
      <c r="AS57" s="640"/>
      <c r="AT57" s="497"/>
      <c r="AU57" s="406"/>
      <c r="AV57" s="395"/>
      <c r="AW57" s="395"/>
      <c r="AX57" s="395"/>
      <c r="AY57" s="616"/>
      <c r="AZ57" s="401"/>
    </row>
    <row r="58" spans="1:55" ht="37.5" customHeight="1">
      <c r="A58" s="556"/>
      <c r="B58" s="365"/>
      <c r="C58" s="363"/>
      <c r="D58" s="522"/>
      <c r="E58" s="549"/>
      <c r="F58" s="440"/>
      <c r="G58" s="435"/>
      <c r="H58" s="435"/>
      <c r="I58" s="435"/>
      <c r="J58" s="529"/>
      <c r="K58" s="513"/>
      <c r="L58" s="513"/>
      <c r="M58" s="539"/>
      <c r="N58" s="541"/>
      <c r="O58" s="435"/>
      <c r="P58" s="154" t="s">
        <v>543</v>
      </c>
      <c r="Q58" s="39">
        <v>5</v>
      </c>
      <c r="R58" s="89">
        <v>5</v>
      </c>
      <c r="S58" s="89">
        <v>0</v>
      </c>
      <c r="T58" s="156">
        <v>0</v>
      </c>
      <c r="U58" s="156">
        <f t="shared" si="6"/>
        <v>5</v>
      </c>
      <c r="V58" s="134">
        <f t="shared" si="7"/>
        <v>1</v>
      </c>
      <c r="W58" s="91">
        <v>45505</v>
      </c>
      <c r="X58" s="91">
        <v>45646</v>
      </c>
      <c r="Y58" s="39">
        <v>140</v>
      </c>
      <c r="Z58" s="99">
        <v>1059626</v>
      </c>
      <c r="AA58" s="156" t="s">
        <v>346</v>
      </c>
      <c r="AB58" s="154" t="s">
        <v>528</v>
      </c>
      <c r="AC58" s="435"/>
      <c r="AD58" s="435"/>
      <c r="AE58" s="39" t="s">
        <v>386</v>
      </c>
      <c r="AF58" s="154" t="s">
        <v>344</v>
      </c>
      <c r="AG58" s="93">
        <v>0</v>
      </c>
      <c r="AH58" s="154" t="s">
        <v>344</v>
      </c>
      <c r="AI58" s="154" t="s">
        <v>344</v>
      </c>
      <c r="AJ58" s="91" t="s">
        <v>344</v>
      </c>
      <c r="AK58" s="156" t="s">
        <v>354</v>
      </c>
      <c r="AL58" s="93">
        <v>0</v>
      </c>
      <c r="AM58" s="93">
        <v>0</v>
      </c>
      <c r="AN58" s="94">
        <v>0</v>
      </c>
      <c r="AO58" s="300">
        <v>0</v>
      </c>
      <c r="AP58" s="631"/>
      <c r="AQ58" s="94">
        <v>0</v>
      </c>
      <c r="AR58" s="307">
        <v>0</v>
      </c>
      <c r="AS58" s="640"/>
      <c r="AT58" s="497"/>
      <c r="AU58" s="406"/>
      <c r="AV58" s="395"/>
      <c r="AW58" s="395"/>
      <c r="AX58" s="395"/>
      <c r="AY58" s="616"/>
      <c r="AZ58" s="401"/>
    </row>
    <row r="59" spans="1:55" ht="144" customHeight="1">
      <c r="A59" s="556"/>
      <c r="B59" s="365"/>
      <c r="C59" s="363"/>
      <c r="D59" s="522"/>
      <c r="E59" s="549"/>
      <c r="F59" s="440"/>
      <c r="G59" s="435"/>
      <c r="H59" s="435"/>
      <c r="I59" s="435"/>
      <c r="J59" s="529"/>
      <c r="K59" s="513"/>
      <c r="L59" s="513"/>
      <c r="M59" s="539"/>
      <c r="N59" s="541"/>
      <c r="O59" s="435"/>
      <c r="P59" s="154" t="s">
        <v>544</v>
      </c>
      <c r="Q59" s="39">
        <v>3</v>
      </c>
      <c r="R59" s="89">
        <v>0</v>
      </c>
      <c r="S59" s="89">
        <v>3</v>
      </c>
      <c r="T59" s="156">
        <v>0</v>
      </c>
      <c r="U59" s="156">
        <f t="shared" si="6"/>
        <v>3</v>
      </c>
      <c r="V59" s="134">
        <f t="shared" si="7"/>
        <v>1</v>
      </c>
      <c r="W59" s="91">
        <v>45505</v>
      </c>
      <c r="X59" s="91">
        <v>45646</v>
      </c>
      <c r="Y59" s="39">
        <v>140</v>
      </c>
      <c r="Z59" s="99">
        <v>1059626</v>
      </c>
      <c r="AA59" s="156" t="s">
        <v>346</v>
      </c>
      <c r="AB59" s="154" t="s">
        <v>528</v>
      </c>
      <c r="AC59" s="435"/>
      <c r="AD59" s="435"/>
      <c r="AE59" s="39" t="s">
        <v>350</v>
      </c>
      <c r="AF59" s="90" t="s">
        <v>545</v>
      </c>
      <c r="AG59" s="93">
        <v>557552185</v>
      </c>
      <c r="AH59" s="154" t="s">
        <v>408</v>
      </c>
      <c r="AI59" s="154" t="s">
        <v>353</v>
      </c>
      <c r="AJ59" s="91">
        <v>45541</v>
      </c>
      <c r="AK59" s="156" t="s">
        <v>354</v>
      </c>
      <c r="AL59" s="93">
        <v>557552185</v>
      </c>
      <c r="AM59" s="93">
        <v>557552185</v>
      </c>
      <c r="AN59" s="94">
        <v>0</v>
      </c>
      <c r="AO59" s="300">
        <v>0</v>
      </c>
      <c r="AP59" s="631"/>
      <c r="AQ59" s="94">
        <v>0</v>
      </c>
      <c r="AR59" s="307">
        <v>0</v>
      </c>
      <c r="AS59" s="640"/>
      <c r="AT59" s="497"/>
      <c r="AU59" s="406"/>
      <c r="AV59" s="395"/>
      <c r="AW59" s="395"/>
      <c r="AX59" s="395"/>
      <c r="AY59" s="616"/>
      <c r="AZ59" s="401"/>
    </row>
    <row r="60" spans="1:55" ht="147.75" customHeight="1">
      <c r="A60" s="556"/>
      <c r="B60" s="365"/>
      <c r="C60" s="363"/>
      <c r="D60" s="522"/>
      <c r="E60" s="549"/>
      <c r="F60" s="440"/>
      <c r="G60" s="435"/>
      <c r="H60" s="435"/>
      <c r="I60" s="435"/>
      <c r="J60" s="529"/>
      <c r="K60" s="513"/>
      <c r="L60" s="513"/>
      <c r="M60" s="539"/>
      <c r="N60" s="541"/>
      <c r="O60" s="435"/>
      <c r="P60" s="154" t="s">
        <v>546</v>
      </c>
      <c r="Q60" s="39">
        <v>9</v>
      </c>
      <c r="R60" s="89">
        <v>0</v>
      </c>
      <c r="S60" s="89">
        <v>9</v>
      </c>
      <c r="T60" s="156">
        <v>0</v>
      </c>
      <c r="U60" s="156">
        <f t="shared" si="6"/>
        <v>9</v>
      </c>
      <c r="V60" s="134">
        <f t="shared" si="7"/>
        <v>1</v>
      </c>
      <c r="W60" s="91">
        <v>45505</v>
      </c>
      <c r="X60" s="91">
        <v>45646</v>
      </c>
      <c r="Y60" s="39">
        <v>140</v>
      </c>
      <c r="Z60" s="99">
        <v>1059626</v>
      </c>
      <c r="AA60" s="156" t="s">
        <v>346</v>
      </c>
      <c r="AB60" s="154" t="s">
        <v>528</v>
      </c>
      <c r="AC60" s="435"/>
      <c r="AD60" s="435"/>
      <c r="AE60" s="39" t="s">
        <v>350</v>
      </c>
      <c r="AF60" s="90" t="s">
        <v>545</v>
      </c>
      <c r="AG60" s="93">
        <v>557552186</v>
      </c>
      <c r="AH60" s="154" t="s">
        <v>408</v>
      </c>
      <c r="AI60" s="154" t="s">
        <v>353</v>
      </c>
      <c r="AJ60" s="91">
        <v>45541</v>
      </c>
      <c r="AK60" s="156" t="s">
        <v>354</v>
      </c>
      <c r="AL60" s="93">
        <v>557552186</v>
      </c>
      <c r="AM60" s="93">
        <v>557552186</v>
      </c>
      <c r="AN60" s="94">
        <v>0</v>
      </c>
      <c r="AO60" s="300">
        <v>0</v>
      </c>
      <c r="AP60" s="631"/>
      <c r="AQ60" s="94">
        <v>0</v>
      </c>
      <c r="AR60" s="307">
        <v>0</v>
      </c>
      <c r="AS60" s="640"/>
      <c r="AT60" s="497"/>
      <c r="AU60" s="435" t="s">
        <v>646</v>
      </c>
      <c r="AV60" s="396">
        <v>2191362275.6999998</v>
      </c>
      <c r="AW60" s="398">
        <v>592129223</v>
      </c>
      <c r="AX60" s="396">
        <v>508433323</v>
      </c>
      <c r="AY60" s="627">
        <f>+AX60/AV60</f>
        <v>0.23201700998416072</v>
      </c>
      <c r="AZ60" s="402">
        <f>+AW60/AV60</f>
        <v>0.27021055786444653</v>
      </c>
    </row>
    <row r="61" spans="1:55" ht="168" customHeight="1">
      <c r="A61" s="556"/>
      <c r="B61" s="365"/>
      <c r="C61" s="363"/>
      <c r="D61" s="522"/>
      <c r="E61" s="549"/>
      <c r="F61" s="440"/>
      <c r="G61" s="435"/>
      <c r="H61" s="435"/>
      <c r="I61" s="435"/>
      <c r="J61" s="529"/>
      <c r="K61" s="513"/>
      <c r="L61" s="513"/>
      <c r="M61" s="539"/>
      <c r="N61" s="541"/>
      <c r="O61" s="435"/>
      <c r="P61" s="154" t="s">
        <v>547</v>
      </c>
      <c r="Q61" s="39">
        <v>1</v>
      </c>
      <c r="R61" s="89">
        <v>0.87</v>
      </c>
      <c r="S61" s="89">
        <v>0.03</v>
      </c>
      <c r="T61" s="156">
        <v>0.04</v>
      </c>
      <c r="U61" s="156">
        <f t="shared" si="6"/>
        <v>0.94000000000000006</v>
      </c>
      <c r="V61" s="134">
        <f t="shared" si="7"/>
        <v>0.94000000000000006</v>
      </c>
      <c r="W61" s="91">
        <v>45505</v>
      </c>
      <c r="X61" s="91">
        <v>45646</v>
      </c>
      <c r="Y61" s="39">
        <v>140</v>
      </c>
      <c r="Z61" s="99">
        <v>1059626</v>
      </c>
      <c r="AA61" s="156" t="s">
        <v>346</v>
      </c>
      <c r="AB61" s="154" t="s">
        <v>528</v>
      </c>
      <c r="AC61" s="435"/>
      <c r="AD61" s="435"/>
      <c r="AE61" s="39" t="s">
        <v>350</v>
      </c>
      <c r="AF61" s="90" t="s">
        <v>548</v>
      </c>
      <c r="AG61" s="93">
        <v>7797933</v>
      </c>
      <c r="AH61" s="154" t="s">
        <v>352</v>
      </c>
      <c r="AI61" s="154" t="s">
        <v>353</v>
      </c>
      <c r="AJ61" s="91">
        <v>45513</v>
      </c>
      <c r="AK61" s="156" t="s">
        <v>354</v>
      </c>
      <c r="AL61" s="93">
        <v>7797933</v>
      </c>
      <c r="AM61" s="93">
        <v>7797933</v>
      </c>
      <c r="AN61" s="94">
        <v>110000000</v>
      </c>
      <c r="AO61" s="300">
        <v>0</v>
      </c>
      <c r="AP61" s="631"/>
      <c r="AQ61" s="94">
        <v>0</v>
      </c>
      <c r="AR61" s="307">
        <v>0</v>
      </c>
      <c r="AS61" s="640"/>
      <c r="AT61" s="497"/>
      <c r="AU61" s="435"/>
      <c r="AV61" s="396"/>
      <c r="AW61" s="398"/>
      <c r="AX61" s="396"/>
      <c r="AY61" s="627"/>
      <c r="AZ61" s="402"/>
    </row>
    <row r="62" spans="1:55" ht="86.25" customHeight="1">
      <c r="A62" s="556"/>
      <c r="B62" s="365"/>
      <c r="C62" s="363"/>
      <c r="D62" s="522"/>
      <c r="E62" s="549"/>
      <c r="F62" s="440"/>
      <c r="G62" s="435"/>
      <c r="H62" s="438"/>
      <c r="I62" s="438"/>
      <c r="J62" s="530"/>
      <c r="K62" s="509"/>
      <c r="L62" s="509"/>
      <c r="M62" s="540"/>
      <c r="N62" s="430"/>
      <c r="O62" s="438"/>
      <c r="P62" s="154" t="s">
        <v>549</v>
      </c>
      <c r="Q62" s="39">
        <v>66</v>
      </c>
      <c r="R62" s="89">
        <v>66</v>
      </c>
      <c r="S62" s="89">
        <v>0</v>
      </c>
      <c r="T62" s="156">
        <v>0</v>
      </c>
      <c r="U62" s="156">
        <f t="shared" si="6"/>
        <v>66</v>
      </c>
      <c r="V62" s="134">
        <f>+U62/Q62</f>
        <v>1</v>
      </c>
      <c r="W62" s="91">
        <v>45505</v>
      </c>
      <c r="X62" s="91">
        <v>45657</v>
      </c>
      <c r="Y62" s="39">
        <v>150</v>
      </c>
      <c r="Z62" s="99">
        <v>1059626</v>
      </c>
      <c r="AA62" s="156" t="s">
        <v>346</v>
      </c>
      <c r="AB62" s="154" t="s">
        <v>528</v>
      </c>
      <c r="AC62" s="438"/>
      <c r="AD62" s="438"/>
      <c r="AE62" s="39" t="s">
        <v>350</v>
      </c>
      <c r="AF62" s="90" t="s">
        <v>550</v>
      </c>
      <c r="AG62" s="93">
        <v>100000000</v>
      </c>
      <c r="AH62" s="154" t="s">
        <v>408</v>
      </c>
      <c r="AI62" s="154" t="s">
        <v>353</v>
      </c>
      <c r="AJ62" s="91">
        <v>45485</v>
      </c>
      <c r="AK62" s="156" t="s">
        <v>354</v>
      </c>
      <c r="AL62" s="93">
        <v>0</v>
      </c>
      <c r="AM62" s="93">
        <v>100000000</v>
      </c>
      <c r="AN62" s="94">
        <v>123499992</v>
      </c>
      <c r="AO62" s="300">
        <v>0</v>
      </c>
      <c r="AP62" s="631"/>
      <c r="AQ62" s="94">
        <v>0</v>
      </c>
      <c r="AR62" s="307">
        <v>0</v>
      </c>
      <c r="AS62" s="640"/>
      <c r="AT62" s="497"/>
      <c r="AU62" s="435"/>
      <c r="AV62" s="396"/>
      <c r="AW62" s="398"/>
      <c r="AX62" s="396"/>
      <c r="AY62" s="627"/>
      <c r="AZ62" s="402"/>
    </row>
    <row r="63" spans="1:55" ht="85.5" customHeight="1">
      <c r="A63" s="556"/>
      <c r="B63" s="365"/>
      <c r="C63" s="363"/>
      <c r="D63" s="522">
        <v>10000</v>
      </c>
      <c r="E63" s="549"/>
      <c r="F63" s="440"/>
      <c r="G63" s="435"/>
      <c r="H63" s="437" t="s">
        <v>551</v>
      </c>
      <c r="I63" s="437" t="s">
        <v>250</v>
      </c>
      <c r="J63" s="515">
        <v>6434000000</v>
      </c>
      <c r="K63" s="517">
        <v>3019000000</v>
      </c>
      <c r="L63" s="517">
        <v>1828000000</v>
      </c>
      <c r="M63" s="531">
        <v>0.3</v>
      </c>
      <c r="N63" s="428" t="s">
        <v>552</v>
      </c>
      <c r="O63" s="437" t="s">
        <v>344</v>
      </c>
      <c r="P63" s="534" t="s">
        <v>553</v>
      </c>
      <c r="Q63" s="526">
        <v>10000</v>
      </c>
      <c r="R63" s="484">
        <v>6434</v>
      </c>
      <c r="S63" s="484">
        <v>3019</v>
      </c>
      <c r="T63" s="510">
        <v>1828</v>
      </c>
      <c r="U63" s="514">
        <f>SUM(R63+S63+T63)</f>
        <v>11281</v>
      </c>
      <c r="V63" s="483">
        <v>1</v>
      </c>
      <c r="W63" s="511">
        <v>45505</v>
      </c>
      <c r="X63" s="511">
        <v>45657</v>
      </c>
      <c r="Y63" s="512">
        <v>150</v>
      </c>
      <c r="Z63" s="502">
        <v>1059626</v>
      </c>
      <c r="AA63" s="510" t="s">
        <v>346</v>
      </c>
      <c r="AB63" s="437" t="s">
        <v>528</v>
      </c>
      <c r="AC63" s="437" t="s">
        <v>554</v>
      </c>
      <c r="AD63" s="437" t="s">
        <v>555</v>
      </c>
      <c r="AE63" s="39" t="s">
        <v>350</v>
      </c>
      <c r="AF63" s="88" t="s">
        <v>556</v>
      </c>
      <c r="AG63" s="93">
        <v>87406191.700000003</v>
      </c>
      <c r="AH63" s="154" t="s">
        <v>408</v>
      </c>
      <c r="AI63" s="154" t="s">
        <v>353</v>
      </c>
      <c r="AJ63" s="91">
        <v>45489</v>
      </c>
      <c r="AK63" s="156" t="s">
        <v>354</v>
      </c>
      <c r="AL63" s="93">
        <v>0</v>
      </c>
      <c r="AM63" s="93">
        <v>87406191.700000003</v>
      </c>
      <c r="AN63" s="94">
        <v>49995900</v>
      </c>
      <c r="AO63" s="300">
        <v>0</v>
      </c>
      <c r="AP63" s="631"/>
      <c r="AQ63" s="94">
        <v>0</v>
      </c>
      <c r="AR63" s="307">
        <v>0</v>
      </c>
      <c r="AS63" s="640"/>
      <c r="AT63" s="497"/>
      <c r="AU63" s="435"/>
      <c r="AV63" s="396"/>
      <c r="AW63" s="398"/>
      <c r="AX63" s="396"/>
      <c r="AY63" s="627"/>
      <c r="AZ63" s="402"/>
    </row>
    <row r="64" spans="1:55" ht="160.5" customHeight="1">
      <c r="A64" s="556"/>
      <c r="B64" s="365"/>
      <c r="C64" s="363"/>
      <c r="D64" s="522"/>
      <c r="E64" s="549"/>
      <c r="F64" s="440"/>
      <c r="G64" s="435"/>
      <c r="H64" s="438"/>
      <c r="I64" s="438"/>
      <c r="J64" s="516"/>
      <c r="K64" s="518"/>
      <c r="L64" s="518"/>
      <c r="M64" s="540"/>
      <c r="N64" s="430"/>
      <c r="O64" s="438"/>
      <c r="P64" s="525"/>
      <c r="Q64" s="527"/>
      <c r="R64" s="485"/>
      <c r="S64" s="485"/>
      <c r="T64" s="509"/>
      <c r="U64" s="509"/>
      <c r="V64" s="478" t="e">
        <f t="shared" ref="V64" si="8">+(R64+S64+T64)/Q64</f>
        <v>#DIV/0!</v>
      </c>
      <c r="W64" s="505"/>
      <c r="X64" s="505"/>
      <c r="Y64" s="487"/>
      <c r="Z64" s="503"/>
      <c r="AA64" s="509"/>
      <c r="AB64" s="438"/>
      <c r="AC64" s="438"/>
      <c r="AD64" s="438"/>
      <c r="AE64" s="39" t="s">
        <v>350</v>
      </c>
      <c r="AF64" s="96" t="s">
        <v>557</v>
      </c>
      <c r="AG64" s="93">
        <v>200000000</v>
      </c>
      <c r="AH64" s="154" t="s">
        <v>352</v>
      </c>
      <c r="AI64" s="154" t="s">
        <v>353</v>
      </c>
      <c r="AJ64" s="91">
        <v>45505</v>
      </c>
      <c r="AK64" s="156" t="s">
        <v>354</v>
      </c>
      <c r="AL64" s="93">
        <v>0</v>
      </c>
      <c r="AM64" s="93">
        <v>200000000</v>
      </c>
      <c r="AN64" s="94">
        <v>181600000</v>
      </c>
      <c r="AO64" s="300">
        <v>105776666</v>
      </c>
      <c r="AP64" s="631"/>
      <c r="AQ64" s="94">
        <v>2500000</v>
      </c>
      <c r="AR64" s="307">
        <v>2500000</v>
      </c>
      <c r="AS64" s="640"/>
      <c r="AT64" s="497"/>
      <c r="AU64" s="435"/>
      <c r="AV64" s="396"/>
      <c r="AW64" s="398"/>
      <c r="AX64" s="396"/>
      <c r="AY64" s="627"/>
      <c r="AZ64" s="402"/>
    </row>
    <row r="65" spans="1:56" ht="60" customHeight="1">
      <c r="A65" s="556"/>
      <c r="B65" s="365"/>
      <c r="C65" s="363"/>
      <c r="D65" s="522">
        <v>0.25</v>
      </c>
      <c r="E65" s="549"/>
      <c r="F65" s="440"/>
      <c r="G65" s="435"/>
      <c r="H65" s="437" t="s">
        <v>558</v>
      </c>
      <c r="I65" s="437" t="s">
        <v>253</v>
      </c>
      <c r="J65" s="519">
        <v>0</v>
      </c>
      <c r="K65" s="510">
        <v>0.25</v>
      </c>
      <c r="L65" s="510">
        <v>0</v>
      </c>
      <c r="M65" s="531">
        <v>0.1</v>
      </c>
      <c r="N65" s="428" t="s">
        <v>559</v>
      </c>
      <c r="O65" s="437" t="s">
        <v>344</v>
      </c>
      <c r="P65" s="154" t="s">
        <v>560</v>
      </c>
      <c r="Q65" s="267">
        <v>0.25</v>
      </c>
      <c r="R65" s="89">
        <v>0</v>
      </c>
      <c r="S65" s="89">
        <v>0</v>
      </c>
      <c r="T65" s="156">
        <v>0.25</v>
      </c>
      <c r="U65" s="156">
        <f t="shared" si="6"/>
        <v>0.25</v>
      </c>
      <c r="V65" s="134">
        <f>+U65/Q65</f>
        <v>1</v>
      </c>
      <c r="W65" s="91">
        <v>45505</v>
      </c>
      <c r="X65" s="91">
        <v>45646</v>
      </c>
      <c r="Y65" s="39">
        <v>140</v>
      </c>
      <c r="Z65" s="99">
        <v>1059626</v>
      </c>
      <c r="AA65" s="156" t="s">
        <v>346</v>
      </c>
      <c r="AB65" s="154" t="s">
        <v>528</v>
      </c>
      <c r="AC65" s="39" t="s">
        <v>344</v>
      </c>
      <c r="AD65" s="39" t="s">
        <v>344</v>
      </c>
      <c r="AE65" s="39" t="s">
        <v>386</v>
      </c>
      <c r="AF65" s="154" t="s">
        <v>344</v>
      </c>
      <c r="AG65" s="98">
        <v>0</v>
      </c>
      <c r="AH65" s="154" t="s">
        <v>344</v>
      </c>
      <c r="AI65" s="154" t="s">
        <v>344</v>
      </c>
      <c r="AJ65" s="91" t="s">
        <v>344</v>
      </c>
      <c r="AK65" s="156" t="s">
        <v>354</v>
      </c>
      <c r="AL65" s="98">
        <v>0</v>
      </c>
      <c r="AM65" s="98">
        <v>0</v>
      </c>
      <c r="AN65" s="94">
        <v>0</v>
      </c>
      <c r="AO65" s="300">
        <v>0</v>
      </c>
      <c r="AP65" s="631"/>
      <c r="AQ65" s="94">
        <v>0</v>
      </c>
      <c r="AR65" s="307">
        <v>0</v>
      </c>
      <c r="AS65" s="640"/>
      <c r="AT65" s="497"/>
      <c r="AU65" s="435"/>
      <c r="AV65" s="396"/>
      <c r="AW65" s="398"/>
      <c r="AX65" s="396"/>
      <c r="AY65" s="627"/>
      <c r="AZ65" s="402"/>
    </row>
    <row r="66" spans="1:56" ht="66" customHeight="1" thickBot="1">
      <c r="A66" s="557"/>
      <c r="B66" s="554"/>
      <c r="C66" s="552"/>
      <c r="D66" s="523"/>
      <c r="E66" s="550"/>
      <c r="F66" s="441"/>
      <c r="G66" s="436"/>
      <c r="H66" s="436"/>
      <c r="I66" s="436"/>
      <c r="J66" s="520"/>
      <c r="K66" s="521"/>
      <c r="L66" s="521"/>
      <c r="M66" s="532"/>
      <c r="N66" s="429"/>
      <c r="O66" s="436"/>
      <c r="P66" s="200" t="s">
        <v>561</v>
      </c>
      <c r="Q66" s="268" t="s">
        <v>224</v>
      </c>
      <c r="R66" s="229" t="s">
        <v>225</v>
      </c>
      <c r="S66" s="229" t="s">
        <v>225</v>
      </c>
      <c r="T66" s="323" t="s">
        <v>225</v>
      </c>
      <c r="U66" s="209">
        <f t="shared" si="6"/>
        <v>0</v>
      </c>
      <c r="V66" s="231" t="s">
        <v>225</v>
      </c>
      <c r="W66" s="212">
        <v>45505</v>
      </c>
      <c r="X66" s="212">
        <v>45646</v>
      </c>
      <c r="Y66" s="202">
        <v>140</v>
      </c>
      <c r="Z66" s="238">
        <v>1059626</v>
      </c>
      <c r="AA66" s="209" t="s">
        <v>346</v>
      </c>
      <c r="AB66" s="200" t="s">
        <v>528</v>
      </c>
      <c r="AC66" s="202" t="s">
        <v>344</v>
      </c>
      <c r="AD66" s="202" t="s">
        <v>344</v>
      </c>
      <c r="AE66" s="202" t="s">
        <v>350</v>
      </c>
      <c r="AF66" s="200" t="s">
        <v>562</v>
      </c>
      <c r="AG66" s="98">
        <v>9057880</v>
      </c>
      <c r="AH66" s="200" t="s">
        <v>408</v>
      </c>
      <c r="AI66" s="200" t="s">
        <v>353</v>
      </c>
      <c r="AJ66" s="212">
        <v>45608</v>
      </c>
      <c r="AK66" s="209" t="s">
        <v>354</v>
      </c>
      <c r="AL66" s="233">
        <v>0</v>
      </c>
      <c r="AM66" s="98">
        <v>9057880</v>
      </c>
      <c r="AN66" s="213">
        <v>0</v>
      </c>
      <c r="AO66" s="301">
        <v>0</v>
      </c>
      <c r="AP66" s="632"/>
      <c r="AQ66" s="213">
        <v>0</v>
      </c>
      <c r="AR66" s="308">
        <v>0</v>
      </c>
      <c r="AS66" s="641"/>
      <c r="AT66" s="499"/>
      <c r="AU66" s="436"/>
      <c r="AV66" s="397"/>
      <c r="AW66" s="399"/>
      <c r="AX66" s="397"/>
      <c r="AY66" s="628"/>
      <c r="AZ66" s="403"/>
    </row>
    <row r="67" spans="1:56" ht="66" customHeight="1" thickBot="1">
      <c r="A67" s="286"/>
      <c r="B67" s="215"/>
      <c r="C67" s="215"/>
      <c r="D67" s="216"/>
      <c r="E67" s="468" t="s">
        <v>563</v>
      </c>
      <c r="F67" s="469"/>
      <c r="G67" s="469"/>
      <c r="H67" s="469"/>
      <c r="I67" s="469"/>
      <c r="J67" s="469"/>
      <c r="K67" s="469"/>
      <c r="L67" s="469"/>
      <c r="M67" s="469"/>
      <c r="N67" s="469"/>
      <c r="O67" s="469"/>
      <c r="P67" s="469"/>
      <c r="Q67" s="469"/>
      <c r="R67" s="469"/>
      <c r="S67" s="469"/>
      <c r="T67" s="470"/>
      <c r="U67" s="248"/>
      <c r="V67" s="220">
        <f>+(V53+V57+V58+V59+V60+V61+V62+V63+V65)/9</f>
        <v>0.87333333333333341</v>
      </c>
      <c r="W67" s="249"/>
      <c r="X67" s="221"/>
      <c r="Y67" s="216"/>
      <c r="Z67" s="216"/>
      <c r="AA67" s="215"/>
      <c r="AB67" s="215"/>
      <c r="AC67" s="216"/>
      <c r="AD67" s="216"/>
      <c r="AE67" s="216"/>
      <c r="AF67" s="215"/>
      <c r="AG67" s="595"/>
      <c r="AH67" s="215"/>
      <c r="AI67" s="215"/>
      <c r="AJ67" s="221"/>
      <c r="AK67" s="216"/>
      <c r="AL67" s="222"/>
      <c r="AM67" s="595"/>
      <c r="AN67" s="222"/>
      <c r="AO67" s="302"/>
      <c r="AP67" s="633"/>
      <c r="AQ67" s="222"/>
      <c r="AR67" s="302"/>
      <c r="AS67" s="642"/>
      <c r="AT67" s="216"/>
      <c r="AU67" s="223"/>
      <c r="AV67" s="275">
        <f>+AV53+AV60</f>
        <v>3305915608.6999998</v>
      </c>
      <c r="AW67" s="275">
        <f>+AW53+AW60</f>
        <v>1706682556</v>
      </c>
      <c r="AX67" s="275">
        <f>+AX53+AX60</f>
        <v>1607487556</v>
      </c>
      <c r="AY67" s="626">
        <f>+AX67/AV67</f>
        <v>0.48624579277512764</v>
      </c>
      <c r="AZ67" s="298">
        <f>+AW67/AV67</f>
        <v>0.51625109591685148</v>
      </c>
      <c r="BA67" s="4"/>
    </row>
    <row r="68" spans="1:56" ht="139.5" customHeight="1">
      <c r="A68" s="250" t="s">
        <v>318</v>
      </c>
      <c r="B68" s="185" t="s">
        <v>240</v>
      </c>
      <c r="C68" s="251" t="s">
        <v>241</v>
      </c>
      <c r="D68" s="186">
        <v>0</v>
      </c>
      <c r="E68" s="252" t="s">
        <v>564</v>
      </c>
      <c r="F68" s="253">
        <v>2024130010050</v>
      </c>
      <c r="G68" s="186" t="s">
        <v>565</v>
      </c>
      <c r="H68" s="185" t="s">
        <v>566</v>
      </c>
      <c r="I68" s="185" t="s">
        <v>567</v>
      </c>
      <c r="J68" s="278" t="s">
        <v>224</v>
      </c>
      <c r="K68" s="195" t="s">
        <v>224</v>
      </c>
      <c r="L68" s="309" t="s">
        <v>224</v>
      </c>
      <c r="M68" s="254">
        <v>0.2</v>
      </c>
      <c r="N68" s="255" t="s">
        <v>568</v>
      </c>
      <c r="O68" s="185" t="s">
        <v>344</v>
      </c>
      <c r="P68" s="186" t="s">
        <v>569</v>
      </c>
      <c r="Q68" s="186" t="s">
        <v>224</v>
      </c>
      <c r="R68" s="225" t="s">
        <v>225</v>
      </c>
      <c r="S68" s="225" t="s">
        <v>225</v>
      </c>
      <c r="T68" s="322" t="s">
        <v>225</v>
      </c>
      <c r="U68" s="195" t="s">
        <v>225</v>
      </c>
      <c r="V68" s="236" t="s">
        <v>225</v>
      </c>
      <c r="W68" s="193">
        <v>45505</v>
      </c>
      <c r="X68" s="193">
        <v>45646</v>
      </c>
      <c r="Y68" s="187">
        <v>140</v>
      </c>
      <c r="Z68" s="243">
        <v>1059626</v>
      </c>
      <c r="AA68" s="195" t="s">
        <v>346</v>
      </c>
      <c r="AB68" s="185" t="s">
        <v>495</v>
      </c>
      <c r="AC68" s="187" t="s">
        <v>344</v>
      </c>
      <c r="AD68" s="187" t="s">
        <v>344</v>
      </c>
      <c r="AE68" s="187" t="s">
        <v>386</v>
      </c>
      <c r="AF68" s="185" t="s">
        <v>344</v>
      </c>
      <c r="AG68" s="596">
        <v>1</v>
      </c>
      <c r="AH68" s="185" t="s">
        <v>344</v>
      </c>
      <c r="AI68" s="185" t="s">
        <v>353</v>
      </c>
      <c r="AJ68" s="193" t="s">
        <v>344</v>
      </c>
      <c r="AK68" s="195" t="s">
        <v>354</v>
      </c>
      <c r="AL68" s="197">
        <v>0</v>
      </c>
      <c r="AM68" s="596">
        <v>1</v>
      </c>
      <c r="AN68" s="198">
        <v>0</v>
      </c>
      <c r="AO68" s="299">
        <v>0</v>
      </c>
      <c r="AP68" s="635">
        <v>0</v>
      </c>
      <c r="AQ68" s="198">
        <v>0</v>
      </c>
      <c r="AR68" s="306">
        <v>0</v>
      </c>
      <c r="AS68" s="198">
        <v>0</v>
      </c>
      <c r="AT68" s="185" t="s">
        <v>496</v>
      </c>
      <c r="AU68" s="256" t="s">
        <v>564</v>
      </c>
      <c r="AV68" s="195">
        <v>1</v>
      </c>
      <c r="AW68" s="195">
        <v>0</v>
      </c>
      <c r="AX68" s="322">
        <v>0</v>
      </c>
      <c r="AY68" s="629">
        <f>+AX687/AV68</f>
        <v>0</v>
      </c>
      <c r="AZ68" s="257">
        <f>+AW68/AV68</f>
        <v>0</v>
      </c>
    </row>
    <row r="69" spans="1:56" ht="51.75" customHeight="1" thickBot="1">
      <c r="A69" s="258"/>
      <c r="B69" s="259"/>
      <c r="C69" s="259"/>
      <c r="D69" s="260"/>
      <c r="E69" s="474" t="s">
        <v>570</v>
      </c>
      <c r="F69" s="475"/>
      <c r="G69" s="475"/>
      <c r="H69" s="475"/>
      <c r="I69" s="475"/>
      <c r="J69" s="475"/>
      <c r="K69" s="475"/>
      <c r="L69" s="475"/>
      <c r="M69" s="475"/>
      <c r="N69" s="475"/>
      <c r="O69" s="475"/>
      <c r="P69" s="475"/>
      <c r="Q69" s="475"/>
      <c r="R69" s="475"/>
      <c r="S69" s="475"/>
      <c r="T69" s="476"/>
      <c r="U69" s="261"/>
      <c r="V69" s="262" t="s">
        <v>225</v>
      </c>
      <c r="W69" s="263"/>
      <c r="X69" s="264"/>
      <c r="Y69" s="260"/>
      <c r="Z69" s="260"/>
      <c r="AA69" s="259"/>
      <c r="AB69" s="260"/>
      <c r="AC69" s="260"/>
      <c r="AD69" s="260"/>
      <c r="AE69" s="260"/>
      <c r="AF69" s="259"/>
      <c r="AG69" s="598"/>
      <c r="AH69" s="259"/>
      <c r="AI69" s="259"/>
      <c r="AJ69" s="264"/>
      <c r="AK69" s="260"/>
      <c r="AL69" s="265"/>
      <c r="AM69" s="598"/>
      <c r="AN69" s="265"/>
      <c r="AO69" s="304"/>
      <c r="AP69" s="636"/>
      <c r="AQ69" s="265"/>
      <c r="AR69" s="304"/>
      <c r="AS69" s="638"/>
      <c r="AT69" s="260"/>
      <c r="AU69" s="266"/>
      <c r="AV69" s="275">
        <f>+AV68</f>
        <v>1</v>
      </c>
      <c r="AW69" s="275">
        <f>+AW68</f>
        <v>0</v>
      </c>
      <c r="AX69" s="275">
        <f>+AX68</f>
        <v>0</v>
      </c>
      <c r="AY69" s="275">
        <f>+AX69/AV69</f>
        <v>0</v>
      </c>
      <c r="AZ69" s="276">
        <f>+AW69/AV69</f>
        <v>0</v>
      </c>
      <c r="BA69" s="4"/>
    </row>
    <row r="70" spans="1:56" ht="14.25">
      <c r="A70" t="s">
        <v>653</v>
      </c>
    </row>
    <row r="73" spans="1:56" s="87" customFormat="1" ht="101.25" customHeight="1">
      <c r="A73" s="4"/>
      <c r="B73" s="4"/>
      <c r="C73" s="4"/>
      <c r="D73" s="4"/>
      <c r="E73" s="462" t="s">
        <v>650</v>
      </c>
      <c r="F73" s="463"/>
      <c r="G73" s="463"/>
      <c r="H73" s="463"/>
      <c r="I73" s="463"/>
      <c r="J73" s="463"/>
      <c r="K73" s="463"/>
      <c r="L73" s="463"/>
      <c r="M73" s="463"/>
      <c r="N73" s="463"/>
      <c r="O73" s="463"/>
      <c r="P73" s="463"/>
      <c r="Q73" s="463"/>
      <c r="R73" s="463"/>
      <c r="S73" s="463"/>
      <c r="T73" s="464"/>
      <c r="U73" s="158"/>
      <c r="V73" s="183">
        <f>+(V17+V30+V37+V44+V47+V52+V67)/7</f>
        <v>0.73274810966810977</v>
      </c>
      <c r="W73" s="4"/>
      <c r="X73" s="4"/>
      <c r="Y73" s="4"/>
      <c r="Z73" s="4"/>
      <c r="AA73" s="4"/>
      <c r="AB73" s="4"/>
      <c r="AC73" s="4"/>
      <c r="AD73" s="4"/>
      <c r="AE73" s="4"/>
      <c r="AF73" s="4"/>
      <c r="AG73" s="4"/>
      <c r="AH73" s="131"/>
      <c r="AI73" s="131"/>
      <c r="AJ73" s="4"/>
      <c r="AK73" s="4"/>
      <c r="AL73" s="4"/>
      <c r="AM73" s="4"/>
      <c r="AN73" s="4"/>
      <c r="AO73" s="305"/>
      <c r="AP73" s="305"/>
      <c r="AQ73" s="4"/>
      <c r="AR73" s="465" t="s">
        <v>571</v>
      </c>
      <c r="AS73" s="466"/>
      <c r="AT73" s="466"/>
      <c r="AU73" s="467"/>
      <c r="AV73" s="652">
        <f>+AV17+AV30+AV37+AV44+AV47+AV52+AV67+AV69</f>
        <v>18876859053.41</v>
      </c>
      <c r="AW73" s="650">
        <f>+AW17+AW30+AW37+AW44+AW47+AW52+AW67+AW69</f>
        <v>16964064261.4</v>
      </c>
      <c r="AX73" s="294">
        <f>+AX17+AX30+AX37+AX44+AX47+AX52+AX67+AX69</f>
        <v>10641588730.720001</v>
      </c>
      <c r="AY73" s="295">
        <f>+AX73/AV73</f>
        <v>0.56373725632059835</v>
      </c>
      <c r="AZ73" s="651">
        <f>+AW73/AV73</f>
        <v>0.89866985886804807</v>
      </c>
      <c r="BA73" s="4"/>
      <c r="BB73" s="4"/>
      <c r="BC73" s="4"/>
      <c r="BD73" s="4"/>
    </row>
    <row r="74" spans="1:56" ht="14.25">
      <c r="AT74" s="55"/>
    </row>
    <row r="75" spans="1:56" ht="14.25">
      <c r="AT75" s="55"/>
    </row>
    <row r="76" spans="1:56" ht="14.25">
      <c r="AT76" s="55"/>
    </row>
    <row r="77" spans="1:56" ht="14.25">
      <c r="AT77" s="56"/>
    </row>
    <row r="78" spans="1:56" ht="14.25">
      <c r="AT78" s="55"/>
    </row>
    <row r="79" spans="1:56" ht="14.25">
      <c r="AT79" s="55"/>
    </row>
    <row r="80" spans="1:56" ht="14.25">
      <c r="AT80" s="55"/>
    </row>
    <row r="81" spans="46:46" ht="14.25">
      <c r="AT81" s="55"/>
    </row>
  </sheetData>
  <mergeCells count="369">
    <mergeCell ref="AP9:AP16"/>
    <mergeCell ref="AP18:AP29"/>
    <mergeCell ref="AP31:AP36"/>
    <mergeCell ref="AP38:AP43"/>
    <mergeCell ref="AP45:AP46"/>
    <mergeCell ref="AP48:AP51"/>
    <mergeCell ref="AP53:AP66"/>
    <mergeCell ref="AS9:AS16"/>
    <mergeCell ref="AS18:AS29"/>
    <mergeCell ref="AS31:AS36"/>
    <mergeCell ref="AS38:AS43"/>
    <mergeCell ref="AS48:AS51"/>
    <mergeCell ref="AS53:AS66"/>
    <mergeCell ref="AX34:AX36"/>
    <mergeCell ref="AX38:AX40"/>
    <mergeCell ref="AX41:AX43"/>
    <mergeCell ref="AX45:AX46"/>
    <mergeCell ref="AX48:AX49"/>
    <mergeCell ref="AX50:AX51"/>
    <mergeCell ref="AX53:AX59"/>
    <mergeCell ref="AX60:AX66"/>
    <mergeCell ref="AY9:AY12"/>
    <mergeCell ref="AY13:AY16"/>
    <mergeCell ref="AY18:AY23"/>
    <mergeCell ref="AY24:AY29"/>
    <mergeCell ref="AY31:AY33"/>
    <mergeCell ref="AY34:AY36"/>
    <mergeCell ref="AY38:AY40"/>
    <mergeCell ref="AY41:AY43"/>
    <mergeCell ref="AY45:AY46"/>
    <mergeCell ref="AY48:AY49"/>
    <mergeCell ref="AY50:AY51"/>
    <mergeCell ref="AY53:AY59"/>
    <mergeCell ref="AY60:AY66"/>
    <mergeCell ref="L34:L36"/>
    <mergeCell ref="L38:L41"/>
    <mergeCell ref="L42:L43"/>
    <mergeCell ref="L45:L46"/>
    <mergeCell ref="L48:L50"/>
    <mergeCell ref="L53:L62"/>
    <mergeCell ref="L63:L64"/>
    <mergeCell ref="L65:L66"/>
    <mergeCell ref="L9:L10"/>
    <mergeCell ref="L11:L12"/>
    <mergeCell ref="L13:L14"/>
    <mergeCell ref="L15:L16"/>
    <mergeCell ref="L18:L19"/>
    <mergeCell ref="L20:L25"/>
    <mergeCell ref="L26:L27"/>
    <mergeCell ref="L28:L29"/>
    <mergeCell ref="L31:L33"/>
    <mergeCell ref="G53:G66"/>
    <mergeCell ref="F53:F66"/>
    <mergeCell ref="E53:E66"/>
    <mergeCell ref="C53:C66"/>
    <mergeCell ref="B53:B66"/>
    <mergeCell ref="A53:A66"/>
    <mergeCell ref="D53:D62"/>
    <mergeCell ref="C3:AT3"/>
    <mergeCell ref="C4:AT4"/>
    <mergeCell ref="A6:AD7"/>
    <mergeCell ref="A5:B5"/>
    <mergeCell ref="A1:B4"/>
    <mergeCell ref="AE6:AJ7"/>
    <mergeCell ref="AL6:AU7"/>
    <mergeCell ref="C1:AT1"/>
    <mergeCell ref="C2:AT2"/>
    <mergeCell ref="C5:AT5"/>
    <mergeCell ref="H9:H10"/>
    <mergeCell ref="I9:I10"/>
    <mergeCell ref="A11:A12"/>
    <mergeCell ref="D11:D12"/>
    <mergeCell ref="H11:H12"/>
    <mergeCell ref="I11:I12"/>
    <mergeCell ref="A9:A10"/>
    <mergeCell ref="C18:C29"/>
    <mergeCell ref="B18:B29"/>
    <mergeCell ref="A18:A29"/>
    <mergeCell ref="D28:D29"/>
    <mergeCell ref="D26:D27"/>
    <mergeCell ref="D20:D25"/>
    <mergeCell ref="D18:D19"/>
    <mergeCell ref="E18:E29"/>
    <mergeCell ref="D9:D10"/>
    <mergeCell ref="E9:E16"/>
    <mergeCell ref="C9:C16"/>
    <mergeCell ref="B9:B16"/>
    <mergeCell ref="A15:A16"/>
    <mergeCell ref="D15:D16"/>
    <mergeCell ref="A13:A14"/>
    <mergeCell ref="D13:D14"/>
    <mergeCell ref="E48:E51"/>
    <mergeCell ref="C48:C51"/>
    <mergeCell ref="B48:B51"/>
    <mergeCell ref="A48:A51"/>
    <mergeCell ref="D48:D50"/>
    <mergeCell ref="D34:D36"/>
    <mergeCell ref="D31:D33"/>
    <mergeCell ref="C31:C36"/>
    <mergeCell ref="B31:B36"/>
    <mergeCell ref="A31:A36"/>
    <mergeCell ref="E31:E36"/>
    <mergeCell ref="A45:A46"/>
    <mergeCell ref="B45:B46"/>
    <mergeCell ref="C45:C46"/>
    <mergeCell ref="D45:D46"/>
    <mergeCell ref="E45:E46"/>
    <mergeCell ref="D42:D43"/>
    <mergeCell ref="D38:D41"/>
    <mergeCell ref="A38:A43"/>
    <mergeCell ref="B38:B43"/>
    <mergeCell ref="C38:C43"/>
    <mergeCell ref="E38:E43"/>
    <mergeCell ref="M28:M29"/>
    <mergeCell ref="M34:M36"/>
    <mergeCell ref="M42:M43"/>
    <mergeCell ref="M45:M46"/>
    <mergeCell ref="M48:M50"/>
    <mergeCell ref="M63:M64"/>
    <mergeCell ref="H53:H62"/>
    <mergeCell ref="I53:I62"/>
    <mergeCell ref="H63:H64"/>
    <mergeCell ref="I63:I64"/>
    <mergeCell ref="H45:H46"/>
    <mergeCell ref="I45:I46"/>
    <mergeCell ref="H48:H50"/>
    <mergeCell ref="I48:I50"/>
    <mergeCell ref="H31:H33"/>
    <mergeCell ref="I31:I33"/>
    <mergeCell ref="J34:J36"/>
    <mergeCell ref="K34:K36"/>
    <mergeCell ref="J38:J41"/>
    <mergeCell ref="K38:K41"/>
    <mergeCell ref="J42:J43"/>
    <mergeCell ref="K42:K43"/>
    <mergeCell ref="K28:K29"/>
    <mergeCell ref="J31:J33"/>
    <mergeCell ref="J9:J10"/>
    <mergeCell ref="K9:K10"/>
    <mergeCell ref="K11:K12"/>
    <mergeCell ref="J11:J12"/>
    <mergeCell ref="J13:J14"/>
    <mergeCell ref="K13:K14"/>
    <mergeCell ref="N28:N29"/>
    <mergeCell ref="O28:O29"/>
    <mergeCell ref="M31:M33"/>
    <mergeCell ref="N32:N33"/>
    <mergeCell ref="O32:O33"/>
    <mergeCell ref="N20:N22"/>
    <mergeCell ref="O20:O22"/>
    <mergeCell ref="N23:N25"/>
    <mergeCell ref="J26:J27"/>
    <mergeCell ref="K26:K27"/>
    <mergeCell ref="J28:J29"/>
    <mergeCell ref="O23:O25"/>
    <mergeCell ref="M26:M27"/>
    <mergeCell ref="M9:M10"/>
    <mergeCell ref="M11:M12"/>
    <mergeCell ref="M13:M14"/>
    <mergeCell ref="M15:M16"/>
    <mergeCell ref="M18:M19"/>
    <mergeCell ref="J15:J16"/>
    <mergeCell ref="K15:K16"/>
    <mergeCell ref="J18:J19"/>
    <mergeCell ref="K18:K19"/>
    <mergeCell ref="J20:J25"/>
    <mergeCell ref="K20:K25"/>
    <mergeCell ref="N63:N64"/>
    <mergeCell ref="O63:O64"/>
    <mergeCell ref="P63:P64"/>
    <mergeCell ref="N35:N36"/>
    <mergeCell ref="M38:M41"/>
    <mergeCell ref="N38:N39"/>
    <mergeCell ref="O38:O39"/>
    <mergeCell ref="P38:P39"/>
    <mergeCell ref="N40:N41"/>
    <mergeCell ref="O40:O41"/>
    <mergeCell ref="O48:O49"/>
    <mergeCell ref="P48:P49"/>
    <mergeCell ref="M53:M62"/>
    <mergeCell ref="N53:N56"/>
    <mergeCell ref="O53:O56"/>
    <mergeCell ref="N57:N62"/>
    <mergeCell ref="O57:O62"/>
    <mergeCell ref="M20:M25"/>
    <mergeCell ref="K31:K33"/>
    <mergeCell ref="J63:J64"/>
    <mergeCell ref="K63:K64"/>
    <mergeCell ref="J65:J66"/>
    <mergeCell ref="K65:K66"/>
    <mergeCell ref="D63:D64"/>
    <mergeCell ref="D65:D66"/>
    <mergeCell ref="Q38:Q39"/>
    <mergeCell ref="Q48:Q49"/>
    <mergeCell ref="Q63:Q64"/>
    <mergeCell ref="J45:J46"/>
    <mergeCell ref="K45:K46"/>
    <mergeCell ref="J48:J50"/>
    <mergeCell ref="K48:K50"/>
    <mergeCell ref="J53:J62"/>
    <mergeCell ref="K53:K62"/>
    <mergeCell ref="H65:H66"/>
    <mergeCell ref="I65:I66"/>
    <mergeCell ref="M65:M66"/>
    <mergeCell ref="N65:N66"/>
    <mergeCell ref="O65:O66"/>
    <mergeCell ref="N48:N49"/>
    <mergeCell ref="F45:F46"/>
    <mergeCell ref="G45:G46"/>
    <mergeCell ref="R38:R39"/>
    <mergeCell ref="T38:T39"/>
    <mergeCell ref="R48:R49"/>
    <mergeCell ref="T48:T49"/>
    <mergeCell ref="R63:R64"/>
    <mergeCell ref="T63:T64"/>
    <mergeCell ref="W63:W64"/>
    <mergeCell ref="X63:X64"/>
    <mergeCell ref="Y63:Y64"/>
    <mergeCell ref="U38:U39"/>
    <mergeCell ref="U48:U49"/>
    <mergeCell ref="U63:U64"/>
    <mergeCell ref="Z63:Z64"/>
    <mergeCell ref="AC18:AC19"/>
    <mergeCell ref="AC32:AC33"/>
    <mergeCell ref="AB48:AB49"/>
    <mergeCell ref="AC48:AC49"/>
    <mergeCell ref="AB63:AB64"/>
    <mergeCell ref="AC63:AC64"/>
    <mergeCell ref="W38:W39"/>
    <mergeCell ref="X38:X39"/>
    <mergeCell ref="Y38:Y39"/>
    <mergeCell ref="Z38:Z39"/>
    <mergeCell ref="W48:W49"/>
    <mergeCell ref="X48:X49"/>
    <mergeCell ref="Y48:Y49"/>
    <mergeCell ref="Z48:Z49"/>
    <mergeCell ref="AA38:AA39"/>
    <mergeCell ref="AA48:AA49"/>
    <mergeCell ref="AA63:AA64"/>
    <mergeCell ref="AC57:AC62"/>
    <mergeCell ref="AD32:AD33"/>
    <mergeCell ref="AC35:AC36"/>
    <mergeCell ref="AD35:AD36"/>
    <mergeCell ref="AB38:AB39"/>
    <mergeCell ref="AC38:AC39"/>
    <mergeCell ref="AD38:AD39"/>
    <mergeCell ref="AD18:AD19"/>
    <mergeCell ref="AC20:AC27"/>
    <mergeCell ref="AD20:AD27"/>
    <mergeCell ref="AC28:AC29"/>
    <mergeCell ref="AD28:AD29"/>
    <mergeCell ref="AT9:AT16"/>
    <mergeCell ref="AT18:AT29"/>
    <mergeCell ref="AT31:AT36"/>
    <mergeCell ref="AU45:AU46"/>
    <mergeCell ref="AT38:AT43"/>
    <mergeCell ref="AT48:AT51"/>
    <mergeCell ref="AT53:AT66"/>
    <mergeCell ref="AT45:AT46"/>
    <mergeCell ref="AU13:AU16"/>
    <mergeCell ref="AU9:AU12"/>
    <mergeCell ref="AU18:AU23"/>
    <mergeCell ref="AU24:AU29"/>
    <mergeCell ref="AU38:AU40"/>
    <mergeCell ref="AU41:AU43"/>
    <mergeCell ref="AU48:AU49"/>
    <mergeCell ref="AU50:AU51"/>
    <mergeCell ref="AU53:AU59"/>
    <mergeCell ref="AU60:AU66"/>
    <mergeCell ref="E73:T73"/>
    <mergeCell ref="AR73:AU73"/>
    <mergeCell ref="E30:T30"/>
    <mergeCell ref="E37:T37"/>
    <mergeCell ref="E44:T44"/>
    <mergeCell ref="E47:T47"/>
    <mergeCell ref="E52:T52"/>
    <mergeCell ref="E67:T67"/>
    <mergeCell ref="E69:T69"/>
    <mergeCell ref="V38:V39"/>
    <mergeCell ref="S38:S39"/>
    <mergeCell ref="V48:V49"/>
    <mergeCell ref="S48:S49"/>
    <mergeCell ref="V63:V64"/>
    <mergeCell ref="S63:S64"/>
    <mergeCell ref="AD63:AD64"/>
    <mergeCell ref="AE38:AE39"/>
    <mergeCell ref="AF38:AF39"/>
    <mergeCell ref="AE48:AE49"/>
    <mergeCell ref="AF48:AF49"/>
    <mergeCell ref="AD48:AD49"/>
    <mergeCell ref="AC53:AC56"/>
    <mergeCell ref="AD53:AD56"/>
    <mergeCell ref="AD57:AD62"/>
    <mergeCell ref="AW41:AW43"/>
    <mergeCell ref="AZ38:AZ40"/>
    <mergeCell ref="AZ41:AZ43"/>
    <mergeCell ref="AW48:AW49"/>
    <mergeCell ref="AW50:AW51"/>
    <mergeCell ref="AZ48:AZ49"/>
    <mergeCell ref="AZ50:AZ51"/>
    <mergeCell ref="AV9:AV12"/>
    <mergeCell ref="AV13:AV16"/>
    <mergeCell ref="AW9:AW12"/>
    <mergeCell ref="AW13:AW16"/>
    <mergeCell ref="AZ9:AZ12"/>
    <mergeCell ref="AZ13:AZ16"/>
    <mergeCell ref="AV18:AV23"/>
    <mergeCell ref="AV24:AV29"/>
    <mergeCell ref="AW18:AW23"/>
    <mergeCell ref="AW24:AW29"/>
    <mergeCell ref="AZ18:AZ23"/>
    <mergeCell ref="AZ24:AZ29"/>
    <mergeCell ref="AX9:AX12"/>
    <mergeCell ref="AX13:AX16"/>
    <mergeCell ref="AX18:AX23"/>
    <mergeCell ref="AX24:AX29"/>
    <mergeCell ref="AX31:AX33"/>
    <mergeCell ref="F48:F51"/>
    <mergeCell ref="G48:G51"/>
    <mergeCell ref="G38:G43"/>
    <mergeCell ref="F38:F43"/>
    <mergeCell ref="I42:I43"/>
    <mergeCell ref="H42:H43"/>
    <mergeCell ref="I38:I41"/>
    <mergeCell ref="H38:H41"/>
    <mergeCell ref="G31:G36"/>
    <mergeCell ref="F31:F36"/>
    <mergeCell ref="I34:I36"/>
    <mergeCell ref="H34:H36"/>
    <mergeCell ref="I15:I16"/>
    <mergeCell ref="H15:H16"/>
    <mergeCell ref="I13:I14"/>
    <mergeCell ref="H13:H14"/>
    <mergeCell ref="F9:F16"/>
    <mergeCell ref="G9:G16"/>
    <mergeCell ref="F18:F29"/>
    <mergeCell ref="G18:G29"/>
    <mergeCell ref="I20:I25"/>
    <mergeCell ref="H20:H25"/>
    <mergeCell ref="I18:I19"/>
    <mergeCell ref="H18:H19"/>
    <mergeCell ref="I28:I29"/>
    <mergeCell ref="H28:H29"/>
    <mergeCell ref="I26:I27"/>
    <mergeCell ref="H26:H27"/>
    <mergeCell ref="AV53:AV59"/>
    <mergeCell ref="AV60:AV66"/>
    <mergeCell ref="AW53:AW59"/>
    <mergeCell ref="AW60:AW66"/>
    <mergeCell ref="AZ53:AZ59"/>
    <mergeCell ref="AZ60:AZ66"/>
    <mergeCell ref="BA18:BA23"/>
    <mergeCell ref="BA24:BA29"/>
    <mergeCell ref="AU31:AU33"/>
    <mergeCell ref="AU34:AU36"/>
    <mergeCell ref="AV31:AV33"/>
    <mergeCell ref="AV34:AV36"/>
    <mergeCell ref="AW31:AW33"/>
    <mergeCell ref="AW34:AW36"/>
    <mergeCell ref="AZ31:AZ33"/>
    <mergeCell ref="AZ34:AZ36"/>
    <mergeCell ref="AV45:AV46"/>
    <mergeCell ref="AW45:AW46"/>
    <mergeCell ref="AZ45:AZ46"/>
    <mergeCell ref="AV48:AV49"/>
    <mergeCell ref="AV50:AV51"/>
    <mergeCell ref="AV38:AV40"/>
    <mergeCell ref="AV41:AV43"/>
    <mergeCell ref="AW38:AW40"/>
  </mergeCells>
  <dataValidations count="2">
    <dataValidation type="list" allowBlank="1" showErrorMessage="1" sqref="O65 O23 O20 O53 O32 O57 O28 O40 O63 O11:O12" xr:uid="{00000000-0002-0000-0300-000001000000}">
      <formula1>$AR$9:$AR$15</formula1>
    </dataValidation>
    <dataValidation type="list" allowBlank="1" showInputMessage="1" showErrorMessage="1" sqref="O70:O126" xr:uid="{00000000-0002-0000-0300-000000000000}">
      <formula1>#REF!</formula1>
    </dataValidation>
  </dataValidations>
  <pageMargins left="0.7" right="0.7" top="0.75" bottom="0.75" header="0.3" footer="0.3"/>
  <pageSetup orientation="portrait" r:id="rId1"/>
  <ignoredErrors>
    <ignoredError sqref="AZ10:AZ12 AZ14:AZ16" evalError="1"/>
  </ignoredError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2000000}">
          <x14:formula1>
            <xm:f>ANEXO1!$A$2:$A$21</xm:f>
          </x14:formula1>
          <xm:sqref>AH70:AH81</xm:sqref>
        </x14:dataValidation>
        <x14:dataValidation type="list" allowBlank="1" showInputMessage="1" showErrorMessage="1" xr:uid="{00000000-0002-0000-0300-000003000000}">
          <x14:formula1>
            <xm:f>ANEXO1!$F$2:$F$7</xm:f>
          </x14:formula1>
          <xm:sqref>AI70:AI90</xm:sqref>
        </x14:dataValidation>
        <x14:dataValidation type="list" allowBlank="1" showErrorMessage="1" xr:uid="{00000000-0002-0000-0300-000004000000}">
          <x14:formula1>
            <xm:f>'C:\Users\User\Desktop\DATT 2024\PLAN DE ACCION 2024\Segundo semestre 2024\[PLAN DE ACCIÓN INSTITUCIONAL DATT 2024 Versión ajustes.xlsx]ANEXO1'!#REF!</xm:f>
          </x14:formula1>
          <xm:sqref>AH59:AH64 AH31:AI31 AH53:AI56 AH34:AI35 AH38:AI38 AI45 AI59:AI63 AH66 AH9:AI15 AH18:AI18 AH20:AI22 AH26:AI26 AH48:AI49 AH42:AI42 AH28:AI29 AI68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G27"/>
  <sheetViews>
    <sheetView zoomScale="90" zoomScaleNormal="90" workbookViewId="0">
      <selection activeCell="A7" sqref="A7"/>
    </sheetView>
  </sheetViews>
  <sheetFormatPr baseColWidth="10" defaultColWidth="10.875" defaultRowHeight="14.25"/>
  <cols>
    <col min="1" max="1" width="20.75" customWidth="1"/>
    <col min="2" max="2" width="25" customWidth="1"/>
    <col min="3" max="3" width="19.75" customWidth="1"/>
    <col min="4" max="4" width="20.25" customWidth="1"/>
    <col min="5" max="6" width="22.875" customWidth="1"/>
    <col min="7" max="7" width="25.25" customWidth="1"/>
  </cols>
  <sheetData>
    <row r="2" spans="1:7">
      <c r="A2" s="580" t="s">
        <v>572</v>
      </c>
      <c r="B2" s="581"/>
      <c r="C2" s="581"/>
      <c r="D2" s="581"/>
      <c r="E2" s="581"/>
      <c r="F2" s="581"/>
      <c r="G2" s="582"/>
    </row>
    <row r="3" spans="1:7" s="6" customFormat="1">
      <c r="A3" s="29" t="s">
        <v>573</v>
      </c>
      <c r="B3" s="583" t="s">
        <v>574</v>
      </c>
      <c r="C3" s="583"/>
      <c r="D3" s="583"/>
      <c r="E3" s="583"/>
      <c r="F3" s="583"/>
      <c r="G3" s="30" t="s">
        <v>575</v>
      </c>
    </row>
    <row r="4" spans="1:7" ht="12.75" customHeight="1">
      <c r="A4" s="31">
        <v>45489</v>
      </c>
      <c r="B4" s="584" t="s">
        <v>576</v>
      </c>
      <c r="C4" s="584"/>
      <c r="D4" s="584"/>
      <c r="E4" s="584"/>
      <c r="F4" s="584"/>
      <c r="G4" s="32" t="s">
        <v>577</v>
      </c>
    </row>
    <row r="5" spans="1:7" ht="12.75" customHeight="1">
      <c r="A5" s="33"/>
      <c r="B5" s="584"/>
      <c r="C5" s="584"/>
      <c r="D5" s="584"/>
      <c r="E5" s="584"/>
      <c r="F5" s="584"/>
      <c r="G5" s="32"/>
    </row>
    <row r="6" spans="1:7">
      <c r="A6" s="33"/>
      <c r="B6" s="579"/>
      <c r="C6" s="579"/>
      <c r="D6" s="579"/>
      <c r="E6" s="579"/>
      <c r="F6" s="579"/>
      <c r="G6" s="34"/>
    </row>
    <row r="7" spans="1:7">
      <c r="A7" s="33"/>
      <c r="B7" s="579"/>
      <c r="C7" s="579"/>
      <c r="D7" s="579"/>
      <c r="E7" s="579"/>
      <c r="F7" s="579"/>
      <c r="G7" s="34"/>
    </row>
    <row r="8" spans="1:7">
      <c r="A8" s="33"/>
      <c r="B8" s="35"/>
      <c r="C8" s="35"/>
      <c r="D8" s="35"/>
      <c r="E8" s="35"/>
      <c r="F8" s="35"/>
      <c r="G8" s="34"/>
    </row>
    <row r="9" spans="1:7">
      <c r="A9" s="585" t="s">
        <v>578</v>
      </c>
      <c r="B9" s="586"/>
      <c r="C9" s="586"/>
      <c r="D9" s="586"/>
      <c r="E9" s="586"/>
      <c r="F9" s="586"/>
      <c r="G9" s="587"/>
    </row>
    <row r="10" spans="1:7" s="6" customFormat="1">
      <c r="A10" s="36"/>
      <c r="B10" s="583" t="s">
        <v>579</v>
      </c>
      <c r="C10" s="583"/>
      <c r="D10" s="583" t="s">
        <v>580</v>
      </c>
      <c r="E10" s="583"/>
      <c r="F10" s="36" t="s">
        <v>573</v>
      </c>
      <c r="G10" s="36" t="s">
        <v>581</v>
      </c>
    </row>
    <row r="11" spans="1:7">
      <c r="A11" s="37" t="s">
        <v>582</v>
      </c>
      <c r="B11" s="584" t="s">
        <v>583</v>
      </c>
      <c r="C11" s="584"/>
      <c r="D11" s="588" t="s">
        <v>584</v>
      </c>
      <c r="E11" s="588"/>
      <c r="F11" s="33" t="s">
        <v>585</v>
      </c>
      <c r="G11" s="34"/>
    </row>
    <row r="12" spans="1:7">
      <c r="A12" s="37" t="s">
        <v>586</v>
      </c>
      <c r="B12" s="588" t="s">
        <v>587</v>
      </c>
      <c r="C12" s="588"/>
      <c r="D12" s="588" t="s">
        <v>588</v>
      </c>
      <c r="E12" s="588"/>
      <c r="F12" s="33" t="s">
        <v>585</v>
      </c>
      <c r="G12" s="34"/>
    </row>
    <row r="13" spans="1:7">
      <c r="A13" s="37" t="s">
        <v>589</v>
      </c>
      <c r="B13" s="588" t="s">
        <v>587</v>
      </c>
      <c r="C13" s="588"/>
      <c r="D13" s="588" t="s">
        <v>588</v>
      </c>
      <c r="E13" s="588"/>
      <c r="F13" s="33" t="s">
        <v>585</v>
      </c>
      <c r="G13" s="34"/>
    </row>
    <row r="14" spans="1:7" ht="45" customHeight="1"/>
    <row r="15" spans="1:7" ht="45" customHeight="1"/>
    <row r="16" spans="1:7"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sheetData>
  <mergeCells count="15">
    <mergeCell ref="A9:G9"/>
    <mergeCell ref="B13:C13"/>
    <mergeCell ref="D13:E13"/>
    <mergeCell ref="B10:C10"/>
    <mergeCell ref="D10:E10"/>
    <mergeCell ref="B11:C11"/>
    <mergeCell ref="D11:E11"/>
    <mergeCell ref="B12:C12"/>
    <mergeCell ref="D12:E12"/>
    <mergeCell ref="B7:F7"/>
    <mergeCell ref="A2:G2"/>
    <mergeCell ref="B3:F3"/>
    <mergeCell ref="B4:F4"/>
    <mergeCell ref="B5:F5"/>
    <mergeCell ref="B6:F6"/>
  </mergeCells>
  <phoneticPr fontId="1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5"/>
  <sheetViews>
    <sheetView workbookViewId="0">
      <selection activeCell="B1" sqref="B1"/>
    </sheetView>
  </sheetViews>
  <sheetFormatPr baseColWidth="10" defaultColWidth="10.875" defaultRowHeight="14.25"/>
  <cols>
    <col min="1" max="1" width="55.25" customWidth="1"/>
    <col min="5" max="5" width="20.125" customWidth="1"/>
    <col min="6" max="6" width="34.75" customWidth="1"/>
  </cols>
  <sheetData>
    <row r="1" spans="1:6" ht="52.5" customHeight="1">
      <c r="A1" s="27" t="s">
        <v>590</v>
      </c>
      <c r="E1" s="7" t="s">
        <v>591</v>
      </c>
      <c r="F1" s="7" t="s">
        <v>592</v>
      </c>
    </row>
    <row r="2" spans="1:6" ht="25.5" customHeight="1">
      <c r="A2" s="26" t="s">
        <v>593</v>
      </c>
      <c r="E2" s="8">
        <v>0</v>
      </c>
      <c r="F2" s="9" t="s">
        <v>353</v>
      </c>
    </row>
    <row r="3" spans="1:6" ht="45" customHeight="1">
      <c r="A3" s="26" t="s">
        <v>432</v>
      </c>
      <c r="E3" s="8">
        <v>1</v>
      </c>
      <c r="F3" s="9" t="s">
        <v>594</v>
      </c>
    </row>
    <row r="4" spans="1:6" ht="45" customHeight="1">
      <c r="A4" s="26" t="s">
        <v>595</v>
      </c>
      <c r="E4" s="8">
        <v>2</v>
      </c>
      <c r="F4" s="9" t="s">
        <v>596</v>
      </c>
    </row>
    <row r="5" spans="1:6" ht="45" customHeight="1">
      <c r="A5" s="26" t="s">
        <v>597</v>
      </c>
      <c r="E5" s="8">
        <v>3</v>
      </c>
      <c r="F5" s="9" t="s">
        <v>598</v>
      </c>
    </row>
    <row r="6" spans="1:6" ht="45" customHeight="1">
      <c r="A6" s="26" t="s">
        <v>429</v>
      </c>
      <c r="E6" s="8">
        <v>4</v>
      </c>
      <c r="F6" s="9" t="s">
        <v>599</v>
      </c>
    </row>
    <row r="7" spans="1:6" ht="45" customHeight="1">
      <c r="A7" s="26" t="s">
        <v>600</v>
      </c>
      <c r="E7" s="8">
        <v>5</v>
      </c>
      <c r="F7" s="9" t="s">
        <v>601</v>
      </c>
    </row>
    <row r="8" spans="1:6" ht="45" customHeight="1">
      <c r="A8" s="26" t="s">
        <v>455</v>
      </c>
    </row>
    <row r="9" spans="1:6" ht="45" customHeight="1">
      <c r="A9" s="26" t="s">
        <v>602</v>
      </c>
    </row>
    <row r="10" spans="1:6" ht="45" customHeight="1">
      <c r="A10" s="26" t="s">
        <v>603</v>
      </c>
    </row>
    <row r="11" spans="1:6" ht="45" customHeight="1">
      <c r="A11" s="26" t="s">
        <v>408</v>
      </c>
    </row>
    <row r="12" spans="1:6" ht="45" customHeight="1">
      <c r="A12" s="26" t="s">
        <v>604</v>
      </c>
    </row>
    <row r="13" spans="1:6" ht="45" customHeight="1">
      <c r="A13" s="26" t="s">
        <v>605</v>
      </c>
    </row>
    <row r="14" spans="1:6" ht="45" customHeight="1">
      <c r="A14" s="26" t="s">
        <v>606</v>
      </c>
    </row>
    <row r="15" spans="1:6" ht="45" customHeight="1">
      <c r="A15" s="26" t="s">
        <v>607</v>
      </c>
    </row>
    <row r="16" spans="1:6" ht="45" customHeight="1">
      <c r="A16" s="26" t="s">
        <v>608</v>
      </c>
    </row>
    <row r="17" spans="1:1" ht="45" customHeight="1">
      <c r="A17" s="26" t="s">
        <v>609</v>
      </c>
    </row>
    <row r="18" spans="1:1" ht="45" customHeight="1">
      <c r="A18" s="26" t="s">
        <v>610</v>
      </c>
    </row>
    <row r="19" spans="1:1" ht="45" customHeight="1">
      <c r="A19" s="26" t="s">
        <v>611</v>
      </c>
    </row>
    <row r="20" spans="1:1" ht="45" customHeight="1">
      <c r="A20" s="26" t="s">
        <v>352</v>
      </c>
    </row>
    <row r="21" spans="1:1" ht="45" customHeight="1">
      <c r="A21" s="26" t="s">
        <v>612</v>
      </c>
    </row>
    <row r="22" spans="1:1" ht="45" customHeight="1"/>
    <row r="23" spans="1:1" ht="45" customHeight="1"/>
    <row r="24" spans="1:1" ht="45" customHeight="1"/>
    <row r="25" spans="1:1" ht="4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GESTION -MIPG</vt:lpstr>
      <vt:lpstr>3. INVERSIÓN</vt:lpstr>
      <vt:lpstr>CONTROL DE CAMBIOS </vt:lpstr>
      <vt:lpstr>ANEXO1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mathias David</dc:creator>
  <cp:keywords/>
  <dc:description/>
  <cp:lastModifiedBy>keyli torres barguil</cp:lastModifiedBy>
  <cp:revision/>
  <dcterms:created xsi:type="dcterms:W3CDTF">2024-07-04T17:50:33Z</dcterms:created>
  <dcterms:modified xsi:type="dcterms:W3CDTF">2025-01-14T12:13:26Z</dcterms:modified>
  <cp:category/>
  <cp:contentStatus/>
</cp:coreProperties>
</file>