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amil\OneDrive\Desktop\"/>
    </mc:Choice>
  </mc:AlternateContent>
  <bookViews>
    <workbookView xWindow="0" yWindow="0" windowWidth="9840" windowHeight="2808" activeTab="1"/>
  </bookViews>
  <sheets>
    <sheet name="INSTRUCTIVO" sheetId="2" r:id="rId1"/>
    <sheet name="1. ESTRATÉGICO" sheetId="1" r:id="rId2"/>
    <sheet name="2. GESTIÓN-MIPG" sheetId="5" r:id="rId3"/>
    <sheet name="3. INVERSIÓN" sheetId="7" r:id="rId4"/>
    <sheet name="Hoja1" sheetId="8" r:id="rId5"/>
    <sheet name="CONTROL DE CAMBIOS " sheetId="3" r:id="rId6"/>
    <sheet name="ANEXO1" sheetId="4" r:id="rId7"/>
  </sheets>
  <externalReferences>
    <externalReference r:id="rId8"/>
  </externalReferences>
  <definedNames>
    <definedName name="_xlnm._FilterDatabase" localSheetId="1" hidden="1">'1. ESTRATÉGICO'!$A$8:$AC$229</definedName>
    <definedName name="_xlnm._FilterDatabase" localSheetId="3" hidden="1">'3. INVERSIÓN'!$A$8:$BA$227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 l="1"/>
  <c r="U229" i="1" l="1"/>
  <c r="V210" i="1"/>
  <c r="W194" i="1"/>
  <c r="O113" i="1"/>
  <c r="V109" i="1"/>
  <c r="W109" i="1"/>
  <c r="S109" i="1"/>
  <c r="T109" i="1" s="1"/>
  <c r="W85" i="1"/>
  <c r="V74" i="1"/>
  <c r="U55" i="1"/>
  <c r="U19" i="1"/>
  <c r="U40" i="1"/>
  <c r="V29" i="1"/>
  <c r="U20" i="1"/>
  <c r="S40" i="1"/>
  <c r="S20" i="1"/>
  <c r="S19" i="1"/>
  <c r="X152" i="1" l="1"/>
  <c r="W152" i="1"/>
  <c r="W146" i="1"/>
  <c r="V152" i="1"/>
  <c r="U152" i="1"/>
  <c r="V145" i="1"/>
  <c r="U145" i="1"/>
  <c r="X145" i="1"/>
  <c r="O74" i="1"/>
  <c r="V78" i="1" s="1"/>
  <c r="W62" i="1"/>
  <c r="W65" i="1"/>
  <c r="W74" i="1"/>
  <c r="W71" i="1"/>
  <c r="V44" i="1"/>
  <c r="O20" i="1"/>
  <c r="O19" i="1"/>
  <c r="W69" i="1" l="1"/>
  <c r="AV231" i="7" l="1"/>
  <c r="AU219" i="7"/>
  <c r="AT219" i="7"/>
  <c r="AV215" i="7"/>
  <c r="AU211" i="7"/>
  <c r="AT211" i="7"/>
  <c r="AV203" i="7"/>
  <c r="AU203" i="7"/>
  <c r="AT203" i="7"/>
  <c r="AV195" i="7"/>
  <c r="AU188" i="7"/>
  <c r="AT188" i="7"/>
  <c r="AV182" i="7"/>
  <c r="AU178" i="7"/>
  <c r="AT178" i="7"/>
  <c r="AV163" i="7"/>
  <c r="AU162" i="7"/>
  <c r="AT162" i="7"/>
  <c r="AV159" i="7"/>
  <c r="AU152" i="7"/>
  <c r="AT152" i="7"/>
  <c r="AV146" i="7"/>
  <c r="AU145" i="7"/>
  <c r="AT145" i="7"/>
  <c r="AU133" i="7"/>
  <c r="AT133" i="7"/>
  <c r="AU127" i="7"/>
  <c r="AT127" i="7"/>
  <c r="AU118" i="7"/>
  <c r="AT118" i="7"/>
  <c r="AU107" i="7"/>
  <c r="AT107" i="7"/>
  <c r="AU92" i="7"/>
  <c r="AT92" i="7"/>
  <c r="AU79" i="7"/>
  <c r="AT79" i="7"/>
  <c r="AV73" i="7"/>
  <c r="AV70" i="7"/>
  <c r="AU69" i="7"/>
  <c r="AT69" i="7"/>
  <c r="AV65" i="7"/>
  <c r="AV56" i="7"/>
  <c r="AU55" i="7"/>
  <c r="AT55" i="7"/>
  <c r="AV50" i="7"/>
  <c r="AV45" i="7"/>
  <c r="AU44" i="7"/>
  <c r="AV44" i="7" s="1"/>
  <c r="AT44" i="7"/>
  <c r="AV34" i="7"/>
  <c r="AV27" i="7"/>
  <c r="AV24" i="7"/>
  <c r="AV19" i="7"/>
  <c r="AV15" i="7"/>
  <c r="W206" i="1" l="1"/>
  <c r="W155" i="1"/>
  <c r="W149" i="1" l="1"/>
  <c r="W138" i="1"/>
  <c r="W145" i="1" s="1"/>
  <c r="W129" i="1"/>
  <c r="W126" i="1"/>
  <c r="W120" i="1"/>
  <c r="W116" i="1"/>
  <c r="W103" i="1"/>
  <c r="W98" i="1"/>
  <c r="W83" i="1"/>
  <c r="W44" i="1"/>
  <c r="W29" i="1"/>
  <c r="W16" i="1"/>
  <c r="W12" i="1"/>
  <c r="W9" i="1"/>
  <c r="S9" i="1"/>
  <c r="S90" i="1"/>
  <c r="T9" i="7" l="1"/>
  <c r="U176" i="7" l="1"/>
  <c r="T218" i="7"/>
  <c r="U218" i="7" s="1"/>
  <c r="T217" i="7"/>
  <c r="U217" i="7" s="1"/>
  <c r="T216" i="7"/>
  <c r="U216" i="7" s="1"/>
  <c r="T215" i="7"/>
  <c r="U215" i="7" s="1"/>
  <c r="T213" i="7"/>
  <c r="U213" i="7" s="1"/>
  <c r="T212" i="7"/>
  <c r="T210" i="7"/>
  <c r="U210" i="7" s="1"/>
  <c r="T209" i="7"/>
  <c r="U209" i="7" s="1"/>
  <c r="T208" i="7"/>
  <c r="U208" i="7" s="1"/>
  <c r="T207" i="7"/>
  <c r="U207" i="7" s="1"/>
  <c r="T206" i="7"/>
  <c r="T205" i="7"/>
  <c r="T202" i="7"/>
  <c r="U202" i="7" s="1"/>
  <c r="T199" i="7"/>
  <c r="U199" i="7" s="1"/>
  <c r="T198" i="7"/>
  <c r="T197" i="7"/>
  <c r="U197" i="7" s="1"/>
  <c r="T196" i="7"/>
  <c r="U196" i="7" s="1"/>
  <c r="T195" i="7"/>
  <c r="U195" i="7" s="1"/>
  <c r="T190" i="7"/>
  <c r="U190" i="7" s="1"/>
  <c r="T189" i="7"/>
  <c r="U189" i="7" s="1"/>
  <c r="T180" i="7"/>
  <c r="U180" i="7" s="1"/>
  <c r="T179" i="7"/>
  <c r="U179" i="7" s="1"/>
  <c r="T170" i="7"/>
  <c r="U170" i="7" s="1"/>
  <c r="T165" i="7"/>
  <c r="U165" i="7" s="1"/>
  <c r="T159" i="7"/>
  <c r="U159" i="7" s="1"/>
  <c r="T157" i="7"/>
  <c r="U157" i="7" s="1"/>
  <c r="T156" i="7"/>
  <c r="U156" i="7" s="1"/>
  <c r="T155" i="7"/>
  <c r="U155" i="7" s="1"/>
  <c r="T153" i="7"/>
  <c r="U153" i="7" s="1"/>
  <c r="T150" i="7"/>
  <c r="U150" i="7" s="1"/>
  <c r="T149" i="7"/>
  <c r="U149" i="7" s="1"/>
  <c r="T147" i="7"/>
  <c r="U147" i="7" s="1"/>
  <c r="T146" i="7"/>
  <c r="U146" i="7" s="1"/>
  <c r="T144" i="7"/>
  <c r="U144" i="7" s="1"/>
  <c r="T143" i="7"/>
  <c r="U143" i="7" s="1"/>
  <c r="T142" i="7"/>
  <c r="U142" i="7" s="1"/>
  <c r="T141" i="7"/>
  <c r="T139" i="7"/>
  <c r="U139" i="7" s="1"/>
  <c r="T137" i="7"/>
  <c r="U137" i="7" s="1"/>
  <c r="T135" i="7"/>
  <c r="U135" i="7" s="1"/>
  <c r="T134" i="7"/>
  <c r="U134" i="7" s="1"/>
  <c r="T132" i="7"/>
  <c r="U132" i="7" s="1"/>
  <c r="T131" i="7"/>
  <c r="T130" i="7"/>
  <c r="U130" i="7" s="1"/>
  <c r="T129" i="7"/>
  <c r="U129" i="7" s="1"/>
  <c r="T128" i="7"/>
  <c r="U128" i="7" s="1"/>
  <c r="T126" i="7"/>
  <c r="U126" i="7" s="1"/>
  <c r="T125" i="7"/>
  <c r="U125" i="7" s="1"/>
  <c r="T124" i="7"/>
  <c r="U124" i="7" s="1"/>
  <c r="T123" i="7"/>
  <c r="U123" i="7" s="1"/>
  <c r="T121" i="7"/>
  <c r="T120" i="7"/>
  <c r="U120" i="7" s="1"/>
  <c r="T119" i="7"/>
  <c r="U119" i="7" s="1"/>
  <c r="T117" i="7"/>
  <c r="U117" i="7" s="1"/>
  <c r="T116" i="7"/>
  <c r="T115" i="7"/>
  <c r="U115" i="7" s="1"/>
  <c r="T114" i="7"/>
  <c r="U114" i="7" s="1"/>
  <c r="T113" i="7"/>
  <c r="U113" i="7" s="1"/>
  <c r="T112" i="7"/>
  <c r="U112" i="7" s="1"/>
  <c r="T111" i="7"/>
  <c r="U111" i="7" s="1"/>
  <c r="T110" i="7"/>
  <c r="U110" i="7" s="1"/>
  <c r="T109" i="7"/>
  <c r="U109" i="7" s="1"/>
  <c r="T108" i="7"/>
  <c r="U108" i="7" s="1"/>
  <c r="T106" i="7"/>
  <c r="T105" i="7"/>
  <c r="T103" i="7"/>
  <c r="U103" i="7" s="1"/>
  <c r="T102" i="7"/>
  <c r="U102" i="7" s="1"/>
  <c r="T101" i="7"/>
  <c r="U101" i="7" s="1"/>
  <c r="T100" i="7"/>
  <c r="U100" i="7" s="1"/>
  <c r="T99" i="7"/>
  <c r="U99" i="7" s="1"/>
  <c r="T98" i="7"/>
  <c r="U98" i="7" s="1"/>
  <c r="T97" i="7"/>
  <c r="U97" i="7" s="1"/>
  <c r="T91" i="7"/>
  <c r="U91" i="7" s="1"/>
  <c r="T89" i="7"/>
  <c r="U89" i="7" s="1"/>
  <c r="T88" i="7"/>
  <c r="T87" i="7"/>
  <c r="U87" i="7" s="1"/>
  <c r="T86" i="7"/>
  <c r="U86" i="7" s="1"/>
  <c r="T85" i="7"/>
  <c r="U85" i="7" s="1"/>
  <c r="T84" i="7"/>
  <c r="U84" i="7" s="1"/>
  <c r="T83" i="7"/>
  <c r="U83" i="7" s="1"/>
  <c r="T78" i="7"/>
  <c r="U78" i="7" s="1"/>
  <c r="T77" i="7"/>
  <c r="U77" i="7" s="1"/>
  <c r="T76" i="7"/>
  <c r="U76" i="7" s="1"/>
  <c r="T75" i="7"/>
  <c r="U75" i="7" s="1"/>
  <c r="T74" i="7"/>
  <c r="U74" i="7" s="1"/>
  <c r="T73" i="7"/>
  <c r="U73" i="7" s="1"/>
  <c r="T72" i="7"/>
  <c r="U72" i="7" s="1"/>
  <c r="T71" i="7"/>
  <c r="U71" i="7" s="1"/>
  <c r="T70" i="7"/>
  <c r="U70" i="7" s="1"/>
  <c r="T68" i="7"/>
  <c r="U68" i="7" s="1"/>
  <c r="T67" i="7"/>
  <c r="U67" i="7" s="1"/>
  <c r="T66" i="7"/>
  <c r="U66" i="7" s="1"/>
  <c r="T65" i="7"/>
  <c r="U65" i="7" s="1"/>
  <c r="T64" i="7"/>
  <c r="U64" i="7" s="1"/>
  <c r="T63" i="7"/>
  <c r="U63" i="7" s="1"/>
  <c r="T62" i="7"/>
  <c r="U62" i="7" s="1"/>
  <c r="T61" i="7"/>
  <c r="U61" i="7" s="1"/>
  <c r="T60" i="7"/>
  <c r="U60" i="7" s="1"/>
  <c r="T59" i="7"/>
  <c r="U59" i="7" s="1"/>
  <c r="T58" i="7"/>
  <c r="U58" i="7" s="1"/>
  <c r="T57" i="7"/>
  <c r="U57" i="7" s="1"/>
  <c r="T56" i="7"/>
  <c r="U56" i="7" s="1"/>
  <c r="T46" i="7"/>
  <c r="U46" i="7" s="1"/>
  <c r="T47" i="7"/>
  <c r="U47" i="7" s="1"/>
  <c r="T48" i="7"/>
  <c r="U48" i="7" s="1"/>
  <c r="T49" i="7"/>
  <c r="U49" i="7" s="1"/>
  <c r="T50" i="7"/>
  <c r="U50" i="7" s="1"/>
  <c r="T51" i="7"/>
  <c r="U51" i="7" s="1"/>
  <c r="T52" i="7"/>
  <c r="U52" i="7" s="1"/>
  <c r="T53" i="7"/>
  <c r="U53" i="7" s="1"/>
  <c r="T54" i="7"/>
  <c r="U54" i="7" s="1"/>
  <c r="T45" i="7"/>
  <c r="U45" i="7" s="1"/>
  <c r="T41" i="7"/>
  <c r="U41" i="7" s="1"/>
  <c r="T40" i="7"/>
  <c r="T39" i="7"/>
  <c r="U39" i="7" s="1"/>
  <c r="T38" i="7"/>
  <c r="U38" i="7" s="1"/>
  <c r="T37" i="7"/>
  <c r="U37" i="7" s="1"/>
  <c r="T36" i="7"/>
  <c r="U36" i="7" s="1"/>
  <c r="T35" i="7"/>
  <c r="U35" i="7" s="1"/>
  <c r="T34" i="7"/>
  <c r="U34" i="7" s="1"/>
  <c r="T32" i="7"/>
  <c r="U32" i="7" s="1"/>
  <c r="T30" i="7"/>
  <c r="U30" i="7" s="1"/>
  <c r="T29" i="7"/>
  <c r="U29" i="7" s="1"/>
  <c r="T28" i="7"/>
  <c r="U28" i="7" s="1"/>
  <c r="T27" i="7"/>
  <c r="U27" i="7" s="1"/>
  <c r="T26" i="7"/>
  <c r="U26" i="7" s="1"/>
  <c r="T25" i="7"/>
  <c r="U25" i="7" s="1"/>
  <c r="T24" i="7"/>
  <c r="U24" i="7" s="1"/>
  <c r="T23" i="7"/>
  <c r="U23" i="7" s="1"/>
  <c r="T22" i="7"/>
  <c r="U22" i="7" s="1"/>
  <c r="T21" i="7"/>
  <c r="U21" i="7" s="1"/>
  <c r="T20" i="7"/>
  <c r="U20" i="7" s="1"/>
  <c r="T19" i="7"/>
  <c r="U19" i="7" s="1"/>
  <c r="T17" i="7"/>
  <c r="U17" i="7" s="1"/>
  <c r="T16" i="7"/>
  <c r="U16" i="7" s="1"/>
  <c r="T10" i="7"/>
  <c r="U10" i="7" s="1"/>
  <c r="T11" i="7"/>
  <c r="U11" i="7" s="1"/>
  <c r="T12" i="7"/>
  <c r="U12" i="7" s="1"/>
  <c r="T13" i="7"/>
  <c r="U13" i="7" s="1"/>
  <c r="T14" i="7"/>
  <c r="U14" i="7" s="1"/>
  <c r="U9" i="7"/>
  <c r="T9" i="1" l="1"/>
  <c r="S122" i="7"/>
  <c r="T122" i="7" s="1"/>
  <c r="U122" i="7" s="1"/>
  <c r="S104" i="7"/>
  <c r="T104" i="7" s="1"/>
  <c r="U104" i="7" s="1"/>
  <c r="R120" i="1"/>
  <c r="R113" i="1"/>
  <c r="V9" i="1" l="1"/>
  <c r="X9" i="1"/>
  <c r="F9" i="8"/>
  <c r="F8" i="8"/>
  <c r="F7" i="8"/>
  <c r="F6" i="8"/>
  <c r="F5" i="8"/>
  <c r="F4" i="8"/>
  <c r="F2" i="8"/>
  <c r="F3" i="8"/>
  <c r="AM197" i="7"/>
  <c r="AM196" i="7"/>
  <c r="AM165" i="7"/>
  <c r="AM106" i="7" l="1"/>
  <c r="AM102" i="7"/>
  <c r="AO106" i="7"/>
  <c r="AM90" i="7"/>
  <c r="AL13" i="7" l="1"/>
  <c r="J45" i="7" l="1"/>
  <c r="AV192" i="7" l="1"/>
  <c r="AV11" i="7" l="1"/>
  <c r="AV13" i="7"/>
  <c r="AV17" i="7"/>
  <c r="AV18" i="7"/>
  <c r="AV55" i="7"/>
  <c r="AV69" i="7"/>
  <c r="AV79" i="7"/>
  <c r="AV83" i="7"/>
  <c r="AV86" i="7"/>
  <c r="AV87" i="7"/>
  <c r="AV88" i="7"/>
  <c r="AV89" i="7"/>
  <c r="AV92" i="7"/>
  <c r="AV97" i="7"/>
  <c r="AV98" i="7"/>
  <c r="AV99" i="7"/>
  <c r="AV100" i="7"/>
  <c r="AV101" i="7"/>
  <c r="AV102" i="7"/>
  <c r="AV103" i="7"/>
  <c r="AV104" i="7"/>
  <c r="AV105" i="7"/>
  <c r="AV106" i="7"/>
  <c r="AV107" i="7"/>
  <c r="AV108" i="7"/>
  <c r="AV109" i="7"/>
  <c r="AV110" i="7"/>
  <c r="AV111" i="7"/>
  <c r="AV112" i="7"/>
  <c r="AV113" i="7"/>
  <c r="AV114" i="7"/>
  <c r="AV115" i="7"/>
  <c r="AV116" i="7"/>
  <c r="AV118" i="7"/>
  <c r="AV119" i="7"/>
  <c r="AV122" i="7"/>
  <c r="AV123" i="7"/>
  <c r="AV124" i="7"/>
  <c r="AV125" i="7"/>
  <c r="AV126" i="7"/>
  <c r="AV127" i="7"/>
  <c r="AV128" i="7"/>
  <c r="AV131" i="7"/>
  <c r="AV133" i="7"/>
  <c r="AV134" i="7"/>
  <c r="AV137" i="7"/>
  <c r="AV141" i="7"/>
  <c r="AV145" i="7"/>
  <c r="AV152" i="7"/>
  <c r="AV153" i="7"/>
  <c r="AV160" i="7"/>
  <c r="AV161" i="7"/>
  <c r="AV162" i="7"/>
  <c r="AV168" i="7"/>
  <c r="AV174" i="7"/>
  <c r="AV178" i="7"/>
  <c r="AV179" i="7"/>
  <c r="AV188" i="7"/>
  <c r="AV189" i="7"/>
  <c r="AV190" i="7"/>
  <c r="AV191" i="7"/>
  <c r="AV204" i="7"/>
  <c r="AV206" i="7"/>
  <c r="AV211" i="7"/>
  <c r="AV212" i="7"/>
  <c r="AV219" i="7"/>
  <c r="AV220" i="7"/>
  <c r="AV221" i="7"/>
  <c r="AV222" i="7"/>
  <c r="AV223" i="7"/>
  <c r="AV224" i="7"/>
  <c r="AV225" i="7"/>
  <c r="AV226" i="7"/>
  <c r="AV227" i="7"/>
  <c r="X227" i="7" l="1"/>
  <c r="X226" i="7"/>
  <c r="X225" i="7"/>
  <c r="X224" i="7"/>
  <c r="X223" i="7"/>
  <c r="X222" i="7"/>
  <c r="X221" i="7"/>
  <c r="X220" i="7"/>
  <c r="X218" i="7"/>
  <c r="X217" i="7"/>
  <c r="X216" i="7"/>
  <c r="X215" i="7"/>
  <c r="X214" i="7"/>
  <c r="X213" i="7"/>
  <c r="X212" i="7"/>
  <c r="X210" i="7"/>
  <c r="X209" i="7"/>
  <c r="X208" i="7"/>
  <c r="X207" i="7"/>
  <c r="X206" i="7"/>
  <c r="X205" i="7"/>
  <c r="X204" i="7"/>
  <c r="X202" i="7"/>
  <c r="X201" i="7"/>
  <c r="X200" i="7"/>
  <c r="X199" i="7"/>
  <c r="X198" i="7"/>
  <c r="X197" i="7"/>
  <c r="X196" i="7"/>
  <c r="X195" i="7"/>
  <c r="X193" i="7"/>
  <c r="X191" i="7"/>
  <c r="X190" i="7"/>
  <c r="Y189" i="7"/>
  <c r="X189" i="7"/>
  <c r="X184" i="7"/>
  <c r="X183" i="7"/>
  <c r="X182" i="7"/>
  <c r="X181" i="7"/>
  <c r="X180" i="7"/>
  <c r="X179" i="7"/>
  <c r="X176" i="7"/>
  <c r="X174" i="7"/>
  <c r="X172" i="7"/>
  <c r="X170" i="7"/>
  <c r="X168" i="7"/>
  <c r="X165" i="7"/>
  <c r="X163" i="7"/>
  <c r="X161" i="7"/>
  <c r="X160" i="7"/>
  <c r="X159" i="7"/>
  <c r="X158" i="7"/>
  <c r="X157" i="7"/>
  <c r="X156" i="7"/>
  <c r="X155" i="7"/>
  <c r="X154" i="7"/>
  <c r="X153" i="7"/>
  <c r="X151" i="7"/>
  <c r="X150" i="7"/>
  <c r="X149" i="7"/>
  <c r="X148" i="7"/>
  <c r="X147" i="7"/>
  <c r="X146" i="7"/>
  <c r="X144" i="7"/>
  <c r="X143" i="7"/>
  <c r="X142" i="7"/>
  <c r="X141" i="7"/>
  <c r="X139" i="7"/>
  <c r="X138" i="7"/>
  <c r="X137" i="7"/>
  <c r="X136" i="7"/>
  <c r="X135" i="7"/>
  <c r="X134" i="7"/>
  <c r="X132" i="7"/>
  <c r="X131" i="7"/>
  <c r="X130" i="7"/>
  <c r="X129" i="7"/>
  <c r="X128" i="7"/>
  <c r="X126" i="7"/>
  <c r="X125" i="7"/>
  <c r="X124" i="7"/>
  <c r="X123" i="7"/>
  <c r="X122" i="7"/>
  <c r="X121" i="7"/>
  <c r="X120" i="7"/>
  <c r="X119" i="7"/>
  <c r="X117" i="7"/>
  <c r="X116" i="7"/>
  <c r="X115" i="7"/>
  <c r="X114" i="7"/>
  <c r="X113" i="7"/>
  <c r="X112" i="7"/>
  <c r="X111" i="7"/>
  <c r="X110" i="7"/>
  <c r="X109" i="7"/>
  <c r="X108" i="7"/>
  <c r="AF106" i="7"/>
  <c r="X106" i="7"/>
  <c r="X105" i="7"/>
  <c r="X104" i="7"/>
  <c r="X103" i="7"/>
  <c r="X102" i="7"/>
  <c r="X101" i="7"/>
  <c r="X100" i="7"/>
  <c r="X99" i="7"/>
  <c r="X98" i="7"/>
  <c r="X97" i="7"/>
  <c r="X91" i="7"/>
  <c r="AF90" i="7"/>
  <c r="X90" i="7"/>
  <c r="AF89" i="7"/>
  <c r="X89" i="7"/>
  <c r="X88" i="7"/>
  <c r="X87" i="7"/>
  <c r="X86" i="7"/>
  <c r="X85" i="7"/>
  <c r="X84" i="7"/>
  <c r="X83" i="7"/>
  <c r="X82" i="7"/>
  <c r="X81" i="7"/>
  <c r="X80" i="7"/>
  <c r="X78" i="7"/>
  <c r="X77" i="7"/>
  <c r="X76" i="7"/>
  <c r="X75" i="7"/>
  <c r="X74" i="7"/>
  <c r="X73" i="7"/>
  <c r="X72" i="7"/>
  <c r="X71" i="7"/>
  <c r="X70" i="7"/>
  <c r="X68" i="7"/>
  <c r="X67" i="7"/>
  <c r="X66" i="7"/>
  <c r="X65" i="7"/>
  <c r="X64" i="7"/>
  <c r="X63" i="7"/>
  <c r="X62" i="7"/>
  <c r="X61" i="7"/>
  <c r="X60" i="7"/>
  <c r="X59" i="7"/>
  <c r="X58" i="7"/>
  <c r="X57" i="7"/>
  <c r="X56" i="7"/>
  <c r="X54" i="7"/>
  <c r="X53" i="7"/>
  <c r="X52" i="7"/>
  <c r="X51" i="7"/>
  <c r="X50" i="7"/>
  <c r="X49" i="7"/>
  <c r="X48" i="7"/>
  <c r="X47" i="7"/>
  <c r="X46" i="7"/>
  <c r="X45" i="7"/>
  <c r="X43" i="7"/>
  <c r="X42" i="7"/>
  <c r="X41" i="7"/>
  <c r="U44" i="7"/>
  <c r="X39" i="7"/>
  <c r="X38" i="7"/>
  <c r="X37" i="7"/>
  <c r="X36" i="7"/>
  <c r="X35" i="7"/>
  <c r="X34" i="7"/>
  <c r="X33" i="7"/>
  <c r="X32" i="7"/>
  <c r="X31" i="7"/>
  <c r="X30" i="7"/>
  <c r="X29" i="7"/>
  <c r="X28" i="7"/>
  <c r="X27" i="7"/>
  <c r="X26" i="7"/>
  <c r="X25" i="7"/>
  <c r="X24" i="7"/>
  <c r="X23" i="7"/>
  <c r="X22" i="7"/>
  <c r="X21" i="7"/>
  <c r="X20" i="7"/>
  <c r="X19" i="7"/>
  <c r="X17" i="7"/>
  <c r="X16" i="7"/>
  <c r="X14" i="7"/>
  <c r="X13" i="7"/>
  <c r="X12" i="7"/>
  <c r="X11" i="7"/>
  <c r="X10" i="7"/>
  <c r="X9" i="7"/>
  <c r="U15" i="7" l="1"/>
  <c r="U211" i="7"/>
  <c r="U178" i="7"/>
  <c r="U188" i="7"/>
  <c r="U203" i="7"/>
  <c r="U92" i="7"/>
  <c r="U127" i="7"/>
  <c r="U18" i="7"/>
  <c r="U40" i="7"/>
  <c r="U55" i="7"/>
  <c r="U118" i="7"/>
  <c r="U145" i="7"/>
  <c r="U194" i="7"/>
  <c r="U219" i="7"/>
  <c r="U107" i="7"/>
  <c r="U140" i="7"/>
  <c r="U69" i="7"/>
  <c r="U79" i="7"/>
  <c r="U133" i="7"/>
  <c r="U152" i="7"/>
  <c r="U162" i="7"/>
  <c r="U231" i="7" l="1"/>
  <c r="V14" i="1"/>
  <c r="S216" i="1"/>
  <c r="U216" i="1" s="1"/>
  <c r="S214" i="1"/>
  <c r="U214" i="1" s="1"/>
  <c r="S211" i="1"/>
  <c r="U211" i="1" s="1"/>
  <c r="S208" i="1"/>
  <c r="U208" i="1" s="1"/>
  <c r="S207" i="1"/>
  <c r="U207" i="1" s="1"/>
  <c r="S206" i="1"/>
  <c r="S194" i="1"/>
  <c r="U194" i="1" s="1"/>
  <c r="S190" i="1"/>
  <c r="U190" i="1" s="1"/>
  <c r="U202" i="1" s="1"/>
  <c r="S181" i="1"/>
  <c r="U181" i="1" s="1"/>
  <c r="U189" i="1" s="1"/>
  <c r="S176" i="1"/>
  <c r="U176" i="1" s="1"/>
  <c r="S170" i="1"/>
  <c r="U170" i="1" s="1"/>
  <c r="S165" i="1"/>
  <c r="S159" i="1"/>
  <c r="U159" i="1" s="1"/>
  <c r="S157" i="1"/>
  <c r="U157" i="1" s="1"/>
  <c r="S156" i="1"/>
  <c r="U156" i="1" s="1"/>
  <c r="S155" i="1"/>
  <c r="S153" i="1"/>
  <c r="U153" i="1" s="1"/>
  <c r="S149" i="1"/>
  <c r="S146" i="1"/>
  <c r="S138" i="1"/>
  <c r="S129" i="1"/>
  <c r="U134" i="1" s="1"/>
  <c r="S126" i="1"/>
  <c r="S120" i="1"/>
  <c r="U128" i="1" s="1"/>
  <c r="S116" i="1"/>
  <c r="S114" i="1"/>
  <c r="U114" i="1" s="1"/>
  <c r="S113" i="1"/>
  <c r="U113" i="1" s="1"/>
  <c r="S107" i="1"/>
  <c r="U107" i="1" s="1"/>
  <c r="W107" i="1" s="1"/>
  <c r="S103" i="1"/>
  <c r="S98" i="1"/>
  <c r="S91" i="1"/>
  <c r="U91" i="1" s="1"/>
  <c r="U90" i="1"/>
  <c r="S88" i="1"/>
  <c r="U88" i="1" s="1"/>
  <c r="S85" i="1"/>
  <c r="S83" i="1"/>
  <c r="S71" i="1"/>
  <c r="U69" i="1"/>
  <c r="S65" i="1"/>
  <c r="U65" i="1" s="1"/>
  <c r="S62" i="1"/>
  <c r="S61" i="1"/>
  <c r="S60" i="1"/>
  <c r="S59" i="1"/>
  <c r="U59" i="1" s="1"/>
  <c r="S58" i="1"/>
  <c r="S57" i="1"/>
  <c r="S56" i="1"/>
  <c r="S55" i="1"/>
  <c r="S53" i="1"/>
  <c r="S52" i="1"/>
  <c r="S51" i="1"/>
  <c r="U51" i="1" s="1"/>
  <c r="U54" i="1" s="1"/>
  <c r="S50" i="1"/>
  <c r="S49" i="1"/>
  <c r="S48" i="1"/>
  <c r="S47" i="1"/>
  <c r="S46" i="1"/>
  <c r="S45" i="1"/>
  <c r="S44" i="1"/>
  <c r="S42" i="1"/>
  <c r="W42" i="1" s="1"/>
  <c r="W40" i="1"/>
  <c r="S39" i="1"/>
  <c r="S38" i="1"/>
  <c r="S37" i="1"/>
  <c r="S36" i="1"/>
  <c r="S35" i="1"/>
  <c r="S34" i="1"/>
  <c r="U34" i="1" s="1"/>
  <c r="S33" i="1"/>
  <c r="S32" i="1"/>
  <c r="S31" i="1"/>
  <c r="S30" i="1"/>
  <c r="S29" i="1"/>
  <c r="S28" i="1"/>
  <c r="S27" i="1"/>
  <c r="U27" i="1" s="1"/>
  <c r="S26" i="1"/>
  <c r="S25" i="1"/>
  <c r="S24" i="1"/>
  <c r="S23" i="1"/>
  <c r="S22" i="1"/>
  <c r="S21" i="1"/>
  <c r="S17" i="1"/>
  <c r="U17" i="1" s="1"/>
  <c r="S16" i="1"/>
  <c r="S14" i="1"/>
  <c r="S13" i="1"/>
  <c r="S12" i="1"/>
  <c r="T12" i="1" s="1"/>
  <c r="X12" i="1" s="1"/>
  <c r="S11" i="1"/>
  <c r="S10" i="1"/>
  <c r="T13" i="1" l="1"/>
  <c r="U18" i="1"/>
  <c r="W17" i="1"/>
  <c r="U43" i="1"/>
  <c r="U62" i="1"/>
  <c r="W55" i="1"/>
  <c r="U210" i="1"/>
  <c r="U162" i="1"/>
  <c r="U108" i="1"/>
  <c r="U78" i="1"/>
  <c r="U119" i="1"/>
  <c r="U218" i="1"/>
  <c r="W216" i="1"/>
  <c r="T216" i="1"/>
  <c r="W214" i="1"/>
  <c r="T214" i="1"/>
  <c r="W211" i="1"/>
  <c r="T211" i="1"/>
  <c r="W207" i="1"/>
  <c r="T207" i="1"/>
  <c r="W208" i="1"/>
  <c r="T208" i="1"/>
  <c r="T206" i="1"/>
  <c r="T194" i="1"/>
  <c r="W190" i="1"/>
  <c r="T190" i="1"/>
  <c r="W181" i="1"/>
  <c r="W189" i="1" s="1"/>
  <c r="T181" i="1"/>
  <c r="W176" i="1"/>
  <c r="T176" i="1"/>
  <c r="W170" i="1"/>
  <c r="T170" i="1"/>
  <c r="W165" i="1"/>
  <c r="T165" i="1"/>
  <c r="W159" i="1"/>
  <c r="T159" i="1"/>
  <c r="T155" i="1"/>
  <c r="X155" i="1" s="1"/>
  <c r="W156" i="1"/>
  <c r="T156" i="1"/>
  <c r="W157" i="1"/>
  <c r="T157" i="1"/>
  <c r="W153" i="1"/>
  <c r="T153" i="1"/>
  <c r="T149" i="1"/>
  <c r="T146" i="1"/>
  <c r="T138" i="1"/>
  <c r="W134" i="1"/>
  <c r="T129" i="1"/>
  <c r="T126" i="1"/>
  <c r="T120" i="1"/>
  <c r="T116" i="1"/>
  <c r="W113" i="1"/>
  <c r="T113" i="1"/>
  <c r="W114" i="1"/>
  <c r="T114" i="1"/>
  <c r="T107" i="1"/>
  <c r="T103" i="1"/>
  <c r="T98" i="1"/>
  <c r="X98" i="1" s="1"/>
  <c r="T85" i="1"/>
  <c r="W88" i="1"/>
  <c r="T88" i="1"/>
  <c r="W90" i="1"/>
  <c r="T90" i="1"/>
  <c r="W91" i="1"/>
  <c r="T91" i="1"/>
  <c r="T83" i="1"/>
  <c r="T69" i="1"/>
  <c r="T71" i="1"/>
  <c r="T77" i="1"/>
  <c r="W56" i="1"/>
  <c r="W57" i="1"/>
  <c r="W58" i="1"/>
  <c r="W59" i="1"/>
  <c r="T59" i="1"/>
  <c r="W60" i="1"/>
  <c r="W61" i="1"/>
  <c r="T62" i="1"/>
  <c r="T65" i="1"/>
  <c r="T55" i="1"/>
  <c r="V55" i="1" s="1"/>
  <c r="W51" i="1"/>
  <c r="T51" i="1"/>
  <c r="W52" i="1"/>
  <c r="T52" i="1"/>
  <c r="W53" i="1"/>
  <c r="T53" i="1"/>
  <c r="T44" i="1"/>
  <c r="X42" i="1"/>
  <c r="W35" i="1"/>
  <c r="W36" i="1"/>
  <c r="W37" i="1"/>
  <c r="W38" i="1"/>
  <c r="W39" i="1"/>
  <c r="T40" i="1"/>
  <c r="T28" i="1"/>
  <c r="X28" i="1" s="1"/>
  <c r="T29" i="1"/>
  <c r="X29" i="1" s="1"/>
  <c r="W30" i="1"/>
  <c r="W31" i="1"/>
  <c r="W32" i="1"/>
  <c r="W33" i="1"/>
  <c r="W34" i="1"/>
  <c r="T34" i="1"/>
  <c r="W20" i="1"/>
  <c r="T20" i="1"/>
  <c r="W21" i="1"/>
  <c r="W22" i="1"/>
  <c r="W23" i="1"/>
  <c r="W24" i="1"/>
  <c r="W25" i="1"/>
  <c r="W26" i="1"/>
  <c r="W27" i="1"/>
  <c r="T27" i="1"/>
  <c r="W19" i="1"/>
  <c r="T19" i="1"/>
  <c r="T17" i="1"/>
  <c r="T16" i="1"/>
  <c r="W14" i="1"/>
  <c r="X10" i="1"/>
  <c r="X11" i="1"/>
  <c r="W43" i="1" l="1"/>
  <c r="U68" i="1"/>
  <c r="X83" i="1"/>
  <c r="V83" i="1"/>
  <c r="W13" i="1"/>
  <c r="W15" i="1" s="1"/>
  <c r="U15" i="1"/>
  <c r="X44" i="1"/>
  <c r="W108" i="1"/>
  <c r="X40" i="1"/>
  <c r="V40" i="1"/>
  <c r="X91" i="1"/>
  <c r="V91" i="1"/>
  <c r="X206" i="1"/>
  <c r="V206" i="1"/>
  <c r="X113" i="1"/>
  <c r="V113" i="1"/>
  <c r="X19" i="1"/>
  <c r="V19" i="1"/>
  <c r="X181" i="1"/>
  <c r="X189" i="1" s="1"/>
  <c r="V181" i="1"/>
  <c r="V189" i="1" s="1"/>
  <c r="X107" i="1"/>
  <c r="V107" i="1"/>
  <c r="X27" i="1"/>
  <c r="V27" i="1"/>
  <c r="X77" i="1"/>
  <c r="W178" i="1"/>
  <c r="V155" i="1"/>
  <c r="X17" i="1"/>
  <c r="V17" i="1"/>
  <c r="X90" i="1"/>
  <c r="V90" i="1"/>
  <c r="X146" i="1"/>
  <c r="V146" i="1"/>
  <c r="X156" i="1"/>
  <c r="V156" i="1"/>
  <c r="W202" i="1"/>
  <c r="V12" i="1"/>
  <c r="X16" i="1"/>
  <c r="V16" i="1"/>
  <c r="W92" i="1"/>
  <c r="X216" i="1"/>
  <c r="V216" i="1"/>
  <c r="X214" i="1"/>
  <c r="V214" i="1"/>
  <c r="X211" i="1"/>
  <c r="V211" i="1"/>
  <c r="X207" i="1"/>
  <c r="V207" i="1"/>
  <c r="W210" i="1"/>
  <c r="X208" i="1"/>
  <c r="V208" i="1"/>
  <c r="X190" i="1"/>
  <c r="V190" i="1"/>
  <c r="X194" i="1"/>
  <c r="V194" i="1"/>
  <c r="X165" i="1"/>
  <c r="V165" i="1"/>
  <c r="X170" i="1"/>
  <c r="V170" i="1"/>
  <c r="X176" i="1"/>
  <c r="V176" i="1"/>
  <c r="X153" i="1"/>
  <c r="V153" i="1"/>
  <c r="X157" i="1"/>
  <c r="V157" i="1"/>
  <c r="X159" i="1"/>
  <c r="V159" i="1"/>
  <c r="X149" i="1"/>
  <c r="V149" i="1"/>
  <c r="X138" i="1"/>
  <c r="V138" i="1"/>
  <c r="X129" i="1"/>
  <c r="X134" i="1" s="1"/>
  <c r="V129" i="1"/>
  <c r="V134" i="1" s="1"/>
  <c r="X126" i="1"/>
  <c r="V126" i="1"/>
  <c r="X120" i="1"/>
  <c r="V120" i="1"/>
  <c r="X114" i="1"/>
  <c r="V114" i="1"/>
  <c r="X116" i="1"/>
  <c r="V116" i="1"/>
  <c r="X109" i="1"/>
  <c r="X103" i="1"/>
  <c r="V103" i="1"/>
  <c r="V98" i="1"/>
  <c r="X88" i="1"/>
  <c r="V88" i="1"/>
  <c r="X85" i="1"/>
  <c r="V85" i="1"/>
  <c r="X74" i="1"/>
  <c r="X71" i="1"/>
  <c r="V71" i="1"/>
  <c r="X69" i="1"/>
  <c r="V69" i="1"/>
  <c r="X65" i="1"/>
  <c r="V65" i="1"/>
  <c r="X62" i="1"/>
  <c r="V62" i="1"/>
  <c r="W68" i="1"/>
  <c r="X59" i="1"/>
  <c r="V59" i="1"/>
  <c r="X55" i="1"/>
  <c r="X52" i="1"/>
  <c r="V52" i="1"/>
  <c r="X53" i="1"/>
  <c r="V53" i="1"/>
  <c r="X51" i="1"/>
  <c r="V51" i="1"/>
  <c r="W54" i="1"/>
  <c r="X34" i="1"/>
  <c r="V34" i="1"/>
  <c r="X20" i="1"/>
  <c r="V20" i="1"/>
  <c r="X13" i="1"/>
  <c r="V13" i="1"/>
  <c r="W78" i="1"/>
  <c r="W119" i="1"/>
  <c r="W128" i="1"/>
  <c r="W162" i="1"/>
  <c r="W218" i="1"/>
  <c r="W18" i="1"/>
  <c r="W229" i="1" l="1"/>
  <c r="V18" i="1"/>
  <c r="V218" i="1"/>
  <c r="V128" i="1"/>
  <c r="V108" i="1"/>
  <c r="V162" i="1"/>
  <c r="X18" i="1"/>
  <c r="X108" i="1"/>
  <c r="X202" i="1"/>
  <c r="X128" i="1"/>
  <c r="X15" i="1"/>
  <c r="X210" i="1"/>
  <c r="X54" i="1"/>
  <c r="V92" i="1"/>
  <c r="V54" i="1"/>
  <c r="X178" i="1"/>
  <c r="X68" i="1"/>
  <c r="V119" i="1"/>
  <c r="V68" i="1"/>
  <c r="V202" i="1"/>
  <c r="V15" i="1"/>
  <c r="V43" i="1"/>
  <c r="X92" i="1"/>
  <c r="X218" i="1"/>
  <c r="X78" i="1"/>
  <c r="X119" i="1"/>
  <c r="X162" i="1"/>
  <c r="V178" i="1"/>
  <c r="X43" i="1"/>
  <c r="X229" i="1" l="1"/>
  <c r="V229" i="1"/>
  <c r="AV194" i="7" l="1"/>
  <c r="AU194" i="7"/>
  <c r="AT194" i="7"/>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tc={7EAC1C67-736D-4F3C-85C4-E6003B905824}</author>
    <author>tc={D62D6AB2-E688-4E2C-92D9-43AF075C7075}</author>
    <author>tc={93B2F7A4-B178-436B-B718-4EB9C2D8BEA7}</author>
  </authors>
  <commentList>
    <comment ref="M8" authorId="0" shapeId="0">
      <text>
        <r>
          <rPr>
            <b/>
            <sz val="9"/>
            <color indexed="81"/>
            <rFont val="Tahoma"/>
            <family val="2"/>
          </rPr>
          <t>USUARIO:
1. BIEN
2. SERVICIO</t>
        </r>
        <r>
          <rPr>
            <sz val="9"/>
            <color indexed="81"/>
            <rFont val="Tahoma"/>
            <family val="2"/>
          </rPr>
          <t xml:space="preserve">
</t>
        </r>
      </text>
    </comment>
    <comment ref="N16" authorId="1"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Este indicador de catálogo no guarda relación con el indicador pdd, mientras el pdd habla de numero de personas el indicador colocado por la entidad habla de estrategias</t>
        </r>
      </text>
    </comment>
    <comment ref="N77" authorId="2"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LOS MISMOS 72 ATENDIDOS EN HOGARES DE PASO SON LOS MISMOS RESOCIALIZADOS??? VERIFICAR PORQUE NO SON LOS MISMOS PROCESOS</t>
        </r>
      </text>
    </comment>
    <comment ref="Q77" authorId="3" shapeId="0">
      <text>
        <r>
          <rPr>
            <sz val="11"/>
            <color theme="1"/>
            <rFont val="Aptos Narrow"/>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no es el mismo numero de las personas atendidas en los hogares de paso
</t>
        </r>
      </text>
    </comment>
  </commentList>
</comments>
</file>

<file path=xl/comments3.xml><?xml version="1.0" encoding="utf-8"?>
<comments xmlns="http://schemas.openxmlformats.org/spreadsheetml/2006/main">
  <authors>
    <author>JOHANA VIELLAR</author>
  </authors>
  <commentList>
    <comment ref="AG8" authorId="0" shapeId="0">
      <text>
        <r>
          <rPr>
            <sz val="9"/>
            <color indexed="81"/>
            <rFont val="Tahoma"/>
            <family val="2"/>
          </rPr>
          <t xml:space="preserve">VER ANEXO 1
</t>
        </r>
      </text>
    </comment>
    <comment ref="AH8" authorId="0"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<sst xmlns="http://schemas.openxmlformats.org/spreadsheetml/2006/main" count="7937" uniqueCount="1625">
  <si>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</si>
  <si>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</si>
  <si>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</si>
  <si>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</si>
  <si>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</si>
  <si>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</si>
  <si>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</si>
  <si>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</si>
  <si>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</si>
  <si>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</si>
  <si>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</si>
  <si>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</si>
  <si>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</si>
  <si>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</si>
  <si>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</si>
  <si>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</si>
  <si>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</si>
  <si>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</si>
  <si>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</si>
  <si>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</si>
  <si>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</si>
  <si>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</si>
  <si>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</si>
  <si>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</si>
  <si>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</si>
  <si>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</si>
  <si>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</si>
  <si>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</si>
  <si>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</si>
  <si>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</si>
  <si>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</si>
  <si>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</si>
  <si>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</si>
  <si>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</si>
  <si>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</si>
  <si>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</si>
  <si>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</si>
  <si>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</si>
  <si>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</si>
  <si>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</si>
  <si>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</si>
  <si>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</si>
  <si>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</si>
  <si>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</si>
  <si>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</si>
  <si>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</si>
  <si>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</si>
  <si>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</si>
  <si>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</si>
  <si>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</si>
  <si>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</si>
  <si>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</si>
  <si>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</si>
  <si>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</si>
  <si>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</si>
  <si>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</si>
  <si>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</si>
  <si>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</si>
  <si>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</si>
  <si>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</si>
  <si>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</si>
  <si>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</si>
  <si>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</si>
  <si>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</si>
  <si>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</si>
  <si>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</si>
  <si>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</si>
  <si>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</si>
  <si>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</si>
  <si>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</si>
  <si>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</si>
  <si>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</si>
  <si>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</si>
  <si>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</si>
  <si>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</si>
  <si>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</si>
  <si>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</si>
  <si>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</si>
  <si>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</si>
  <si>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</si>
  <si>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</si>
  <si>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</si>
  <si>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</si>
  <si>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</si>
  <si>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</si>
  <si>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</si>
  <si>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</si>
  <si>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</si>
  <si>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</si>
  <si>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</si>
  <si>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</si>
  <si>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</si>
  <si>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</si>
  <si>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</si>
  <si>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</si>
  <si>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</si>
  <si>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</si>
  <si>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</si>
  <si>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</si>
  <si>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</si>
  <si>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</si>
  <si>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</si>
  <si>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</si>
  <si>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</si>
  <si>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</si>
  <si>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</si>
  <si>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</si>
  <si>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</si>
  <si>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</si>
  <si>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</si>
  <si>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</si>
  <si>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</si>
  <si>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</si>
  <si>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</si>
  <si>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</si>
  <si>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</si>
  <si>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</si>
  <si>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</si>
  <si>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</si>
  <si>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</si>
  <si>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</si>
  <si>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</si>
  <si>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</si>
  <si>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</si>
  <si>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</si>
  <si>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</si>
  <si>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</si>
  <si>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</si>
  <si>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</si>
  <si>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</si>
  <si>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</si>
  <si>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</si>
  <si>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</si>
  <si>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</si>
  <si>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</si>
  <si>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</si>
  <si>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</si>
  <si>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</si>
  <si>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</si>
  <si>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</si>
  <si>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</si>
  <si>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</si>
  <si>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</si>
  <si>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</si>
  <si>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ACUMULADO META PRODUCTO AL AÑO 2024</t>
  </si>
  <si>
    <t>ACUMULADO AL CUATRIENIO</t>
  </si>
  <si>
    <t>PROGRAMACIÓN META PRODUCTO 2025</t>
  </si>
  <si>
    <t>PROGRAMACIÓN META PRODUCTO 2026</t>
  </si>
  <si>
    <t>PROGRAMACIÓN META PRODUCTO 2027</t>
  </si>
  <si>
    <t>16. Paz, justicia e instituciones sólidas.</t>
  </si>
  <si>
    <t>La Línea Estratégica de Seguridad Humana busca proteger la vida en todas sus dimensiones, abordando cualquier factor que pueda ponerla en riesgo.</t>
  </si>
  <si>
    <t>SEGURIDAD HUMANA</t>
  </si>
  <si>
    <t>Construcción de Paz, Derechos Humanos y Convivencia</t>
  </si>
  <si>
    <t>Incrementar en 70% el porcentaje de personas formadas en nuevas masculinidades para los derechos de las mujeres, la equidad de género y la prevención de la violencia.</t>
  </si>
  <si>
    <t>UNA VIDA LIBRE DE VIOLENCIA PARA LAS MUJERES</t>
  </si>
  <si>
    <t>01-01-05</t>
  </si>
  <si>
    <t>Número de mujeres víctimas de violencia basada en género o en riesgo de padecerla atendidas con servicios de orientación psicosocial y jurídica</t>
  </si>
  <si>
    <t>Mujeres víctimas de violencia basada en género o en riesgo de padecerla con servicios de orientación psicosocial y jurídica atendidas</t>
  </si>
  <si>
    <t>ND</t>
  </si>
  <si>
    <t>Atender a cinco mil (5.000) mujeres víctimas de violencia basada en género o en riesgo de padecerla con servicios de orientación psicosocial y jurídica</t>
  </si>
  <si>
    <t>Servicio</t>
  </si>
  <si>
    <t>Casos atendidos</t>
  </si>
  <si>
    <t>Número de mujeres víctimas de violencia, sus hijos e hijas y familia dependiente protegidas en la casa refugio</t>
  </si>
  <si>
    <t>Mujeres víctimas de violencia, sus hijos e hijas y familia dependiente en la casa refugio protegidas</t>
  </si>
  <si>
    <t>0 Fuente: Secretaría de Participación y Desarrollo Social, 2024</t>
  </si>
  <si>
    <t>Proteger doscientas (200) mujeres víctimas de violencia, sus hijos e hijas y familia dependiente en la casa refugio</t>
  </si>
  <si>
    <t>Personas en riesgo extraordinario y extremo protegidas</t>
  </si>
  <si>
    <t>Número de campañas sobre nuevas masculinidades como estrategia de prevención y erradicación contra estereotipos nocivos de género ejecutadas</t>
  </si>
  <si>
    <t>Campañas sobre nuevas masculinidades como estrategia de prevención y erradicación contra estereotipos nocivos de género ejecutadas</t>
  </si>
  <si>
    <t>4 campañas ejecutadas a corte 2023 Fuente: Secretaría de Participación y Desarrollo Social, 2023</t>
  </si>
  <si>
    <t>Ejecutar cuatro (4) campañas sobre nuevas masculinidades como estrategia de prevención y erradicación contra estereotipos nocivos de género</t>
  </si>
  <si>
    <t>Escuelas territoriales de convivencia creadas en las regiones</t>
  </si>
  <si>
    <t>Avance Programa UNA VIDA LIBRE DE VIOLENCIA PARA LAS MUJERES</t>
  </si>
  <si>
    <t>5. Igualdad de género. 
16. Paz, justicia e instituciones sólidas.</t>
  </si>
  <si>
    <t>DERECHO A LA PAZ Y CONVIVENCIA CON EQUIDAD DE GÉNERO</t>
  </si>
  <si>
    <t>01-01-06</t>
  </si>
  <si>
    <t>Mujeres víctimas del conflicto armado vinculadas como constructoras de paz desde la prevención de las violencias basadas en género</t>
  </si>
  <si>
    <t>Mujeres víctimas del conflicto armado como constructoras de paz en estrategias de prevención de las violencias basadas en género vinculadas</t>
  </si>
  <si>
    <t>Vincular a doscientas (200) mujeres víctimas del conflicto armado como constructoras de paz en estrategias de prevención de las violencias basadas en género</t>
  </si>
  <si>
    <t>Número de acciones afirmativas ejecutadas para la asistencia y la atención de mujeres víctimas del conflicto armado</t>
  </si>
  <si>
    <t>Ejecutar una (1) acción afirmativa anual para la asistencia y la atención de mujeres víctimas del conflicto armado</t>
  </si>
  <si>
    <t>0 Fuente: Secretaría de Participación, 2023</t>
  </si>
  <si>
    <t>Espacios de integración de oferta pública generados</t>
  </si>
  <si>
    <t>Avance Programa DERECHO A LA PAZ Y CONVIVENCIA CON EQUIDAD DE GÉNERO</t>
  </si>
  <si>
    <t>2. Hambre Cero 
3. Salud y Bienestar</t>
  </si>
  <si>
    <t>Atención Integral a Grupos de Especial Protección</t>
  </si>
  <si>
    <t>Incrementar a 7,70% el porcentaje de personas mayores atendidas anualmente con servicios integrales en los centros de vida y centros de protección</t>
  </si>
  <si>
    <t>FORTALECIMIENTO A LA PROTECCIÓN DIGNA DE LAS PERSONAS MAYORES EN EL DISTRITO DE CARTAGENA</t>
  </si>
  <si>
    <t>01-03-03</t>
  </si>
  <si>
    <t>Personas mayores con atención en centros de vida</t>
  </si>
  <si>
    <t>Atender anualmente 4.194 personas mayores en centros de vida</t>
  </si>
  <si>
    <t>3.894 personas mayores que recibieron atención en el 2023 en centros de vida
Fuente:
Secretaría de Participación y Desarrollo Social, 2023</t>
  </si>
  <si>
    <t>Adultos mayores atendidos con servicios integrales</t>
  </si>
  <si>
    <t>Personas mayores que reciben atención en Grupos Organizados</t>
  </si>
  <si>
    <t>Atender anualmente cinco mil seiscientas ochenta y un (5.681) personas mayores en Grupos Organizados</t>
  </si>
  <si>
    <t>5.681 personas mayores que recibieron atención anualmente en Grupos Organizados a corte 2023
Fuente: Secretaría de Participación y Desarrollo Social, 2023</t>
  </si>
  <si>
    <t>Centros de vida construidos y dotados</t>
  </si>
  <si>
    <t>Construir y dotar cuatro (4) Centros de Vida en el Distrito</t>
  </si>
  <si>
    <t>30 centros de vida existentes en el Distrito Fuente: Secretaría de Participación y Desarrollo Social, 2023</t>
  </si>
  <si>
    <t>Bien</t>
  </si>
  <si>
    <t>Centros de día para el adulto mayor construidos y dotados</t>
  </si>
  <si>
    <t>Hogar geriátrico construido y dotado</t>
  </si>
  <si>
    <t>Construir y dotar un (1) hogar geriátrico para personas mayores en el Distrito</t>
  </si>
  <si>
    <t>0 Fuente: Secretaría de Participación y Desarrollo Social, 2023</t>
  </si>
  <si>
    <t>Centros de protección social para el adulto mayor construidos y dotados</t>
  </si>
  <si>
    <t>NP</t>
  </si>
  <si>
    <t>NA</t>
  </si>
  <si>
    <t>Centros de vida para el adulto mayor adecuados</t>
  </si>
  <si>
    <t>Adecuar diez (10) Centros de Vida para el adulto mayor</t>
  </si>
  <si>
    <t>Centros de día para el adulto mayor adecuados</t>
  </si>
  <si>
    <t>Programa Integral de Educación, Atención y Seguimiento para la Población Longeva y sus Cuidadores creado e implementado</t>
  </si>
  <si>
    <t>Crear e implementar un (1) Programa Integral de Educación, Atención y Seguimiento para la Población Longeva y sus Cuidadores</t>
  </si>
  <si>
    <t>N/A</t>
  </si>
  <si>
    <t>Personas mayores en estado de abandono y/o maltrato atendidas</t>
  </si>
  <si>
    <t>Atender ciento cincuenta (150) personas mayores permanentemente en estado de maltrato y/o abandono</t>
  </si>
  <si>
    <t>150 personas mayores en estado de abandono y/o maltrato a corte 2023
Fuente:Secretaría de Participación y Desarrollo Social, 2023</t>
  </si>
  <si>
    <t>Ruta de atención a los adultos mayores maltratados o en estado de abandono actualizada y socializada</t>
  </si>
  <si>
    <t>Actualizar y socializar una (1) ruta de atención a los adultos mayores maltratados o en estado de abandono</t>
  </si>
  <si>
    <t>Documentos metodológicos realizados</t>
  </si>
  <si>
    <t>Avance Programa FORTALECIMIENTO A LA PROTECCIÓN DIGNA DE LAS PERSONAS MAYORES EN EL DISTRITO DE CARTAGENA</t>
  </si>
  <si>
    <t>10. Reducción de las desigualdades.</t>
  </si>
  <si>
    <t>Atender al 20% de las personas en el Registro para la Localización y Caracterización de Personas con Discapacidad con programas de la oferta institucional de la Secretaría de Participación y Desarrollo Social</t>
  </si>
  <si>
    <t>ASISTENCIA SOCIAL E INCLUYENTE A LAS PERSONAS CON DISCAPACIDAD Y/O SU FAMILIA O CUIDADORES PARA LA SEGURIDAD HUMANA</t>
  </si>
  <si>
    <t>01-03-01</t>
  </si>
  <si>
    <t>Número de personas con discapacidad atendidas con programas de la oferta institucional de la Secretaría de Participación y Desarrollo Social</t>
  </si>
  <si>
    <t>Atender a tres mil cuatrocientas cincuenta y dos (3.452) personas con discapacidad con programas de la oferta institucional de la Secretaría de Participación y Desarrollo Social</t>
  </si>
  <si>
    <t>17.259 personas en el Registro para la Localización y Caracterización de Personas con Discapacidad a corte diciembre de 2020 Fuente: Ministerio de Salud y Protección Social, 2020</t>
  </si>
  <si>
    <t>Personas con discapacidad atendidas con servicios integrales</t>
  </si>
  <si>
    <t>Espacios lúdicos inclusivos para niños, niñas y adolescentes con discapacidad implementados en el Distrito</t>
  </si>
  <si>
    <t>Implementar cuatro (4) espacios lúdicos inclusivos para niños, niñas y adolescentes con discapacidad en el Distrito</t>
  </si>
  <si>
    <t>Centros de atención integral para personas con discapacidad dotados</t>
  </si>
  <si>
    <t>Avance Programa ASISTENCIA SOCIAL E INCLUYENTE A LAS PERSONAS CON DISCAPACIDAD Y/O SU FAMILIA O CUIDADORES PARA LA SEGURIDAD HUMANA</t>
  </si>
  <si>
    <t>UNIDOS PARA LA INCLUSIÓN PRODUCTIVA DE LAS PERSONAS CON DISCAPACIDAD</t>
  </si>
  <si>
    <t>01-03-02</t>
  </si>
  <si>
    <t>Número de unidades productivas de personas con discapacidad creadas</t>
  </si>
  <si>
    <t>Crear doscientas (200) unidades productivas de personas con discapacidad</t>
  </si>
  <si>
    <t>Instancias territoriales de coordinación institucional asistidas y apoyadas</t>
  </si>
  <si>
    <t>Caracterización de personas con discapacidad con vocación productiva elaborada</t>
  </si>
  <si>
    <t>Elaborar cuatro (4) caracterizaciones de la vocación productiva de personas con discapacidad</t>
  </si>
  <si>
    <t>Empresas o emprendimientos de personas con discapacidad vinculados a eventos de interés del Distrito</t>
  </si>
  <si>
    <t>Vincular veinte (20) empresas o emprendimientos de personas con discapacidad a eventos de interés del Distrito</t>
  </si>
  <si>
    <t>Estrategia en sitio implementada</t>
  </si>
  <si>
    <t xml:space="preserve">Numero de personas con discapacidad vinculadas a rutas de empleo </t>
  </si>
  <si>
    <t>Vincular a sesenta (60) personas con discapacidad a rutas de empleo</t>
  </si>
  <si>
    <t>0 Fuente: Secretaría de Participació n Desarrollo Social, 2024</t>
  </si>
  <si>
    <t>Estrategias implementadas</t>
  </si>
  <si>
    <t>Avance Programa UNIDOS PARA LA INCLUSIÓN PRODUCTIVA DE LAS PERSONAS CON DISCAPACIDAD</t>
  </si>
  <si>
    <t>3. Salud y bienestar.</t>
  </si>
  <si>
    <t>Atender integralmente el 100% de los ciudadanos habitantes de calle</t>
  </si>
  <si>
    <t>CIUDADANOS HABITANTES DE CALLE CON PROTECCIÓN SOCIAL Y GARANTÍA DE DERECHOS</t>
  </si>
  <si>
    <t>01-03-05</t>
  </si>
  <si>
    <t>Caracterizaciones anuales de ciudadanos habitantes de calle desarrolladas</t>
  </si>
  <si>
    <t>Desarrollar una (1) caracterización anual de ciudadanos habitantes de calle</t>
  </si>
  <si>
    <t>4 procesos de caracterizaciones desarrollados en el cuatrienio 2020-2023 Fuente: Secretaría de Participación y Desarrollo Social, 2023</t>
  </si>
  <si>
    <t>Documentos de investigación realizados</t>
  </si>
  <si>
    <t>Jornadas de atención humanitaria de ciudadanos habitantes de calle implementadas</t>
  </si>
  <si>
    <t>Implementar cuarenta (40) jornadas de atención humanitaria a ciudadanos habitantes de calle</t>
  </si>
  <si>
    <t>5 jornadas de atención humanitaria a ciudadanos habitantes de calle realizadas en 2023 Fuente: Secretaría de Participación y Desarrollo Social, 2023</t>
  </si>
  <si>
    <t>Jornadas Realizadas</t>
  </si>
  <si>
    <t>Ciudadanos habitantes de calle atendidos en hogares de paso</t>
  </si>
  <si>
    <t>Atender anualmente ochenta (80) ciudadanos habitantes de calle en hogares de paso</t>
  </si>
  <si>
    <t>60 ciudadanos habitantes de calle beneficiados con programa de formación para el trabajo y generación de ingresos en el cuatrienio 2020- 2023 Fuente: Secretaría de Participación y Desarrollo Social, 2023</t>
  </si>
  <si>
    <t xml:space="preserve">Personas atendidas con servicios integrales </t>
  </si>
  <si>
    <t>Ciudadanos habitantes de calle vinculados en procesos de rehabilitación y/o resocialización</t>
  </si>
  <si>
    <t>Vincular a ochenta (80) ciudadanos habitantes de calle en procesos de rehabilitación y/o resocialización</t>
  </si>
  <si>
    <t>Avance Programa CIUDADANOS HABITANTES DE CALLE CON PROTECCIÓN SOCIAL Y GARANTÍA DE DERECHOS</t>
  </si>
  <si>
    <t>Incrementar a 25% el porcentaje población migrante, colombianos retornados y de acogida atendida en el Centro Intégrate</t>
  </si>
  <si>
    <t>ATENCIÓN INTEGRAL AL MIGRANTE</t>
  </si>
  <si>
    <t>Número de personas migrantes, retornados y de acogida, beneficiadas con asistencia técnica y acompañamiento productivo y empresarial desde la ruta de inclusión productiva</t>
  </si>
  <si>
    <t>Beneficiar a tres mil quinientas treinta y cuatro (3.534) personas migrantes, retornados y de acogida, con asistencia técnica y acompañamiento productivo y empresarial desde la ruta de inclusión productiva</t>
  </si>
  <si>
    <t>12.318 personas caracterizadas en el Centro Intégrate a corte de noviembre de 2023 Fuente: Centro Intégrate, Secretaría del Interior, 2023</t>
  </si>
  <si>
    <t>Proyectos productivos formulados</t>
  </si>
  <si>
    <t>Número de personas migrantes, retornados y de acogida vinculadas laboralmente desde la ruta de inclusión productiva</t>
  </si>
  <si>
    <t>Vincular laboralmente a cincuenta y cinco (55) nuevos migrantes, retornados y de acogida desde la ruta de inclusión productiva</t>
  </si>
  <si>
    <t>92 migrantes, retornados o de acogida vinculados laboralmente desde la ruta de inclusión productiva a corte 2023 Fuente: Departamento Nacional de Planeación, 2023</t>
  </si>
  <si>
    <t>Personas vinculadas a empleo formal para población vulnerable</t>
  </si>
  <si>
    <t>Avance Programa ATENCIÓN INTEGRAL AL MIGRANTE</t>
  </si>
  <si>
    <t>Formular al 100% e implementar la Política Pública de Diversidad Sexual e Identidad de Género</t>
  </si>
  <si>
    <t>CARTAGENA DIVERSA</t>
  </si>
  <si>
    <t>01-03-04</t>
  </si>
  <si>
    <t>Número de personas LGBTIQ+ asistidas para acceder a programas de formación para el trabajo y de educación técnica y tecnológica</t>
  </si>
  <si>
    <t>Asistir a quinientas (500) personas LGBTIQ+ para acceder a programas de formación para el trabajo y de educación técnica y tecnológica</t>
  </si>
  <si>
    <t>0 Fuente: Secretaría de Participación y Desarrollo Social</t>
  </si>
  <si>
    <t>Personas beneficiadas</t>
  </si>
  <si>
    <t>Número de emprendimientos, negocios y/o proyectos productivos liderados por personas con orientaciones sexuales e identidades de género diversas financiados</t>
  </si>
  <si>
    <t>Financiar doscientos (200) emprendimientos, negocios y/o proyectos productivos liderados por personas con orientaciones sexuales e identidades de género diversas.</t>
  </si>
  <si>
    <t>0 emprendimientos de mujeres financiados a corte 2023 Fuente: Secretaría de Participación y Desarrollo Social, 2023</t>
  </si>
  <si>
    <t>Número de rutas de atención integral de violencias basadas en orientación sexual e identidad de género creadas</t>
  </si>
  <si>
    <t>Crear una (1) ruta de atención integral de violencias</t>
  </si>
  <si>
    <t>Número de procesos de sensibilización a diferentes comunidades para propiciar la transformación de imaginarios sociales frente a personas con orientaciones sexuales e identidades de género diversas y sectores LGBTIQ+ implementados</t>
  </si>
  <si>
    <t>Implementar ocho (8) procesos de sensibilización a diferentes comunidades para propiciar la transformación de imaginarios sociales frente a personas con orientaciones sexuales e identidades de género diversas y sectores LGBTIQ+</t>
  </si>
  <si>
    <t>Eventos Realizados</t>
  </si>
  <si>
    <t>Número de campañas de promoción y prevención de la salud, salud sexual y reproductiva y salud mental dirigida a personas con orientaciones sexuales e identidades de género diversas y sectores LGBTIQ+ desarrolladas</t>
  </si>
  <si>
    <t>Desarrollar ocho (8) campañas de promoción y prevención de la salud, salud sexual y reproductiva y salud mental dirigida a personas con orientaciones sexuales e identidades de género diversas y sectores LGBTIQ+</t>
  </si>
  <si>
    <t>Campañas Realizadas</t>
  </si>
  <si>
    <t>Avance Programa CARTAGENA DIVERSA</t>
  </si>
  <si>
    <t>SISTEMA DISTRITAL DEL CUIDADO</t>
  </si>
  <si>
    <t>01-03-06</t>
  </si>
  <si>
    <t>Alianzas público_x0002_populares con organizaciones de cuidado comunitario creadas</t>
  </si>
  <si>
    <t>Crear cuatro (4) alianzas público_x0002_populares con organizaciones de cuidado comunitario (1 al año)</t>
  </si>
  <si>
    <t>Alianzas formalizadas</t>
  </si>
  <si>
    <t>Ruta del cuidado con una canasta de servicios en articulación del sector público y privado para cuidadores y agentes del cuidado diseñada e implementada</t>
  </si>
  <si>
    <t>Diseñar e implementar una (1) ruta del cuidado con una canasta de servicios en articulación del sector público y privado para cuidadores y agentes del cuidado</t>
  </si>
  <si>
    <t>Sistema Distrital de Cuidado diseñado, estructurado e implementado</t>
  </si>
  <si>
    <t>Diseñar, estructurar e implementar un (1) Sistema Distrital de Cuidado</t>
  </si>
  <si>
    <t>Documentos de lineamientos técnicos elaborados</t>
  </si>
  <si>
    <t>Acciones de transformación cultural para la democratización del cuidado (nuevas masculinidades) creadas</t>
  </si>
  <si>
    <t>Crear cuatro (4) acciones de transformación cultural para la democratización del cuidado (nuevas masculinidades)</t>
  </si>
  <si>
    <t>Avance Programa SISTEMA DISTRITAL DEL CUIDADO</t>
  </si>
  <si>
    <t>2. Hambre Cero
 5. Igualdad de Género.</t>
  </si>
  <si>
    <t xml:space="preserve">Su objetivo consiste en mejorar la calidad de vida y la garantía de los derechos fundamentales para toda la ciudadanía mediante la reducción de la pobreza multidimensional.  </t>
  </si>
  <si>
    <t>Vida Digna</t>
  </si>
  <si>
    <t>Infancia, Adolescencia y Familia</t>
  </si>
  <si>
    <t>Incrementar a 50% el porcentaje de niños, niñas, adolescentes y familias beneficiarias de programas de atención integral y prevención de violencias</t>
  </si>
  <si>
    <t>ENTORNOS SEGUROS PARA LA PRIMERA INFANCIA</t>
  </si>
  <si>
    <t>02-04-03</t>
  </si>
  <si>
    <t>Número de niñas y niños en primera infancia con atenciones priorizadas en el marco de la atención integral</t>
  </si>
  <si>
    <t>Atender a dos mil ochocientos (2.800) niñas y niños en primera infancia en el marco de la atención integral anualmente</t>
  </si>
  <si>
    <t>1.534 niñas y niños en primera infancia con atenciones priorizadas en el marco de la atención integral anualmente a corte 2023 Fuente: Secretaría de Participación y Desarrollo Social, 2023</t>
  </si>
  <si>
    <t>Niños y niñas atendidos en Servicio integrales</t>
  </si>
  <si>
    <t>Número de padres, madres y cuidadores vinculados a acciones de formación para el fortalecimiento de vínculos, la crianza amorosa y la promoción de sus derechos</t>
  </si>
  <si>
    <t>Vincular a treinta y tres mil ochocientos veintidós (33.822) de padres, madres, y cuidadores en acciones de formación para el fortalecimiento de vínculos, la crianza amorosa y la promoción de sus derechos</t>
  </si>
  <si>
    <t>15.822 padres, madres y cuidadores que participan en acciones de formación para el fortalecimiento de vínculos, la crianza amorosa y la promoción de sus derechos en el cuatrienio 2020-2023 Fuente: Secretaría de Participación y Desarrollo Social, 2023</t>
  </si>
  <si>
    <t>Familias pertenecientes a cada comunidad atendida</t>
  </si>
  <si>
    <t>Centros de Desarrollo Infantil construidos y dotados en el Distrito</t>
  </si>
  <si>
    <t>Construir y dotar dos (2) Centros de Desarrollo Infantil en el Distrito</t>
  </si>
  <si>
    <t>9 Centros de Desarrollo Infantil existentes en el Distrito Fuente: Secretaría de Participación y Desarrollo Social, 2023</t>
  </si>
  <si>
    <t>Edificaciones de atención integral a la primera infancia construidas</t>
  </si>
  <si>
    <t>Centros de Desarrollo Infantil adecuados</t>
  </si>
  <si>
    <t>Adecuar tres (3) Centros de Desarrollo Infantil</t>
  </si>
  <si>
    <t>Edificaciones de atención a la primera infancia adecuadas</t>
  </si>
  <si>
    <t>Avance Programa ENTORNOS SEGUROS PARA LA PRIMERA INFANCIA</t>
  </si>
  <si>
    <t>AVANZANDO HACIA UNA INFANCIA Y ADOLESCENCIA PROTEGIDA Y SIN VIOLENCIAS</t>
  </si>
  <si>
    <t>02-04-01</t>
  </si>
  <si>
    <t>Número de niños, niñas y adolescentes vinculados en actividades para la prevención y desvinculación de situación o riesgo de todo tipo de violencia</t>
  </si>
  <si>
    <t>Vincular a treinta y seis mil (36.000) niños, niñas y adolescentes en actividades para la prevención y desvinculación de situación o riesgo de todo tipo de violencia</t>
  </si>
  <si>
    <t>30.070 niños, niñas y adolescentes que participan en actividades para la prevención y desvinculación de situación o riesgo de todo tipo de violencia Fuente: Secretaría de Participación y Desarrollo Social, 2023</t>
  </si>
  <si>
    <t>Niños, niñas, adolescentes y jóvenes beneficiados</t>
  </si>
  <si>
    <t>Número de niños, niñas, adolescentes beneficiados con acciones de prevención de amenazas o vulneración de derechos a través del Hogar de Protección</t>
  </si>
  <si>
    <t>Beneficiar a cuatrocientos ochenta (480) niños, niñas y adolescentes anualmente con acciones de prevención de amenazas o vulneración de derechos a través del Hogar de Protección</t>
  </si>
  <si>
    <t>Niños, niñas, adolescentes y jóvenes atendidios en los servicios de restablecimiento en la administración de justicia</t>
  </si>
  <si>
    <t>Ruta actualizada y socializada para la atención y protección de niños y niñas contra la Explotación Sexual Comercial de Niños Niñas y Adolescentes</t>
  </si>
  <si>
    <t>Actualizar y socializar una (1) ruta para la atención y protección de niños y niñas contra la Explotación Sexual Comercial de Niños Niñas y Adolescentes</t>
  </si>
  <si>
    <t>Ruta desactualizada para la atención y protección de niños y niñas contra la Explotación Sexual Comercial de Niños Niñas y Adolescentes Fuente: Secretaría de Participación 2023</t>
  </si>
  <si>
    <t>Número de padres, madres y cuidadores formados para la prevención de las violencias y buena crianza a niños, niñas y adolescentes</t>
  </si>
  <si>
    <t>Formar a ocho mil (8.000) padres, madres y cuidadores en prevención de las violencias y buena crianza a niños, niñas y adolescentes</t>
  </si>
  <si>
    <t>4.059 padres, madres y cuidadores formados para la prevención de las violencias y buena crianza a niños, niñas y adolescentes Fuente: Secretaría de Participación, 2023</t>
  </si>
  <si>
    <t>Niños, niñas y adolescentes atendidos</t>
  </si>
  <si>
    <t>Avance Programa AVANZANDO HACIA UNA INFANCIA Y ADOLESCENCIA PROTEGIDA Y SIN VIOLENCIAS</t>
  </si>
  <si>
    <t>JUGANDO Y PARTICIPANDO LOS DERECHOS DE LA NIÑEZ VAMOS IMPULSANDO</t>
  </si>
  <si>
    <t>02-04-02</t>
  </si>
  <si>
    <t>Número de niños, niñas y adolescentes vinculados a actividades lúdicas extramurales y del ejercicio del derecho al juego al interior de las ludotecas distritales</t>
  </si>
  <si>
    <t>Vincular a sesenta y tres mil (63.000) niños, niñas y adolescentes en actividades lúdicas extramurales y del ejercicio del derecho al juego en las ludotecas distritales</t>
  </si>
  <si>
    <t>55.465 niños, niñas y adolescentes que participan y disfrutan de actividades lúdicas extramurales y del ejercicio del derecho al juego en las ludotecas distritales Fuente: Secretaría de Participación, 2023</t>
  </si>
  <si>
    <t>Personas capacitadas</t>
  </si>
  <si>
    <t>Número de niños, niñas y adolescentes vinculados en acciones de promoción del derecho a la participación y a la asociación</t>
  </si>
  <si>
    <t>Vincular a dos mil trescientos (2.300) niños, niñas y adolescentes en acciones de promoción del derecho a la participación y a la asociación</t>
  </si>
  <si>
    <t>2.036 niños, niñas y adolescentes vinculados en acciones de promoción del derecho a la participación y a la asociación Fuente: Secretaría de Participación, 2023</t>
  </si>
  <si>
    <t>Avance Programa JUGANDO Y PARTICIPANDO LOS DERECHOS DE LA NIÑEZ VAMOS IMPULSANDO</t>
  </si>
  <si>
    <t>5. Igualdad de género. 
8. Trabajo decente y crecimiento económico. 
10. Reducción de las desigualdades.</t>
  </si>
  <si>
    <t>Su objetivo consiste en aumentar la capacidad de la ciudad en la generación de mejores ingresos y trabajo decente para sus habitantes.</t>
  </si>
  <si>
    <t>DESARROLLO ECONÓMICO EQUITATIVO</t>
  </si>
  <si>
    <t>Trabajo Decente y Cierre de Brechas Laborales</t>
  </si>
  <si>
    <t>Reducir a 6,3% la brecha de género laboral en el Distrito</t>
  </si>
  <si>
    <t>DERECHO AL TRABAJO EN CONDICIONES DE IGUALDAD Y DIGNIDAD PARA LA MUJER</t>
  </si>
  <si>
    <t>03-03-02</t>
  </si>
  <si>
    <t>Número de mujeres cualificadas para la inserción laboral</t>
  </si>
  <si>
    <t>Cualificar mil trescientos (1.300) mujeres para la inserción laboral acorde a la pertinencia y necesidades del mercado laboral de la ciudad</t>
  </si>
  <si>
    <t>600 mujeres cualificadas en inserción laboral a corte 2023 Fuente: Secretaría de Participación y Desarrollo Social, 2023</t>
  </si>
  <si>
    <t>Personas formadas</t>
  </si>
  <si>
    <t>Avance Programa DERECHO AL TRABAJO EN CONDICIONES DE IGUALDAD Y DIGNIDAD PARA LA MUJER</t>
  </si>
  <si>
    <t>8. Trabajo decente y crecimiento.
10. Reducción de las desigualdades.</t>
  </si>
  <si>
    <t>Economía Popular y Emprendimiento</t>
  </si>
  <si>
    <t>Fortalecer con capacidades técnicas y financieras a 2.876 emprendimientos y MiPymes</t>
  </si>
  <si>
    <t>AVANZAMOS PARA FORTALECER LA ECONOMÍA POPULAR Y GENERAR MEJORES INGRESOS PARA NUESTRAS FAMILIAS</t>
  </si>
  <si>
    <t>03-04-02</t>
  </si>
  <si>
    <t>Caracterización socio empresarial de familias vulnerables atendidas en el Distrito elaborada</t>
  </si>
  <si>
    <t>Elaborar una (1) caracterización socio empresarial de familias vulnerables atendidas en el Distrito</t>
  </si>
  <si>
    <t>Documento de investigación realizado</t>
  </si>
  <si>
    <t>Personas vulnerables formadas y con fortalecimiento productivo</t>
  </si>
  <si>
    <t>Formar y asistir con fortalecimiento productivo a cuatro mil (4.000) personas vulnerables</t>
  </si>
  <si>
    <t>15.976 personas vulnerables formadas y con fortalecimiento productivo a corte 2023 Fuente: Secretaría de Participación y Desarrollo Social, 2023</t>
  </si>
  <si>
    <t>Número de ferias de emprendimientos desarrolladas anualmente en el Distrito</t>
  </si>
  <si>
    <t>Desarrollar una (1) feria anual de emprendimiento en el Distrito priorizando mujeres y jóvenes</t>
  </si>
  <si>
    <t>Eventos comerciales apoyados</t>
  </si>
  <si>
    <t>Número de negocios y/o proyectos productivos liderados por mujeres financiados y formalizados</t>
  </si>
  <si>
    <t>Financiar y formalizar cien (100) negocios y/o proyectos productivos liderados por mujeres</t>
  </si>
  <si>
    <t>40 negocios y/o proyectos de mujeres financiados y formalizados a corte 2023 Fuente: Secretaría de Participación y Desarrollo Social, 2023</t>
  </si>
  <si>
    <t>Unidades productivas capitalizadas</t>
  </si>
  <si>
    <t>03-04-03</t>
  </si>
  <si>
    <t>Jóvenes formados en emprendimientos e inclusión productiva</t>
  </si>
  <si>
    <t>Formar a dos mil (2.000) jóvenes en emprendimientos e inclusión productiva</t>
  </si>
  <si>
    <t>2.283 jóvenes formados en emprendimientos e inclusión productiva a corte 2023 Fuente: Secretaría de Participación y Desarrollo Social, 2023</t>
  </si>
  <si>
    <t xml:space="preserve"> Personas capacitadas</t>
  </si>
  <si>
    <t>Emprendimientos juveniles apoyados financieramente</t>
  </si>
  <si>
    <t>Apoyar financieramente seiscientos (600) emprendimientos juveniles</t>
  </si>
  <si>
    <t>Jóvenes formados y certificados para la vinculación e inserción en el mercado laboral</t>
  </si>
  <si>
    <t>Formar y certificar a cuatrocientos (400) jóvenes para la vinculación e inserción en el mercado laboral</t>
  </si>
  <si>
    <t>Espacios o acciones creadas de promoción para la vinculación laboral de jóvenes al trabajo formal y promoción del primer empleo</t>
  </si>
  <si>
    <t>Crear cuatro (4) espacios o acciones de promoción para la vinculación laboral de jóvenes al trabajo formal y promoción del primer empleo</t>
  </si>
  <si>
    <t>Avance Programa AVANZAMOS PARA FORTALECER LA ECONOMÍA POPULAR Y GENERAR MEJORES INGRESOS PARA NUESTRAS FAMILIAS</t>
  </si>
  <si>
    <t>1. Fin de la Pobreza 
2. Hambre cero 
8. Trabajo decente y crecimiento económico. 
12. Producción y consumo responsables.</t>
  </si>
  <si>
    <t>Desarrollo Agropecuario</t>
  </si>
  <si>
    <t>Incrementar en 15% el porcentaje de mujeres rurales atendidas en el servicio de extensión agropecuaria</t>
  </si>
  <si>
    <t>INCLUSIÓN PRODUCTIVA Y SOCIAL DE LA AGRICULTURA CAMPESINA, FAMILIAR Y COMUNITARIA</t>
  </si>
  <si>
    <t>03-06-01</t>
  </si>
  <si>
    <t>Número de procesos productivos de agricultura campesina familiar y comunitaria desarrollados</t>
  </si>
  <si>
    <t>Desarrollar diez (10) procesos productivos de agricultura campesina familiar y comunitaria</t>
  </si>
  <si>
    <t>0 Fuente: Unidad Municipal de Asistencia Técnica Agropecuaria, 2023</t>
  </si>
  <si>
    <t>Número de mujeres rurales atendidas con servicios de extensión agropecuaria</t>
  </si>
  <si>
    <t>Atender a mil setecientos sesenta y siete (1.767) mujeres rurales con servicios de extensión agropecuaria</t>
  </si>
  <si>
    <t>1.536 mujeres rurales atendidas con servicios de extensión en el cuatrienio 2020-2023 Fuente: Unidad Municipal de Asistencia Técnica Agropecuaria, 2023</t>
  </si>
  <si>
    <t>Pequeños productores rurales asistidos técnicamente</t>
  </si>
  <si>
    <t>Número de mujeres afros rurales atendidas con servicios de extensión agropecuaria</t>
  </si>
  <si>
    <t>Atender a doscientas (200) mujeres afro rurales con servicios de extensión agropecuaria</t>
  </si>
  <si>
    <t>Productores beneficiados con estrategias de fomento a la asociatividad</t>
  </si>
  <si>
    <t>Incrementar en 110% el porcentaje de mujeres indígenas atendidas en fortalecimiento de actividades propias</t>
  </si>
  <si>
    <t>Número de mujeres indígena atendidas en las actividades propias</t>
  </si>
  <si>
    <t>Atender a cien (100) mujeres indígenas en el fortalecimiento de las actividades propias</t>
  </si>
  <si>
    <t>48 mujeres indígenas atendidas en el cuatrienio 2020-2023 Fuente: Unidad Municipal de Asistencia Técnica Agropecuaria, 2023</t>
  </si>
  <si>
    <t>Número de circuitos cortos de comercialización implementados (mercados campesinos, ferias de negocios, HORECA, Mercado Virtual)</t>
  </si>
  <si>
    <t>Implementar tres (3) circuitos cortos de comercialización</t>
  </si>
  <si>
    <t>Avance Programa INCLUSIÓN PRODUCTIVA Y SOCIAL DE LA AGRICULTURA CAMPESINA, FAMILIAR Y COMUNITARIA</t>
  </si>
  <si>
    <t>Incrementar en 15% el porcentaje de usuarios atendidos con servicios de extensión agropecuaria</t>
  </si>
  <si>
    <t>EXTENSIÓN AGROPECUARIA, INFRAESTRUCTURA Y ACTIVOS PRODUCTIVOS PARA LA COMPETITIVIDAD AGROPECUARIA Y LA SOBERANÍA ALIMENTARIA</t>
  </si>
  <si>
    <t>03-06-02</t>
  </si>
  <si>
    <t>Número de Planes de Extensión Agropecuaria del Distrito formulados y/o ejecutados</t>
  </si>
  <si>
    <t>Formular y ejecutar un (1) Plan de Extensión Agropecuaria del Distrito</t>
  </si>
  <si>
    <t>Documentos de planeación elaborados</t>
  </si>
  <si>
    <t>Número de productores atendidos con servicios de extensión agropecuaria</t>
  </si>
  <si>
    <t>Atender a tres mil seiscientos cincuenta y dos (3.652) productores con servicios de extensión agropecuaria</t>
  </si>
  <si>
    <t>3.176 productos atendidos con servicios de extensión en el cuatrienio 2020-2023 Fuente: Unidad Municipal de Asistencia Técnica Agropecuaria, 2023</t>
  </si>
  <si>
    <t>Número de encadenamientos y/o cadenas productivas para garantizar el derecho humano a la alimentación consolidadas</t>
  </si>
  <si>
    <t>Consolidar dos (2) encadenamientos y/o cadenas productivas para garantizar el derecho humano a la alimentación</t>
  </si>
  <si>
    <t>Número de organizaciones de pescadores (pertenecientes a grupos étnicos) dotadas</t>
  </si>
  <si>
    <t>Dotar veinte (20) organizaciones de pescadores (pertenecientes a grupos étnicos)</t>
  </si>
  <si>
    <t>15 organizaciones de pescadores dotadas en el cuatrienio 2020 -2023 Fuente: Unidad Municipal de Asistencia Técnica Agropecuaria, 2023</t>
  </si>
  <si>
    <t>Asociaciones u organizaciones apoyadas</t>
  </si>
  <si>
    <t>Número de procesos productivos en producción, reproducción y mejoramiento genético (bovina y/o especies menores) formulados y/o ejecutados</t>
  </si>
  <si>
    <t>Formular y ejecutar tres (3) procesos productivos en producción, reproducción y mejoramiento genético (bovina y/o especies menores)</t>
  </si>
  <si>
    <t>Número de procesos asociativos para fortalecer las capacidades y competencias agropecuarias creados</t>
  </si>
  <si>
    <t>Crear cuatro (4) procesos asociativos para fortalecer las capacidades y competencias agropecuarias</t>
  </si>
  <si>
    <t>Proyectos asociativos estructurados</t>
  </si>
  <si>
    <t>Número de emprendimientos rurales orientados a la generación de valor agregado asistidos</t>
  </si>
  <si>
    <t>Asistir veinte (20) emprendimientos rurales orientados a la generación de valor agregado</t>
  </si>
  <si>
    <t>10 emprendimient os rurales fortalecidos a corte 2023 Fuente: Unidad Municipal de Asistencia Técnica Agropecuaria, 2023</t>
  </si>
  <si>
    <t>Unidades productivas beneficiadas</t>
  </si>
  <si>
    <t>Avance Programa EXTENSIÓN AGROPECUARIA, INFRAESTRUCTURA Y ACTIVOS PRODUCTIVOS PARA LA COMPETITIVIDAD AGROPECUARIA Y LA SOBERANÍA ALIMENTARIA</t>
  </si>
  <si>
    <t>CARTAGENA CIUDAD DE PESCADORES</t>
  </si>
  <si>
    <t>03-06-03</t>
  </si>
  <si>
    <t>Proyectos de maricultura implementados y formulados</t>
  </si>
  <si>
    <t>Formular e implementar dos (2) proyectos de maricultura</t>
  </si>
  <si>
    <t>Acciones para el fortalecimiento de la mujer en el ejercicio de la pesca desarrolladas</t>
  </si>
  <si>
    <t>Desarrollar cuatro (4) acciones para el fortalecimiento de la mujer en el ejercicio de la pesca</t>
  </si>
  <si>
    <t>Eventos realizados</t>
  </si>
  <si>
    <t>Centro de Acopio Integral creado</t>
  </si>
  <si>
    <t>Crear un (1) Centro de Acopio Integral</t>
  </si>
  <si>
    <t>Centros de acopio adecuados</t>
  </si>
  <si>
    <t>Escuelas de pescadores de saberes ancestrales creadas</t>
  </si>
  <si>
    <t>Crear una (1) escuela de pescadores de saberes ancestrales</t>
  </si>
  <si>
    <t>Documentos metodológicos elaborados</t>
  </si>
  <si>
    <t>Número de pruebas bromatológicas en los peces de la Bahía de Cartagena</t>
  </si>
  <si>
    <t>Elaborar (1) prueba bromatológica en los peces de la Bahía de Cartagena</t>
  </si>
  <si>
    <t>0 Fuente: AUNAP, 2023</t>
  </si>
  <si>
    <t>Documento de investigación</t>
  </si>
  <si>
    <t>Número de pruebas ambientales en los peces de la Bahía de Cartagena</t>
  </si>
  <si>
    <t>Elaborar (1) prueba ambiental en los peces de la Bahía de Cartagena</t>
  </si>
  <si>
    <t>Avance Programa CARTAGENA CIUDAD DE PESCADORES</t>
  </si>
  <si>
    <t>14. Vida submarina
15. Vida de ecosistemas terrestres.</t>
  </si>
  <si>
    <t>Busca mejorar la movilidad, la infraestructura y la accesibilidad, en armonía con la protección de nuestros ecosistemas. Ello, a través de la promoción del desarrollo sostenible, el ordenamiento alrededor del agua y la adaptación al cambio climático para la garantía del derecho a la ciudad de las generaciones presentes y futuras.</t>
  </si>
  <si>
    <t>CIUDAD CONECTADA Y SOSTENIBLE</t>
  </si>
  <si>
    <t>Cartagena Amigable con el Ambiente</t>
  </si>
  <si>
    <t>Incrementar en 4% el porcentaje de espacios públicos intervenidos para sana convivencia y protección de animales domésticos</t>
  </si>
  <si>
    <t>BIENESTAR ANIMAL Y PROTECCIÓN DE LA VIDA SILVESTRE</t>
  </si>
  <si>
    <t>04-04-04</t>
  </si>
  <si>
    <t>Número de actividades desarrolladas por año para promover la protección y bienestar animal en sectores turísticos de la ciudad</t>
  </si>
  <si>
    <t>Desarrollar doce (12) actividades por año para promover la protección y bienestar animal en sectores turísticos</t>
  </si>
  <si>
    <t>Instancias territoriales asistidas técnicamente</t>
  </si>
  <si>
    <t>Incrementar en 15% el porcentaje de participacion de la ciudadania en actividades de control social y promocion del bienestar animal</t>
  </si>
  <si>
    <t>Número de protocolos estandarizados para la atención a animales domésticos y silvestres</t>
  </si>
  <si>
    <t>Estandarizar tres (3) protocolos para la atención a animales domésticos y silvestres</t>
  </si>
  <si>
    <t>Documentos de lineamientos técnicos realizados</t>
  </si>
  <si>
    <t>Número de módulos o aplicativos funcionales de software integrados en una plataforma web de acceso abierto creados</t>
  </si>
  <si>
    <t>Crear tres (3) módulos o aplicativos funcionales de software integrados en una plataforma web de acceso abierto</t>
  </si>
  <si>
    <t>Sistemas de información implementados</t>
  </si>
  <si>
    <t>Incrementar en 80% el porcentaje de avance en la habilitación de la infraestructura fija y móvil para el bienestar animal</t>
  </si>
  <si>
    <t>Número total de animales atendidos por año en las jornadas de salud, prevención y protección animal</t>
  </si>
  <si>
    <t>Atender a veinte mil (20.000) animales por año en jornadas de salud, prevención y protección animal</t>
  </si>
  <si>
    <t>4.824 animales atendidos en jornadas de salud, prevención y protección animal a corte 2023 Fuente: Unidad Municipal de Asistencia Técnica Agropecuaria, 2023</t>
  </si>
  <si>
    <t>Animales atendidos en el coso municipal</t>
  </si>
  <si>
    <t>Número de animales domésticos censados</t>
  </si>
  <si>
    <t>Censar cien mil (100.000) animales domésticos</t>
  </si>
  <si>
    <t>393 animales censados a corte 2023 Fuente: Unidad Municipal de Asistencia Técnica Agropecuaria 2023</t>
  </si>
  <si>
    <t>Animales atendidos</t>
  </si>
  <si>
    <t>Incrementar en 40% el porcentaje de incidencias y/o denuncias reportadas con verificación posterior a la intervención inicial sobre maltrato animal</t>
  </si>
  <si>
    <t>Centro de Bienestar Animal del Distrito creado y en operación</t>
  </si>
  <si>
    <t>Crear y poner en operación un (1) Centro de Bienestar Animal del Distrito</t>
  </si>
  <si>
    <t>Infraestructura para el bienestar animal construida y dotada</t>
  </si>
  <si>
    <t>Número de unidades móviles de atención veterinaria dotadas</t>
  </si>
  <si>
    <t>Dotar tres (3) unidades móviles de atención veterinaria</t>
  </si>
  <si>
    <t>Infraestructura para el bienestar animal construida</t>
  </si>
  <si>
    <t>Avance Programa BIENESTAR ANIMAL Y PROTECCIÓN DE LA VIDA SILVESTRE</t>
  </si>
  <si>
    <t>16. Paz, justicia e instituciones sólidas</t>
  </si>
  <si>
    <t>Consiste en 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</si>
  <si>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INNOVACION PÚBLICA Y PARTICIPACIÓN CIUDADANA</t>
  </si>
  <si>
    <t>Participación ciudadana y acción comunal</t>
  </si>
  <si>
    <t>Incrementar a 10,38% el porcentaje de jóvenes que concurren en instancias de participación ciudadana (10.000 jóvenes)</t>
  </si>
  <si>
    <t>PROMOCIÓN Y GARANTÍA PARA LA PARTICIPACIÓN SOCIOPOLÍTICA JUVENIL</t>
  </si>
  <si>
    <t>05-05-02</t>
  </si>
  <si>
    <t>Número de voluntariados juveniles distritales conformados</t>
  </si>
  <si>
    <t>Conformar un (1) voluntariado juvenil distrital</t>
  </si>
  <si>
    <t>Instancia creada</t>
  </si>
  <si>
    <t>Número de escuelas de formación en liderazgo juvenil</t>
  </si>
  <si>
    <t>Crear una (1) escuela de formación en liderazgo juvenil</t>
  </si>
  <si>
    <t>Documento de lineamientos tecnicos</t>
  </si>
  <si>
    <t>Número de jóvenes vinculados en programas de formación sociopolítica y habilidades para la vida</t>
  </si>
  <si>
    <t>Vincular ocho mil (8.000) jóvenes en programas de formación sociopolítica y habilidades para la vida</t>
  </si>
  <si>
    <t>11.419 jóvenes vinculados en programas de formación sociopolítica y habilidades para la vida a corte a 2023 Fuente: Secretaría de Participación y Desarrollo Social, 2023</t>
  </si>
  <si>
    <t>Programas para el fortalecimiento de los derechos de la Juventud implementado</t>
  </si>
  <si>
    <t>Implementar cuatro (4) programas (uno por año) para el fortalecimiento de los derechos de la Juventud</t>
  </si>
  <si>
    <t>Consejo Distrital de Juventud y Plataforma de Juventudes acompañados</t>
  </si>
  <si>
    <t>Acompañar con apoyo técnico, administrativo y logístico al Consejo Distrital de Juventud y Plataforma de Juventudes</t>
  </si>
  <si>
    <t>1 acompañamiento realizado a la Plataforma de Juventudes Fuente: Secretaría de Participación y Desarrollo Social, 2023</t>
  </si>
  <si>
    <t>Instancia apoyada</t>
  </si>
  <si>
    <t>Avance Programa PROMOCIÓN Y GARANTÍA PARA LA PARTICIPACIÓN SOCIOPOLÍTICA JUVENIL</t>
  </si>
  <si>
    <t>10. Reducción de las desigualdades 
5. Igualdad de Género</t>
  </si>
  <si>
    <t>Incrementar al 9,11% el porcentaje de mujeres vinculadas a procesos políticos, sociales y participativos</t>
  </si>
  <si>
    <t>DERECHO A LA PARTICIPACIÓN Y REPRESENTACIÓN CON EQUIDAD DE GÉNERO</t>
  </si>
  <si>
    <t>05-05-01</t>
  </si>
  <si>
    <t>Consejo Consultivo de Mujeres y Equidad de Género creado</t>
  </si>
  <si>
    <t>Crear un (1) Consejo Consultivo de Mujeres y Equidad de Género</t>
  </si>
  <si>
    <t>Número de mujeres formadas para la participación sociopolítica, liderazgo e incidencia política en el Distrito</t>
  </si>
  <si>
    <t>Formar a tres mil (3.000) mujeres para la participación sociopolítica, liderazgo e incidencia política en el Distrito</t>
  </si>
  <si>
    <t>Casa de la Mujer en operación y/o funcionamiento</t>
  </si>
  <si>
    <t>Diseñar, construir y dotar una (1) Casa de la Mujer para su operación y/o funcionamiento</t>
  </si>
  <si>
    <t>Una (1) Casa creada Fuente: Secretaría de Participación y Desarrollo Social, 2023</t>
  </si>
  <si>
    <t>Estudios de preinversión elaborados</t>
  </si>
  <si>
    <t>Avance Programa DERECHO A LA PARTICIPACIÓN Y REPRESENTACIÓN CON EQUIDAD DE GÉNERO</t>
  </si>
  <si>
    <t>10. Reducción de las desigualdades.
 16. Paz, justicia e instituciones sólidas.</t>
  </si>
  <si>
    <t>Garantizar a las comunidades Negras, Afrocolombiana, Raizales, Palenquera e Indígenas (pueblos Kankuamos, Inga y Zenúes), que habitan en Distrito de Cartagena, el fortalecimiento de su autonomía, brindar protección de sus derechos, mejorar las condiciones de vida a través de la implementación de medidas concertadas en la gestión del desarrollo integral, y en el marco de la garantía de los derechos humanos individuales y colectivos</t>
  </si>
  <si>
    <t>DE LOS PUEBLOS Y COMUNIDADES ETNICAS</t>
  </si>
  <si>
    <t>Territorio Sitio de Paz y Pensamiento Colectivo</t>
  </si>
  <si>
    <t>Incrementar a 50% el porcentaje de población indígena que habita el Distrito de Cartagena vinculada a procesos fortalecimiento y reconocimiento de sus derechos, diversidad étnica y cultural como un principio fundamental</t>
  </si>
  <si>
    <t>ATENCIÓN INTEGRAL PARA LAS COMUNIDADES INDÍGENAS</t>
  </si>
  <si>
    <t>Niños, niñas y adolescentes indígenas vinculados en actividades lúdicas extramurales y del ejercicio del derecho al juego</t>
  </si>
  <si>
    <t>Vincular a quinientos (500) niños, niñas y adolescentes indígenas en actividades lúdicas extramurales y del ejercicio del derecho al juego</t>
  </si>
  <si>
    <t>MUJER INDÍGENA, FAMILIA Y GENERACIÓN DE INGRESOS</t>
  </si>
  <si>
    <t>Emprendimientos de mujeres indígenas distribuidas en los 6 cabildos del Distrito financiados</t>
  </si>
  <si>
    <t>Financiar sesenta (60) emprendimientos de mujeres indígenas distribuidas en los 6 Cabildos del Distrito</t>
  </si>
  <si>
    <t>Mujeres indígenas atendidas en el fortalecimiento de las actividades propias</t>
  </si>
  <si>
    <t>Atender a cien (100) mujeres indígenas en el fortalecimiento de sus actividades propias</t>
  </si>
  <si>
    <t>48 organizaciones de mujeres indígena asistidas a corte 2023 Fuente Unidad Municipal de Asistencia Técnica Agropecuaria, 2023</t>
  </si>
  <si>
    <t>Mujeres indígenas atendidas con servicios de extensión agropecuaria</t>
  </si>
  <si>
    <t>Atender a cien (100) mujeres indígenas con servicios de extensión agropecuaria</t>
  </si>
  <si>
    <t>1.536 mujeres indígenas atendidas a corte 2023 Fuente Unidad Municipal de Asistencia Técnica Agropecuaria, 2023</t>
  </si>
  <si>
    <t>Avance Programa MUJER INDÍGENA, FAMILIA Y GENERACIÓN DE INGRESOS</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</si>
  <si>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</si>
  <si>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</si>
  <si>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</si>
  <si>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</si>
  <si>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</si>
  <si>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</si>
  <si>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</si>
  <si>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</si>
  <si>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</si>
  <si>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</si>
  <si>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</si>
  <si>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</si>
  <si>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</si>
  <si>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</si>
  <si>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</si>
  <si>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</si>
  <si>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</si>
  <si>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</si>
  <si>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</si>
  <si>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</si>
  <si>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GESTION CON VALORES PARA RESULTADOS</t>
  </si>
  <si>
    <t>PARTICIPACION CIUDADANA</t>
  </si>
  <si>
    <t>ASISTENCIA Y ACOMPAÑAMIENTO SOCIAL A LA POBLACIÓN HABITANTE DEL DISTRITO DE CARTAGENA</t>
  </si>
  <si>
    <t xml:space="preserve">  ATENCIÓN Y ENTREGA DE SERVICIOS SOCIALES A LA POBLACIÓN VULNERABLE</t>
  </si>
  <si>
    <t>Brindar atención integral en el Distrito de Cartagena, a grupos poblacionales en condición de vulnerabilidad  que permita cumplir las metas establecidas en el plan de desarrollo, a traves de la prestación de servicios sociales (acompañamiento, orientación, atención, asistencia), para mejorar sus condiciones de vida y garantizar sus derechos constitucionales  para la vigencia del cuatrienio.</t>
  </si>
  <si>
    <t>MUJERES SOBREVIVIENTES DE VIOLENCIA DE GENERO BENEFICIADAS ORIENTADAS O ASESORADAS CON ASISTENCIA PSICOSOCIAL Y LEGAL</t>
  </si>
  <si>
    <t>DETERMINAR EL NÚMERO DE CIUDADANOS (MUJERES) SOBREVIVIENTES DE VIOLENCIA DE GÉNERO QUE RECIBEN ORIENTACIÓN PSICOSOCIAL Y LEGAL</t>
  </si>
  <si>
    <t>TRIMESTRAL</t>
  </si>
  <si>
    <t>EFICACIA</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</si>
  <si>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no respuesta oportuna y pertinente a los requerimientos del ciudadano, de entes de control  y seguimiento en general, debido a la demora en la asignación de la solicitud al area correspondiente. 
R.3 Posibilidad de perdida reputacional por la entrega al adulto mayor de los alimentos fuera de especificaciones,  debido a su mala manipulación y/o la falta de calidad de los mismos.
R.4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</si>
  <si>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responsable de la asignación de la correspondencia para la SPDS diligencia diariamente la base de datos implementada para el seguimiento de las solicitudes  y establece alertas de retrasos enviando correo electrónico al responsable para evitar un incumplimiento. 
C2.R1. El responsable de la asignación de la correspondencia para la SPDS agendara cada 4 meses reuniones de seguimiento  con todos los enlaces de PQR de las unidades,  para establecer planes de accion necesarios para agilizar el proceso de respuesta, quedando como evidencias el acta de la reunión.
C1.R3.El ingeniero de alimentos de la unidad cada vez que recibe del proveedor en la bodega los alimentos para el adulto mayor,  a traves de inspección ocular verifica la calidad de los mimos dejando el registro de evidencia de los atributo de calidad y de los rechazos resultantes de la inspección que haya a lugar.
C1. R4.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</si>
  <si>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ENTIDADES</t>
  </si>
  <si>
    <t>SERVIDORES</t>
  </si>
  <si>
    <t>N.A</t>
  </si>
  <si>
    <t>CIUDADANÍA</t>
  </si>
  <si>
    <t>INTERNO</t>
  </si>
  <si>
    <t>NIÑAS, NIÑOS, ADOLESCENTES, MUJERES, ADULTOS MAYORES Y HABITANTES DE CALLE EN SITUACIÓN DE VULNERABILIDAD BENEFICIADAS CON SERVICIOS SOCIALES</t>
  </si>
  <si>
    <t xml:space="preserve">Identificar la población beneficiada (niños, niñas, adolescentes,mujeres, adultos mayores y habitantes de calle ) con los programas de asistencia  y acompañamiento social	</t>
  </si>
  <si>
    <t>SEMESTRAL</t>
  </si>
  <si>
    <t xml:space="preserve">NIÑOS, NIÑAS Y ADOLESCENTES Y ADULTOS MAYORES   BENEFICIADOS CON ACTIVIDADES LÚDICAS Y RECREATIVAS. </t>
  </si>
  <si>
    <t>Determinar el numero de ciudadanos (niñas, niños y adoelscentes y adultos mayores ) que se benefician de actividades ludicas</t>
  </si>
  <si>
    <t>PACTOS Y ALIANZAS IMPLEMENTADOS POR LA INCLUSIÓN SOCIAL PRODUCTIVA DE LAS PERSONAS CON DISCAPACIDAD</t>
  </si>
  <si>
    <t>Identificar el numero pactos (alianzas) implementados por la inclusión social y productiva de las Personas con discapacidad.</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</si>
  <si>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</si>
  <si>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 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</si>
  <si>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DESARROLLO DE ESTRATEGIAS DE EMPRENDIMIENTO Y EMPRESARISMO PARA LA INCLUSION SOCIAL, PRODUCTIVA Y LA VINCULACION LABORAL</t>
  </si>
  <si>
    <t>EMPRENDIMIENTO, FORMALIZACIÓN, PRODUCTIVIDAD EMPRESARIAL, DESARROLLO PRODUCTIVO E INNOVACIÓN TECNOLOGICA PARA LA COMPETITIVIDAD</t>
  </si>
  <si>
    <t>Implementar estrategias  para el desarrollo productivo de emprendimientos a la población en condicion de vulnerabilidad del Distrito de Cartagena, a través de formación, asesorías (Tecnica y Financiera) y fortalecimiento productivo; mejorando sus niveles de ingresos de forma sostenible durante la vigencia del cuatrienio.</t>
  </si>
  <si>
    <t xml:space="preserve">UNIDADES PRODUCTIVAS FORTALECIDAS CON RENTABILIDAD Y TAMAÑO DEL NEGOCIO INCREMENTADA </t>
  </si>
  <si>
    <t>Medir el numero de personas formadas sobre el total de personas atendidas en la unidad productiva.</t>
  </si>
  <si>
    <t>TRABAJO E INGRESOS DIGNOS PARA LA ACELERACIÓN DE LA INCLUSION SOCIAL.</t>
  </si>
  <si>
    <t>Implementar estrategias que garanticen los derechos economicos y laborales de la población en condicion de vulnerabilidad del Distrito de Cartagena, a partir de la generacion de espacios de vinculacion laboral, en alianza con el sector productivo  y otras entidades del estado; para reducir la brecha laboral y mejorar su calidad de vida durante la vigencia del cuatrienio.</t>
  </si>
  <si>
    <t xml:space="preserve">UNIDADES DE INGRESOS DIGNOS GENERADAS PARA LA ACELERACIÓN DE   LA INCLUSIÓN SOCIAL </t>
  </si>
  <si>
    <t xml:space="preserve">Medir el numero de personas que reciben empleo y/o  ingresos  dignos para acelerar su incluison social </t>
  </si>
  <si>
    <t>ANUAL</t>
  </si>
  <si>
    <t>ATENCIÓN Y ENTREGA DE SERVICIOS SOCIALES A LA POBLACIÓN VULNERABLE</t>
  </si>
  <si>
    <t>PERSONAS FORMADAS (PADRES, MADRES, CUIDADORES, ADULTOS MAYORES Y FUNCIONARIOS), CAPACITADAS U ORIENTADAS PSICOLÓGICA, LEGAL Y SOCIAL</t>
  </si>
  <si>
    <t>Identificar los ciudadanos (padres, madres, cuidadores, Adultos mayores y funcionarios) que reciben capacitacion o formacion</t>
  </si>
  <si>
    <t>FORMACIONES REALIZADAS EMPRESARISMO DESARROLLO PRODUCTIVO E INNOVACIÓN</t>
  </si>
  <si>
    <t>Medir  el numero de personas formadas sobre el total de personas atendidas en la unidad productiva.</t>
  </si>
  <si>
    <t xml:space="preserve">PLANES DE INVERSIÓN ELABORADOS Y GESTIONADOS PARA LA CREACIÓN O FORTALECIMIENTO DE UNIDADES PRODUCTIVAS </t>
  </si>
  <si>
    <t>Medir el numero de planes de inversion elaborados sobre el total de planes de inversion proyectados.</t>
  </si>
  <si>
    <t>EXTENSION AGROPECUARIA EN EL DISTRITO DE CARTAGENA</t>
  </si>
  <si>
    <t>FOMENTO DEL DESARROLLO RURAL AGROPECUARIA</t>
  </si>
  <si>
    <t>Implementar iniciativas que promuevan el desarrollo del sector rural y agropecuario del Distrito de Cartagena, que permitan cumplir las metas establecidas en el plan de desarrollo;, mediante asesorías, apoyo y seguimiento a los pequeños productores, para el fortalecimiento, beneficio y crecimiento  del sector, de manera sostenible y sustentable con el medio ambiente, para la vigencia del cuatrienio.</t>
  </si>
  <si>
    <t>NUMERO DE PRODUCTORES AGROPECUARIOS BENEFICIADOS DE LA ENTREGA DE INSUMOS, MATERIALES, EQUIPOS Y HERRAMIENTAS DEL DISTRITO DE CARTAGENA.</t>
  </si>
  <si>
    <t>Medir el numero de beneficiarios del programa de fomento del desarrollo rural.</t>
  </si>
  <si>
    <t xml:space="preserve">R1. Posibilidad de perdida reputacional por la debil ejecución en terminos de tiempo y cobertura de los programas y proyectos planeados,  debido a baja asignación de recursos y demoras en los procesos de contratación
R.2. Posibilidad de perdida reputacional por la entrega de bienes fuera de especificaciones de calidad a la poblacion vulnerable, debido a la deficiente verificacion de los atributos al momento de la entrega por parte del proveedor. </t>
  </si>
  <si>
    <t>C1.R1. El coordinador de la unidad o programa cada vez que lo requiera realiza las articulaciones de alianzas o convenios con entes gubernamentales y privados para ejecutar las actividades en pro de la población vulnerable, como constancias se tiene las actas, solicitudes y acuerdos con aliados.
C2.R1.El coordinador de la UIC de manera mensual convoca a los coordinadores de las unidades y programas a comite de contratación,  para realizar seguimiento a las contrataciones en su etapa precontractual generando acciones y compromisos de articulación para disminuir la demora en los procesos de contratación, como evidencia se dejan las actas de los comites con las acciones y compromisos.
C1.R2. El supervisor de contrato cada vez que se recibe el bien adquirido (de ayudas para la población vulnerable)  verifica el cumplimiento de las especificaciones establecidas en el proceso de compra, dejando constancia de las no conformidades y las acciones de resolución por parte del proveedor en el acta de entrega.</t>
  </si>
  <si>
    <t>PROTECCION Y DEFENSA DE ANIMALES</t>
  </si>
  <si>
    <t>Desarrollar actividades para promover la protección y bienestar animal en el Distrito de Cartagena, que permitan cumplir las metas establecidas en el plan de desarrollo, mediante la atención de urgencias veterinarias, esterilización de fauna doméstica y silvestre, campañas de sensibilización a los tenedores y/o propietarios; con el fin de mejorar el bienestar de los animales, para la vigencia del cuatrienio.</t>
  </si>
  <si>
    <t>NÚMERO DE ACTIVIDADES DESARROLLADAS EN CUMPLIMIENTO AL PLAN DE PROTECCIÓN Y BIENESTAR ANIMAL EN EL DISTRITO DE CARTAGENA</t>
  </si>
  <si>
    <t>Medir el numero de actividades ejecutadas del Plan de Proteccion y Bienestar animal del Distrito de Cartagena.</t>
  </si>
  <si>
    <t>PERSONAS QUE HAN PARTICIPADO EN PROCESO DE LIDERAZGO POLÍTICO INCIDIENDO EN LA MOVILIZACIÓN SOCIAL Y CIUDADANA</t>
  </si>
  <si>
    <t>identificar el numero de ciudadanas que participan en procesos de liderazgo politico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</si>
  <si>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</si>
  <si>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</si>
  <si>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</si>
  <si>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</si>
  <si>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</si>
  <si>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</si>
  <si>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</si>
  <si>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</si>
  <si>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</si>
  <si>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</si>
  <si>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</si>
  <si>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</si>
  <si>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</si>
  <si>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REPORTE (ENLACE DE SECOP)</t>
  </si>
  <si>
    <t>APROPACIÓN DEFINITIVA POR PROYECTO</t>
  </si>
  <si>
    <t>EJECUCIÓN PRESUPUESTAL SEGÚN REGISTROS PRESUPUESTALES DE SEPTIEMBRE A DICIEMBRE 31 DE 2024</t>
  </si>
  <si>
    <t>EJECUCIÓN PRESUPUESTAL SEGÚN GIROS DE SEPTIEMBRE A DICIEMBRE 31 DE 2024</t>
  </si>
  <si>
    <t>Implementación de estrategias para una vida libre de violencias para los habitantes en Cartagena de Indias</t>
  </si>
  <si>
    <t>DISMINUIR LOS INDICES DE VIOLENCIA CONTRA MUJERES QUE HABITAN EL DISTRITO DE CARTAGENA</t>
  </si>
  <si>
    <t>Aumentar la oferta institucional pertinente que prevenga, atienda y mitigue las distintas formas de violencia contra la mujer</t>
  </si>
  <si>
    <t>Servicio de orientación a casos de violencia de género (Producto principal del proyecto)</t>
  </si>
  <si>
    <t xml:space="preserve">Desarrollar jornadas para la toma de conciencia frente a las VBG dirigidas a la ciudadanìa colombiana </t>
  </si>
  <si>
    <t>EQUIDAD DE LA MUJER</t>
  </si>
  <si>
    <t xml:space="preserve"> Jornadas para toma de conciencia frente a las VBG realizadas</t>
  </si>
  <si>
    <t>ASUNTOS PARA LA MUJER</t>
  </si>
  <si>
    <t xml:space="preserve">
Administrativos</t>
  </si>
  <si>
    <t xml:space="preserve">Mejorando el proceso de contratación para que se de manera oportuna </t>
  </si>
  <si>
    <t>SI</t>
  </si>
  <si>
    <t xml:space="preserve"> 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 PRESTACIÓN DE SERVICIOS LOGISTICOS Y DE SUMINISTROS  PARA EL DESARROLLO DE JORNADAS VBG DIRIGIDAS A LA CIUDADANIA, DEL GRUPO ASUNTOS DE  LA MUJER DE LA SECRETARIA DE PARTICIPACIÓN Y DESARROLLO SOCIAL DEL DISTRITO DE CARTAGENA DE INDIAS.</t>
  </si>
  <si>
    <t>MIINIMA CUANTA Y CONTRATACION DIRECTA</t>
  </si>
  <si>
    <t>ICLD</t>
  </si>
  <si>
    <t>AGOSTO</t>
  </si>
  <si>
    <t>CONTRATACION MUJER.docx</t>
  </si>
  <si>
    <t>1.2.1.0.00-001 - ICLD
1.2.3.2.22-053 – CONTRAPRESTACION PORTUARIA
1.3.3.1.00-93-001 RB ICLD</t>
  </si>
  <si>
    <t>2.3.4501.1500.2024130010145</t>
  </si>
  <si>
    <t>Brindar orientacion psicologica y jurìdica a mujeres victimas de violencia</t>
  </si>
  <si>
    <t>Orientaciones psicologica y jurìdica a mujeres victimas.</t>
  </si>
  <si>
    <t>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t>
  </si>
  <si>
    <t>CONTRATACION DIRECTA</t>
  </si>
  <si>
    <t>SEPTIEMBRE</t>
  </si>
  <si>
    <t>PRIMERA INFANCIA, INFANCIA Y ADOLESCENCIA</t>
  </si>
  <si>
    <t xml:space="preserve">Realizar eventos conmemorativos de fechas especiales de las mujeres. </t>
  </si>
  <si>
    <t xml:space="preserve"> Eventos conmemorativos realizados</t>
  </si>
  <si>
    <t xml:space="preserve">SI </t>
  </si>
  <si>
    <t xml:space="preserve">PRESTACIÓN DE SERVICIOS LOGISTICOS Y DE SUMINISTROS  PARA EL DESARROLLO DE LAS CONMEMORACIONES  ESPECIALES DE LAS MUJERS DEL DISTRITO DE CARTAGENA, DEL GRUPO ASUNTOS DE  LA MUJER DE LA SECRETARIA DE PARTICIPACIÓN Y DESARROLLO SOCIAL </t>
  </si>
  <si>
    <t>SELECCIÓN ABREVIADA</t>
  </si>
  <si>
    <t>Implementar de medidas de atención y protección a mujeres víctimas de violencia.</t>
  </si>
  <si>
    <t>Servicio de protección individual en riesgo extraordinario y extremo</t>
  </si>
  <si>
    <t>Contratar casa refugio para atender a mujeres victimas de violencia de pareja y violencia sexual con hijos menores de edad.</t>
  </si>
  <si>
    <t xml:space="preserve"> Casa refugio contratada</t>
  </si>
  <si>
    <t>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</si>
  <si>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 xml:space="preserve">REGIMEN ESPECIAL CON OFERTA </t>
  </si>
  <si>
    <t>OCTUBRE</t>
  </si>
  <si>
    <t>Diseñar Campañas enfocadas a nuevas masculinidades.</t>
  </si>
  <si>
    <t xml:space="preserve"> Campañas diseñadas</t>
  </si>
  <si>
    <t xml:space="preserve">CONTRATAR LA PRESTACIÓN DE SERVICIOS PROFESIONALES Y DE APOYO A LA GESTION, QUE PERMITA DESARROLLAR LAS FUNCIONES Y/O ACTIVIDADES INHERENTES AL PROYECTO DE INVERSIÓN “IMPLEMENTACIÓN DE ESTRATEGIAS PARA UNA VIDA LIBRE DE VIOLENCIAS PARA LOS HABITANTES DE CARTAGENA” DE LA SECRETARIA DE PARTICIPACIÓN Y DESARROLLO SOCIAL. /PRESTACIÓN DE SERVICIOS LOGISTICOS Y DE SUMINISTROS  PARA EL DISEÑO DE CAMPAÑAS  ENFONCAS EN NUEVAS MASCULINIDADES DEL GRUPO ASUNTOS DE  LA MUJER DE LA SECRETARIA DE PARTICIPACIÓN Y DESARROLLO SOCIAL </t>
  </si>
  <si>
    <t>CONTRATACION DIRECTA Y SELECCIÓN ABREVIADA</t>
  </si>
  <si>
    <t>Aumentar acciones para la transformación de estereotipos nocivos de género</t>
  </si>
  <si>
    <t>Servicio de promoción de convivencia y no repetición</t>
  </si>
  <si>
    <t>Diseñar y ejecucutar el plan de formacion para la transformacion  de esterotipos nocivos  de genero</t>
  </si>
  <si>
    <t xml:space="preserve"> Plan de formacion diseñado y ejecutado</t>
  </si>
  <si>
    <t>DISEÑAR Y EJECUTAR EL PLAN DE FORMACIÓN PARA LA TRANSFORMACIÓN DE ESTEREOTIPOS NOCIVOS DE GÉNERO EN EL MARCO DEL PROYECTO DE INVERSIÓN IMPLEMENTACIÓN DE ESTRATEGIAS PARA UNA VIDA LIBRE DE VIOLENCIAS PARA LOS HABITANTES EN CARTAGENA DE INDIAS</t>
  </si>
  <si>
    <t>CONSTRUCCIÓN DE PAZ</t>
  </si>
  <si>
    <t>Implementación de un modelo de intervención para mujeres víctimas del conflicto armado en Cartagena de Indias</t>
  </si>
  <si>
    <t>DISMINUIR LOS INDICES DE VIOLENCIA CONTRA MUJERES VICTIMAS DEL CONFLICTO ARMADO QUE HABITAN EL DISTRITO DE CARTAGENA</t>
  </si>
  <si>
    <t>Aumentar la oferta institucional y acciones afirmativas de prevención, atención y mitigación de las distintas formas de violencia contra las mujeres víctimas del conflicto armado.</t>
  </si>
  <si>
    <t>Servicio de promoción de la garantía de derechos (Producto principal del proyecto)</t>
  </si>
  <si>
    <t>Realizar Jornadas para la toma de conciencia frente a las VBG dirigidas a las mujeres vìctimas del conflicto armado.</t>
  </si>
  <si>
    <t>Administrativos</t>
  </si>
  <si>
    <t>Mejorando el proceso de contratación para que se de manera oportuna</t>
  </si>
  <si>
    <t>CONTRATAR LA PRESTACIÓN DE SERVICIOS PROFESIONALES Y DE APOYO A LA GESTION, QUE PERMITA DESARROLLAR LAS FUNCIONES Y/O ACTIVIDADES INHERENTES AL PROYECTO DE INVERSIÓN “Implementacion de un modelo de intervencion para mujeres vìctimas del conflicto armado en Cartagena de Indias</t>
  </si>
  <si>
    <t xml:space="preserve">MINIMA CUANTIA </t>
  </si>
  <si>
    <t>1.2.1.0.00-001 - ICLD</t>
  </si>
  <si>
    <t>2.3.4502.1500.2024130010157</t>
  </si>
  <si>
    <t>DESPLAZADOS</t>
  </si>
  <si>
    <t>Ejecutar acciones simbòlicas, artìsticas y comunitarias en torno  a la memoria historica, la paz y creaciòn de grupos de apoyo a nivel local.</t>
  </si>
  <si>
    <t>Reuniones realizadas</t>
  </si>
  <si>
    <t>PRESTACIÓN DE SERVICIOS  DE ACCIONES SIMBÒLICAS, ARTISTICAS Y COMUNITARIAS EN EL MARCO DEL PROYECTO DE INVERSION IMPLEMETACION DE UN MODELO DE INTERVENCION PARA MUJERES VICTIMAS DEL CONFLICTO ARMADO EN CARTAGENA DE INDIAS.</t>
  </si>
  <si>
    <t>Servicio de atención integral a los adultos mayores del distrito de Cartagena de indias</t>
  </si>
  <si>
    <t>REDUCIR LOS NIVELES DE VULNERABILIDAD EN LA POBLACIÓN MAYOR DEL DISTRITO DE CARTAGENA</t>
  </si>
  <si>
    <t>Aumentar la oferta institucional para la atención y protección social de las personas mayores en centros de vida y grupos organizados</t>
  </si>
  <si>
    <t>Servicio de atención y protección integral al adulto mayor (Producto principal del proyecto)</t>
  </si>
  <si>
    <t xml:space="preserve">Realizar contratación de servicios profesionales y/o de apoyo a la gestión para el fortalecimiento del equipo interdisciplinario de atención integral a las personas mayores. </t>
  </si>
  <si>
    <t>Contratos de prestacion de servicios efectuados</t>
  </si>
  <si>
    <t>ADULTO MAYOR</t>
  </si>
  <si>
    <t>Verificar y hacer monitoreo a los procesos de contratación</t>
  </si>
  <si>
    <t>Realizar contratación de servicios profesionales y/o de apoyo a la gestión para el fortalecimiento del equipo interdisciplinario de atención integral a las personas mayores.</t>
  </si>
  <si>
    <t>CONTRATACION ADULTO MAYOR.docx</t>
  </si>
  <si>
    <t>1.2.3.1.19-088 - ESTAMPILLAS AÑOS DORADOS
1.2.3.2.22-053 – CONTRAPRESTACION PORTUARIA
1.3.2.3.11-109 - RF ESTAMPILLA AÑOS DORADOS
1.3.3.1.00-93-001 RB ICLD
1.3.3.3.20-93-088 RB ESTAMPILLA ADULTO MAYOR
1.3.3.3.20-93-109 RB RF AÑOS DORADOS
1.3.3.3.20-95-088 RB ESTAMPILLA ADULTO MAYOR
1.3.3.3.20-95-109 RB RF AÑOS DORADOS</t>
  </si>
  <si>
    <t>2.3.4104.1500.2024130010180</t>
  </si>
  <si>
    <t>Realizar procesos de arrendamiento de bienes inmueble para el funcionamiento de centros de vida.</t>
  </si>
  <si>
    <t>Centros de vidas arrendados.</t>
  </si>
  <si>
    <t>NO</t>
  </si>
  <si>
    <t xml:space="preserve">Arriendos servicio de transporte terrestre de vehículo automotor en el distrito, para el apoyo de los programas en beneficio de los adultos mayores. </t>
  </si>
  <si>
    <t xml:space="preserve"> Servicio de transporte</t>
  </si>
  <si>
    <t>Arriendos servicio de transporte terrestre de vehículo automotor en el distrito, para el apoyo de los programas en beneficio de los adultos mayores.</t>
  </si>
  <si>
    <t>Proveer los alimentos perecederos y no perecederos para garantizar la salud nutricional de los adultos mayores en el distrito de Cartagena.</t>
  </si>
  <si>
    <t xml:space="preserve"> Alimentos perecederos y no perecederos para los adultos mayores</t>
  </si>
  <si>
    <t>Proveer los alimentos perecederos y no perecederos para garantizar la salud nutricional de los adultos mayores en el distrito de Cartagena</t>
  </si>
  <si>
    <t>Entregar ayudas técnicas para la atención de las personas mayores.</t>
  </si>
  <si>
    <t xml:space="preserve"> Ayudas técnicas para la atención de las personas mayores</t>
  </si>
  <si>
    <t>Dotar de uniformes a las personas mayores inscritas en los centros de vida y/o grupos organizados.</t>
  </si>
  <si>
    <t>Uniformes</t>
  </si>
  <si>
    <t>Dotar de uniformes a las personas mayores inscritas en los centros de vida y/o grupos organizados</t>
  </si>
  <si>
    <t>Selección abreviada subasta inversa</t>
  </si>
  <si>
    <t>Dotar a las personas mayores del distrito de Cartagena de kits de aseo para el cuidado personal.</t>
  </si>
  <si>
    <t xml:space="preserve"> Kits de aseo  para el cuidado personal</t>
  </si>
  <si>
    <t>Formular e implementar la política pública de envejecimiento y vejez del Distrito de Cartagena.</t>
  </si>
  <si>
    <t xml:space="preserve">Documento de Política pública formulada e implementada </t>
  </si>
  <si>
    <t xml:space="preserve">CONTRATAR LA PRESTACION DE SERVICIOS PARA Formular e implementar la política pública de envejecimiento y vejez del Distrito de Cartagena. </t>
  </si>
  <si>
    <t>Aumentar la disponibilidad de la infraestructura física para la prestación de servicios de cuidado integral y bienestar social de las personas mayores.</t>
  </si>
  <si>
    <t>Centros de protección social de día para el adulto mayor adecuados</t>
  </si>
  <si>
    <t>Entregar elementos de ferretería para el acondicionamiento de centros de vida.</t>
  </si>
  <si>
    <t xml:space="preserve"> Elementos de ferretería</t>
  </si>
  <si>
    <t>Dotar de electrodomésticos, menajes de cocina y complementarios para el funcionamiento de los centros de vida y grupos organizados.</t>
  </si>
  <si>
    <t>Electrodomésticos y menajes de cocina</t>
  </si>
  <si>
    <t>Adecuación para el fortalecimiento de los centros de vida en el distrito de Cartagena.</t>
  </si>
  <si>
    <t>Centros de vidas adecuados.</t>
  </si>
  <si>
    <t>Realizar la adecuación de los espacios de atención para la seguridad y salud en el trabajo en los centros de vida del distrito.</t>
  </si>
  <si>
    <t xml:space="preserve"> Espacios de atención para la seguridad y salud en el trabajo</t>
  </si>
  <si>
    <t>Realizar los estudios y diseños para la construcción y/o adecuación de espacios de atención a adultos mayores.</t>
  </si>
  <si>
    <t xml:space="preserve"> estudios y diseños de preinversion </t>
  </si>
  <si>
    <t xml:space="preserve">Realizar mantenimiento de los centros de vida </t>
  </si>
  <si>
    <t xml:space="preserve"> Mantenimiento de los centros de vida</t>
  </si>
  <si>
    <t>Mantenimiento de CDVs</t>
  </si>
  <si>
    <t>Diseñar e implementar estrategias contra el edadismo.</t>
  </si>
  <si>
    <t xml:space="preserve"> Estrategias contra el edadismo diseñadas</t>
  </si>
  <si>
    <t>Eventos de recreación y cultura dirigido a los adultos mayores.</t>
  </si>
  <si>
    <t>Eventos de recreación y cultura realizados</t>
  </si>
  <si>
    <t>EVENTOS DE RECREACIÓN Y CULTURA DIRIGIDO A LOS ADULTOS MAYORES.</t>
  </si>
  <si>
    <t>Realizar acciones de formación, asistencia y entrega de insumos para fortalecer las unidades productivas de personas mayores.</t>
  </si>
  <si>
    <t xml:space="preserve">Actividades de formación, asistencia y entrega de insumos </t>
  </si>
  <si>
    <t>Realizar procesos formativos con familias y/o cuidadores de personas mayores para fortalecer las redes de apoyo.</t>
  </si>
  <si>
    <t xml:space="preserve"> Procesos formativos realizados con familias y/o cuidadores</t>
  </si>
  <si>
    <t>Crear e implementar un (1) Programa Integral de Educación, Atención y Seguimiento para la Población Longeva y sus Cuidadores.</t>
  </si>
  <si>
    <t xml:space="preserve"> Programa Integral de Educación, Atención y Seguimiento creado e implementado</t>
  </si>
  <si>
    <t>Realizar la entrega de anchetas, tortas y detalle navideño a los adultos mayores.</t>
  </si>
  <si>
    <t xml:space="preserve"> Anchetas, tortas y detalle navideño.</t>
  </si>
  <si>
    <t>Realizar procesos de concientización del no maltrato y/o abandono al adulto mayor.</t>
  </si>
  <si>
    <t>Jornadas de concientización del no maltrato y/o abandono al adulto mayor</t>
  </si>
  <si>
    <t>Apoyo para la atención integral de personas mayores en estado de vulnerabilidad, maltrato, abandono y situación de calle del Distrito de Cartagena de Indias</t>
  </si>
  <si>
    <t>REDUCIR LOS ÍNDICES DE VULNERABILIDAD, MALTRATO, ABANDONO O SITUACIÓN DE CALLE EN LAS PERSONAS MAYORES DEL DISTRITO DE CARTAGENA DE INDIAS</t>
  </si>
  <si>
    <t>Aumentar los servicios de protección social a las personas mayores.</t>
  </si>
  <si>
    <t>Desarrollar estrategia de atención integral al adulto mayor en estado de abandono, maltrato y situación de calle en el Distrito de Cartagena</t>
  </si>
  <si>
    <t>Hogares geriatricos para atención integral al adulto mayor en estado de abandono, maltrato y situación de calle.</t>
  </si>
  <si>
    <t>Mejorar el proceso de contratación para que se dé de manera oportuna.</t>
  </si>
  <si>
    <t>Desarrollar estrategia de atención integral al adulto mayor en estado de abandono, maltrato y situación de calle en el Distrito de Cartagena- Hogares geriatricos</t>
  </si>
  <si>
    <t>1.2.3.1.19-088 - ESTAMPILLAS AÑOS DORADOS
1.3.3.3.20-95-088 RB ESTAMPILLA ADULTO MAYOR</t>
  </si>
  <si>
    <t>2.3.4104.1500.2024130010116</t>
  </si>
  <si>
    <t>Actualizar una (1) ruta de atención para los adultos mayores maltratados o en estado de abandono del distrito de Cartagena de Indias.</t>
  </si>
  <si>
    <t xml:space="preserve"> Ruta de atención para los adultos mayores maltratados o en estado de abandono actualizada</t>
  </si>
  <si>
    <t>Socializar la ruta de atención a los adultos mayores maltratados o en estado de abandono del Distrito de Cartagena.</t>
  </si>
  <si>
    <t>Socializaciones realizadas</t>
  </si>
  <si>
    <t>Asistencia Y FORTALECIMIENTO DE LA GESTIÓN Y SEGURIDAD HUMANA DE LAS PERSONAS CON DISCAPACIDAD, FAMILIA Y / O CUIDADORES EN Cartagena de Indias</t>
  </si>
  <si>
    <t>GARANTIZAR LOS ESPACIOS DE ASISTENCIA Y PROTECCION SOCIAL E INCLUYENTE DIRIGIDO A LAS PERSONAS CON
DISCAPACIDAD Y/O SU FAMILIA O CUIDADORES EN EL DISTRITO DE CARTAGENA DE INDIAS</t>
  </si>
  <si>
    <t>Fortalecer la atención intersectorial y transversal de la oferta institucional para la asistencia y acompañamiento de las Personas con discapacidad, sus familias y/o cuidadores en su desarrollo y protección social integral</t>
  </si>
  <si>
    <t>Servicio de atención integral a población en condición de discapacidad (Producto principal del proyecto)</t>
  </si>
  <si>
    <t>Realizar la oferta institucional, focalización, localización de Personas con discapacidad y sensibilización en temas de Discapacidad</t>
  </si>
  <si>
    <t>Oferta institucional, focalización, localización y sencibilizacion de Personas con discapacidad realizadas</t>
  </si>
  <si>
    <t>DISCAPACIDAD</t>
  </si>
  <si>
    <t>Operacionales</t>
  </si>
  <si>
    <t>Convocatorias institucionales, divulgación y masificación de la información por redes sociales y medios de comunicación</t>
  </si>
  <si>
    <t xml:space="preserve">CONTRATAR LA PRESTACION DE SERVICIOS PROFESIONALES Y APOYO A LA GESTION DENTRO DEL PROYECTO Asistencia Y FORTALECIMIENTO DE LA GESTIÓN Y SEGURIDAD HUMANA DE LAS PERSONAS CON DISCAPACIDAD, FAMILIA Y / O CUIDADORES EN Cartagena de Indias </t>
  </si>
  <si>
    <t>1.2.1.0.00-001 - ICLD
1.3.3.1.00-93-001 RB ICLD</t>
  </si>
  <si>
    <t>2.3.4104.1500.2024130010004</t>
  </si>
  <si>
    <t xml:space="preserve"> Visitas psicosocial domiciliarias y virtuales realizadas</t>
  </si>
  <si>
    <t xml:space="preserve"> Productos de apoyos básicos alimentarios nutricionales entregados.</t>
  </si>
  <si>
    <t>Comidas y bebidas, Entregar a la población con discapacidad  productos de apoyos básicos alimentarios nutricionales</t>
  </si>
  <si>
    <t>Dispositivos  de apoyo entregados</t>
  </si>
  <si>
    <t>(Equipos) Entregar a las personas con discapacidad los  dispositivos  de apoyo para la marcha dentro del marco de habilitación y rehabilitación de las personas con discapacidad.- SILLAS DE RUEDAS</t>
  </si>
  <si>
    <t>Asesoría, asistencia y/o capacitaciones</t>
  </si>
  <si>
    <t xml:space="preserve">Evento de  Conmemoracion </t>
  </si>
  <si>
    <t xml:space="preserve">(Servicios para la comunidad, sociales y personales)Realizar la Conmemorar el día Nacional de las personas con discapacidad </t>
  </si>
  <si>
    <t>Servicio de transporte</t>
  </si>
  <si>
    <t>Servicios de organización de transportes programa de Discapacida , transportar el talento humano</t>
  </si>
  <si>
    <t>LICITACION PUBLICA</t>
  </si>
  <si>
    <t xml:space="preserve"> Actividades lúdicos y recreativas</t>
  </si>
  <si>
    <t>Espacios de socializacion realizados</t>
  </si>
  <si>
    <t xml:space="preserve"> Insumos  para la implementación y fortalecimiento de los espacios lúdicos y recreativos</t>
  </si>
  <si>
    <t>(Materiales) Adquirir  insumos necesarios para la implementación y fortalecimiento de los espacios lúdicos y recreativos en NNA, con discapacidad</t>
  </si>
  <si>
    <t xml:space="preserve">Fortalecimiento DE LA INCLUSIÓN SOCIAL Y PRODUCTIVA DE LAS PERSONAS CON DISCAPACIDAD, FAMILIAS Y /O CUIDADORES EN LA CIUDAD DE Cartagena de Indias  </t>
  </si>
  <si>
    <t>CREAR VÍNCULOS DE INTEGRACIÓN SOCIAL Y PRODUCTIVA EN EL ÁMBITO LABORAL Y EMPRESARIAL PARA LA PROMOCIÓN DE LA MANO OBRA DE LAS PERSONAS CON DISCAPACIDAD EN EL DISTRITO DE CARTAGENA DE INDIAS</t>
  </si>
  <si>
    <t>Crear unidades productivas para fomentar el empleo en las personas con discapacidad familias y/o cuidadores</t>
  </si>
  <si>
    <t>Servicio de asistencia técnica para fortalecimiento de unidades productivas colectivas para la generación de ingresos (Producto principal del proyecto)</t>
  </si>
  <si>
    <t>Asistir y acompañar la creación de unidades productivas para la generación de ingreso de las personas con discapacidad, familias y/o cuidadores</t>
  </si>
  <si>
    <t>Asistencia tecnica realizada</t>
  </si>
  <si>
    <t xml:space="preserve">CONTRATAR LA PRESTACION DE SERVICIOS PROFESIONALES Y APOYO A LA GESTION DENTRO DEL PROYECTO Fortalecimiento DE LA INCLUSIÓN SOCIAL Y PRODUCTIVA DE LAS PERSONAS CON DISCAPACIDAD, FAMILIAS Y /O CUIDADORES EN LA CIUDAD DE Cartagena de Indias  </t>
  </si>
  <si>
    <t>2.3.4502.1500.2024130010047</t>
  </si>
  <si>
    <t xml:space="preserve">Implementar procesos de desarrollo para la creación y fortalecimiento del liderazgo organizacional de las Personas con Discapacidad </t>
  </si>
  <si>
    <t xml:space="preserve"> Procesos de desarrollo implementados</t>
  </si>
  <si>
    <t xml:space="preserve">Acompañar, asistir y asesorar en la creación de modelos y planes de negocios para fortalecer las estrategias empresariales de las unidades productivas. </t>
  </si>
  <si>
    <t>Acompañamiento, asistencia y asesorarias</t>
  </si>
  <si>
    <t>Movilizar personas o bienes requeridos para el desarrollo del proyecto</t>
  </si>
  <si>
    <t>Implementar la caracterización de la vocación productiva y empresariales de las personas con discapacidad, familias y/o cuidadores en la ciudad de Cartagena</t>
  </si>
  <si>
    <t>Documentos de investigación</t>
  </si>
  <si>
    <t>Realizar visitas domiciliarias y/o virtuales a las Personas con Discapacidad, para identificar sus ideas de negocio, proyectos empresariales y elaboración de planes de respuesta de acuerdo a la necesidad encontrada</t>
  </si>
  <si>
    <t xml:space="preserve"> Visitas domiciliarias y/o virtuales a las Personas con Discapacidad</t>
  </si>
  <si>
    <t>CONTRATO DE SERVICIO Movilizar personas o bienes requeridos para el desarrollo del proyecto</t>
  </si>
  <si>
    <t>Realizar un diagnóstico de la situación y vinculación en materia de empleabilidad de las personas con discapacidad familias y/o cuidadores para conocer su estado laboral y mitigar  las barreras de acceso.</t>
  </si>
  <si>
    <t>Documento de diagnóstico realizado</t>
  </si>
  <si>
    <t>Asistir de acuerdo a la necesidad encontrada con un plan de asistencia técnica  para fortalecer los proyectos de las personas con discapacidad, enmarcados dentro de la  productividad, sostenibilidad y el mejoramiento de la calidad de vida.</t>
  </si>
  <si>
    <t>Plan de asistencia técnica elaborado y ejecutado</t>
  </si>
  <si>
    <t>CONTRATO DE SUMINISTRO Asegurar de manera participativa el apalancamiento económico para fortalecer las unidades productivas dentro de su estrategia empresarial</t>
  </si>
  <si>
    <t>Brindar la orientación socio ocupacional y de empleabilidad en los procesos de vinculación laboral a las personas con discapacidad, familias y/o cuidadores</t>
  </si>
  <si>
    <t>Servicio de gestión para la colocación de empleo</t>
  </si>
  <si>
    <t xml:space="preserve">Asegurar de manera participativa el apalancamiento económico para fortalecer las unidades productivas dentro de su estrategia empresarial. 
</t>
  </si>
  <si>
    <t>Unidades productivas fortalecidas con apalancamiento economico</t>
  </si>
  <si>
    <t xml:space="preserve">CONTRATO DE SUMINISTRO Suministrar apoyo logístico para feria empresarial de organizaciones de/para personas con discapacidad, familia y/o cuidadores </t>
  </si>
  <si>
    <t>Realizar veintidós (22) pactos y/o alianzas para el fortalecimiento organizacional y empresarial que busquen la articulación institucional para la entrega de bienes y servicios 
dirigidos a la población con discapacidad, familia y/o cuidadores</t>
  </si>
  <si>
    <t xml:space="preserve"> Pactos y/o alianzas realizados</t>
  </si>
  <si>
    <t>Suministrar apoyo logístico para feria empresarial de organizaciones de/para personas con discapacidad, familia y/o cuidadores.</t>
  </si>
  <si>
    <t>Logística para feria empresarial</t>
  </si>
  <si>
    <t>Realizar dieciséis (16) salas situacionales como análisis estratégico e identificando las necesidades de las personas con discapacidad y/o cuidadores en el campo socio laboral para impulsar y fortalecer las dinámicas de inclusión y empleabilidad</t>
  </si>
  <si>
    <t xml:space="preserve"> Salas situacionales realizadas</t>
  </si>
  <si>
    <t>Realizar a través de un abordaje psicosocial a las personas con discapacidad,  familias y /o cuidadores para la elaboración de documento técnico que identifique sus fortalezas, habilidades y capacidades que permita su vinculación a las rutas de empleo de acuerdo a la oferta institucional.</t>
  </si>
  <si>
    <t>Documento técnico elaborado</t>
  </si>
  <si>
    <t>Brindar acompañamiento y asesoría a la población con discapacidad y/o  cuidadores de acuerdo al plan de respuesta a desarrollar, respecto a la necesidad encontrada y enmarcada dentro de la oferta de empleabilidad " Acompañar y brindar seguimiento de acuerdo a  la vinculación a rutas de empleo de personas con discapacidad, familia y/o cuidadores teniendo en cuenta los parámetros de la oferta</t>
  </si>
  <si>
    <t xml:space="preserve"> Acompañamiento y asesoría</t>
  </si>
  <si>
    <t>Servicio de atencion integral a la poblacion habitante de calle del distrito de Cartagena de Indias</t>
  </si>
  <si>
    <t>FORTALECER LA OFERTA DE SERVICIOS PARA LA ATENCIÓN DE HABITANTES DE CALLE EN EL DISTRITO DE CARTAGENA DE INDIAS</t>
  </si>
  <si>
    <t>Aumentar el servicio de atención y el acceso a la oferta institucional de los ciudadanos en condición de calle en el distrito de Cartagena.</t>
  </si>
  <si>
    <t>Servicio de atención integral al habitante de la calle (Producto principal del proyecto)</t>
  </si>
  <si>
    <t>Actualizar la información de la población habitante de calle atendida en el Hogar de Paso.</t>
  </si>
  <si>
    <t>Informacion actualizada</t>
  </si>
  <si>
    <t>HABITANTES DE CALLE</t>
  </si>
  <si>
    <t>CONTRATAR UN OPERADOR LOGISTO PARA EL DESARROLLO DE ACTIVIDADES del proyecto Servicio de atencion integral a la poblacion habitante de calle del distrito de Cartagena de Indias</t>
  </si>
  <si>
    <t>1.2.1.0.00-001 - ICLD
1.3.3.1.00-93-001 RB ICLD
1.3.3.8.03-93-075 RB RF SGP PROPOSITO GENERAL LIBRE INVERSION</t>
  </si>
  <si>
    <t>2.3.4104.1500.2024130010181</t>
  </si>
  <si>
    <t>Mantener actualizada la base de datos de la población habitante de calle del Distrito</t>
  </si>
  <si>
    <t>Base de datos de la población habitante de calle del Distrito actualizada</t>
  </si>
  <si>
    <t>Realizar jornadas de sensibilización.</t>
  </si>
  <si>
    <t xml:space="preserve"> Jornadas de sensibilización realizados</t>
  </si>
  <si>
    <t>Realizar jornadas de Atención Integral dirigida a la población habitante de calle.</t>
  </si>
  <si>
    <t xml:space="preserve"> Jornadas de Atención Integral realizadas</t>
  </si>
  <si>
    <t>Realizar la contratación de servicios del talento humano interdisciplinario .</t>
  </si>
  <si>
    <t>No Aplica</t>
  </si>
  <si>
    <t>CONTRATAR LA PRESTACION DE SERVICIOS PROFESIONALES Y APOYO A LA GESTION DENTRO DEL PROYECTO Servicio de atencion integral a la poblacion habitante de calle del distrito de Cartagena de Indias</t>
  </si>
  <si>
    <t>Servicios de atencion integral mediante hogar de paso resocialización, inclusión al núcleo familiar y laboral.</t>
  </si>
  <si>
    <t xml:space="preserve"> Hogar de paso</t>
  </si>
  <si>
    <t>BRINDAR ATENCIÓN INTEGRAL A LAS PERSONAS HABITANTES DE CALLE DEL DISTRITO DE CARTAGENA DE INDIAS, A TRAVÉS DE UN HOGAR DE PASO.</t>
  </si>
  <si>
    <t>CONTATACION HABITANTE DE CALLE .docx</t>
  </si>
  <si>
    <t>Realizar capacitación, orientación y formación a las personas habitantes de calle en artes y oficios .</t>
  </si>
  <si>
    <t xml:space="preserve"> Capacitación, orientación y formación.</t>
  </si>
  <si>
    <t>Realizar evento de conmemoración del Habitante de Calle.</t>
  </si>
  <si>
    <t xml:space="preserve"> Evento de conmemoración realizado</t>
  </si>
  <si>
    <t>Realizar proceso de deshabituación y reintegración de personas en condición de calle.</t>
  </si>
  <si>
    <t>Jornadas de deshabituación y reintegración</t>
  </si>
  <si>
    <t>Asistencia tecnica para la productividad de la poblacion migrante en Cartagena</t>
  </si>
  <si>
    <t>PENDIENTE</t>
  </si>
  <si>
    <t>Desarrollar componentes de orientación, capacitación y asesorías empresariales a los participantes.</t>
  </si>
  <si>
    <t>Asistencia tecnica y juridica realizada</t>
  </si>
  <si>
    <t>PROY PRODUCTIVOS</t>
  </si>
  <si>
    <t xml:space="preserve">Operacionales </t>
  </si>
  <si>
    <t>Obtener los certificados de disponibilidad presupuestal (CDP) y los recursos necesarios de manera oportuna.</t>
  </si>
  <si>
    <t>Realizar acciones de promoción para la vinculación laboral de migrantes, retornados y de acogida al trabajo formal</t>
  </si>
  <si>
    <t>Actividades de  promoción para la vinculación laboral de migrantes y retornados realizados</t>
  </si>
  <si>
    <t>Focalizar y caracterizar a Poblacion Migrante</t>
  </si>
  <si>
    <t xml:space="preserve">Documento de carterizacion </t>
  </si>
  <si>
    <t>Implementación de estrategias para la atención integral de la población con orientaciones e identidades de género diversas en Cartagena de Indias</t>
  </si>
  <si>
    <t>GENERAR ACCIONES AFIRMATIVAS HACIA LA POBLACIÓN CON ORIENTACIONES SEXUALES E IDENTIDADES DE GÉNERO DIVERSAS QUE PERMITA LA INTEGRACIÓN SOCIAL Y EL EJERCICIO PLENO DE SUS DERECHOS EN LA CIUDAD DE CARTAGENA DE INDIAS.</t>
  </si>
  <si>
    <t>Aumentar el acceso de la población diversa a actividades de formación para el trabajo y a espacios de sensibilización que promuevan la transformación de imaginarios sociales.</t>
  </si>
  <si>
    <t>Servicio de educación para el trabajo a la población vulnerable (Producto principal del proyecto)</t>
  </si>
  <si>
    <t xml:space="preserve">Focalizar y caracterizar personas LGBTIQ+ para acceder a programas de formación para el trabajo y de educación técnica y tecnológica. </t>
  </si>
  <si>
    <t xml:space="preserve">Documento de caracterizacion </t>
  </si>
  <si>
    <t xml:space="preserve">
Legales</t>
  </si>
  <si>
    <t>Consulta y colaboración previas con 
expertos para asegurar la 
participación y aceptación de la 
población, estrategias de 
comunicación efectivas para explicar 
los beneficios y la legalidad de las 
acciones afirmativas.</t>
  </si>
  <si>
    <t>si</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</si>
  <si>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t>
  </si>
  <si>
    <t>2.3.4103.1500.2024130010156</t>
  </si>
  <si>
    <t>Realizar programas de cualificación laboral a la población LGBTIQ+ del Distrito de Cartagena de Indias</t>
  </si>
  <si>
    <t xml:space="preserve"> Programas de cualificación laboral realizados</t>
  </si>
  <si>
    <t>Aumentar los niveles de apoyo a emprendimientos de la población LGBTIQ+ en el Distrito de Cartagena de Indias.</t>
  </si>
  <si>
    <t>Servicio de apoyo a unidades productivas individuales para la generación de ingresos</t>
  </si>
  <si>
    <t xml:space="preserve">caracterizar personas LGTBIQ+ con emprendimientos. </t>
  </si>
  <si>
    <t>Capacitar y asesorar en componentes empresariales a las personas pertenecientes a la población LGBTIQ+</t>
  </si>
  <si>
    <t>Espacios de capacitar y asesoraría realizado</t>
  </si>
  <si>
    <t xml:space="preserve">Financiar emprendimientos, negocios y/o proyectos productivos liderados por personas con orientaciones sexuales e identidades de género diversas </t>
  </si>
  <si>
    <t xml:space="preserve"> Emprendimientos, negocios y/o proyectos productivos financiados.</t>
  </si>
  <si>
    <t>Fortalecer los servicios de atención integral de violencia basada en orientación sexual, promoción y prevención de la salud mental, sexual y reproductiva en las personas diversas.</t>
  </si>
  <si>
    <t>Documentos metodológicos</t>
  </si>
  <si>
    <t>Crear una (1) ruta de atención integral de violencias basadas en orientación sexual e identidad de género.</t>
  </si>
  <si>
    <t xml:space="preserve"> Ruta de atención integral  creada</t>
  </si>
  <si>
    <t>Formular la política pública de diversidad sexual e identidades de género diversas</t>
  </si>
  <si>
    <t>Documento de política pública de diversidad sexual e identidades de género formulada</t>
  </si>
  <si>
    <t>Implementar procesos de sensibilización a diferentes comunidades y funcionarios del Distrito de Cartagena de Indias para propiciar a la transformación de imaginarios sociales frente a personas con orientaciones sexuales e identidades de género diversas y sectores LGBTIQ+</t>
  </si>
  <si>
    <t xml:space="preserve"> Procesos de sensibilización implementados</t>
  </si>
  <si>
    <t>CONTRATAR LA PRESTACIÓN DE SERVICIOS PROFESIONALES Y DE APOYO A LA GESTION, QUE PERMITA DESARROLLAR LAS FUNCIONES Y/O ACTIVIDADES INHERENTES AL PROYECTO DE INVERSIÓN “IMPLEMENTACIÓN DE ESTRATEGIAS PARA LA ATENCIÓN INTEGRAL DE LA POBLACIÓN CON ORIENTACIONES E IDENTIDADES DE GÉNERO DIVERSAS EN CARTAGENA DE INDIAS” DE LA SECRETARIA DE PARTICIPACIÓN Y DESARROLLO SOCIAL./ PRESTACIÓN DE SERVICIOS LOGISTICOS PARA EL DESARROLLO DE ACTIVIDADES DE PROCESOS DE SENSIBILIZACIÓN A DIFERENTES COMUNIDADES Y FUNCIONARIOS DEL DISTRITO DE CARTAGENA DE INDIAS PARA PROPICIAR A LA TRANSFORMACIÓN DE IMAGINARIOS SOCIALES FRENTE A PERSONAS CON ORIENTACIONES SEXUALES E IDENTIDADES DE GÉNERO DIVERSAS Y SECTORES LGBTIQ+.</t>
  </si>
  <si>
    <t>CONTRATACION DIRECTA / MINIMA CUANTIA</t>
  </si>
  <si>
    <t>Desarrollar campañas de promoción y prevención de la SSR y salud mental dirigida a personas con orientaciones sexuales e identidades de género diversas y sectores LGBTIQ+.</t>
  </si>
  <si>
    <t xml:space="preserve"> Campañas de promoción y prevención desarrolladas</t>
  </si>
  <si>
    <t>Implementación del sistema Distrital del cuidado en el Distrito de Cartagena de Indias</t>
  </si>
  <si>
    <t>2.3.4104.1500.2024130010191</t>
  </si>
  <si>
    <t>Fortalecimiento de la Oferta Institucional para la Atención y Protección de la Primera Infancia en el Distrito de Cartagena de Indias</t>
  </si>
  <si>
    <t>FORTALECER LA OFERTA INSTITUCIONAL Y LA INFRAESTRUCTURA FÍSICA PARA LA ATENCIÓN Y PROTECCIÓN INTEGRAL DE LA PRIMERA INFANCIA EN EL DISTRITO DE CARTAGENA DE INDIAS</t>
  </si>
  <si>
    <t>Aumentar el acceso de padres, madres y cuidadores a actividades de formación, para el fortalecimiento de vínculos, crianza amorosa y promoción de derechos de los niños, niñas y adolescentes</t>
  </si>
  <si>
    <t>Servicio de atención integral a la primera infancia (Producto principal del proyecto)</t>
  </si>
  <si>
    <t>Realizar actividades lúdicas y recreativas</t>
  </si>
  <si>
    <t>Actividades lúdicas y recreativas realizadas</t>
  </si>
  <si>
    <t>INFANCIA Y FAMILIA</t>
  </si>
  <si>
    <t>Promoción efectiva de los servicios, ejercicios de concientización sobre la importancia de participar</t>
  </si>
  <si>
    <t>1.2.1.0.00-001 - ICLD
1.3.2.2.11-065 - RF SGP PRIMERA INFANCIA
1.3.3.1.00-93-001 RB ICLD
1.3.3.9.03-93-026 RB SGP- ATENCION INTEGRAL PRIMERA INFANCIA
1.3.3.9.03-93-065 RB RF SGP ATENCION INTEGRAL PRIMERA INFANCIA
1.3.3.9.03-95-026 RB SGP- ATENCION INTEGRAL PRIMERA INFANCIA
1.3.3.9.03-95-065 RB RF SGP ATENCION INTEGRAL PRIMERA INFANCIA</t>
  </si>
  <si>
    <t>2.3.4102.1500.2024130010137</t>
  </si>
  <si>
    <t>Suministro de Paquetes alimentarios y navideños para familias con NN con necesidades nutricionales.</t>
  </si>
  <si>
    <t>Paquetes alimentarios y navideños para familias con NN con necesidades nutricionales</t>
  </si>
  <si>
    <t>NOVIEMBRE</t>
  </si>
  <si>
    <t>Garantizar la logística para intervenciones integrales, ruta integral de atención, acciones afirmativas, foros, ferias, campañas y fortalecimiento de mesa de la primera infancia</t>
  </si>
  <si>
    <t xml:space="preserve"> Logística para intervenciones integrales, ruta integral de atención, acciones afirmativas, foros, ferias, campañas y fortalecimiento de mesa de la primera infancia</t>
  </si>
  <si>
    <t>Dotar a ludotecas/casas ludica de equipos, juegos, juguetes y materiales para el desarrollo de actividades ludicas virtuales y/o presenciales.</t>
  </si>
  <si>
    <t xml:space="preserve"> Ludotecas/casas ludica dotadas</t>
  </si>
  <si>
    <t>Dotar a ludotecas/casas lúdicas de equipos, juegos, juguetes y materiales para el desarrollo de actividades lúdicas virtuales y/o presenciales.</t>
  </si>
  <si>
    <t>Servicio de transporte.</t>
  </si>
  <si>
    <t>Servicio de Transporte, dentro del proyecto Fortalecimiento de la Oferta Institucional para la Atención y Protección de la Primera Infancia en el Distrito de Cartagena de Indias</t>
  </si>
  <si>
    <t>Realizar procesos formativos en crianza amorosa desde la gestación</t>
  </si>
  <si>
    <t xml:space="preserve"> Procesos formativos realizados</t>
  </si>
  <si>
    <t>AUNAR ESFUERZOS TÉCNICOS, FINANCIEROS Y LOGÍSTICOS PARA LA IMPLEMENTACIÓN Y EJECUCION DE ESTRATEGIAS, PROGRAMAS, PROYECTOS Y ACTIVIDADES ORIENTADAS A LA GARANTIA Y FORTALECIMIENTO DE LOS DERECHOS DE MUJERES EMBARAZADAS Y PROTECCIÓN DEL NIÑO, NIÑA Y GESTANTE, QUE FAVOREZCAN EL DESARROLLO DE PRÁCTICAS DE CRIANZA AMOROSA, CUIDADO Y LACTANCIA MATERNA, EN EL MARCO DEL PROYECTO DE INVERSIÓN FORTALECIMIENTO DE LA OFERTA INSTITUCIONAL PARA LA ATENCIÓN Y PROTECCIÓN DE LA PRIMERA INFANCIA EN EL DISTRITO DE CARTAGENA DE INDIAS.</t>
  </si>
  <si>
    <t>Realizar acciones de fortalecimiento del ecosistema de primera infancia</t>
  </si>
  <si>
    <t xml:space="preserve"> Acciones de fortalecimiento realizadas</t>
  </si>
  <si>
    <t>Realizar acciones de fortalecimiento del ecosistema de primera infancia.</t>
  </si>
  <si>
    <t>Realizar acciones formativas a padres madres y cuidadores en crianza amorosa y entornos protectores.</t>
  </si>
  <si>
    <t xml:space="preserve"> Acciones formativas realizadas </t>
  </si>
  <si>
    <t>Contratar servicios profesionales y de Apoyo a la gestion para realizar acciones formativas a padres madres y cuidadores en crianza amorosa y entornos protectores.</t>
  </si>
  <si>
    <t>Mejorar la infraestructura física para la atención integral de niñas, niños y madres gestantes.</t>
  </si>
  <si>
    <t>Realizar los estudios y diseño para la construcción y/o adecuación de infraestructuras para la atención integral a la primera infancia</t>
  </si>
  <si>
    <t xml:space="preserve"> Estudios y diseños de preinversion </t>
  </si>
  <si>
    <t>Realizar los estudios y diseño para la construcción y/o adecuación de infraestructuras para la atención integral a la primera infancia.</t>
  </si>
  <si>
    <t>CONCURSO DE MERITO</t>
  </si>
  <si>
    <t>Construcción, adecuación y dotación de CDI</t>
  </si>
  <si>
    <t>CDI adecuados y dotados</t>
  </si>
  <si>
    <t>Construcción Y adecuación de CDI, / Dotación de CDI</t>
  </si>
  <si>
    <t>CONTRATACION INFANCIA .docx</t>
  </si>
  <si>
    <t>Generación de servicios que garanticen la protección integral de niños, niñas y adolescentes en el distrito de Cartagena de Indias</t>
  </si>
  <si>
    <t>GARANTIZAR LA OFERTA DE SERVICIOS PARA LA PROTECCIÓN INTEGRAL DE NIÑOS, NIÑAS Y ADOLESCENTES EN EL DISTRITO DE CARTAGENA</t>
  </si>
  <si>
    <t>Aumentar cantidad de niños, niñas y adolescentes vinculados en actividades para la prevención y desvinculación de situación o riesgo de todo tipo de violencia</t>
  </si>
  <si>
    <t>Servicio de protección integral a niños, niñas, adolescentes y jóvenes (Producto principal del proyecto)</t>
  </si>
  <si>
    <t>Realizar acciones formativas de prevención dirigidas a niños, niñas y adolescentes.</t>
  </si>
  <si>
    <t xml:space="preserve">Contratacion de  servicios profesionales y de apoyo a la gestion para Realizar acciones formativas de prevención dirigidas a niños, niñas y adolescentes. </t>
  </si>
  <si>
    <t>2.3.4102.1500.2024130010031</t>
  </si>
  <si>
    <t>Brindar atención especializada de niños, niñas y adolescentes en situación o en riesgo de trabajo infantil.</t>
  </si>
  <si>
    <t>Atenciones especializadas brindadas</t>
  </si>
  <si>
    <t xml:space="preserve"> Brindar atención especializada de niños, niñas y adolescentes en situación o en riesgo de trabajo infantil. </t>
  </si>
  <si>
    <t>Movilizar el personal para el desarrollo de actividades de prevención y atención.</t>
  </si>
  <si>
    <t xml:space="preserve"> Servicio de transporte para Movilizar el personal para el desarrollo de actividades de prevención y atención, dentro del proyecto Generación de servicios que garanticen la protección integral de niños, niñas y adolescentes en el distrito de Cartagena de Indias </t>
  </si>
  <si>
    <t>Generar acciones de prevención de amenazas o vulneración de derechos a través del Hogar de Protección</t>
  </si>
  <si>
    <t>Servicio dirigidos a la atención de niños, niñas, adolescentes y jóvenes, con enfoque pedagógico y restaurativo encaminados a la inclusión social</t>
  </si>
  <si>
    <t>Actividades Ludicas y pedagogicas para la prevencion de riesgos en NNA</t>
  </si>
  <si>
    <t>Actividades Ludicas y pedagogicas</t>
  </si>
  <si>
    <t xml:space="preserve">Actividades ludicas y pedagogicas para la prevencion de riesgos en niños, niñas y adolescentes, del proyecto Generación de servicios que garanticen la protección integral de niños, niñas y adolescentes en el distrito de Cartagena de Indias </t>
  </si>
  <si>
    <t xml:space="preserve"> Habilitar la atención de niños, niñas y adolescentes con derechos amenazados y/o vulnerados a través de Hogar de Paso de Protección</t>
  </si>
  <si>
    <t>Paquetes alimentarios a familias de niños, niñas y adolescentes con discapacidad.</t>
  </si>
  <si>
    <t>" Habilitar la atención de niños, niñas y adolescentes con derechos
amenazados y/o vulnerados a través de Hogar de Paso de Protección "</t>
  </si>
  <si>
    <t>Actualizar y socializar la ruta para la atención y protección de niños y niñas contra la Explotación Sexual Comercial de Niños Niñas y Adolescentes</t>
  </si>
  <si>
    <t>Realizar acciones de prevención y atención a NNA en riesgo y/o situación de explotación sexual.</t>
  </si>
  <si>
    <t xml:space="preserve"> Hogar de Paso de Protección contratado</t>
  </si>
  <si>
    <t xml:space="preserve"> Realizar acciones de prevención y atención a NNA en riesgo y/o situación de explotación sexual. </t>
  </si>
  <si>
    <t>Actualizar y divulgar las rutas de atención a víctimas, apoyo a acciones afirmativas para la prevención de riesgos sociales como la violencia sexual, la explotación laboral, la mendicidad, embarazo a temprana edad, matrimonios infantiles, vida en calle, intervenciones integrales</t>
  </si>
  <si>
    <t xml:space="preserve"> Acciones de prevención y atención a NNA en riesgo y/o situación de explotación sexual</t>
  </si>
  <si>
    <t xml:space="preserve">Operador logiistico para Actualizar y divulgar las rutas de atención a víctimas, apoyo a acciones afirmativas para la prevención de riesgos sociales como la violencia sexual, la explotación laboral, la mendicidad, embarazo a temprana edad, matrimonios infantiles, vida en calle, intervenciones integrales. </t>
  </si>
  <si>
    <t>Fortalecer las capacidades de padres, madres y cuidadores/as sobre la prevención de violencias de niñas, niños y adolescentes.</t>
  </si>
  <si>
    <t>Servicios de educación informal a niños, niñas, adolescentes y jóvenes para el reconocimiento de sus derechos</t>
  </si>
  <si>
    <t>Realizar actividades formativas de prevención dirigidas a padres, madres, cuidadores</t>
  </si>
  <si>
    <t xml:space="preserve"> Rutas de atención a víctimas actualizada y divulgada</t>
  </si>
  <si>
    <t>Desarrollar acciones afirmativas, Integrales y lúdicas para la prevención de las violencias y buena crianza dirigidas a padres, madres, cuidadores, lideres comunitarios, servidores públicos.</t>
  </si>
  <si>
    <t xml:space="preserve"> Actividades formativas de prevención realizadas</t>
  </si>
  <si>
    <t>Proporcionar paquetes alimentarios a familias de niños, niñas y adolescentes con discapacidad.</t>
  </si>
  <si>
    <t>Acciones afirmativas, Integrales y lúdicas desarrolladas</t>
  </si>
  <si>
    <t xml:space="preserve">Proporcionar paquetes alimentarios a familias de niños, niñas y adolescentes con discapacidad. </t>
  </si>
  <si>
    <t>Generación de espacios para el derecho al juego y la participación, en contextos seguros y estimulantes para niños, niñas y adolescentes del distrito de Cartagena de Indias</t>
  </si>
  <si>
    <t>FORTALECER LOS ESPACIOS DE PROMOCIÓN Y GARANTÍA DEL DERECHO AL JUEGO Y LA PARTICIPACIÓN EN CONTEXTOS SEGUROS Y ESTIMULANTES PARA LOS NIÑOS, NIÑAS Y ADOLESCENTES DEL DISTRITO DE CARTAGENA</t>
  </si>
  <si>
    <t>Aumentar la cantidad niños, niñas y adolescentes vinculados a actividades lúdicas extramurales y del ejercicio del derecho al juego al interior de las ludotecas distritales</t>
  </si>
  <si>
    <t>Realizar Jornadas ludicas de promocion del derecho al juego y a la recreación.</t>
  </si>
  <si>
    <t>Jornadas ludicas de promocion del derecho al juego y a la recreación</t>
  </si>
  <si>
    <t xml:space="preserve">
Operacionales</t>
  </si>
  <si>
    <t>Promoción efectiva de los servicios, ejercicios de concientización sobre la importancia de participar.</t>
  </si>
  <si>
    <t>PRESTACION DE SERVICIOS PREOFESIOANLES Y DE APOYO A LA GESTION PARA LA Realizar Jornadas ludicas de promocion del derecho al juego y a la recreación.</t>
  </si>
  <si>
    <t>1.2.1.0.00-001 - ICLD
1.3.3.8.03-93-075 RB RF SGP PROPOSITO GENERAL LIBRE INVERSION</t>
  </si>
  <si>
    <t>2.3.4102.1500.2024130010117</t>
  </si>
  <si>
    <t>Desarrollar espacios de promocion de la Politica Publica de Primera Infancia, Infancia, Adolescencia y Fortalecimiento Familiar del Distrito</t>
  </si>
  <si>
    <t>Espacios de promocion desarrollados</t>
  </si>
  <si>
    <t>Dotar las ludotecas para el desarrollo de jornadas ludicas intra y extramurales de promocion del derecho al juego y a la recreación</t>
  </si>
  <si>
    <t xml:space="preserve"> Ludotecas dotadas</t>
  </si>
  <si>
    <t>Realizar actividades de ludica y recreacion para la promocion del derecho al juego y los valores familiares</t>
  </si>
  <si>
    <t>Actividades de ludica y recreacion realizadas</t>
  </si>
  <si>
    <t>Realizar actividades de ludica y recreacion para a promocion del derecho al juego y los valores familiares</t>
  </si>
  <si>
    <t>Movilizar el personal y elementos ludicos para el desarrollo de actividades de prevencion y atencion en las tres localidades del Distrito, incluyendo las zonas rurales e insulares.</t>
  </si>
  <si>
    <t>Adecuar las ludotecas para el desarrollo de jornadas ludicas intra y extramurales de promocion del derecho al juego y a la recreación</t>
  </si>
  <si>
    <t xml:space="preserve"> Ludotecas adecuadas</t>
  </si>
  <si>
    <t>Generar acciones de promoción del derecho a la participación y asociación dirigidos a niños, niñas y adolescentes.</t>
  </si>
  <si>
    <t>Servicio de protección integral a niños, niñas, adolescentes y jóvenes</t>
  </si>
  <si>
    <t>Desarrollar espacios de promocion de la Participacion Infantil y Adolescente a traves de actividades con nna</t>
  </si>
  <si>
    <t xml:space="preserve"> Espacios de promocion de la Participacion Infantil y Adolescente.</t>
  </si>
  <si>
    <t>Implementar un ejercicio de intercambio de experiencias a nivel nacional, actividades pedagogicas y formativas con niños, niñas y adolescentes en procesos formales de participacion.</t>
  </si>
  <si>
    <t xml:space="preserve"> Intercambio de experiencias implementados</t>
  </si>
  <si>
    <t>Diseño e implementación de estrategias para la cualificación laboral de las mujeres en Cartagena de Indias</t>
  </si>
  <si>
    <t>DISMINUIR LOS ÍNDICES DE DESEMPLEO EN LAS MUJERES QUE RESIDEN EN CARTAGENA DE INDIAS.</t>
  </si>
  <si>
    <t>Incrementar programas para la cualificación de las mujeres basados en la necesidad de los sectores
productivos de la ciudad.</t>
  </si>
  <si>
    <t>Servicio de formación para el trabajo en competencias para la inserción laboral (Producto principal del proyecto)</t>
  </si>
  <si>
    <t xml:space="preserve">Focalizar y caracterizar mujeres para la cualificación laboral.                    </t>
  </si>
  <si>
    <t>Cronogramas actualizados e informes de implementación</t>
  </si>
  <si>
    <t>Prestación de servicios de apoyo a la gestión, para desarrollar las funciones y/o actividades inherentes al proyecto de inversión Diseño E Implementación De Estrategias Para La Cualificación Laboral De Las Mujeres En Cartagena De Indias.</t>
  </si>
  <si>
    <t>1.3.3.1.00-93-001 RB ICLD</t>
  </si>
  <si>
    <t>2.3.3603.1300.2024130010155</t>
  </si>
  <si>
    <t>Establecer alianzas público-privadas para la empleabilidad de las mujeres cualificadas.</t>
  </si>
  <si>
    <t xml:space="preserve"> Alianzas público-privadas establecidas</t>
  </si>
  <si>
    <t xml:space="preserve">Realizar programas de formación enfocadas en cualificación laboral de las mujeres del distrito de Cartagena.                         </t>
  </si>
  <si>
    <t>Programas de formación realizados</t>
  </si>
  <si>
    <t>PRESTACIÓN DE SERVICIOS LOGISTICOS PARA EL DESARROLLO DE PROGRAMAS DE FORMACION  ENFOCADAS EN CUALIFICACION LABORAL DE LAS MUJERES DEL DISTRITO DE CARTAGENA.</t>
  </si>
  <si>
    <t>Diseñar e implementar estrategias para el reclutamiento de hojas de vida de mujeres cualificadas laboralmente</t>
  </si>
  <si>
    <t>Estrategias diseñadas e implementadas</t>
  </si>
  <si>
    <t>Realizar Feria de empleabilidad para las mujeres.</t>
  </si>
  <si>
    <t xml:space="preserve"> Feria de empleabilidad realizada</t>
  </si>
  <si>
    <t>Implementación DE ESTRATEGIAS DE EMPRENDIMIENTO Y EMPLEABILIDAD QUE FORTALEZCAN LA ECONOMIA POPULAR DE LAS FAMILIAS VULNERABLES DEL DISTRITO DE Cartagena de Indias</t>
  </si>
  <si>
    <t>CONTRIBUIR AL FORTALECIMIENTO DE LA ECONOMÍA POPULAR DE LAS FAMILIAS VULNERABLES DEL DISTRITO DE CARTAGENA</t>
  </si>
  <si>
    <t>Ampliar estrategias institucionales para atender el emprendimiento y la empleabilidad de las familias vulnerables en el Distrito de Cartagena.</t>
  </si>
  <si>
    <t>Documentos de evaluación (Producto principal del proyecto)</t>
  </si>
  <si>
    <t>Definir el alcance del documento</t>
  </si>
  <si>
    <t>Alcence de documento definido</t>
  </si>
  <si>
    <t>2.3.4103.1500.2024130010025</t>
  </si>
  <si>
    <t>Realizar la recolección de información cuantitativa y cualitativa</t>
  </si>
  <si>
    <t>Información cuantitativa y cualitativa recolectada</t>
  </si>
  <si>
    <t>Elaborar documento con la consolidación de la información recopilada</t>
  </si>
  <si>
    <t xml:space="preserve"> Documento dd caracterizacion elaborado</t>
  </si>
  <si>
    <t>Aumentar oportunidades de formación para los emprendedores del Distrito de Cartagena</t>
  </si>
  <si>
    <t>Servicio de asistencia técnica en alianzas para la comercialización</t>
  </si>
  <si>
    <t xml:space="preserve"> Jornadas de orientación, capacitación y asesorías desarrolladas</t>
  </si>
  <si>
    <t>Implementar herramientas de gestión estratégica que impulsen las unidades productivas.</t>
  </si>
  <si>
    <t>Herramientas de gestión estratégica implementadas</t>
  </si>
  <si>
    <t>Vincular a unidades productivas a espacios de promoción y comercialización</t>
  </si>
  <si>
    <t>Espacios de promoción y comercialización realizados</t>
  </si>
  <si>
    <t xml:space="preserve">Fortalecimiento en la generación de ingresos y el derecho al trabajo para la mujer en Cartagena de Indias </t>
  </si>
  <si>
    <t>DISMINUIR LOS NIVELES DE INFORMALIDAD LABORAL Y DESEMPLEO EN LAS MUJERES DEL DISTRITO DE CARTAGENA.</t>
  </si>
  <si>
    <t>Aumentar el apoyo a iniciativas productivas para la generación de ingresos en las mujeres del distrito</t>
  </si>
  <si>
    <t>Servicio de apoyo a unidades productivas individuales para la generación de ingresos (Producto principal del proyecto)</t>
  </si>
  <si>
    <t>CARACTERIZAR MUJERES CON EMPRENDIMIENTOS</t>
  </si>
  <si>
    <t xml:space="preserve">Mejorar el proceso de contratación para que se ejecute la contratación en oportunidad. </t>
  </si>
  <si>
    <t>CONTRATAR UNA ESTRATEGIA PARA LA CARACTERIZACIÓN, CAPACITACIÓN, ASESORÍA EMPRESARIAL, ENTREGA DE CAPITAL SEMILLA Y MAQUINARIA, EQUIPO, INSUMO Y MANO DE OBRA NO CALIFICADA PARA EL PROYECTO DE INVERSIÓN FORTALECIMIENTO EN LA GENERACIÓN DE INGRESOS Y EL DERECHO AL TRABAJO PARA LA MUJER EN CARTAGENA DE INDIAS.</t>
  </si>
  <si>
    <t>2.3.4103.1500.2024130010165</t>
  </si>
  <si>
    <t xml:space="preserve">CAPACITAR Y ASESORAR EN COMPONENTES EMPRESARIALES A LAS MUJERES EMPRENDEDORAS. </t>
  </si>
  <si>
    <t xml:space="preserve">CAPACITACION Y ASESORIA REALIZADAS </t>
  </si>
  <si>
    <t>SUMINISTRAR CAPITAL SEMILLA EN MAQUINARIA, EQUIPO E INSUMOS</t>
  </si>
  <si>
    <t>CAPITAL SEMILLA EN MAQUINARIA, EQUIPO E INSUMOS SUMINISTRADO</t>
  </si>
  <si>
    <t>REALIZAR FERIA DE NEGOCIO</t>
  </si>
  <si>
    <t xml:space="preserve"> FERIA DE NEGOCIO REALIZADA</t>
  </si>
  <si>
    <t xml:space="preserve">Fortalecimiento de estrategias para  la inserción laboral, competencias socio-ocupacionales y empresariales de los jóvenes en el distrito de Cartagena de Indias </t>
  </si>
  <si>
    <t>AUMENTAR LAS OPORTUNIDADES DE LOS JÓVENES PARA EL EMPLEO DIGNO, EL DESARROLLO DE EMPRENDIMIENTOS Y ECONOMÍAS COLABORATIVAS SOLIDARIAS</t>
  </si>
  <si>
    <t>Aumentar las oportunidades del sector público y privado para que los jóvenes desarrollen sus emprendimientos y economías colaborativas</t>
  </si>
  <si>
    <t>Servicio de educación informal</t>
  </si>
  <si>
    <t>Realizar Espacios formativos a jóvenes en emprendimiento e inclusión productiva juvenil</t>
  </si>
  <si>
    <t>Espacios formativos realizados</t>
  </si>
  <si>
    <t>JUVENTUD</t>
  </si>
  <si>
    <t>Realizar convocatoria efectiva y 
promocionar las actividades y servicios ofertados. Motivar y sensibilizar a los jóvenes sobre la importancia de participar</t>
  </si>
  <si>
    <t>CONTRATAR LA PRESTACION DE SERVICIOS PROFESIONALES Y APOYO A LA GESTION PARA REALIZAR ESPACIOS FORMATIVOS A JÓVENES EN EMPRENDIMIENTO E INCLUSIÓN PRODUCTIVA JUVENIL DENTRO DEL PROYECTO DE INVERSIO FORTALECIMIENTO DE ESTRATEGIAS PARA LA INSERCIÓN LABORAL, COMPETENCIAS SOCIO-OCUPACIONALES Y EMPRESARIALES DE LOS JÓVENES EN EL DISTRITO DE CARTAGENA DE INDIAS</t>
  </si>
  <si>
    <t>2.3.4103.1500.2024130010169</t>
  </si>
  <si>
    <t>Orientar, formar y asesorar a jóvenes en emprendimiento</t>
  </si>
  <si>
    <t>Focalizar y caracterizar a Jóvenes emprendedores</t>
  </si>
  <si>
    <t>Entregar Insumos y/o capital semilla a los emprendimientos juveniles</t>
  </si>
  <si>
    <t xml:space="preserve"> Insumos y/o capital semilla entregados</t>
  </si>
  <si>
    <t>Disminuir la Informalidad y subempleo en los jóvenes</t>
  </si>
  <si>
    <t>Servicio de educación para el trabajo a la población vulnerable</t>
  </si>
  <si>
    <t>Realizar espacios de promoción comercial para las unidades productivas integradas por jovenes.</t>
  </si>
  <si>
    <t xml:space="preserve"> Espacios de promoción comercial  realizados</t>
  </si>
  <si>
    <t>Realizar actividades formativas y certificadas con jóvenes para la vinculación e inserción laboral.</t>
  </si>
  <si>
    <t xml:space="preserve"> Actividades formativas y certificadas</t>
  </si>
  <si>
    <t>Facilitar el conocimiento del mercado laboral</t>
  </si>
  <si>
    <t>Servicio de gestión de oferta social para la población vulnerable</t>
  </si>
  <si>
    <t>Realizar acciones de promoción para la vinculación laboral de jóvenes al trabajo formal</t>
  </si>
  <si>
    <t xml:space="preserve"> Acciones de promoción realizadas </t>
  </si>
  <si>
    <t xml:space="preserve">Fortalecimiento de la Agricultura Campesina, Familiar y Comunitaria en el Distrito de Cartagena de Indias </t>
  </si>
  <si>
    <t>FORTALECER EL NIVEL DE PRODUCCIÓN, ADMINISTRACION Y COMERCIALIZACIÓN EN LA AGRICULTURA FAMILIAR CAMPESINA Y COMUNITARIA DEL DISTRITO DE CARTAGENA DE INDIAS.</t>
  </si>
  <si>
    <t>Aumentar el número de acciones para el desarrollo de procesos productivos de agricultura campesina familiar y comunitaria.</t>
  </si>
  <si>
    <t>Servicio de apoyo para el fomento organizativo de la Agricultura Campesina, Familiar y Comunitaria</t>
  </si>
  <si>
    <t>Implementar estrategias para desarrollar procesos productivos para el fomento organizativo de la ACFC.</t>
  </si>
  <si>
    <t xml:space="preserve"> Estrategias implementadas</t>
  </si>
  <si>
    <t>UMATA</t>
  </si>
  <si>
    <t>Gestionar oportunamente los procesos para la contratación del proyecto</t>
  </si>
  <si>
    <t>2.3.1702.1100.2024130010064</t>
  </si>
  <si>
    <t>Realizar asistencia técnica permanente.</t>
  </si>
  <si>
    <t xml:space="preserve"> Asistencia técnica</t>
  </si>
  <si>
    <t>Fortalecer el servicio de extensión agropecuaria a mujeres rurales, afro e indígena.</t>
  </si>
  <si>
    <t>Servicio de fomento a la asociatividad</t>
  </si>
  <si>
    <t xml:space="preserve"> Servicios de extensión agropecuaria</t>
  </si>
  <si>
    <t>Atender a doscientas (200) mujeres afro rurales con servicios de extensión agropecuaria.</t>
  </si>
  <si>
    <t>Incrementar la atención social e incluyente para el fortalecimiento de actividades productivas agropecuarios.</t>
  </si>
  <si>
    <t>Servicio de asistencia técnica agropecuaria dirigida a pequeños productores (Producto principal del proyecto)</t>
  </si>
  <si>
    <t xml:space="preserve">Atender con estrategias de fomento a la asociatividad a Mujeres indígenas productoras beneficiadas. </t>
  </si>
  <si>
    <t>Estrategias de fomento a la asociatividad</t>
  </si>
  <si>
    <t xml:space="preserve">Suministro de materiales e insumos para la elaboración de productos elaborados. </t>
  </si>
  <si>
    <t>Materiales e insumos para la elaboración de productos</t>
  </si>
  <si>
    <t>Mejorar el acceso a esquemas de comercialización directa libre de intermediación.</t>
  </si>
  <si>
    <t>Servicio de apoyo a la comercialización</t>
  </si>
  <si>
    <t>Apoyar un evento comercial para la participación en mercado campesino.</t>
  </si>
  <si>
    <t>Evento comercial apoyado</t>
  </si>
  <si>
    <t xml:space="preserve">Apoyar un evento comercial para la participación en ruedas de negocios </t>
  </si>
  <si>
    <t xml:space="preserve">Apoyar un evento para la participación en ferias comerciales. </t>
  </si>
  <si>
    <t>Servicio de Extensión Rural Agropecuaria, para la Competitividad y Soberanía Alimentaria a Pequeños Productores Asentados en la Zona Rural del Distrito de Cartagena de Indias.</t>
  </si>
  <si>
    <t>FORTALECER EL SERVICIO DE EXTENSIÓN AGROPECUARIO PARA LOS PEQUEÑOS PRODUCTORES AGROPECUARIOS DEL DISTRITO DE CARTAGENA DE INDIAS</t>
  </si>
  <si>
    <t>Formular y ejecutar un Plan de Extensión Agropecuario para los productores del Distrito</t>
  </si>
  <si>
    <t>Documentos de planeación</t>
  </si>
  <si>
    <t>Realizar el Plan de Extensión Agropecuaria del Distrito de Cartagena de Indias</t>
  </si>
  <si>
    <t>GRUPO ÉTNICOS</t>
  </si>
  <si>
    <t>Plan de Extensión Agropecuaria realizado</t>
  </si>
  <si>
    <t>2.3.1702.1100.2024130010072</t>
  </si>
  <si>
    <t>Realizar encuentros con las asociaciones agropecuarias</t>
  </si>
  <si>
    <t xml:space="preserve"> Encuentros realizados</t>
  </si>
  <si>
    <t>Aumentar la cobertura del servicio de extensión agropecuario</t>
  </si>
  <si>
    <t>Brindar atención a productores, con servicios de extensión agropecuaria</t>
  </si>
  <si>
    <t xml:space="preserve">Asistencia tecnica </t>
  </si>
  <si>
    <t>Realizar eventos de transferencia de tecnología</t>
  </si>
  <si>
    <t xml:space="preserve"> Eventos de transferencia de tecnología realizados</t>
  </si>
  <si>
    <t>Contratación de servicio de transporte con conductor para el desarrollo del proyecto</t>
  </si>
  <si>
    <t>Fortalecer la cadena productiva agropecuaria</t>
  </si>
  <si>
    <t xml:space="preserve">Desarrollar acciones de encadenamiento productivo
</t>
  </si>
  <si>
    <t>Encadenamientos productivos desarrollados</t>
  </si>
  <si>
    <t>Realizar talleres de fortalecimiento organizacional a grupos asociados</t>
  </si>
  <si>
    <t xml:space="preserve"> Talleres de fortalecimiento organizacional realizados</t>
  </si>
  <si>
    <t>Aumentar el acceso para adquisición de equipos de pesca y dotación de artes</t>
  </si>
  <si>
    <t>Servicios de apoyo al fomento de la pesca y la acuicultura</t>
  </si>
  <si>
    <t>Dotar a organizaciones de grupos éticos de pescadores de equipos e insumos</t>
  </si>
  <si>
    <t xml:space="preserve"> Organizaciones de grupos éticos de pescadores dotados</t>
  </si>
  <si>
    <t>Asociados a fenómenos de origen natural: atmosféricos, hidrológicos, geológicos, otros</t>
  </si>
  <si>
    <t>Estar al día con la información 
meteorológica de la zona y tomar las 
medidas recomendables</t>
  </si>
  <si>
    <t>Adquirir equipos y artes de pesca para dotar a asociaciones</t>
  </si>
  <si>
    <t xml:space="preserve">Asociaciones de pescadores dotadas </t>
  </si>
  <si>
    <t>Aumentar el numero de procesos para el mejoramiento genético de bovinos de pequeños ganaderos</t>
  </si>
  <si>
    <t>Formular y ejecutar procesos productivos en producción, reproducción y mejoramiento genético en bovinos y especies menores</t>
  </si>
  <si>
    <t xml:space="preserve"> Procesos productivos formulados y ejecutados</t>
  </si>
  <si>
    <t>Realizar visitas a las fincas de pequeños productores pecuarios beneficiados</t>
  </si>
  <si>
    <t xml:space="preserve"> Visitas a  fincas de pequeños productores </t>
  </si>
  <si>
    <t>Fortalecer las competencias agropecuaria en las organizaciones de productores</t>
  </si>
  <si>
    <t>Servicio de apoyo en la formulación y estructuración de proyectos</t>
  </si>
  <si>
    <t>Realizar acciones de fortalecimiento de capacidades y competencias agropecuarias</t>
  </si>
  <si>
    <t xml:space="preserve"> Fortalecimiento de capacidades y competencias agropecuarias</t>
  </si>
  <si>
    <t>Realizar visitas de acompañamiento a las organizaciones beneficiadas</t>
  </si>
  <si>
    <t>Visitas de acompañamiento a las organizaciones</t>
  </si>
  <si>
    <t>Mejorar la comercialización de los productos agropecuarios</t>
  </si>
  <si>
    <t>Servicio de acompañamiento productivo y empresarial</t>
  </si>
  <si>
    <t>Promover emprendimientos rurales orientados a la generación de valor agregado.</t>
  </si>
  <si>
    <t xml:space="preserve"> Emprendimientos rurales promovidos</t>
  </si>
  <si>
    <t>Realizar encuentros de comercialización con productos agropecuarios con valor agregado</t>
  </si>
  <si>
    <t>Encuentros de comercialización realizados</t>
  </si>
  <si>
    <t xml:space="preserve">Fortalecimiento de capacidades técnicas para el desarrollo de la actividad pesquera en el Distrito de Cartagena de Indias </t>
  </si>
  <si>
    <t>FORTALECER LAS CAPACIDADES TÉCNICAS PARA EL DESARROLLO DE LA ACTIVIDAD PESQUERA EN EL DISTRITO DE CARTAGENA DE INDIAS</t>
  </si>
  <si>
    <t>Fortalecer el aprovechamiento sostenible de los recursos ícticos marinos a través de proyectos productivos dirigidos a pescadores artesanales del Distrito de Cartagena de Indias</t>
  </si>
  <si>
    <t>Servicio de apoyo en la formulación y estructuración de proyectos (Producto principal del proyecto)</t>
  </si>
  <si>
    <t>Implementar dos (2) programas de maricultura</t>
  </si>
  <si>
    <t xml:space="preserve"> Programas de maricultura implementados</t>
  </si>
  <si>
    <t>Gestionar oportunamente los 
procesos para la contratación del 
proyecto</t>
  </si>
  <si>
    <t>2.3.1702.1100.2024130010162</t>
  </si>
  <si>
    <t>Desarrollar cuatro (4) acciones que fortalezca a la mujer en el ejercicio de la pesca</t>
  </si>
  <si>
    <t xml:space="preserve"> Acciones de fortalecimiento desarrolladas</t>
  </si>
  <si>
    <t>Construir y dotar un Centro de Acopio para almacenar, transformar y comercializar productos pesqueros en el Distrito de Cartagena de Indias</t>
  </si>
  <si>
    <t>Construir un (1) Centro de Acopio Integral para productos pesqueros</t>
  </si>
  <si>
    <t xml:space="preserve"> Centro de Acopio Integral  construido</t>
  </si>
  <si>
    <t>Dotar un (1) Centro de Acopio Integral para productos pesqueros</t>
  </si>
  <si>
    <t xml:space="preserve"> Centro de Acopio Integral  dotado</t>
  </si>
  <si>
    <t>Crear una escuela de pescadores de saberes ancestrales para la gestión y apropiación de conocimiento en el Distrito de Cartagena de Indias</t>
  </si>
  <si>
    <t>Crear una escuela de pescadores de saberes ancestrales</t>
  </si>
  <si>
    <t>Escuela de pescadores creada</t>
  </si>
  <si>
    <t>Realizar talleres de formación</t>
  </si>
  <si>
    <t>Servicio de Transporte</t>
  </si>
  <si>
    <t xml:space="preserve">Generación de capacidades para la protección y bienestar animal en el Distrito de Cartagena de Indias </t>
  </si>
  <si>
    <t>GENERAR CAPACIDADES DE RESPUESTA INSTITUCIONAL PARA LA PROTECCIÓN Y BIENESTAR ANIMAL EN EL DISTRITO DE CARTAGENA</t>
  </si>
  <si>
    <t>Diseñar e implementar procedimientos para la atención de animales domésticos en el Distrito de Cartagena</t>
  </si>
  <si>
    <t>Documentos de lineamientos técnicos</t>
  </si>
  <si>
    <t xml:space="preserve">Diseñar tres protocolos para la atención de animales domésticos </t>
  </si>
  <si>
    <t xml:space="preserve">
Financieros</t>
  </si>
  <si>
    <t>Gestión de recursos financieros con diferentes entidades del orden nacional y/o cooperación internacional</t>
  </si>
  <si>
    <t>2.3.4501.1000.2024130010045</t>
  </si>
  <si>
    <t>Implementar la Política Pública de Protección y Bienestar Animal</t>
  </si>
  <si>
    <t xml:space="preserve"> Política Pública de Protección y Bienestar Animal implementada</t>
  </si>
  <si>
    <t>Desarrollar actividades para promover la tenencia responsable de mascotas, la protección y el bienestar animal</t>
  </si>
  <si>
    <t>Actividades de promocion de tenencia responsable de mascotas, la protección y el bienestar animal realizadas</t>
  </si>
  <si>
    <t>Diseñar e implementar aplicativos de software integrados para la atención de animales domésticos en el Distrito de Cartagena</t>
  </si>
  <si>
    <t>Servicio información implementado (Producto principal del proyecto)</t>
  </si>
  <si>
    <t>Desarrollar tres aplicativos de software para la atención de animales domésticos</t>
  </si>
  <si>
    <t>Aplicativo de software desarrollado</t>
  </si>
  <si>
    <t xml:space="preserve">Implementación de un Centro de Bienestar Animal en el Distrito de Cartagena de Indias </t>
  </si>
  <si>
    <t>AUMENTAR LAS CAPACIDADES DE RESPUESTA INSTITUCIONAL PARA LA TOMA DE DECISIONES Y LA ATENCIÓN INTEGRAL DE LOS ANIMALES DOMÉSTICOS EN CONDICIÓN DE VULNERABILIDAD EN EL DISTRITO DE CARTAGENA DE INDIAS.</t>
  </si>
  <si>
    <t>Brindar atención integral a los distintos grupos de animales domésticos en condición de vulnerabilidad en el Distrito de Cartagena</t>
  </si>
  <si>
    <t>Servicio de sanidad animal</t>
  </si>
  <si>
    <t xml:space="preserve">Realizar atención de urgencias veterinarias en animales domésticos
</t>
  </si>
  <si>
    <t>Atenciones de urgencias veterinarias realizadas</t>
  </si>
  <si>
    <t>Gestión de recursos financieros con diferentes entidades del orden nacional y con cooperación internacional</t>
  </si>
  <si>
    <t>2.3.4501.1000.2024130010046</t>
  </si>
  <si>
    <t xml:space="preserve"> Realizar atención integral de salud en animales domésticos</t>
  </si>
  <si>
    <t>Atención integral de salud en animales domésticos realizadas</t>
  </si>
  <si>
    <t xml:space="preserve"> Realizar esterilización en caninos y felinos</t>
  </si>
  <si>
    <t>Esterilización en caninos y felinos realizadas</t>
  </si>
  <si>
    <t>Cuantificar la población de animales domésticos en condición de vulnerabilidad en el Distrito de Cartagena</t>
  </si>
  <si>
    <t>Servicio de atención integral a la fauna</t>
  </si>
  <si>
    <t>Censar cien mil caninos</t>
  </si>
  <si>
    <t>Censo realizado de caninos</t>
  </si>
  <si>
    <t xml:space="preserve"> Contratar un albergue con atención integral para animales</t>
  </si>
  <si>
    <t xml:space="preserve"> Albergue contratado</t>
  </si>
  <si>
    <t>Gestionar la creación de un Centro de Bienestar Animal para brindar atención integral a animales domésticos en el Distrito de Cartagena</t>
  </si>
  <si>
    <t>Infraestructura para el bienestar animal construida y dotada (Producto principal del proyecto)</t>
  </si>
  <si>
    <t xml:space="preserve">Realizar diseño y estudios técnicos para un Centro de Bienestar Animal </t>
  </si>
  <si>
    <t xml:space="preserve">Diseño y estudios de preinversion </t>
  </si>
  <si>
    <t xml:space="preserve"> Construir y un Centro de Bienestar Animal Dotar un Centro de Bienestar Animal</t>
  </si>
  <si>
    <t>Centro de Bienestar Animal construido y dotadao</t>
  </si>
  <si>
    <t>Adquir unidades móviles de atención veterinaria</t>
  </si>
  <si>
    <t>Unidades móviles de atención veterinaria</t>
  </si>
  <si>
    <t xml:space="preserve">Fortalecimiento de la participación sociopolitica juvenil del distrito de Cartagena de Indias </t>
  </si>
  <si>
    <t>AUMENTAR LA PARTICIPACIÓN DE LA POBLACIÓN JUVENIL EN ESPACIOS E INSTANCIAS DE PARTICIPACIÓN,
REPRESENTACIÓN E INCIDENCIA JUVENIL Y CIUDADANA EN EL DISTRITO DE CARTAGENA DE INDIAS</t>
  </si>
  <si>
    <t>Fortalecer la oferta institucional de formación, promoción, organización, participación, proyectos y oportunidades
para el desarrollo de habilidades y competencias en los jóvenes.</t>
  </si>
  <si>
    <t>Servicio de educación informal (Producto principal del proyecto)</t>
  </si>
  <si>
    <t>Realizar procesos formativos en competencias y habilidades de acuerdo al plan de acción establecido</t>
  </si>
  <si>
    <t xml:space="preserve">Procesos formativos realizados </t>
  </si>
  <si>
    <t>REALIZAR PROCESO DE FORMACIÓN EN SOCIO POLÍTICA Y HABILIDADES PARA LA VIDA. Y REALIZAR PROCESOS FORMATIVOS EN COMPETENCIAS Y HABILIDADES DE ACUERDO CON EL PLAN DE ACCIÓN ESTABLECIDO DEL PROYECTO FORTALECIMIENTO DE LA PARTICIPACIÓN SOCIOPOLITICA JUVENIL DEL DISTRITO DE CARTAGENA DE INDIAS</t>
  </si>
  <si>
    <t>REGIMEN ESPECIAL CON OFERTA</t>
  </si>
  <si>
    <t xml:space="preserve">SEPTIEMBRE </t>
  </si>
  <si>
    <t>2.3.4102.1500.2024130010168</t>
  </si>
  <si>
    <t>Realizar espacios para promover actividades para la discusión y análisis de las necesidades de las juventudes, así como alternativas de solución</t>
  </si>
  <si>
    <t xml:space="preserve"> Espacios de promocion de actividades para la discusión y análisis de las necesidades de las juventudes realizados </t>
  </si>
  <si>
    <t>CONTRATAR EL DESARROLLO DE ESPACIOS FORMACIÓN Y FORTALECIMIENTO DE LAS CAPACIDADES DE GESTIÓN DE LAS ORGANIZACIONES JUVENILES DEL DISTRITO DE CARTAGENA, EN EL MARCO DE LAS ACTIVIDADES INHERENTES AL PROYECTO DE INVERSIÓN "FORTALECIMIENTO DE LA PARTICIPACIÓN SOCIOPOLÍTICA JUVENIL DEL DISTRITO DE CARTAGENA DE INDIAS.</t>
  </si>
  <si>
    <t>MINIMA CUANTIA</t>
  </si>
  <si>
    <t xml:space="preserve"> Proceso de formación realizados </t>
  </si>
  <si>
    <t xml:space="preserve">Realizar proceso de formación en socio política y habilidades para la vida </t>
  </si>
  <si>
    <t>Realizar espacios enfocados al fortalecimiento de los derechos de la juventud</t>
  </si>
  <si>
    <t>Espacios de fortalecimiento de los derechos de la juventud realizados</t>
  </si>
  <si>
    <t>Movilizar a los jóvenes para el desarrollo de espacios de participación y representatividad juvenil</t>
  </si>
  <si>
    <t>CONTRATAR LA LOGISTICA PARA LA SEMANA DE JUVENTUD EN EL MARCO DEL PROYECTO DE INVERSIÓN "FORTALECIMIENTO DE LA PARTICIPACIÓN SOCIOPOLÍTICA JUVENIL DEL DISTRITO DE CARTAGENA DE INDIAS.</t>
  </si>
  <si>
    <t>Proporcionar dotación y requerimientos logísticos necesarios para el funcionamiento del subsistema de participación juvenil</t>
  </si>
  <si>
    <t xml:space="preserve">Dotación y requerimientos logísticos proporcionados </t>
  </si>
  <si>
    <t>Desarrollo de capacidades para la participación e incidencia ciudadana de las mujeres de Cartagena de indias</t>
  </si>
  <si>
    <t>AUMENTAR LOS NIVELES DE EMPODERAMIENTO DE LAS MUJERES DEL DISTRITO DE CARTAGENA PARA EL EJERCICIO PLENO DE SUS DERECHOS</t>
  </si>
  <si>
    <t>Diseñar, construir y dotar espacios institucionales para la atención y acceso de las mujeres a servicios de protección y promoción de derechos de género.</t>
  </si>
  <si>
    <t>Estudios de preinversión</t>
  </si>
  <si>
    <t xml:space="preserve">Realizar la proyección y construcción del decreto distrital para la creación del consejo consultivo de mujeres. </t>
  </si>
  <si>
    <t>Decreto distrital proyectado y construido</t>
  </si>
  <si>
    <t>Mejorar el proceso de contratación para que se de manera oportuna</t>
  </si>
  <si>
    <t>Prestación de servicios logísticos para el desarrollo de actividades en el marco del proyecto Desarrollo de capacidades para la participación e incidencia ciudadana de las mujeres de Cartagena de Indias</t>
  </si>
  <si>
    <t>2.3.4103.1500.2024130010161</t>
  </si>
  <si>
    <t>Realizar asistencia técnica para la elección de las mujeres representante ante el consejo consultivo de acuerdo al mecanismo de elección y representación</t>
  </si>
  <si>
    <t xml:space="preserve"> Asistencia técnica realizada</t>
  </si>
  <si>
    <t>Realizar cinco sesiones del consejo consultivo mixto</t>
  </si>
  <si>
    <t>Sesiones del consejo consultivo mixto realizadas</t>
  </si>
  <si>
    <t>Aumentar el acceso de las mujeres a actividades de transferencia de conocimiento y fortalecimiento de capacidades Técnicas en participación sociopolítica, liderazgo e incidencia política en el Distrito.</t>
  </si>
  <si>
    <t>Diseñar el plan de formación para la participación sociopolítica, liderazgo e incidencia política en el Distrito</t>
  </si>
  <si>
    <t xml:space="preserve"> Plan de formación diseñado</t>
  </si>
  <si>
    <t>Desarrollar proceso de formación a tres mil (3.000) mujeres en participación sociopolítica, liderazgo e incidencia política en el Distrito (meta plan de desarrollo)</t>
  </si>
  <si>
    <t>Procesos de formación desarrollados</t>
  </si>
  <si>
    <t>Prestación de servicios profesionales, para desarrollar las funciones y/o actividades inherentes al proyecto de inversión "Desarrollo de capacidades para la  participacion e incidencia ciudadana de las mujeres de Cartagena de Indias"</t>
  </si>
  <si>
    <t>Realizar los estudios y diseños para la construcción y dotación de la casa de la mujer del distrito de Cartagena de indias</t>
  </si>
  <si>
    <t xml:space="preserve">Estudios y diseños de preinversion </t>
  </si>
  <si>
    <t>Dotación de 2 Casa de la Mujer para el Distrito de Cartagena (1 en Ciudadela de la Paz, 1 en El Prado)</t>
  </si>
  <si>
    <t>Casa de la Mujer dotada</t>
  </si>
  <si>
    <t>Implementacion de contextos lúdicos para niños, niñas y adolescentes Indigenas del distrito de Cartagena de Indias</t>
  </si>
  <si>
    <t xml:space="preserve"> Jornadas ludicas realizadas </t>
  </si>
  <si>
    <t>Realizar acciones de promoción de contextos lúdicos para niños, niñas y adolescentes Indigenas del distrito de Cartagena de Indias</t>
  </si>
  <si>
    <t>FORTALECIMIENTO DEL DESARROLLO EMPRESARIAL DE LA  MUJER INDIGENA EN CARTAGENA DE INDIAS</t>
  </si>
  <si>
    <t xml:space="preserve"> Componentes de orientación, capacitación y asesorías empresariales desarrolladas </t>
  </si>
  <si>
    <t>Entregar Insumos y/o capital semilla a los emprendimientos de mujeres indigenas</t>
  </si>
  <si>
    <t>Focalizar y caracterizar a Mujeres Indigenas</t>
  </si>
  <si>
    <t>Fortalecimiento de la capacidad productiva de la Mujer Indigena en Cartagena de Indias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</si>
  <si>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</si>
  <si>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</si>
  <si>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</si>
  <si>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</si>
  <si>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</si>
  <si>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</si>
  <si>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</si>
  <si>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</si>
  <si>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</si>
  <si>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</si>
  <si>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</si>
  <si>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</si>
  <si>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</si>
  <si>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</si>
  <si>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</si>
  <si>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</si>
  <si>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</si>
  <si>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</si>
  <si>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</si>
  <si>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</si>
  <si>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</si>
  <si>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</si>
  <si>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</si>
  <si>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</si>
  <si>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</si>
  <si>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</si>
  <si>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</si>
  <si>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</si>
  <si>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</si>
  <si>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</si>
  <si>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</si>
  <si>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</si>
  <si>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Selección abreviada menor cuantía</t>
  </si>
  <si>
    <t>Selección Abreviada de Menor Cuantia sin Manifestacion de Interés</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</si>
  <si>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</si>
  <si>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</si>
  <si>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</si>
  <si>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</si>
  <si>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</si>
  <si>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</si>
  <si>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</si>
  <si>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</si>
  <si>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</si>
  <si>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</si>
  <si>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</si>
  <si>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AVANCE META PRODUCTO AL AÑO (PONDERACION)</t>
  </si>
  <si>
    <t>AVANCE META PRODUCTO AL CUATRIENIO (PONDERACION)</t>
  </si>
  <si>
    <t xml:space="preserve">AVANCE META PRODUCTO AL AÑO </t>
  </si>
  <si>
    <t xml:space="preserve">AVANCE META PRODUCTO AL CUATRIENIO </t>
  </si>
  <si>
    <t>OBSERVACIONES</t>
  </si>
  <si>
    <t>RUBRO PRESUPUESTAL SEGÚN PLANEACION</t>
  </si>
  <si>
    <t>2021130010222 ADECUACION CARTAGENA LIBRE DE UNA CULTURA MACHISTA CARTAGENA DE INDIAS CARTAGENA DE INDIAS</t>
  </si>
  <si>
    <t>2021130010229 FORTALECIMIENTO DE UN ESTILO DE VIDA LIBRE DE VIOLENCIAS PARA LAS MUJERES CARTAGENA DE INDIAS</t>
  </si>
  <si>
    <t>2024130010145 IMPLEMENTACION DE ESTRATEGIAS PARA UNA VIDA LIBRE DE VIOLENCIAS PARA LOS HABITANTES EN  CARTAGENA DE INDIAS</t>
  </si>
  <si>
    <t>ASISTENCIA DISCAPACIDAD</t>
  </si>
  <si>
    <t>INCLUSION PRODUCTIVA DISCAPACIDAD</t>
  </si>
  <si>
    <t>HABITANTE DE CALLE</t>
  </si>
  <si>
    <t>PRIMERA INFANCIA</t>
  </si>
  <si>
    <t>INFANCIA Y ADOLESCENCIA PROTEGIDA</t>
  </si>
  <si>
    <t>JUGANDO Y PARTICIPANDO</t>
  </si>
  <si>
    <t>FORTALECIMIENTO AGRICOLA</t>
  </si>
  <si>
    <t>EXTENSION RURAL</t>
  </si>
  <si>
    <t>BIENESTAR ANIMAL</t>
  </si>
  <si>
    <t>PARTICIPACION JUVENIL</t>
  </si>
  <si>
    <t>PARTICIPACION  MUJER</t>
  </si>
  <si>
    <t>ECONOMIA POPULAR</t>
  </si>
  <si>
    <t>COMPETENCIA LABORAL JOVENES</t>
  </si>
  <si>
    <t>2024130010157 IMPLEMENTACION DE UN MODELO DE INTERVENCION PARA MUJERES VICTIMAS DEL CONFLICTO ARMADO EN  CARTAGENA DE INDIAS</t>
  </si>
  <si>
    <t>2021130010188 APOYO INTEGRAL PARA EL DESARROLLO HUMANO A LAS PERSONAS HABITANTES DE CALLE EN CARTAGENA DE INDIAS</t>
  </si>
  <si>
    <t>2024130010181 SERVICIO DE ATENCION INTEGRAL A LA POBLACION HABITANTE DE CALLE DEL DISTRITO DE   CARTAGENA DE INDIAS</t>
  </si>
  <si>
    <t>2021130010234 ACTUALIZACION DIVERSIDAD SEXUAL E IDENTIDADES DE GENERO CARTAGENA DE INDIAS</t>
  </si>
  <si>
    <t>2021130010235 FORMULACION DE LA POLITICA PUBLICA DE DIVERSIDAD SEXUAL E IDENTIDADES DE GENERO CARTAGENA DE INDIAS</t>
  </si>
  <si>
    <t>2024130010156 IMPLEMENTACION DE ESTRATEGIAS PARA LA ATENCION INTEGRAL DE LA POBLACION CON ORIENTACIONES E IDENTIDADES DE GENERO DIVERSAS EN  CARTAGENA DE</t>
  </si>
  <si>
    <t>2020130010119 COMPROMISO CON LA SALVACION DE  NUESTRA PRIMERA INFANCIA EN EL DISTRITO DE  CARTAGENA DE INDIAS</t>
  </si>
  <si>
    <t>2024130010137 FORTALECIMIENTO DE LA OFERTA INSTITUCIONAL PARA LA ATENCION Y PROTECCION DE LA PRIMERA INFANCIA EN EL DISTRITO DE  CARTAGENA DE INDIAS</t>
  </si>
  <si>
    <t>2020130010110 FORTALECIMIENTO FAMILIAR  CARTAGENA DE INDIAS</t>
  </si>
  <si>
    <t>2020130010112 PROTECCION DE LA INFANCIA Y LA ADOLESCENCIA PARA LA PREVENCION Y ATENCION DE VIOLENCIAS EN EL DISTRITO DE  CARTAGENA DE INDIAS</t>
  </si>
  <si>
    <t>2024130010031 GENERACION DE SERVICIOS DE PROTECCION INTEGRAL DE NI?OS, NI?AS Y ADOLESCENTES EN EL DISTRITO DE  CARTAGENA DE INDIAS</t>
  </si>
  <si>
    <t>2020130010120 LOS NI?OS, LAS NI?AS Y ADOLESCENTES DE CARTAGENA PARTICIPAN Y DISFRUTAN SUS DERECHOS</t>
  </si>
  <si>
    <t xml:space="preserve">2020130010120 LOS NINOS, LAS NINAS Y ADOLESCENTES DE CARTAGENA PARTICIPAN Y DISFRUTAN SUS DERECHOS </t>
  </si>
  <si>
    <t>2024130010117 GENERACION DE ESPACIOS PARA EL DERECHO AL JUEGO Y LA PARTICIPACION, EN CONTEXTOS SEGUROS Y ESTIMULANTES PARA NI?OS, NI?AS Y ADOLESCENTES DEL DISTRITO DE  CARTAGENA DE INDIAS</t>
  </si>
  <si>
    <t>2020130010102 FORTALECIMIENTO MUJERES CON AUTONOMIA ECONOMICA  CARTAGENA DE INDIAS</t>
  </si>
  <si>
    <t>2024130010155 DISE?O E IMPLEMENTACION DE ESTRATEGIAS PARA LA CUALIFICACION LABORAL DE LAS MUJERES EN   CARTAGENA DE INDIAS</t>
  </si>
  <si>
    <t>2020130010103 IMPLEMENTACION ESTRATEGIAS DE EMPRENDIMIENTO Y EMPRESARISMO PARA LA INCLUSION PRODUCTIVA Y LA VINCULACION LABORAL EN EL DISTRITO DE CARTAGENA:  CENTROS PARA EL EMPRENDIMIENTO Y LA GESTION DE LA EMPLEABILIDAD  CARTAGENA DE INDIAS</t>
  </si>
  <si>
    <t>2024130010025 IMPLEMENTACION DE ESTRATEGIAS DE EMPRENDIMIENTO Y EMPLEABILIDAD QUE FORTALEZCAN LA ECONOMIA POPULAR DE LAS FAMILIAS VULNERABLES DEL DISTRITO</t>
  </si>
  <si>
    <t>2024130010165 FORTALECIMIENTO EN LA GENERACIO?N DE INGRESOS Y EL DERECHO AL TRABAJO PARA LA MUJER EN  CARTAGENA DE INDIAS</t>
  </si>
  <si>
    <t>2020130010101 FORTALECIMIENTO EMPLEO INCLUSIVO PARA LOS JOVENES-0  CARTAGENA DE INDIAS</t>
  </si>
  <si>
    <t>2024130010169 FORTALECIMIENTO DE ESTRATEGIAS PARA LA INSERCION LABORAL, COMPETENCIAS SOCIO-OCUPACIONALES Y EMPRESARIALES DE LOS JOVENES EN EL DISTRITO DE   CARTAGENA DE INDIAS</t>
  </si>
  <si>
    <t>2021130010237 ASISTENCIA EMPODERAMIENTO DEL LIDERAZGO DE LAS MUJERES NI?EZ JOVENES FAMILIA Y GENERACION INDIGENA  CARTAGENA DE INDIAS</t>
  </si>
  <si>
    <t>2024130010064 FORTALECIMIENTO DE LA AGRICULTURA CAMPESINA, FAMILIAR Y COMUNITARIA EN EL DISTRITO DE  CARTAGENA DE INDIAS</t>
  </si>
  <si>
    <t xml:space="preserve">2021130010183 PRESTACION DEL SERVICIO DE EXTENSION RURAL AGROPECUARIA A LOS PEQUE?OS PRODUCTORES ASENTADOS EN LA ZONA RURAL DEL DISTRITO DE CARTAGENA DE INDIAS </t>
  </si>
  <si>
    <t>2021130010186 ASISTENCIA CARTAGENA EMPRENDEDORA PARA PEQUE?OS PRODUCTORES RURALES CARTAGENA DE INDIAS</t>
  </si>
  <si>
    <t>2024130010072 SERVICIO DE EXTENSION RURAL AGROPECUARIA, PARA LA COMPETITIVIDAD Y SOBERANIA ALIMENTARIA A PEQUE?OS PRODUCTORES ASENTADOS EN LA ZONA RURAL DEL DISTRITO DE  CARTAGENA DE INDIAS</t>
  </si>
  <si>
    <t xml:space="preserve">2021130010187 FORTALECIMIENTO DOTACION Y CAPACITACION A ORGANIZADORES DE PESCADORES PERTENECIENTES A GRUPOS ETNICOS AFRO CARTAGENA DE INDIAS </t>
  </si>
  <si>
    <t>2024130010162 FORTALECIMIENTO DE CAPACIDADES TECNICAS PARA EL DESARROLLO DE LA ACTIVIDAD PESQUERA EN EL DISTRITO DE  CARTAGENA DE INDIAS</t>
  </si>
  <si>
    <t>CIUDAD DE PESCADORES</t>
  </si>
  <si>
    <t>2021130010182 SERVICIO DE ESTERILIZACION DE CANINOS Y FELINOS EN EL DISTRITO DE CARTAGENA-0 CARTAGENA DE INDIAS</t>
  </si>
  <si>
    <t>2021130010185 IMPLEMENTACION PROYECTO DE ATENCION Y PROTECCION ANIMAL - VEHICULOS DE TRACCION ANIMAL CARTAGENA DE INDIAS</t>
  </si>
  <si>
    <t>2021130010225 ELABORACION POLITICA PUBLICA Y REGLAMENTACION PROYECTOS PROTECCION ANIMAL CARTAGENA DE INDIAS</t>
  </si>
  <si>
    <t>2024130010045 GENERACION DE CAPACIDADES PARA LA PROTECCION Y BIENESTAR ANIMAL EN EL DISTRITO DE  CARTAGENA DE INDIAS</t>
  </si>
  <si>
    <t>2020130010168 FORMULACION E IMPLEMENTACION DE LA POLITICA PUBLICA DE JUVENTUD EN  CARTAGENA DE INDIAS</t>
  </si>
  <si>
    <t>2020130010170 FORTALECIMIENTO AL PROGRAMA JOVENES PARTICIPANDO Y SALVANDO A  CARTAGENA DE INDIAS</t>
  </si>
  <si>
    <t>2024130010168 FORTALECIMIENTO DE LA PARTICIPACION SOCIOPOLITICA JUVENIL DEL DISTRITO DE  CARTAGENA DE INDIAS</t>
  </si>
  <si>
    <t>2021130010213 ACTUALIZACION LAS MUJERES DECIDIMOS SOBRE EL EJERCICIO DEL PODER CARTAGENA DE INDIAS</t>
  </si>
  <si>
    <t>2024130010161 DESARROLLO DE CAPACIDADES PARA LA PARTICIPACIO?N E INCIDENCIA CIUDADANA DE LAS MUJERES DE  CARTAGENA DE INDIAS</t>
  </si>
  <si>
    <t>2020130010133 APOYO PARA LA ATENCION INTEGRAL A LOS ADULTOS MAYORES EN CENTROS DE VIDA Y GRUPOS ORGANIZADOS EN EL DISTRITO DE  CARTAGENA DE INDIAS</t>
  </si>
  <si>
    <t>2020130010319 APOYO PARA LA ATENCION INTEGRAL AL ADULTO MAYOR EN ESTADO DE ABANDONO MALTRATO Y SITUACION DE CALLE EN EL DISTRITO DE   CARTAGENA DE INDIAS</t>
  </si>
  <si>
    <t>2024130010116 APOYO PARA LA ATENCION INTEGRAL DE PERSONAS MAYORES EN ESTADO DE VULNERABILIDAD, MALTRATO, ABANDONO Y SITUACION DE CALLE DEL DISTRITO DE  CARTAGENA DE INDIAS</t>
  </si>
  <si>
    <t>2024130010180 SERVICIO DE ATENCION INTEGRAL A LOS ADULTOS MAYORES DEL DISTRITO DE  CARTAGENA DE INDIAS</t>
  </si>
  <si>
    <t>2021130010209 ASISTENCIA EN LA GESTION SOCIAL INTEGRAL Y ARTICULADORA POR LA PROTECCION DE LAS PERSONAS CON DISCAPACIDAD Y/O SU FAMILIA O CUIDADOR-0 CARTAGENA DE INDIAS</t>
  </si>
  <si>
    <t>2021130010210 DESARROLLO LOCAL INCLUSIVO DE LAS PERSONAS CON DISCAPACIDAD: RECONOCIMIENTO DE CAPACIDADES, DIFERENCIAS Y DIVERSIDAD EN CARTAGENA DE INDIAS</t>
  </si>
  <si>
    <t>2021130010211 CONTRIBUCION PACTO O ALIANZA POR LA INCLUSION SOCIAL Y PRODUCTIVA DE LAS PERSONAS CON DISCAPACIDAD EN CARTAGENA DE INDIA</t>
  </si>
  <si>
    <t>2024130010047 FORTALECIMIENTO DE LA INCLUSION SOCIAL Y PRODUCTIVA DE LAS PERSONAS CON DISCAPACIDAD, FAMILIAS Y /O CUIDADORES EN LA CIUDAD DE   CARTAGENA DE INDIAS</t>
  </si>
  <si>
    <t>REPORTE META PRODUCTO DE  ENERO A  DE 15 NOVIEMBRE  DE 2024</t>
  </si>
  <si>
    <t>REPORTE ACTIVIDAD DE PROYECTO
EJECUTADO DE ENERO AL 15 NOVIEMBRE 2024</t>
  </si>
  <si>
    <t>REPORTE META PRODUCTO DE  ENERO AL 15 NOVIEMBRE 2024</t>
  </si>
  <si>
    <t>AVANCE EN LAS ACTIVIDADES DE LOS PROYECTOS  2024</t>
  </si>
  <si>
    <t>LINK SOPORTES EVIDENCIAS</t>
  </si>
  <si>
    <t xml:space="preserve">Dentro de las actividades realizadas por el programa, las ofertas intitucionales, tiene como funcion, focalizar a las personas con discapacidad en las comunidades para su posterior atencion mediante los proyectos de inversion del programa, asi, entre Enero y Noviem bre 15 del 2024, desde el programa hemos atendido en ofertas institucionales, un total de 754 PcD, que correspoden  a la cantidad de personas que se ahn focalizado en los diferentes escenarios de intervencion del programa. </t>
  </si>
  <si>
    <t>Dentro de las actividades del programa, se han realizado 114 visitas psicosociales a personas con discapacidad, que han sido focalizadas durante las ofertas institucionales realizadas en las distintas comunidades del distrito.</t>
  </si>
  <si>
    <t xml:space="preserve">Durante periodo informado se lograron entregar 29 dispositivos de apoyo “silla de rueda” entregado en comodato a personas con discapacidad, priorizadas en el acompañamiento psicosocial.          </t>
  </si>
  <si>
    <t xml:space="preserve">Para el período en mención, se realizaron 9 reuniones de asesoramiento en temas de discapacidad con diferentes entidades, institucioenes, y o grupos organizados, en las cuales el programa de discapacidad asume el rol de garante de los derechos de la poblacion con discapacidad. </t>
  </si>
  <si>
    <t xml:space="preserve">EN el marco de las alianzas interinstitucionales que apuntan al desarrollo espacion en los cuales hacer confluir a la poblacion con discapacidad y la oferta de servicios y productos de las empresas, funcaciones, y organización en general del distrito, siempre apuntando al mejoramiento de la calidad de vida de la PcD, se realizó la firma del pacto alianza con los Bomberos de Cartagena, mediante el programa Bomberitos con mas Capacidades. </t>
  </si>
  <si>
    <t>Mediante la asesoria y acompáñamiento juridico y psicosocial del programa de discapacidad, se consiguió enrutar el caso de un usario interesado en vinculacion laboral, hacia la posibilidad de acceder a una oferta laboral, espacio en el cual tambien fue necesario realizar acompañamiento juridico para garantizar la proteccion de los derechos de la persona frente a la empresa contratante.</t>
  </si>
  <si>
    <t>CDP 208 - SUMINISTRO DE AVES DE CORRAL, CONCENTRADO, MEDICAMENTOS E INSUMOS (UMATA).pdf</t>
  </si>
  <si>
    <t>Proceso cuenta con CDP No 208. Los documentos precontractuales están en revisión en UIC para publicación.</t>
  </si>
  <si>
    <t>Se caracterizaron 106  mujeres rurales a traves del programa servicio de extensión agropecuaria, para el cumplimiento de la meta de atender a 100 mujeres, compromiso del PDD para el año 2024 las cuales se encuentran  ubicadas así: en Bayunca, Arroyo grande, vereda la Europa, Bajo del Tigre, Membrillal y Punta canoa y la vereda de Palmarito.</t>
  </si>
  <si>
    <t>Se tienen caracterizadas a 36 mujeres con  diagnóstico se planteó un proyecto para la atención de 20  mujeres afro a través de suministro de bienes para el fortalecimiento de emprendimientos</t>
  </si>
  <si>
    <t>Se tienen en proceso de caracterización y sensibilización a 30 mujeres indigenas para atenderlas con estrategias de fomento a la asociatividad /Se cuenta además con CDP para el sumistro de insumos, herramientas / Se cuenta estudio de mercado parala celebración del día de la mujer indigena</t>
  </si>
  <si>
    <t>Cuenta con Solicitud de CDP .</t>
  </si>
  <si>
    <t>EVIDENCIA-EXTENSIÓN AGROPECUARIA, INFRAESTRUCTURA Y ACTIVOS PRODUCTIVOS PARA LA COMPETITIVIDAD AGROPECUARIA Y LA SOBERANÍA ALIMENTARIA</t>
  </si>
  <si>
    <t>Se continua brindando servicio de extensión agropecuaría de atención a productores, dado que es el carácter misional de la UMATA</t>
  </si>
  <si>
    <t>CONTRATACION</t>
  </si>
  <si>
    <t>Se encuentra con  CDP y publicado para proceso de seleción con el fin de dotar a organizaciones (1) de grupos étnicos de pescadores de equipos e insumos</t>
  </si>
  <si>
    <t>Se encuentra en proceso de contratación</t>
  </si>
  <si>
    <t>Evidencia -promover la protección y bienestar animal en sectores turísticos.pdf</t>
  </si>
  <si>
    <t>Se encuentra en estado contractual con CDP para su adquisición</t>
  </si>
  <si>
    <t>MUJERES RURALES.xlsx</t>
  </si>
  <si>
    <t>Mujeres rurales con servicios de extensión agropecuaria</t>
  </si>
  <si>
    <t>Mujeres indígenas productoras</t>
  </si>
  <si>
    <t>Evento comercial para la participación en mercado campesino</t>
  </si>
  <si>
    <t>Atención de urgencias veterinarias en animales domésticos</t>
  </si>
  <si>
    <t>Realizar atención integral de salud en animales domésticos</t>
  </si>
  <si>
    <t>Esterilización en caninos y felinos</t>
  </si>
  <si>
    <t xml:space="preserve">Se han desarrollado  27 espacio formativo en emprendimiento e inclusion productiva  con el objetivo de proporcionar herramientas necesarias para crear, desarrollar y poner en marcha ideas de negocios. Estos talleres son desarrollados a través de una metodología lúdico-pedagógica, en la que hemos logrado formar 22 Jovenes de las tres localidades de la ciudad </t>
  </si>
  <si>
    <t>Formación en Emprendimiento e Inclusión Productiva Juvenil</t>
  </si>
  <si>
    <t>BASE DE DATOS JOVENES CARACETRIZADOS INCLUSION PRODUCTIVA JUVENIL 2024.xlsx</t>
  </si>
  <si>
    <t>Durante la vigencia 2024 se ha logrado caracterizar y focalizar 291 Jovenes con ideas de negocios y/o emprendimientos en la ciudad de cartagena. Mediante la aplicación de un instrumento de recoleccion de infromacion con el que se busca conocer sobre la idea o unidad de negocio afin de consolidar, identificar y sistematizar estos emprenidmientos.</t>
  </si>
  <si>
    <t xml:space="preserve">Se realizo convenio con ACD consultores en la que se busca aunar esfuerzos para la formación y entrega de capital semilla a 110 jóvenes de la ciudad. con la estrategia ‘Echa pa’lante’, una iniciativa que pretende acompañar y brindar apoyo a 350 unidades productivas de ella 110 lideradas por jóvenes que se encuentren en fase de formación o fortalecimiento. Echa pa’lante, que se lleva a cabo en el marco de la estrategia Cartagena C.R.E.C.E, va dirigido a: jóvenes, mujeres, comunidad LGTBIQ+, personas en condición de discapacidad y cuidadores de personas con discapacidad, abrió su convocatoria en el mes de julio a través de las redes sociales de la administración distrital se compartió un link en él se   postularon los interesados y luego seleccionado los beneficiarios. El proceso de intervención tendrá una duración aproximada de 4 meses, en los cuales los beneficiados participarán de un proceso de formación donde se afianzarán las habilidades socioemocionales de los participantes, se fortalecerá el modelo y plan de negocios, se crearán capacidades como la comunicación asertiva, marketing digital, marca personal, herramientas de liderazgo, finanzas básicas, entre otros. Finalmente se entregará un apoyo financiero o capital semilla con el que se busca fortalecer a estos emprendimientos y con el cual se dará cumplimiento a esta meta plan de desarrollo. Este se realizará durante el último trimestre del año 2024, por esta razón se reporta como 0 esta actividad. </t>
  </si>
  <si>
    <t>BASE DE DATOS DEFINITIVA.xlsx</t>
  </si>
  <si>
    <t>Jóvenes Formados y Certificados para la Inserción Laboral</t>
  </si>
  <si>
    <t xml:space="preserve">se realzio un acuerdo de voluntades y/o alianza con la Fundacion Entreseres , USAID Colombia y la secretraia de particpacion y desarrollo social con su oficina de juventud, el objetivo de esta alianza fue de aunar esfuerzos y realizar acciones conjuntas entorno a la promoción de habilidades y competencias laborales, emprendimiento, habilidades blandas para el mejoramiento de la vinculación laboral y la generación de ingresos. Se logro la formacion y certificacion de 103 mujeres jovenes, en competencias laborales  quienes fueron formadas  cumplimiento a esta meta, se formaron y certifucaron 103 jovenes en areas como: arreglo de habitaciones, mea y bar, logistica y bodega, meracdeo y cocina. La certificacion se realizo  el pasado 6 de septiembre de 2024 en las instalaciones de la secretaria de particpacion y desarrollo social. </t>
  </si>
  <si>
    <t xml:space="preserve">La Secretaría de Desarrollo Social junto con la Universidad del Sinú realizaron un convenio que tiene como objetivo aunar esfuerzos administrativos, técnicos y financieros para la implementación de espacios de fortalecimiento y formación, en el marco del proyecto fortalecimiento de la participación, para potenciar las habilidades de liderazgo juvenil de 150 jóvenes de la ciudad.  este convenio tiene un valor total: $630.000.000, aporte de la universidad del SINU 30%: $189.000.000 o aporte de la secretaria de participación y desarrollo social 70%: $441.000.000. 
A través de la estrategia SOY LÍDER con la cual se busca formar y certificar 150 jóvenes mediante:
	Diplomado en formulación de proyectos, participación juvenil e incidencias en política pública, con el cual se beneficiarán 90 jóvenes 
	Fortalecimiento de organizaciones juveniles para el liderazgo y la gestión de proyectos comunitarios:  60 jóvenes de la ciudad serán fortalecidos a través de talleres en liderazgo, gestión de proyectos y planificación estratégica. 
	Dotación con insumos a 20 Organizaciones Juveniles para el fortalecimiento de sus iniciativas y desarrollo de proyectos en diferentes temáticas, tope máximo de 5.000.000 millones de peso por organización 
	Rally de observación para el desarrollo de habilidades en liderazgo y trabajo en equipo: participan 100 jóvenes de la ciudad. </t>
  </si>
  <si>
    <t>1.ESCUELA DE LIDERAZGO</t>
  </si>
  <si>
    <t>3.FORMACION SOCIOPOLITICA</t>
  </si>
  <si>
    <t>Apoyo y fortalecimiento al consejo y plataforma de juventud: 
•	Se realizó la posesión del consejo Distrital de Juventud 
•	Se han realizado acompañamiento en la interlocución de consejo y plataforma con las autoridades y la institucionalidad 
•	Se promovió la participación de los jóvenes y garantizo su incidencia en la construcción del plan de desarrollo Cartagena ciudad de derechos 
•	Se han realizado una sesión de la comisión de concertación y decisión de juventudes</t>
  </si>
  <si>
    <t>5. APOYO CDJ Y PDJ</t>
  </si>
  <si>
    <t>AUN NO SE HA REALIZADO LA FERIA DE EMPRENDIMIENTOS, SE ESPERA FECHA DEL EVENTO</t>
  </si>
  <si>
    <t>El indicador es el producto del desarrrollo de mas de 50 rutas comunitarias realizadas entre los meses de abril y noviembre del año 2024, para un total de atendidos de 1339. Las atenciones continuaran en la unidad teniendo en cuenta la participacion en los diferentes espacios propuestos por las comunidades.</t>
  </si>
  <si>
    <t>orientación, capacitación y asesorías empresariales a los participantes.</t>
  </si>
  <si>
    <t>REDES DE APOYO 2024</t>
  </si>
  <si>
    <t>A la fecha de solicitud se cuenta con la informacion que se reporta en el link, se solicita informacion actualizada la cual será reportada en el proximo requerimiento.</t>
  </si>
  <si>
    <t xml:space="preserve">Se anexan al Drive RP y CDP de Arriendo de los bienes inmueble para el funcionamiento de los siguientes CDV: CDV BOQUILLA , CDV CESAR FLOREZ, CDV LA REINA , CDV PIEDRA DE BOLIVAR , CDV RICAURTE </t>
  </si>
  <si>
    <t>ARRIENDO</t>
  </si>
  <si>
    <t xml:space="preserve">se anexa al Drive CDP de arriendo de servicio de transporte terrestre  de vehiculo automotor en el distrito de Cartagena, para el apoyo de los programas en beneficio de los adultos mayores. Ver documentos anexos en Drive. </t>
  </si>
  <si>
    <t>SERVICIO DE TRANSPORTE</t>
  </si>
  <si>
    <t xml:space="preserve">
Durante el periodo la entrega de alimentos se ha dado en las siguientes fechas 
Grupos organizados:
Jueves 4 de abril
Jueves 2 de mayo 
Jueves 6 de junio
Jueves 4 de julio
Jueves 01 de agosto
Jueves 29 de agosto
Jueves 26 de septiembre 2024
Jueves 03 octubre 2024
Jueves 14 de noviembre
Centros de vida: 
Lunes 1 de abril
Martes 16 de abril
Martes 30 de abril
Martes 14 de mayo
Martes 28 de mayo                                                                                                     
Martes 11 de junio                                                                                          
Martes 25 de junio
Martes 09 de julio
Martes 23 de julio
Martes 06 de agosto
Martes 20 de agosto
Martes 03 de septiembre 2024
Martes 17 de septiembre de 2024
Martes 01 de octubre de 2024
Martes 15 de octubre de 2024
Martes 29 de octubre de 2024
Miércoles 20 de noviembre 
</t>
  </si>
  <si>
    <t xml:space="preserve">A la fecha se reporta la entre de uniformes a 73 personas mayores pertenecientes al centro de vida del pozon, en lo que va corrido del mes.
A la fecha se continua con la entrega de uniformes en distintos centros de vida y grupos organizados y será reportada en el proximo requerimiento.  </t>
  </si>
  <si>
    <t xml:space="preserve">Se han entregado electrodomesticos ,menajes de cocina y complementarios para el funcionamiento de los centros de vida.
Los CDV  a los cuales se han entregado estos elementos son: 
CDV BAYUNCA, CDV BOCACHICA , CDV CANDELARIA, CDV CAÑO DE ORO, CDV CARACOLES , CDV ESPERANZA, CDV LA REINA , CDV PIEDRA DE BOLIVAR , CDV RICAURTE, CDV CHIQUINQUIRA , CDV SOCORRO , CDV ZAPATERO.
CDV CESAR FLOREZ, CDV CALAMARES, CDV ZAPATERO, CDV BELLA VISTA ,CDV PALMERAS, CDV SAN ISIDRO, CDV CIUDADELA 2000, CDV NUEVO BOSQUE, CDV NUEVO PARAISO , CDV TERNERA </t>
  </si>
  <si>
    <t xml:space="preserve">Se anexa CDP, Acta de inicio de obra y copia de contrato de obras de adecuacion, mantenimiento y modernizacion de los centros de vida para para el adulto mayor en el distrito de Cartagena De Indias (CDV Bayunca, CDV Pozon, CDV Chiquinquirá, CDV de Isla fuerte) y recientemente se iniciaron obras de adecuacion en el centro de vida el Tancon de olaya herrera. </t>
  </si>
  <si>
    <t xml:space="preserve">Se destacan a la fecha 11 actividades de gran  impacto  con las personas mayores de los distintos centros de vida y  grupos organizados de los diferentes centros de vida y grupos organizados del distrito de cartagena, tambien resaltamos las diferentes actividades realizadas en los CDV y GO por los diferentes profesionales del programas las cuales van enmarcadas talleres ludico recreativos, rumba terapia y estimulacion cognitiva a traves de juegos, operaciones matematicas y manualidades. </t>
  </si>
  <si>
    <t>comentarios en el archivo anexado en el link</t>
  </si>
  <si>
    <t xml:space="preserve">Se han realizado 21 actividades apoyadas por aliados o liideradas por entidades privadas y públicas con la finalidad de brindar una mejor e integral atencion a las personas mayores.
Entre las Entidades aliadas se destacan:
IDER, UNIVERSIDAD DEL SINU, SERVICIO NACIONAL DE APRENDIZAJE (SENA) Y ALIANZA FUNDACION   SOY ACCION SOCIAL)
</t>
  </si>
  <si>
    <t>en lo que va corrido del año 2024 se an realizado 3 macroactividades de concientizacion del maltrato y abandono de personas myores.</t>
  </si>
  <si>
    <t xml:space="preserve">Descripcion de las actividades en el informe </t>
  </si>
  <si>
    <t>Uniformes centro de vida el pozon.pdf</t>
  </si>
  <si>
    <t>MENAJES</t>
  </si>
  <si>
    <t>ADECUCION DE LOS CENTROS DE VIDA EN EL DISTRITO DE CARTAGENA</t>
  </si>
  <si>
    <t>informe unidades productivas enero-noviembre.docx</t>
  </si>
  <si>
    <t>ALIMENTOS CDV Y GO</t>
  </si>
  <si>
    <t>REDES DE APOYO 2024-</t>
  </si>
  <si>
    <t>CONCIENTIZACION DEL NO MALTRATO O ABANDONO AL ADULTO MAYOR</t>
  </si>
  <si>
    <t>EJECUCIÓN PRESUPUESTAL SEGÚN REGISTROS PRESUPUESTALES DE ENERO A 15 NOVIEMBRE DE 2024</t>
  </si>
  <si>
    <t>EJECUCIÓN PRESUPUESTAL SEGÚN GIROS DE ENERO A 15 NOVIEMBRE DE 2024</t>
  </si>
  <si>
    <t>Visitas psico Enero-Noviembre.pdf</t>
  </si>
  <si>
    <t>Atenciones en ofertas de Enero a Nov 2024.xlsx</t>
  </si>
  <si>
    <t>Sillas de Ruedas Nov.pdf</t>
  </si>
  <si>
    <t>A5 (.pdf</t>
  </si>
  <si>
    <t>pacto alianza Bomberitos.pdf</t>
  </si>
  <si>
    <t>Atención Integral</t>
  </si>
  <si>
    <t xml:space="preserve">El convenio que se viene adelantando entre la alcaldía de Cartagena y la Fundación grupo ÉXITO busca beneficiar a 200 familias, proceso que tiene como objetivo Generar condiciones óptimas para ofrecer a la primera infancia una atención integral, adecuada y de alta calidad en todos los entornos donde se desarrollan es primordial. Promoviendo entonos protectores y saludables en los hogares desde la gestación hasta los seis años.
Para este convenio se tiene unos criterios específicos como es el desarrollar habilidades y capacidades protectoras en padres, madres y cuidadores de niños y niñas primera infancia en condición de vulnerabilidad, fortaleciendo el desarrollo de capacidades. Población vulnerable y de especial protección de los sectores más vulnerables del distrito de Cartagena, población de escasos recursos socioeconómicos, principalmente mujeres cabeza de hogar en calidad de madres cuidadoras de niños y niñas de primera infancia hasta los 18 meses de edad con necesidades nutricionales y/o diagnóstico de desnutrición crónica  y/o aguda y mujeres gestantes entre los 16 y 28 años con necesidades nutricionales y/o diagnóstico de malnutrición, identificadas como población étnica y diferencial y/o migrante, con asignación en Sisbén  en las categorías A y B.
Desde la Secretaria de Participación y Desarrollo Social y la Unidad de Infancia y Familia como responsable de acompañar estos procesos de atención a la primera infancia, promueve  espacios de formación encaminados al fortalecimiento de entornos protectores y capacidades para el cuidado y protección de esta población, lo cual implica un proceso de enseñanza aprendizaje, participativo, cuyo punto de partida es el conocimiento de la comunidad, de sus saberes, tradiciones, conflictos históricos y estrategias de supervivencia, facilitando la creación de espacios articulados que permitan generar cambios significativos en los grupos humanos, en ese sentido es importante garantizar espacios de protección  y cuidado para los niños y niñas de primera infancia en el ámbito alimentario y sin desconocer las necesidades desde la gestación donde se debe garantizar una alimentación saludable y protectora para este grupo poblacional.
Actualmente se han desarrollado dos procesos de formación en el que se han facilitado herramientas para garantizar el cuidado y protección de los niños y niñas de primera infancia desde la gestación, desarrollando los temas: 
• Crianza Amorosa y Fortalecimiento de Entornos Protectores 3 de agosto de 2024
• Salud nutrición en la Primera Infancia: Importancia de la salud y nutrición en la primera infancia, Derechos de los niños y niñas, Lactancia materna y nutrición como derecho humano – 6 de septiembre de 2024
• Crianza amorosa y fortalecimiento de entornos protectores para niños y niñas de primera infancia- 10 de octubre
• Socializaciones de las rutas de atención en casos de vulneración de derechos RIA – 29 de octubre de 2024
El convenio que se viene adelantando entre la alcaldía de Cartagena y la Fundación grupo ÉXITO busca beneficiar a 200 familias, proceso que tiene como objetivo Generar condiciones óptimas para ofrecer a la primera infancia una atención integral, adecuada y de alta calidad en todos los entornos donde se desarrollan es primordial. Promoviendo entonos protectores y saludables en los hogares desde la gestación hasta los seis años.
Para este convenio se tiene unos criterios específicos como es el desarrollar habilidades y capacidades protectoras en padres, madres y cuidadores de niños y niñas primera infancia en condición de vulnerabilidad, fortaleciendo el desarrollo de capacidades. Población vulnerable y de especial protección de los sectores más vulnerables del distrito de Cartagena, población de escasos recursos socioeconómicos, principalmente mujeres cabeza de hogar en calidad de madres cuidadoras de niños y niñas de primera infancia hasta los 18 meses de edad con necesidades nutricionales y/o diagnóstico de desnutrición crónica  y/o aguda y mujeres gestantes entre los 16 y 28 años con necesidades nutricionales y/o diagnóstico de malnutrición, identificadas como población étnica y diferencial y/o migrante, con asignación en Sisbén  en las categorías A y B.
Desde la Secretaria de Participación y Desarrollo Social y la Unidad de Infancia y Familia como responsable de acompañar estos procesos de atención a la primera infancia, promueve  espacios de formación encaminados al fortalecimiento de entornos protectores y capacidades para el cuidado y protección de esta población, lo cual implica un proceso de enseñanza aprendizaje, participativo, cuyo punto de partida es el conocimiento de la comunidad, de sus saberes, tradiciones, conflictos históricos y estrategias de supervivencia, facilitando la creación de espacios articulados que permitan generar cambios significativos en los grupos humanos, en ese sentido es importante garantizar espacios de protección  y cuidado para los niños y niñas de primera infancia en el ámbito alimentario y sin desconocer las necesidades desde la gestación donde se debe garantizar una alimentación saludable y protectora para este grupo poblacional.
Actualmente se han desarrollado dos procesos de formación en el que se han facilitado herramientas para garantizar el cuidado y protección de los niños y niñas de primera infancia desde la gestación, desarrollando los temas: 
• Crianza Amorosa y Fortalecimiento de Entornos Protectores 3 de agosto de 2024
• Salud nutrición en la Primera Infancia: Importancia de la salud y nutrición en la primera infancia, Derechos de los niños y niñas, Lactancia materna y nutrición como derecho humano – 6 de septiembre de 2024
• Crianza amorosa y fortalecimiento de entornos protectores para niños y niñas de primera infancia- 10 de octubre
• Socializaciones de las rutas de atención en casos de vulneración de derechos RIA – 29 de octubre de 2024
   Logros: • Articular con Fundación Grupo ÉXITO para aprovechar su oferta de servicios
• A la fecha se han desarrollado dos procesos de formación cumplidos con las familias beneficiarias en las cuales han participado 200 personas cuidaddoras y gestantes
• Poder vincular a niños y niñas de primera infancia que se encuentran el lista de espera de ICBF
• Articulación con Renta ciudadana, Dadis e ICBF puedan fortalecer la atención a esta población desde la integralidad
• Atención extensiva con la intervención que viene teniendo el DADIS con  las adolescentes embarazadas siendo más preventivos en las condiciones de malnutrición que se puedan presentar en esta población en el territorio
• Llegar a tener una población rotativa para poder beneficiar a más niños y niñas
Se cuenta el proceso de ejecución de la Propuesta Lactar es Amar con el busca atender el ecosistema de las gestantes, proceso de cuenta con la identificación y caracterización de la población beneficiaria 200, las cuales recibirán formación y dotación de un kit de bienvenida para el recién nacido
Proceso de formación que dará el día 19 de noviembre de 2024
Se cuenta el proceso de ejecución de la Propuesta Lactar es Amar con el busca atender el ecosistema de las gestantes, proceso de cuenta con la identificación y caracterización de la población beneficiaria 200, las cuales recibirán formación y dotación de un kit de bienvenida para el recién nacido
Proceso de formación que dará el día 19 de noviembre de 2024
</t>
  </si>
  <si>
    <t xml:space="preserve">Se avanza en la gestión para la entrega de paquetes alimenticos para niños y niñas de primera infancia con necesidades de apoyo nutricional
Se cuenta con identificación y caracterización de 100 niños y niñas de primera infancia nuevos y 200 de seguimiento para continuar con el apoyo y fortalecer sus necesidades a nivel nutricional
</t>
  </si>
  <si>
    <t>Paquetes Nutricionales para NN de PI</t>
  </si>
  <si>
    <t>A la fecha la SPDS con el apoyo con la UAC y apoyo logístico ha definido el operador para el cumplimiento de las actividades previstas y con ello apoyar en los eventos programados</t>
  </si>
  <si>
    <t>Luego de la elaboración y remisión de las ficha técnicas la Unidad interna de contratación de la SPDS avanza en el estudio de mercado para publicación del proceso</t>
  </si>
  <si>
    <t>Avanza la ejecución del contrato suscrito liderado por la Dirección de Apoyo Logístico con el operador Union Temporal Cootrain J&amp;C</t>
  </si>
  <si>
    <t xml:space="preserve">La protección y garantía de los derechos de los niños y niñas se a convertido en un imperativo debido a múltiples evidencias de la importancia que tiene desarrollar competencia en este periodo de la vida. 
Está demostrado que la inversión en primera infancia tiene el mayor índice de retorno en capital humano, sobre la realizada en cualquier otra etapa del curso de vida de las personas, por consiguiente, significa aportar al avance de la equidad, la justicia social y la responsabilidad. 
Los Derechos de las niñas y los niños en primera infancia son impostergables; la familia, la sociedad y el estado están en la obligación a garantizar la protección, la salud, la nutrición y la educación inicial desde el momento de la gestación hasta los cinco años. 
El propósito de garantizar la atención Integral a la población menor de 5 años en el Distrito de Cartagena de Indias, como una estrategia valiosa para poner en marcha los programas de la política Nacional de primera infancia “De Cero a Siempre”, se hace necesario establecer programas y proyectos orientados a la atención integral de la primera infancia, a fin de promover el desarrollo integral de los niños y niñas a través desde  la familia, en temas relacionados con los diferentes componentes de la atención integral y cuidado, y de la generación de oportunidades de expresión y comunicación con padre, adulos y/o cuidadores bajo las cuales se potencia el Desarrollo en la Primera Infancia. 
Es por ello que la Secretaría de Participación y Desarrollo Social, en cumplimiento al Plan de Desarrollo Distrital Cartagena Ciudad de Derechos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como parte integral del proceso de formación a los padres, madres y cuidadores de niños y niñas de primera infancia se han llevado a cabo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los mismos en NN en primera infancia (niñas y niños 0 a 5 años) 
Adicionalmente es un Instrumento que sirve de referente para orientar a las autoridades territoriales y a los demás actores responsables de la implementación de la Estrategia de Atención Integral a la Primera Infancia, respecto del conjunto de atenciones en procura de garantizar el pleno desarrollo de cada niño y niña. 
Así entonces, se trata de una herramienta que permite ordenar la gestión de la atención integral de manera consecuente con la situación y características de las niñas y los niños de cada territorio, así como de sus respectivos contextos y es aplicable en cualquier momento del ciclo de la política pública.  
</t>
  </si>
  <si>
    <t>Procesos formativos realizados</t>
  </si>
  <si>
    <t xml:space="preserve">Se cuenta el proceso de ejecución de la Propuesta Lactar es Amar con el busca atender el ecosistema de las gestantes, proceso de cuenta con la identificación y caracterización de la población beneficiaria 200, las cuales recibirán formación y dotación de un kit de bienvenida para el recién nacido
Proceso de formación que dará el día 19 de noviembre de 2024
</t>
  </si>
  <si>
    <t>Acciones formativas realizadas</t>
  </si>
  <si>
    <t>A la fecha se avanzan las gestiones administrativas e institucionales para definir la entidad o dependencia que por competencia entraría a desarrollar estos estudios y diseños</t>
  </si>
  <si>
    <t xml:space="preserve">De acuerdo con los avances en el proceso de construcción y adecuación de las obras para la atención a la primera infancia, actualmente se reporta avances en las obras de construcción:
• Construcción CDI Sueños Unidos en el marco del convenio con Findeter y Fundación Santo Domingo con un avance del 98%
• Construcción CDI Villas de Aranjuez el cual ejecuta con recurso del distrito con un avance del 67%
• Adecuación en CDI Ciénega de la Virgen se reporta un avance de obras en un 15% en el marco del contrato con Consorcio Ciénaga dela Virgen
</t>
  </si>
  <si>
    <t>Se anexan procesos de formacion adelantados con NNA en el distrito</t>
  </si>
  <si>
    <t>https://alcart-my.sharepoint.com/:f:/g/personal/seguimientodemetasspds_cartagena_gov_co/EqHAsPMpLalAuXsSpuC7aUoBn6N2OzwE5jink_VtkJupoA?e=Zpqkzv</t>
  </si>
  <si>
    <t>A la fecha la necesidad ha sido remitida a la UAC para su trámite correspondiente</t>
  </si>
  <si>
    <t xml:space="preserve">Se avanza en la identificación y caracterización de la población beneficiaria
Así mismo se avanza en el estudio de mercado para publicación del proceso y recibir las respectivas ofertas correspondientes para ejecutar la actividad
</t>
  </si>
  <si>
    <t>https://alcart-my.sharepoint.com/:f:/g/personal/seguimientodemetasspds_cartagena_gov_co/ElJman2L7TxCql3twvetTyYBcpnMpl5dpID6CZRXJh5JzA?e=opsFj2</t>
  </si>
  <si>
    <t>Se viene realizando el seguimiento a la gestion que realiza el Hogar de Paso</t>
  </si>
  <si>
    <t>https://alcart-my.sharepoint.com/:f:/g/personal/seguimientodemetasspds_cartagena_gov_co/Ekbebj29AplNpaW9HMBQP-EBROhGHeVgx1xD_UhhNTZypg?e=eEgJor</t>
  </si>
  <si>
    <t>Se anexan avances en elajuste de la Ruta de atencion a victimas con los reportes realizados a la fecha</t>
  </si>
  <si>
    <t>https://alcart-my.sharepoint.com/:f:/g/personal/seguimientodemetasspds_cartagena_gov_co/EuYNt0SSgjhJvr82pM2tKLIBNM40XKuL0dsgHlkxcntrog?e=K5Fka8</t>
  </si>
  <si>
    <t>Se anexan los procesos de formacion en prevencion de riesgos realizados con padres, madres y cuidadores</t>
  </si>
  <si>
    <t>https://alcart-my.sharepoint.com/:f:/g/personal/seguimientodemetasspds_cartagena_gov_co/Eqf4yk3KdChKr-Olz4LRCY8BBE5KAeMWawos5azAwM9yaQ?e=wXF8Tw</t>
  </si>
  <si>
    <t>A la fecha se han realizado acciones afirmativas para la prevención del trabajo infantil - Prevención de embarazo en adolescentes y Prevención de la ESCNNA</t>
  </si>
  <si>
    <t>https://alcart-my.sharepoint.com/:f:/g/personal/seguimientodemetasspds_cartagena_gov_co/Eg7jnFZypYtBnIiiy2Lp4DsBT-pargn0CwLctbJ0_S_i_A?e=wSxdhY</t>
  </si>
  <si>
    <t xml:space="preserve">Se han realizado 34 jornadas ludicas actividades en el último trimestre a corte 15 de noviembre
Se anexan las evidencias de las actividades realizadas
</t>
  </si>
  <si>
    <t xml:space="preserve">Se reportan las acciones  realizadas en el marco de la socializacion de la PPPIIAFF </t>
  </si>
  <si>
    <t>Desde la Unidad Interna de Contratación se avanza en la etapa precontractual para publicación de proceso</t>
  </si>
  <si>
    <t>https://alcart-my.sharepoint.com/:f:/g/personal/seguimientodemetasspds_cartagena_gov_co/Eg7jnFZypYtBnIiiy2Lp4DsBT-pargn0CwLctbJ0_S_i_A?e=cfFpff</t>
  </si>
  <si>
    <t xml:space="preserve">Se han realizado 98 ludotecas viajeras actividades en el último trimestre a corte 15 de noviembre
Se anexan las evidencias de las actividades realizadas
</t>
  </si>
  <si>
    <t>Para esta vigencia no se ha logrado avanzar en la gestión para la adecuación de las ludotecas. Se espera en el 2025 contar con el presupuesto para el desarrollo de esta intervención</t>
  </si>
  <si>
    <t>https://alcart-my.sharepoint.com/:f:/g/personal/seguimientodemetasspds_cartagena_gov_co/EgTO8NoFkVxNgXlWhDtInDkB5oFOqfROfirxfvqkcyTDoA?e=MkmG9r</t>
  </si>
  <si>
    <t>Se reportan 10 actividades de promoción de la Participación Infantil y Adolescente, adjunto en el link las evidencias de estas actividades</t>
  </si>
  <si>
    <t>https://alcart-my.sharepoint.com/:f:/g/personal/seguimientodemetasspds_cartagena_gov_co/ErWv4RaEjXpHn71OC9fJHJwBHxIW6sQ3Tidmvs06EgM8zw?e=Z6oSgH</t>
  </si>
  <si>
    <t xml:space="preserve">Se reporta informe de intercambio Medellín – Cartagena de NNA del distrito de Cartagena que fueron a conocer experiencias innovadoras para implementar
Actualmente se viene gestando un segunda intervención Armenia – Cartagena, el cual se está realizando la última semana de noviembre
</t>
  </si>
  <si>
    <r>
      <rPr>
        <sz val="14"/>
        <rFont val="Arial"/>
        <family val="2"/>
      </rPr>
      <t xml:space="preserve">Con el objetivo de promover la participación y liderazgo en los jóvenes de la ciudad, se realizaron en el mes de noviembre   61 espacios formativos en sociopolítica y habilidades para la vida, a través de talleres y sesiones trabajo con una metodología lúdica-pedagógica en las que se abordaron temáticas: liderazgo, trabajo en equipo, participación e incidencia política, ley estatutaria de juventud, habilidades como comunicación asertiva, resolución de conflicto, etc. En estos espacios han participado y formado a 2280 jóvenes de la ciudad, habitantes de las tres localidades incluidas zona corregimental. </t>
    </r>
  </si>
  <si>
    <t>Personas mayores en estado de abandono.docx</t>
  </si>
  <si>
    <t>Se atendian 80 personas dia en el hogar de paso, brindandole servicios de alimentacion, vestuario, calzado, alimentacion, atencion psicosocial, acompañamiento medico.</t>
  </si>
  <si>
    <t>En lo corrido del año se han realizado 72 jornadas de sensibilización en distintos puntos de la ciudad:
Enero: 2
Febrero: 8
Marzo: 9
Abril: 6
Mayo: 11
Junio: 13
Julio: 6
Agosto: 2
Septiembre: 5
Octubre: 7
Noviembre: 4
Es de anotar que estas jornadas se han realizado en el marco de la misionalidad del programa</t>
  </si>
  <si>
    <t xml:space="preserve">En lo corrido del año se han realizado 21 jornadas de Atención Integral en los puntos de la ciudad donde la concentración de habitantes de calle es más significativo:
Enero: 3
Febrero: 3
Marzo: 2
Abril: 3
Mayo: 1
Junio: 2
Julio: 2
Agosto: 1
Octubre: 1
Noviembre: 3
</t>
  </si>
  <si>
    <t xml:space="preserve">El Talento Humano interdisciplinario contratado para atender integral integralmente a los habitantes del distrito está conformado por:
• 3 Psicólogos
• 1 Abogada
• 1 trabajadora social
• 4 apoyo a la gestión
• 1 profesional de sistemas 
• 1 comunicador social
</t>
  </si>
  <si>
    <t>Desde el 8 de julio de la presente anualidad se viene prestando atención integral por hogar de paso a los habitantes de calle que aceptan la oferta institucional, en este periodo se han atendido 85 personas a las cuales se les brinda servicio de alojamiento, alimentación, prendas de vestir, aseo personal, útiles de aseo, atención psicosocial, acompañamiento medico . Es importante aclarar que algunos de ellos no son constantes en su asistencia diaria por lo tanto es usual que la poblacion varie dia a dia</t>
  </si>
  <si>
    <t>Aun no hay reporte de esta actividad</t>
  </si>
  <si>
    <t>Esta actividad se realizara en la primera semana de diciembre</t>
  </si>
  <si>
    <t>Se realiza seguimiento medico aquellos habitantes de calle que deciden iniciar proceso de desintoxicacion.</t>
  </si>
  <si>
    <t>1. CARACTERIZACION</t>
  </si>
  <si>
    <t>SENSIBILIZACIONES</t>
  </si>
  <si>
    <t>JORNADAS DE ATENCION</t>
  </si>
  <si>
    <t>HOGAR DE PASO</t>
  </si>
  <si>
    <t>DESINTOXICACION</t>
  </si>
  <si>
    <t>https://alcart-my.sharepoint.com/:f:/g/personal/jleon_cartagena_gov_co/EvelBHICKuZDrMEXK6xohxkBsA0GWF_UqPw1C4Hi5czVAQ?e=aydAUA</t>
  </si>
  <si>
    <t>https://alcart.sharepoint.com/:f:/s/GRUPOASUNTOSPARALAMUJER/ErhoX4KOlV1Gu8nVpfIIg-YBQDzJMUonpOXO63grVCSDrQ?e=4st0q6</t>
  </si>
  <si>
    <t>https://alcart.sharepoint.com/:f:/s/GRUPOASUNTOSPARALAMUJER/EtKzZO480npMv0v-YgEdMiIBdjZBa29A7AyJQnaAKhIoPg?e=sHyQlk</t>
  </si>
  <si>
    <t>https://alcart.sharepoint.com/:f:/s/GRUPOASUNTOSPARALAMUJER/Em04ZhNjjk9GoaDb6NXL6qcB114uB_Y86FEUvImWq1jpPQ?e=GUsN9S</t>
  </si>
  <si>
    <t>https://alcart.sharepoint.com/:f:/s/GRUPOASUNTOSPARALAMUJER/Eta8LFi2jjlHgiNxl0gRSnIBcBIUuPuDAX66bUGQgVy34g?e=lpCcVJ</t>
  </si>
  <si>
    <t>https://alcart.sharepoint.com/:f:/s/GRUPOASUNTOSPARALAMUJER/EurZV_xnQqVDsqGlA4gEc9YBGHJU8kBw535c0UzbbLMdWA?e=D43e3v</t>
  </si>
  <si>
    <t>promedio</t>
  </si>
  <si>
    <t>REPORTE PRODUCTO DE  A DICIEMBRE 2024</t>
  </si>
  <si>
    <t xml:space="preserve">Se cargan evidencias de todo la gestion realizada en el año 2024, dado que en el actual reporte (Noviembre a diciembre de 2024) se suma la gestion desarrollada en el primer semestre. </t>
  </si>
  <si>
    <t>JORNADAS LUDICAS</t>
  </si>
  <si>
    <t>Suministro de Paquetes alimentarios y navideños para familias con NN con necesidades nutricionales</t>
  </si>
  <si>
    <t>Realizar acciones formativas a padres madres y cuidadores en crianza amorosa y entornos protectores</t>
  </si>
  <si>
    <t>CDI Cienega de la Virgen –Gestión para Adecuación
A la fecha se encuentra en el 70% de avance de ejecución de obra de lo contrato a corte 27 de diciembre, recibiendo el acompañamieno de la supervisión a cargo de la secretaria de infraestructura.
Actualmente se cuenta con una solciitud de prorroga de 30 dias para la finalización de obras en la vigencia 2025.
CDI SUEÑOS UNIDOS Bicentenario – Villas de Aranjuez – Gestión para construcción
El avance del obras se encuentra en 98% sin embargo el contrato está suspendido
CDI Villas de Aranjuez – Gestión para construcción 
Se llevo a cabo seguimiento de obra con la presencia de la comunidad, contratista, interventoría, sec de infraestrcutura y secretaria de participación y desarrollo social, donde se verificos el avance de las onbras reportando desde la interventoría un 92.57% a fecha 20 de diciembre, teniendo el próximo comité de seguimiento de obras el 27 de diciembre de 2024</t>
  </si>
  <si>
    <t>Realizar acciones formativas de prevención dirigidas a niños, niñas y adolescentes</t>
  </si>
  <si>
    <t>Actividades Lúdicas y pedagógicas para la prevención de riesgos en NNA</t>
  </si>
  <si>
    <t>NNA Hogar de Paso de Protección</t>
  </si>
  <si>
    <t>Realizar acciones de prevención y atención a NNA en riesgo y.o situación de explotación sexual</t>
  </si>
  <si>
    <t>ACTUALIZAR Y DIVULGAR RUTA DE PREVENCION</t>
  </si>
  <si>
    <t xml:space="preserve">Se logro firma del contrato de minima cuantia MC-SODS-019-2024 SUMINISTRO DE PAQUETES ALIMENTARIOS EN EL MARCO DE LOS FINES MISIONALES DEL GRUPO DE INFANCIA Y ADOLESCENCIA DE LA SECRETARÍA DE PARTICIPACIÓN Y DESARROLLO SOCIAL DE LA ALCALDIA MAYOR DE CARTAGENA DE INDIAS con Veneplast LTDA. </t>
  </si>
  <si>
    <t>ACCIONES AFIRMATIVAS</t>
  </si>
  <si>
    <t>Proporcionar paquetes alimentarios a familias de niños, niñas y adolescentes con discapacidad</t>
  </si>
  <si>
    <t>Realizar Jornadas lúdicas de promoción del derecho al juego y a la recreación</t>
  </si>
  <si>
    <t>Desarrollar espacios de promocion de la PPPIIAFF del Distrito</t>
  </si>
  <si>
    <t>Realizar actividades de ludica y recreacion para la promoción del derecho al juego y los valores familiares</t>
  </si>
  <si>
    <t>Desarrollar espacios de promoción de la Participación Infantil con nna</t>
  </si>
  <si>
    <t>Implementar un ejercicio de intercambio de experiencias a nivel nacional, actividades pedagógicas y formativas con niños, niñas y adolescentes en procesos formales de participación</t>
  </si>
  <si>
    <t>LINK SOPORTES EVIDENCIAS  DICIEMBRE 2024</t>
  </si>
  <si>
    <t>OBSERVACIONES A DICIEMBRE 2024</t>
  </si>
  <si>
    <t xml:space="preserve">Dentro de las actividades realizadas por el programa, las ofertas intitucionales, tiene como funcion, focalizar a las personas con discapacidad en las comunidades para su posterior atencion mediante los proyectos de inversion del programa, asi, entre Enero y Diciembre del 2024, desde el programa hemos atendido un total de 50 ofertas institucionales, en la cuales hemos  focalizado un total de 952 PcD, que correspoden  a la cantidad de personas que se han focalizado en los diferentes escenarios de intervencion del programa.  </t>
  </si>
  <si>
    <t>Dentro de las actividades del programa, se han realizado 170 visitas psicosociales a personas con discapacidad, que han sido focalizadas durante las ofertas institucionales realizadas en las distintas comunidades del distrito.</t>
  </si>
  <si>
    <t xml:space="preserve">Como parte de las actividades realizadas por el programa, en el marco de la atencion integral a las personas con discapacidad, se realizaron 280 entregas de Kits alimenticios a personas focalizadas y priorizadas durante las jornadas de focalizacion del programa. </t>
  </si>
  <si>
    <t xml:space="preserve">Durante periodo informado se lograron entregar 37 dispositivos de apoyo “silla de rueda” entregado en comodato a personas con discapacidad, priorizadas en el acompañamiento psicosocial.          </t>
  </si>
  <si>
    <t xml:space="preserve">Dentro de las actividades relizadas durante el mes de diciembre por parte del programa de discapacidad, se desarrollo la conmemoracion del dia internacional de la discapacidad, con un espacio ludico recreativo realizado en el Parque Espiritu del Manglar, actividad en la cual se beneficiaron a 180 niños con discapacidad. </t>
  </si>
  <si>
    <t>https://alcart-my.sharepoint.com/:b:/g/personal/seguimientodemetasspds_cartagena_gov_co/EYCMqu9ukrxDkgYGSiK1GeEB_YOQ-pyQwel7yCFTM-ORLQ?e=nZ00Uf</t>
  </si>
  <si>
    <t>https://alcart-my.sharepoint.com/:b:/g/personal/seguimientodemetasspds_cartagena_gov_co/EVeAvahFQKtBsdSFJbRE4uEBLLbG2Ov1W1os7yjio2VbqQ?e=aqdbNJ</t>
  </si>
  <si>
    <t>https://alcart-my.sharepoint.com/:b:/g/personal/seguimientodemetasspds_cartagena_gov_co/Efv4S-7yD0hOrpmCMiuawnUBZK8rWWaENKT2gPv742Y8Dw?e=6F0Rn1</t>
  </si>
  <si>
    <t>https://alcart-my.sharepoint.com/:b:/g/personal/seguimientodemetasspds_cartagena_gov_co/EWy850qDcHJLsMa3-3WYbiMB9fTJElhVQv2LbR-ROXTcAQ?e=58LAQ8</t>
  </si>
  <si>
    <t>https://alcart-my.sharepoint.com/:b:/g/personal/seguimientodemetasspds_cartagena_gov_co/EdrLXOVlH9pPtOV0U6nrQSkBaBh1upcTxFK2kJEXHM3kTQ?e=iWlITM</t>
  </si>
  <si>
    <t>https://alcart-my.sharepoint.com/:b:/g/personal/seguimientodemetasspds_cartagena_gov_co/ERwQobzClQtPu9lVAYvdAL0Byx9EnRufqppsthpxkkBw9g?e=mqTuT1</t>
  </si>
  <si>
    <t xml:space="preserve">Como parte de las acciones relizadas por parte de la secretaria de Desarrollo social, y en particular, por el programa de discapacidad, se llevó a cabo el programa Echa pa adelante, como un esfuerzo en materia de productividad y autonomia economica, en la cual se han beneficiado 39 personas con discapacidad, o cuidadoras de personas con discapacidad, mediante fortalecimiento o creacion de unidades productivas. </t>
  </si>
  <si>
    <t>https://alcart-my.sharepoint.com/:b:/g/personal/seguimientodemetasspds_cartagena_gov_co/ERiOctf5QbhBtXZbCkveKEIBwKG-V2OtmVrbz1ikYUNF0w?e=zBwaiO</t>
  </si>
  <si>
    <t xml:space="preserve">En el marco de las actividades realizadas como parte de los acuerdos interinstitucionales desarrollados por el programa, se realizó un espacio ludico recreativo como parte del porgrama bomberitos comunitarios, en el cual se beneficiaron a 210 niños con discapacidad. </t>
  </si>
  <si>
    <t>https://alcart-my.sharepoint.com/:b:/g/personal/seguimientodemetasspds_cartagena_gov_co/EbgonKU2MVVPigRKQIl5DpMBlx4Xoa0JEoRxnH5rIcZZRw?e=OGKC4b</t>
  </si>
  <si>
    <t xml:space="preserve">Dentro de las acciones realizadas en materia de Empleabilidad y emprendimiento, se relizaron 39 perfiles socioproductivos que detallan las caracterizas de los emprendimeintos focalizados, con el objetivo de que fueran beneficiados con fortalecimiento o creacion de negocio. </t>
  </si>
  <si>
    <t>https://alcart-my.sharepoint.com/:b:/g/personal/seguimientodemetasspds_cartagena_gov_co/EbBG6xsZnHxFutZQnJAkkx4BJjsCiCmcTnALyVFpcYuO5A?e=b9dQOm</t>
  </si>
  <si>
    <t>En el presente documento, se expone la caracterización realizada por parte del programa de discapacidad en el contexto de la propuesta de la Unidad de Discapacidad, realizada durante la presente vigencia. Este documento, además, se presenta como un antecedente y primer paso, en la construcción del documento de caracterización de la vocación productiva de la población con discapacidad.</t>
  </si>
  <si>
    <t>https://alcart-my.sharepoint.com/:b:/g/personal/seguimientodemetasspds_cartagena_gov_co/EYXCcBb4m8FPp65mwHG4_04Bwm3V6jQgWdl3-lh1UDCFbA?e=5xc4Zh</t>
  </si>
  <si>
    <t>https://alcart-my.sharepoint.com/:b:/g/personal/seguimientodemetasspds_cartagena_gov_co/EaRNsglxnaFEjMXCtB1cJacBbRaOSTecpj_LyGuQd8tURA?e=TOHICu</t>
  </si>
  <si>
    <t>Dentro de las actividades relizadas por el programa se relizaron 2 mesas situacionales en las cuales se abordaron un conjunto de caso a los que se les venia haciendo un seguimiento en articulacion con otras entidades, con el objetivo de velar por el cumplimiento de compromisos previamente adquiridos por los asitintes a la mesa.</t>
  </si>
  <si>
    <t>https://alcart-my.sharepoint.com/:b:/g/personal/seguimientodemetasspds_cartagena_gov_co/ESDuuF3XVKZEuU4FFzw3Rg0B1MvwjJNilMK6M13l9RU1BA?e=3Zr9XC</t>
  </si>
  <si>
    <t>En el marco de los objetivos en materia de inclusión laboral de la población con discapacidad
del distrito de Cartagena, se han venido adelantando esfuerzos de manera conjunta con el
sector público/privado y demás actores de los sectores productivos, para desarrollar rutas de
empleabilidad que abran oportunidades concretas de vinculación laboral para las personas
con discapacidad. En ese sentido, el Programa Distrital de Discapacidad y el Sistema
Integrado de Transporte Masivo - Transcaribe S.A. Cartagena, han venido adelantando
espacios de trabajo en los cuales establecer las características de una ruta de vinculación
laboral por parte de dicha empresa, de personas inscritas y focalizadas dentro de la base de
datos del Programa. Se agregaron 12 personas a dicha ruta</t>
  </si>
  <si>
    <t>CARACTERIZACION</t>
  </si>
  <si>
    <t>En lo corrido de este periodo se han caracterizado en las distintas actividades realizadas 534 personas</t>
  </si>
  <si>
    <t>JORNADA DE SENSIBILIZACION</t>
  </si>
  <si>
    <t xml:space="preserve">En el periodo se han realizado 10 jornadas de sensibilización:
Noviembre: 3 jornadas
Diciembre: 7 jornadas 
</t>
  </si>
  <si>
    <t>JORNADA ATENCION INTEGRAL</t>
  </si>
  <si>
    <t xml:space="preserve">En el periodo se han realizado 9 jornadas de Atencion Integral:
Noviembre: 3 jornadas
Diciembre: 6 jornadas </t>
  </si>
  <si>
    <t>El Talento Humano interdisciplinario contratado para atender integral integralmente a los habitantes del distrito está conformado por:
• 4 Psicólogos
• 3 Abogada
• 1 trabajadora social
• 5 apoyo a la gestión
• 1 profesional de sistemas 
• 1 comunicador social</t>
  </si>
  <si>
    <t xml:space="preserve">En el Hogar de Paso denominado Segundas Oportunidades se viene prestando atención integral a los habitantes de calle que aceptan la oferta institucional, atendiéndose diariamente 80 personas a las cuales se les brinda servicio de alojamiento, alimentación, prendas de vestir, aseo personal, útiles de aseo, atención psicosocial, acompañamiento médico. Es importante aclarar que algunos de ellos no son constantes en su asistencia diaria por lo tanto es usual que la población varié día a día. </t>
  </si>
  <si>
    <t>En el Hogar de Paso se ha desarrollado capacitación en sublimación de tela.</t>
  </si>
  <si>
    <t>Se Realizaron dos  eventos  conmemorativos para la celebración del día de calle el 05 y 11 de Diciembre, atendiendo a personas en condición de calle en mercado de Bazurto y Centro, atendiendo a  100 y 116 respectivamente.
La atención realizada constó de servicios de peluquería, baño, ropa y calzado y kit de aseo.
Así como con un conversatorio donde participaron las instituciones que trabajan con esta dinámica social en la ciudad.</t>
  </si>
  <si>
    <t xml:space="preserve">Se realiza acompañamiento al proceso de desintoxicacion a los habitantes de calle que deciden iniciar proceso  </t>
  </si>
  <si>
    <t>CONMEMORACION DIA HABITANTE DE CALLE</t>
  </si>
  <si>
    <t>DESHABITUALIZACION</t>
  </si>
  <si>
    <t>REPORTE ACTIVIDAD DE PROYECTO
EJECUTADO A DICIEMBRE 2024</t>
  </si>
  <si>
    <t>REPORTE ACTIVIDAD DE PROYECTO
acumulado A  2024</t>
  </si>
  <si>
    <t>AVANCE PLAN DE DESARROLLO PARTE ESTRATÉGICA - SECRETARIA DE PARTICIPACION Y DESARROLLO SOCIAL ENERO AL 31 DICIEMBRE DE  2024</t>
  </si>
  <si>
    <t>Proceso cuenta con CDP No 208.pdf</t>
  </si>
  <si>
    <t>Atender con estrategias de fomento a la asociatividad a Mujeres indígenas productoras beneficiadas</t>
  </si>
  <si>
    <t>Apoyar un evento comercial para la participación en mercado campesino</t>
  </si>
  <si>
    <t>Entrega de 200 redes para pesca a la federación de pescadores afro FEDECARYBOL.pdf</t>
  </si>
  <si>
    <t>Se inicia el proceso de mejoramiento genético para los pequeños productores</t>
  </si>
  <si>
    <t>INORME PROGRAMA MEJORAMIENTO GENETICO POBLACION BOVINA.docx</t>
  </si>
  <si>
    <t>Capacitación los tiburones afro de la boquilla.pdf</t>
  </si>
  <si>
    <t>Realizar atención de urgencias veterinarias en animales domésticos</t>
  </si>
  <si>
    <t>Realizar esterilización en caninos y felinos</t>
  </si>
  <si>
    <t>BASE DE DATOS DEFINITIVA (1) (1).xlsx</t>
  </si>
  <si>
    <t>DICIEMBRE</t>
  </si>
  <si>
    <t>4.PROGRAMA FTO JUVENTUD - SEMANA JUVENTUD 2024</t>
  </si>
  <si>
    <t xml:space="preserve"> </t>
  </si>
  <si>
    <t>A la fecha se encuentran contratados en arriendo los siguientes CDV:
CDV BOQUILLA, CDV CESAR FLOREZ, CDV LA REINA, CDV PIEDRA DE BOLIVAR, CDV RICAURTE.</t>
  </si>
  <si>
    <t xml:space="preserve">
Durante el periodo la entrega de alimentos se ha dado en las siguientes fechas 
Grupos organizados:
Jueves 4 de abril
Jueves 2 de mayo 
Jueves 6 de junio
Jueves 4 de julio
Jueves 01 de agosto
Jueves 29 de agosto
Jueves 26 de septiembre 2024
Jueves 03 octubre 2024
Jueves 14 de noviembre
Centros de vida: 
Lunes 1 de abril
Martes 16 de abril
Martes 30 de abril
Martes 14 de mayo
Martes 28 de mayo                                                                                                     
Martes 11 de junio                                                                                          
Martes 25 de junio
Martes 09 de julio
Martes 23 de julio
Martes 06 de agosto
Martes 20 de agosto
Martes 03 de septiembre 2024
Martes 17 de septiembre de 2024
Martes 01 de octubre de 2024
Martes 15 de octubre de 2024
Martes 29 de octubre de 2024
Miércoles 20 de noviembre </t>
  </si>
  <si>
    <t>https://community.secop.gov.co/Public/Tendering/ContractNoticePhases/View?PPI=CO1.PPI.29856167&amp;isFromPublicArea=True&amp;isModal=False</t>
  </si>
  <si>
    <t>A la fecha se reporta entrega de uniformes a 461 personas mayores pertenecientes a grupos organizados como punta arena, lo amador, paseo bolivar, santa maria, torices, henequén, fredonia, foco rojo, 11 de noviembre, 7 de diciembre y el centro de vida el pozón.</t>
  </si>
  <si>
    <t>A la fecha se encuentran en obras de adecuación, mantenimiento y modernización los siguientes centros de vida para para el adulto mayor en el distrito de Cartagena De Indias (CDV Bayunca, CDV Pozón, CDV Chiquinquirá, CDV de Isla fuerte)</t>
  </si>
  <si>
    <t xml:space="preserve">Durante el periodo la entrega de alimentos se ha dado en las siguientes fechas 
Grupos organizados:
Jueves 4 de abril
Jueves 2 de mayo 
Jueves 6 de junio
Jueves 4 de julio
Jueves 01 de agosto
Jueves 29 de agosto
Jueves 26 de septiembre 2024
Jueves 03 octubre 2024
Jueves 14 de noviembre
Centros de vida: 
Lunes 1 de abril
Martes 16 de abril
Martes 30 de abril
Martes 14 de mayo
Martes 28 de mayo                                                                                                     
Martes 11 de junio                                                                                          
Martes 25 de junio
Martes 09 de julio
Martes 23 de julio
Martes 06 de agosto
Martes 20 de agosto
Martes 03 de septiembre 2024
Martes 17 de septiembre de 2024
Martes 01 de octubre de 2024
Martes 15 de octubre de 2024
Martes 29 de octubre de 2024
Miércoles 20 de noviembre </t>
  </si>
  <si>
    <t>Desde el fortalecimiento las unidades productivas a la fecha se mantiene el trabajo en 57 unidades a las cuales se les ha realizado seguimiento desde la creación y el mantenimiento de estas (Se destaca las unidades productivas que trabajan Panadería, Traperos, congelados y artesanías)</t>
  </si>
  <si>
    <t>No se establecieron alianzas en este ultimo periodo.</t>
  </si>
  <si>
    <t>En este periodo se brinda atención integral a 133 Personas Mayores, ubicados de la siguiente manera en los respectivos Hogares Geriátricos con los cuales se tiene contratación:
Fundación Dones De La Misericordia: 36 Personas Mayores
Asilo San Pedro Claver: 46 Personas Mayores
Refugio La Milagrosa: 20 Personas Mayores 
Hogar Geriátrico Mis Años Dorados: 31</t>
  </si>
  <si>
    <t>CUARTO TRIMESTRE</t>
  </si>
  <si>
    <t>REVISAR REPORTE DE DICIEMBRE CON ENLACE, REPITE EL ACUMULADO A NOVIEMBRE.</t>
  </si>
  <si>
    <t>REVISAR ESTE REPORTE. YA QUE NO SE HABÍA PROGRAMADO PARA LA VIGENCIA</t>
  </si>
  <si>
    <t>AVANCE PLAN DE ACCIÓN (PROYECTOS) SECRETARIA DE PARTICIPACION Y DESARROLLO SOCIAL - UMATA. CORTE DICIEMBRE 2024</t>
  </si>
  <si>
    <t>EJECUCIÓN PRESUPUESTAL SEGÚN GIROS CORTE DICIEMBRE 2024</t>
  </si>
  <si>
    <t>AVANCE EJECUCIÓN PRESUPUESTAL SEGÚN GIROS CORTE DICIEMBRE 2023</t>
  </si>
  <si>
    <t>EJECUCION PRESUPUESTAL SECRETARÍA DE PARTICIPACIÓN Y DESARROLLO SOCIAL - UMATA CORTE DICIEMBRE 2024.</t>
  </si>
  <si>
    <t>REPORTE META PRODUCTO  A DICIEMBRE 2024</t>
  </si>
  <si>
    <t>APROPIACION DEFINITIVA DICIEMBRE 2024</t>
  </si>
  <si>
    <t>517 emprendimientos juveniles apoyados financieramente a corte 2023 Fuente: Secretaría de Participación y Desarrollo Social</t>
  </si>
  <si>
    <t xml:space="preserve"> CARTAGENA FOMENTA LA INCLUSIÓN PRODUCTIVA JUVENIL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</si>
</sst>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_ ;\-0\ "/>
    <numFmt numFmtId="167" formatCode="0.0%"/>
    <numFmt numFmtId="168" formatCode="#,##0_ ;\-#,##0\ "/>
    <numFmt numFmtId="169" formatCode="dd/mm/yyyy;@"/>
    <numFmt numFmtId="170" formatCode="&quot;$&quot;#,##0.00;[Red]\-&quot;$&quot;#,##0.00"/>
    <numFmt numFmtId="171" formatCode="[$$-240A]\ #,##0.00"/>
    <numFmt numFmtId="172" formatCode="_-&quot;$&quot;* #,##0.00_-;\-&quot;$&quot;* #,##0.00_-;_-&quot;$&quot;* &quot;-&quot;_-;_-@_-"/>
    <numFmt numFmtId="173" formatCode="_-* #,##0_-;\-* #,##0_-;_-* &quot;-&quot;??_-;_-@_-"/>
    <numFmt numFmtId="174" formatCode="&quot;$&quot;\ #,##0"/>
  </numFmts>
  <fonts count="97">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b/>
      <sz val="10"/>
      <color rgb="FF000000"/>
      <name val="Calibri"/>
      <family val="2"/>
    </font>
    <font>
      <sz val="12"/>
      <name val="Book Antiqua"/>
      <family val="1"/>
    </font>
    <font>
      <sz val="11"/>
      <color indexed="8"/>
      <name val="Calibri"/>
      <family val="2"/>
    </font>
    <font>
      <sz val="11"/>
      <color rgb="FF9C6500"/>
      <name val="Aptos Narrow"/>
      <family val="2"/>
      <scheme val="minor"/>
    </font>
    <font>
      <sz val="8"/>
      <color theme="1"/>
      <name val="Calibri"/>
      <family val="2"/>
    </font>
    <font>
      <sz val="8"/>
      <name val="Calibri"/>
      <family val="2"/>
    </font>
    <font>
      <sz val="11"/>
      <color theme="1"/>
      <name val="Calibri"/>
      <family val="2"/>
    </font>
    <font>
      <sz val="9"/>
      <color theme="1"/>
      <name val="Aptos Narrow"/>
      <family val="2"/>
      <scheme val="minor"/>
    </font>
    <font>
      <sz val="11"/>
      <name val="Calibri"/>
      <family val="2"/>
    </font>
    <font>
      <u/>
      <sz val="11"/>
      <color theme="10"/>
      <name val="Aptos Narrow"/>
      <family val="2"/>
      <scheme val="minor"/>
    </font>
    <font>
      <sz val="14"/>
      <color theme="1"/>
      <name val="Aptos Narrow"/>
      <family val="2"/>
      <scheme val="minor"/>
    </font>
    <font>
      <b/>
      <sz val="14"/>
      <color rgb="FFFF0000"/>
      <name val="Aptos Narrow"/>
      <family val="2"/>
      <scheme val="minor"/>
    </font>
    <font>
      <b/>
      <sz val="14"/>
      <color theme="1"/>
      <name val="Aptos Narrow"/>
      <family val="2"/>
      <scheme val="minor"/>
    </font>
    <font>
      <b/>
      <sz val="14"/>
      <name val="Aptos Narrow"/>
      <family val="2"/>
      <scheme val="minor"/>
    </font>
    <font>
      <b/>
      <sz val="14"/>
      <color theme="1" tint="4.9989318521683403E-2"/>
      <name val="Aptos Narrow"/>
      <family val="2"/>
      <scheme val="minor"/>
    </font>
    <font>
      <sz val="14"/>
      <color theme="1" tint="4.9989318521683403E-2"/>
      <name val="Aptos Narrow"/>
      <family val="2"/>
      <scheme val="minor"/>
    </font>
    <font>
      <sz val="14"/>
      <name val="Aptos Narrow"/>
      <family val="2"/>
      <scheme val="minor"/>
    </font>
    <font>
      <sz val="14"/>
      <color rgb="FFFF0000"/>
      <name val="Aptos Narrow"/>
      <family val="2"/>
      <scheme val="minor"/>
    </font>
    <font>
      <sz val="14"/>
      <color theme="0"/>
      <name val="Aptos Narrow"/>
      <family val="2"/>
      <scheme val="minor"/>
    </font>
    <font>
      <b/>
      <sz val="18"/>
      <color rgb="FFFF0000"/>
      <name val="Calibri"/>
      <family val="2"/>
    </font>
    <font>
      <b/>
      <sz val="18"/>
      <color theme="1"/>
      <name val="Calibri"/>
      <family val="2"/>
    </font>
    <font>
      <sz val="18"/>
      <color theme="1"/>
      <name val="Calibri"/>
      <family val="2"/>
    </font>
    <font>
      <b/>
      <sz val="18"/>
      <name val="Calibri"/>
      <family val="2"/>
    </font>
    <font>
      <b/>
      <sz val="18"/>
      <color theme="1" tint="4.9989318521683403E-2"/>
      <name val="Calibri"/>
      <family val="2"/>
    </font>
    <font>
      <b/>
      <sz val="18"/>
      <name val="Arial"/>
      <family val="2"/>
    </font>
    <font>
      <sz val="18"/>
      <name val="Calibri"/>
      <family val="2"/>
    </font>
    <font>
      <sz val="18"/>
      <color rgb="FFFF0000"/>
      <name val="Calibri"/>
      <family val="2"/>
    </font>
    <font>
      <u/>
      <sz val="18"/>
      <color theme="10"/>
      <name val="Aptos Narrow"/>
      <family val="2"/>
      <scheme val="minor"/>
    </font>
    <font>
      <sz val="18"/>
      <color rgb="FF000000"/>
      <name val="Calibri"/>
      <family val="2"/>
    </font>
    <font>
      <u/>
      <sz val="18"/>
      <name val="Aptos Narrow"/>
      <family val="2"/>
      <scheme val="minor"/>
    </font>
    <font>
      <sz val="18"/>
      <color theme="0"/>
      <name val="Calibri"/>
      <family val="2"/>
    </font>
    <font>
      <sz val="18"/>
      <color rgb="FF7030A0"/>
      <name val="Calibri"/>
      <family val="2"/>
    </font>
    <font>
      <sz val="18"/>
      <color theme="7"/>
      <name val="Calibri"/>
      <family val="2"/>
    </font>
    <font>
      <sz val="18"/>
      <name val="Aptos Narrow"/>
      <family val="2"/>
      <scheme val="minor"/>
    </font>
    <font>
      <sz val="14"/>
      <name val="Calibri"/>
      <family val="2"/>
    </font>
    <font>
      <sz val="14"/>
      <color theme="1"/>
      <name val="Calibri"/>
      <family val="2"/>
    </font>
    <font>
      <sz val="14"/>
      <color rgb="FFFF0000"/>
      <name val="Calibri"/>
      <family val="2"/>
    </font>
    <font>
      <sz val="14"/>
      <color theme="1"/>
      <name val="Calibri Light"/>
      <family val="2"/>
    </font>
    <font>
      <sz val="14"/>
      <name val="Calibri Light"/>
      <family val="2"/>
    </font>
    <font>
      <sz val="14"/>
      <name val="Arial"/>
      <family val="2"/>
    </font>
    <font>
      <sz val="9"/>
      <color theme="1"/>
      <name val="Calibri"/>
      <family val="2"/>
    </font>
    <font>
      <sz val="9"/>
      <color rgb="FFFF0000"/>
      <name val="Calibri"/>
      <family val="2"/>
    </font>
    <font>
      <b/>
      <sz val="8"/>
      <color theme="1"/>
      <name val="Aptos Narrow"/>
      <family val="2"/>
      <scheme val="minor"/>
    </font>
    <font>
      <sz val="9"/>
      <color theme="0"/>
      <name val="Calibri"/>
      <family val="2"/>
    </font>
    <font>
      <b/>
      <sz val="20"/>
      <color theme="1"/>
      <name val="Calibri"/>
      <family val="2"/>
    </font>
    <font>
      <sz val="20"/>
      <color theme="1"/>
      <name val="Calibri"/>
      <family val="2"/>
    </font>
    <font>
      <b/>
      <sz val="50"/>
      <color theme="1"/>
      <name val="Calibri"/>
      <family val="2"/>
    </font>
    <font>
      <b/>
      <sz val="60"/>
      <color theme="1"/>
      <name val="Calibri"/>
      <family val="2"/>
    </font>
    <font>
      <b/>
      <sz val="48"/>
      <color theme="1"/>
      <name val="Calibri"/>
      <family val="2"/>
    </font>
    <font>
      <b/>
      <sz val="72"/>
      <color theme="1"/>
      <name val="Calibri"/>
      <family val="2"/>
    </font>
    <font>
      <b/>
      <sz val="25"/>
      <color rgb="FFFF0000"/>
      <name val="Calibri"/>
      <family val="2"/>
    </font>
    <font>
      <b/>
      <sz val="24"/>
      <name val="Calibri"/>
      <family val="2"/>
    </font>
    <font>
      <sz val="20"/>
      <color theme="1"/>
      <name val="Aptos Narrow"/>
      <family val="2"/>
      <scheme val="minor"/>
    </font>
    <font>
      <sz val="20"/>
      <color rgb="FFFF0000"/>
      <name val="Calibri"/>
      <family val="2"/>
    </font>
    <font>
      <sz val="20"/>
      <name val="Calibri"/>
      <family val="2"/>
    </font>
    <font>
      <b/>
      <sz val="20"/>
      <name val="Calibri"/>
      <family val="2"/>
    </font>
    <font>
      <b/>
      <sz val="22"/>
      <name val="Calibri"/>
      <family val="2"/>
    </font>
    <font>
      <b/>
      <sz val="34"/>
      <name val="Aptos Narrow"/>
      <family val="2"/>
      <scheme val="minor"/>
    </font>
    <font>
      <b/>
      <sz val="22"/>
      <color theme="1"/>
      <name val="Aptos Narrow"/>
      <scheme val="minor"/>
    </font>
    <font>
      <b/>
      <sz val="24"/>
      <name val="Aptos Narrow"/>
      <scheme val="minor"/>
    </font>
    <font>
      <b/>
      <sz val="30"/>
      <color theme="1"/>
      <name val="Aptos Narrow"/>
      <scheme val="minor"/>
    </font>
    <font>
      <sz val="14"/>
      <color rgb="FF00B050"/>
      <name val="Aptos Narrow"/>
      <family val="2"/>
      <scheme val="minor"/>
    </font>
  </fonts>
  <fills count="5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FF00"/>
        <bgColor indexed="64"/>
      </patternFill>
    </fill>
    <fill>
      <patternFill patternType="solid">
        <fgColor rgb="FFFFCC66"/>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FFFF"/>
        <bgColor indexed="64"/>
      </patternFill>
    </fill>
    <fill>
      <patternFill patternType="solid">
        <fgColor theme="8" tint="0.79998168889431442"/>
        <bgColor indexed="64"/>
      </patternFill>
    </fill>
    <fill>
      <patternFill patternType="solid">
        <fgColor rgb="FFFF0000"/>
        <bgColor rgb="FF000000"/>
      </patternFill>
    </fill>
    <fill>
      <patternFill patternType="solid">
        <fgColor rgb="FFFF000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92D05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0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9" fillId="6"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21" applyNumberFormat="0" applyAlignment="0" applyProtection="0"/>
    <xf numFmtId="0" fontId="28" fillId="11" borderId="22" applyNumberFormat="0" applyAlignment="0" applyProtection="0"/>
    <xf numFmtId="0" fontId="29" fillId="11" borderId="21" applyNumberFormat="0" applyAlignment="0" applyProtection="0"/>
    <xf numFmtId="0" fontId="30" fillId="0" borderId="23" applyNumberFormat="0" applyFill="0" applyAlignment="0" applyProtection="0"/>
    <xf numFmtId="0" fontId="31" fillId="12" borderId="24" applyNumberFormat="0" applyAlignment="0" applyProtection="0"/>
    <xf numFmtId="0" fontId="32" fillId="0" borderId="0" applyNumberFormat="0" applyFill="0" applyBorder="0" applyAlignment="0" applyProtection="0"/>
    <xf numFmtId="0" fontId="1" fillId="13" borderId="25" applyNumberFormat="0" applyFont="0" applyAlignment="0" applyProtection="0"/>
    <xf numFmtId="0" fontId="33" fillId="0" borderId="0" applyNumberFormat="0" applyFill="0" applyBorder="0" applyAlignment="0" applyProtection="0"/>
    <xf numFmtId="0" fontId="11" fillId="0" borderId="26" applyNumberFormat="0" applyFill="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6" fillId="0" borderId="0"/>
    <xf numFmtId="0" fontId="3" fillId="0" borderId="0"/>
    <xf numFmtId="0" fontId="37"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7"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8" fillId="9"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cellStyleXfs>
  <cellXfs count="1110">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9" fillId="6" borderId="1" xfId="4" applyBorder="1" applyProtection="1">
      <alignment horizontal="center" vertical="center"/>
    </xf>
    <xf numFmtId="3" fontId="10" fillId="0" borderId="1" xfId="6" applyBorder="1" applyAlignment="1" applyProtection="1">
      <alignment horizontal="center" vertical="center"/>
    </xf>
    <xf numFmtId="49" fontId="10" fillId="0" borderId="1" xfId="5" applyBorder="1" applyProtection="1">
      <alignment horizontal="left" vertical="center"/>
    </xf>
    <xf numFmtId="0" fontId="13" fillId="0" borderId="0" xfId="0" applyFont="1" applyAlignment="1">
      <alignment horizontal="left"/>
    </xf>
    <xf numFmtId="0" fontId="13"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3" fillId="0" borderId="0" xfId="0" applyFont="1" applyAlignment="1">
      <alignment horizontal="left" vertical="center"/>
    </xf>
    <xf numFmtId="0" fontId="0" fillId="2" borderId="0" xfId="0" applyFill="1" applyAlignment="1">
      <alignment horizont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49" fontId="10" fillId="0" borderId="1" xfId="5" applyBorder="1" applyAlignment="1" applyProtection="1">
      <alignment vertical="center" wrapText="1"/>
    </xf>
    <xf numFmtId="0" fontId="9" fillId="6" borderId="1" xfId="4" applyBorder="1" applyAlignment="1" applyProtection="1">
      <alignment vertical="center"/>
    </xf>
    <xf numFmtId="0" fontId="17" fillId="2" borderId="1" xfId="1" applyFont="1" applyFill="1" applyBorder="1" applyAlignment="1">
      <alignment horizontal="left" vertical="center"/>
    </xf>
    <xf numFmtId="0" fontId="18" fillId="5" borderId="9" xfId="1" applyFont="1" applyFill="1" applyBorder="1" applyAlignment="1">
      <alignment horizontal="center" vertical="center"/>
    </xf>
    <xf numFmtId="0" fontId="18" fillId="5" borderId="10" xfId="1" applyFont="1" applyFill="1" applyBorder="1" applyAlignment="1">
      <alignment horizontal="center" vertical="center"/>
    </xf>
    <xf numFmtId="14" fontId="19" fillId="0" borderId="1" xfId="0" applyNumberFormat="1" applyFont="1" applyBorder="1" applyAlignment="1">
      <alignment horizontal="center" vertical="center"/>
    </xf>
    <xf numFmtId="0" fontId="20" fillId="0" borderId="1" xfId="1" applyFont="1" applyBorder="1" applyAlignment="1">
      <alignment horizontal="center" vertical="center"/>
    </xf>
    <xf numFmtId="14" fontId="20" fillId="0" borderId="1" xfId="1" applyNumberFormat="1" applyFont="1" applyBorder="1" applyAlignment="1">
      <alignment horizontal="center" vertical="center"/>
    </xf>
    <xf numFmtId="0" fontId="20" fillId="0" borderId="1" xfId="1" applyFont="1" applyBorder="1"/>
    <xf numFmtId="0" fontId="20" fillId="0" borderId="1" xfId="1" applyFont="1" applyBorder="1" applyAlignment="1">
      <alignment horizontal="center" wrapText="1"/>
    </xf>
    <xf numFmtId="0" fontId="18" fillId="5" borderId="1" xfId="1" applyFont="1" applyFill="1" applyBorder="1" applyAlignment="1">
      <alignment horizontal="center" vertical="center"/>
    </xf>
    <xf numFmtId="0" fontId="18" fillId="5" borderId="1" xfId="1" applyFont="1" applyFill="1" applyBorder="1" applyAlignment="1">
      <alignment vertical="center"/>
    </xf>
    <xf numFmtId="0" fontId="39" fillId="0" borderId="1" xfId="0" applyFont="1" applyBorder="1" applyAlignment="1">
      <alignment vertical="center" wrapText="1"/>
    </xf>
    <xf numFmtId="1" fontId="40" fillId="0" borderId="1" xfId="0" applyNumberFormat="1"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41" fillId="0" borderId="36" xfId="0" applyFont="1" applyBorder="1" applyAlignment="1">
      <alignment vertical="center" wrapText="1"/>
    </xf>
    <xf numFmtId="0" fontId="42" fillId="0" borderId="1" xfId="0" applyFont="1" applyBorder="1" applyAlignment="1">
      <alignment horizontal="center" vertical="center" wrapText="1"/>
    </xf>
    <xf numFmtId="0" fontId="41" fillId="0" borderId="9" xfId="0" applyFont="1" applyBorder="1" applyAlignment="1">
      <alignment vertical="center" wrapText="1"/>
    </xf>
    <xf numFmtId="0" fontId="41" fillId="0" borderId="29" xfId="0" applyFont="1" applyBorder="1" applyAlignment="1">
      <alignment vertical="center" wrapText="1"/>
    </xf>
    <xf numFmtId="0" fontId="41" fillId="0" borderId="31" xfId="0" applyFont="1" applyBorder="1" applyAlignment="1">
      <alignment vertical="center" wrapText="1"/>
    </xf>
    <xf numFmtId="0" fontId="41" fillId="0" borderId="37" xfId="0" applyFont="1" applyBorder="1" applyAlignment="1">
      <alignment vertical="center" wrapText="1"/>
    </xf>
    <xf numFmtId="0" fontId="41" fillId="0" borderId="6" xfId="0" applyFont="1" applyBorder="1" applyAlignment="1">
      <alignment vertical="center" wrapText="1"/>
    </xf>
    <xf numFmtId="0" fontId="43" fillId="0" borderId="6" xfId="0" applyFont="1" applyBorder="1" applyAlignment="1">
      <alignment vertical="center" wrapText="1"/>
    </xf>
    <xf numFmtId="0" fontId="43" fillId="0" borderId="31" xfId="0" applyFont="1" applyBorder="1" applyAlignment="1">
      <alignment vertical="center" wrapText="1"/>
    </xf>
    <xf numFmtId="0" fontId="43" fillId="0" borderId="37" xfId="0" applyFont="1" applyBorder="1" applyAlignment="1">
      <alignment vertical="center" wrapText="1"/>
    </xf>
    <xf numFmtId="1" fontId="43" fillId="0" borderId="6" xfId="0" applyNumberFormat="1" applyFont="1" applyBorder="1" applyAlignment="1">
      <alignment vertical="center" wrapText="1"/>
    </xf>
    <xf numFmtId="1" fontId="43" fillId="0" borderId="31" xfId="0" applyNumberFormat="1" applyFont="1" applyBorder="1" applyAlignment="1">
      <alignment vertical="center" wrapText="1"/>
    </xf>
    <xf numFmtId="1" fontId="43" fillId="0" borderId="37" xfId="0" applyNumberFormat="1" applyFont="1" applyBorder="1" applyAlignment="1">
      <alignment vertical="center" wrapText="1"/>
    </xf>
    <xf numFmtId="0" fontId="43" fillId="0" borderId="6" xfId="0" applyFont="1" applyBorder="1" applyAlignment="1">
      <alignment horizontal="center" vertical="center" wrapText="1"/>
    </xf>
    <xf numFmtId="0" fontId="43" fillId="0" borderId="31"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9" xfId="0" applyFont="1" applyBorder="1" applyAlignment="1">
      <alignment vertical="center" wrapText="1"/>
    </xf>
    <xf numFmtId="9" fontId="43" fillId="0" borderId="31" xfId="0" applyNumberFormat="1" applyFont="1" applyBorder="1" applyAlignment="1">
      <alignment horizontal="center" vertical="center" wrapText="1"/>
    </xf>
    <xf numFmtId="9" fontId="40" fillId="0" borderId="1" xfId="0" applyNumberFormat="1" applyFont="1" applyBorder="1" applyAlignment="1">
      <alignment horizontal="center" vertical="center" wrapText="1"/>
    </xf>
    <xf numFmtId="9" fontId="43" fillId="0" borderId="9" xfId="0" applyNumberFormat="1" applyFont="1" applyBorder="1" applyAlignment="1">
      <alignment horizontal="center" vertical="center" wrapText="1"/>
    </xf>
    <xf numFmtId="9" fontId="43" fillId="0" borderId="29" xfId="0" applyNumberFormat="1" applyFont="1" applyBorder="1" applyAlignment="1">
      <alignment horizontal="center" vertical="center" wrapText="1"/>
    </xf>
    <xf numFmtId="0" fontId="43" fillId="0" borderId="29" xfId="0" applyFont="1" applyBorder="1" applyAlignment="1">
      <alignment horizontal="center" vertical="center" wrapText="1"/>
    </xf>
    <xf numFmtId="0" fontId="5" fillId="2" borderId="28" xfId="0" applyFont="1" applyFill="1" applyBorder="1" applyAlignment="1">
      <alignment horizontal="center" vertical="center" wrapText="1"/>
    </xf>
    <xf numFmtId="0" fontId="35" fillId="39" borderId="38" xfId="0" applyFont="1" applyFill="1" applyBorder="1" applyAlignment="1">
      <alignment horizontal="center" vertical="center" wrapText="1"/>
    </xf>
    <xf numFmtId="0" fontId="0" fillId="40" borderId="1" xfId="0" applyFill="1" applyBorder="1"/>
    <xf numFmtId="0" fontId="5" fillId="0" borderId="28" xfId="0" applyFont="1" applyBorder="1" applyAlignment="1">
      <alignment horizontal="center" vertical="center" wrapText="1"/>
    </xf>
    <xf numFmtId="0" fontId="42" fillId="41" borderId="1" xfId="0" applyFont="1" applyFill="1" applyBorder="1" applyAlignment="1">
      <alignment horizontal="center" vertical="center" wrapText="1"/>
    </xf>
    <xf numFmtId="9" fontId="45" fillId="0" borderId="1" xfId="305" applyFont="1" applyFill="1" applyBorder="1" applyAlignment="1">
      <alignment horizontal="center" vertical="center" wrapText="1"/>
    </xf>
    <xf numFmtId="9" fontId="51" fillId="0" borderId="1" xfId="305" applyFont="1" applyFill="1" applyBorder="1" applyAlignment="1">
      <alignment horizontal="center" vertical="center" wrapText="1"/>
    </xf>
    <xf numFmtId="0" fontId="45" fillId="0" borderId="1" xfId="0" applyFont="1" applyBorder="1" applyAlignment="1">
      <alignment horizontal="center"/>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10" fontId="46" fillId="0" borderId="1" xfId="0" applyNumberFormat="1" applyFont="1" applyBorder="1" applyAlignment="1">
      <alignment horizontal="center" vertical="center" wrapText="1"/>
    </xf>
    <xf numFmtId="0" fontId="47" fillId="0" borderId="1" xfId="1" applyFont="1" applyBorder="1" applyAlignment="1">
      <alignment horizontal="center" vertical="center"/>
    </xf>
    <xf numFmtId="0" fontId="45" fillId="0" borderId="0" xfId="0" applyFont="1"/>
    <xf numFmtId="0" fontId="47" fillId="0" borderId="1" xfId="0" applyFont="1" applyBorder="1" applyAlignment="1">
      <alignment horizontal="center" vertical="center"/>
    </xf>
    <xf numFmtId="0" fontId="45" fillId="0" borderId="0" xfId="0" applyFont="1" applyAlignment="1">
      <alignment horizontal="center"/>
    </xf>
    <xf numFmtId="0" fontId="47" fillId="0" borderId="5" xfId="0" applyFont="1" applyBorder="1" applyAlignment="1">
      <alignment horizontal="center" vertical="center" wrapText="1"/>
    </xf>
    <xf numFmtId="0" fontId="46" fillId="0" borderId="5" xfId="0" applyFont="1" applyBorder="1" applyAlignment="1">
      <alignment horizontal="center" vertical="center" wrapText="1"/>
    </xf>
    <xf numFmtId="10" fontId="46" fillId="0" borderId="5" xfId="0" applyNumberFormat="1" applyFont="1" applyBorder="1" applyAlignment="1">
      <alignment horizontal="center" vertical="center" wrapText="1"/>
    </xf>
    <xf numFmtId="0" fontId="47" fillId="0" borderId="12" xfId="1" applyFont="1" applyBorder="1" applyAlignment="1">
      <alignment horizontal="center" vertical="center"/>
    </xf>
    <xf numFmtId="0" fontId="47" fillId="0" borderId="11" xfId="0" applyFont="1" applyBorder="1" applyAlignment="1">
      <alignment horizontal="center" vertical="center"/>
    </xf>
    <xf numFmtId="0" fontId="47" fillId="0" borderId="5" xfId="0" applyFont="1" applyBorder="1" applyAlignment="1">
      <alignment horizontal="center" vertical="center"/>
    </xf>
    <xf numFmtId="0" fontId="46" fillId="0" borderId="5" xfId="0" applyFont="1" applyBorder="1" applyAlignment="1">
      <alignment horizontal="center" vertical="center"/>
    </xf>
    <xf numFmtId="10" fontId="46" fillId="0" borderId="5" xfId="0" applyNumberFormat="1"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6" fillId="0" borderId="14" xfId="0" applyFont="1" applyBorder="1" applyAlignment="1">
      <alignment horizontal="center" vertical="center"/>
    </xf>
    <xf numFmtId="10" fontId="46" fillId="0" borderId="14" xfId="0" applyNumberFormat="1" applyFont="1" applyBorder="1" applyAlignment="1">
      <alignment horizontal="center" vertical="center"/>
    </xf>
    <xf numFmtId="0" fontId="47" fillId="0" borderId="15" xfId="0" applyFont="1" applyBorder="1" applyAlignment="1">
      <alignment horizontal="center" vertical="center"/>
    </xf>
    <xf numFmtId="0" fontId="48" fillId="0" borderId="1" xfId="0" applyFont="1" applyBorder="1" applyAlignment="1">
      <alignment horizontal="center" vertical="center" wrapText="1"/>
    </xf>
    <xf numFmtId="9" fontId="46" fillId="0" borderId="1" xfId="0" applyNumberFormat="1" applyFont="1" applyBorder="1" applyAlignment="1">
      <alignment horizontal="center" vertical="center" wrapText="1"/>
    </xf>
    <xf numFmtId="0" fontId="47" fillId="0" borderId="0" xfId="0" applyFont="1" applyAlignment="1">
      <alignment horizontal="center" vertical="center" wrapText="1"/>
    </xf>
    <xf numFmtId="0" fontId="45" fillId="0" borderId="1" xfId="0" applyFont="1" applyBorder="1" applyAlignment="1">
      <alignment horizontal="center" vertical="center" wrapText="1"/>
    </xf>
    <xf numFmtId="10" fontId="46" fillId="0" borderId="1" xfId="305" applyNumberFormat="1" applyFont="1" applyFill="1" applyBorder="1" applyAlignment="1">
      <alignment horizontal="center" vertical="center" wrapText="1"/>
    </xf>
    <xf numFmtId="0" fontId="51" fillId="0" borderId="1" xfId="0" applyFont="1" applyBorder="1" applyAlignment="1">
      <alignment horizontal="center" vertical="center" wrapText="1"/>
    </xf>
    <xf numFmtId="0" fontId="45" fillId="0" borderId="1" xfId="0" applyFont="1" applyBorder="1" applyAlignment="1">
      <alignment horizontal="left" vertical="center" wrapText="1"/>
    </xf>
    <xf numFmtId="0" fontId="45" fillId="0" borderId="1" xfId="0" applyFont="1" applyBorder="1"/>
    <xf numFmtId="9" fontId="51" fillId="0" borderId="1" xfId="0" applyNumberFormat="1" applyFont="1" applyBorder="1" applyAlignment="1">
      <alignment horizontal="center" vertical="center" wrapText="1"/>
    </xf>
    <xf numFmtId="0" fontId="45" fillId="0" borderId="0" xfId="0" applyFont="1" applyAlignment="1">
      <alignment vertical="center" wrapText="1"/>
    </xf>
    <xf numFmtId="49" fontId="45" fillId="0" borderId="1" xfId="0" applyNumberFormat="1" applyFont="1" applyBorder="1" applyAlignment="1">
      <alignment horizontal="center" vertical="center" wrapText="1"/>
    </xf>
    <xf numFmtId="0" fontId="52" fillId="0" borderId="1" xfId="0" applyFont="1" applyBorder="1" applyAlignment="1">
      <alignment horizontal="center" vertical="center" wrapText="1"/>
    </xf>
    <xf numFmtId="0" fontId="52" fillId="0" borderId="0" xfId="0" applyFont="1"/>
    <xf numFmtId="0" fontId="45" fillId="0" borderId="1" xfId="0" applyFont="1" applyBorder="1" applyAlignment="1">
      <alignment vertical="center" wrapText="1"/>
    </xf>
    <xf numFmtId="0" fontId="52" fillId="0" borderId="1" xfId="0" applyFont="1" applyBorder="1" applyAlignment="1">
      <alignment vertical="center" wrapText="1"/>
    </xf>
    <xf numFmtId="0" fontId="45" fillId="0" borderId="0" xfId="0" applyFont="1" applyAlignment="1">
      <alignment horizontal="center" vertical="center"/>
    </xf>
    <xf numFmtId="0" fontId="50" fillId="0" borderId="0" xfId="0" applyFont="1" applyAlignment="1">
      <alignment horizontal="center" vertical="center"/>
    </xf>
    <xf numFmtId="0" fontId="46" fillId="0" borderId="0" xfId="0" applyFont="1" applyAlignment="1">
      <alignment horizontal="center" vertical="center"/>
    </xf>
    <xf numFmtId="10" fontId="46" fillId="0" borderId="0" xfId="0" applyNumberFormat="1" applyFont="1" applyAlignment="1">
      <alignment horizontal="center" vertical="center"/>
    </xf>
    <xf numFmtId="0" fontId="45" fillId="0" borderId="0" xfId="0" applyFont="1" applyAlignment="1">
      <alignment horizontal="center" vertical="center" wrapText="1"/>
    </xf>
    <xf numFmtId="0" fontId="55" fillId="2" borderId="1" xfId="1" applyFont="1" applyFill="1" applyBorder="1" applyAlignment="1">
      <alignment horizontal="left" vertical="center"/>
    </xf>
    <xf numFmtId="0" fontId="55" fillId="2" borderId="0" xfId="1" applyFont="1" applyFill="1" applyAlignment="1">
      <alignment horizontal="left" vertical="center"/>
    </xf>
    <xf numFmtId="44" fontId="54" fillId="2" borderId="0" xfId="304" applyFont="1" applyFill="1" applyBorder="1" applyAlignment="1">
      <alignment horizontal="left" vertical="center"/>
    </xf>
    <xf numFmtId="9" fontId="54" fillId="2" borderId="0" xfId="305" applyFont="1" applyFill="1" applyBorder="1" applyAlignment="1">
      <alignment horizontal="left" vertical="center"/>
    </xf>
    <xf numFmtId="0" fontId="56" fillId="0" borderId="0" xfId="0" applyFont="1" applyAlignment="1">
      <alignment vertical="center"/>
    </xf>
    <xf numFmtId="0" fontId="56" fillId="0" borderId="0" xfId="0" applyFont="1"/>
    <xf numFmtId="0" fontId="56" fillId="2" borderId="0" xfId="0" applyFont="1" applyFill="1"/>
    <xf numFmtId="0" fontId="55" fillId="2" borderId="0" xfId="0" applyFont="1" applyFill="1" applyAlignment="1">
      <alignment horizontal="center" vertical="center" wrapText="1"/>
    </xf>
    <xf numFmtId="44" fontId="54" fillId="2" borderId="0" xfId="304" applyFont="1" applyFill="1" applyBorder="1" applyAlignment="1">
      <alignment horizontal="center" vertical="center" wrapText="1"/>
    </xf>
    <xf numFmtId="9" fontId="54" fillId="2" borderId="0" xfId="305"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0" xfId="0" applyFont="1" applyFill="1" applyAlignment="1">
      <alignment horizontal="center" vertical="center"/>
    </xf>
    <xf numFmtId="44" fontId="54" fillId="2" borderId="0" xfId="304" applyFont="1" applyFill="1" applyBorder="1" applyAlignment="1">
      <alignment horizontal="center" vertical="center"/>
    </xf>
    <xf numFmtId="9" fontId="54" fillId="2" borderId="0" xfId="305" applyFont="1" applyFill="1" applyBorder="1" applyAlignment="1">
      <alignment horizontal="center" vertical="center"/>
    </xf>
    <xf numFmtId="0" fontId="55" fillId="2" borderId="14" xfId="0" applyFont="1" applyFill="1" applyBorder="1" applyAlignment="1">
      <alignment horizontal="center" vertical="center" wrapText="1"/>
    </xf>
    <xf numFmtId="0" fontId="57" fillId="2" borderId="28" xfId="0" applyFont="1" applyFill="1" applyBorder="1" applyAlignment="1">
      <alignment horizontal="center" vertical="center" wrapText="1"/>
    </xf>
    <xf numFmtId="0" fontId="55" fillId="0" borderId="28" xfId="0" applyFont="1" applyBorder="1" applyAlignment="1">
      <alignment horizontal="center" vertical="center" wrapText="1"/>
    </xf>
    <xf numFmtId="0" fontId="57" fillId="0" borderId="28" xfId="0" applyFont="1" applyBorder="1" applyAlignment="1">
      <alignment horizontal="center" vertical="center" wrapText="1"/>
    </xf>
    <xf numFmtId="0" fontId="58" fillId="0" borderId="28" xfId="0" applyFont="1" applyBorder="1" applyAlignment="1">
      <alignment horizontal="center" vertical="center" wrapText="1"/>
    </xf>
    <xf numFmtId="0" fontId="57" fillId="41" borderId="28" xfId="0" applyFont="1" applyFill="1" applyBorder="1" applyAlignment="1">
      <alignment horizontal="center" vertical="center" wrapText="1"/>
    </xf>
    <xf numFmtId="0" fontId="58" fillId="2" borderId="28" xfId="0" applyFont="1" applyFill="1" applyBorder="1" applyAlignment="1">
      <alignment horizontal="center" vertical="center" wrapText="1"/>
    </xf>
    <xf numFmtId="0" fontId="55" fillId="2" borderId="28" xfId="0" applyFont="1" applyFill="1" applyBorder="1" applyAlignment="1">
      <alignment horizontal="center" vertical="center" wrapText="1"/>
    </xf>
    <xf numFmtId="0" fontId="55" fillId="4" borderId="28" xfId="0" applyFont="1" applyFill="1" applyBorder="1" applyAlignment="1">
      <alignment horizontal="center" vertical="center" wrapText="1"/>
    </xf>
    <xf numFmtId="0" fontId="55" fillId="42" borderId="43" xfId="0" applyFont="1" applyFill="1" applyBorder="1" applyAlignment="1">
      <alignment horizontal="center" vertical="center" wrapText="1"/>
    </xf>
    <xf numFmtId="44" fontId="54" fillId="42" borderId="43" xfId="304" applyFont="1" applyFill="1" applyBorder="1" applyAlignment="1">
      <alignment horizontal="center" vertical="center" wrapText="1"/>
    </xf>
    <xf numFmtId="9" fontId="54" fillId="42" borderId="43" xfId="305" applyFont="1" applyFill="1" applyBorder="1" applyAlignment="1">
      <alignment horizontal="center" vertical="center" wrapText="1"/>
    </xf>
    <xf numFmtId="0" fontId="56" fillId="0" borderId="0" xfId="0" applyFont="1" applyAlignment="1">
      <alignment horizontal="center"/>
    </xf>
    <xf numFmtId="0" fontId="56" fillId="0" borderId="7" xfId="0" applyFont="1" applyBorder="1" applyAlignment="1">
      <alignment horizontal="left" vertical="center" wrapText="1"/>
    </xf>
    <xf numFmtId="166" fontId="56" fillId="0" borderId="7" xfId="303" applyNumberFormat="1" applyFont="1" applyFill="1" applyBorder="1" applyAlignment="1">
      <alignment horizontal="center" vertical="center" wrapText="1"/>
    </xf>
    <xf numFmtId="0" fontId="56" fillId="41" borderId="7" xfId="0" applyFont="1" applyFill="1" applyBorder="1" applyAlignment="1">
      <alignment horizontal="center" vertical="center" wrapText="1"/>
    </xf>
    <xf numFmtId="0" fontId="56" fillId="0" borderId="7" xfId="0" applyFont="1" applyBorder="1" applyAlignment="1">
      <alignment horizontal="center" vertical="center" wrapText="1"/>
    </xf>
    <xf numFmtId="0" fontId="60" fillId="0" borderId="7" xfId="0" applyFont="1" applyBorder="1" applyAlignment="1">
      <alignment horizontal="center" vertical="center" wrapText="1"/>
    </xf>
    <xf numFmtId="0" fontId="56" fillId="0" borderId="7" xfId="0" applyFont="1" applyBorder="1"/>
    <xf numFmtId="14" fontId="56" fillId="0" borderId="7" xfId="0" applyNumberFormat="1" applyFont="1" applyBorder="1" applyAlignment="1">
      <alignment horizontal="center" vertical="center"/>
    </xf>
    <xf numFmtId="168" fontId="56" fillId="0" borderId="7" xfId="303" applyNumberFormat="1" applyFont="1" applyBorder="1" applyAlignment="1">
      <alignment horizontal="center" vertical="center"/>
    </xf>
    <xf numFmtId="0" fontId="56" fillId="0" borderId="7" xfId="0" applyFont="1" applyBorder="1" applyAlignment="1">
      <alignment vertical="center" wrapText="1"/>
    </xf>
    <xf numFmtId="164" fontId="56" fillId="0" borderId="7" xfId="48" applyFont="1" applyBorder="1" applyAlignment="1">
      <alignment horizontal="center" vertical="center"/>
    </xf>
    <xf numFmtId="0" fontId="56" fillId="0" borderId="7" xfId="0" applyFont="1" applyBorder="1" applyAlignment="1">
      <alignment horizontal="center" vertical="center"/>
    </xf>
    <xf numFmtId="0" fontId="62" fillId="0" borderId="0" xfId="306" applyFont="1" applyAlignment="1">
      <alignment vertical="center"/>
    </xf>
    <xf numFmtId="44" fontId="56" fillId="0" borderId="7" xfId="304" applyFont="1" applyBorder="1" applyAlignment="1">
      <alignment horizontal="center" vertical="center"/>
    </xf>
    <xf numFmtId="44" fontId="60" fillId="0" borderId="7" xfId="304" applyFont="1" applyBorder="1" applyAlignment="1">
      <alignment horizontal="center" vertical="center"/>
    </xf>
    <xf numFmtId="0" fontId="56" fillId="0" borderId="8" xfId="0" applyFont="1" applyBorder="1" applyAlignment="1">
      <alignment vertical="center" wrapText="1"/>
    </xf>
    <xf numFmtId="10" fontId="61" fillId="0" borderId="1" xfId="305" applyNumberFormat="1" applyFont="1" applyBorder="1" applyAlignment="1">
      <alignment horizontal="center" vertical="center" wrapText="1"/>
    </xf>
    <xf numFmtId="0" fontId="56" fillId="0" borderId="1" xfId="0" applyFont="1" applyBorder="1" applyAlignment="1">
      <alignment vertical="center" wrapText="1"/>
    </xf>
    <xf numFmtId="0" fontId="56" fillId="0" borderId="39" xfId="0" applyFont="1" applyBorder="1" applyAlignment="1">
      <alignment horizontal="center" vertical="center" wrapText="1"/>
    </xf>
    <xf numFmtId="0" fontId="56" fillId="0" borderId="1" xfId="0" applyFont="1" applyBorder="1" applyAlignment="1">
      <alignment horizontal="left" vertical="center" wrapText="1"/>
    </xf>
    <xf numFmtId="166" fontId="56" fillId="0" borderId="1" xfId="303" applyNumberFormat="1" applyFont="1" applyFill="1" applyBorder="1" applyAlignment="1">
      <alignment horizontal="center" vertical="center" wrapText="1"/>
    </xf>
    <xf numFmtId="0" fontId="56" fillId="41" borderId="1" xfId="0" applyFont="1" applyFill="1" applyBorder="1" applyAlignment="1">
      <alignment horizontal="center" vertical="center" wrapText="1"/>
    </xf>
    <xf numFmtId="0" fontId="56"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56" fillId="0" borderId="1" xfId="0" applyFont="1" applyBorder="1"/>
    <xf numFmtId="14" fontId="56" fillId="0" borderId="1" xfId="0" applyNumberFormat="1" applyFont="1" applyBorder="1" applyAlignment="1">
      <alignment horizontal="center" vertical="center"/>
    </xf>
    <xf numFmtId="168" fontId="56" fillId="0" borderId="1" xfId="303" applyNumberFormat="1" applyFont="1" applyBorder="1" applyAlignment="1">
      <alignment horizontal="center" vertical="center"/>
    </xf>
    <xf numFmtId="168" fontId="56" fillId="0" borderId="1" xfId="303" applyNumberFormat="1" applyFont="1" applyFill="1" applyBorder="1" applyAlignment="1">
      <alignment horizontal="center" vertical="center"/>
    </xf>
    <xf numFmtId="164" fontId="56" fillId="0" borderId="1" xfId="48" applyFont="1" applyBorder="1" applyAlignment="1">
      <alignment horizontal="center" vertical="center"/>
    </xf>
    <xf numFmtId="0" fontId="56" fillId="0" borderId="1" xfId="0" applyFont="1" applyBorder="1" applyAlignment="1">
      <alignment horizontal="center" vertical="center"/>
    </xf>
    <xf numFmtId="44" fontId="56" fillId="0" borderId="1" xfId="304" applyFont="1" applyBorder="1" applyAlignment="1">
      <alignment horizontal="center" vertical="center"/>
    </xf>
    <xf numFmtId="44" fontId="60" fillId="0" borderId="1" xfId="304" applyFont="1" applyBorder="1" applyAlignment="1">
      <alignment horizontal="center" vertical="center"/>
    </xf>
    <xf numFmtId="0" fontId="56" fillId="0" borderId="10" xfId="0" applyFont="1" applyBorder="1" applyAlignment="1">
      <alignment vertical="center" wrapText="1"/>
    </xf>
    <xf numFmtId="0" fontId="56" fillId="0" borderId="2" xfId="0" applyFont="1" applyBorder="1" applyAlignment="1">
      <alignment vertical="center" wrapText="1"/>
    </xf>
    <xf numFmtId="0" fontId="56" fillId="0" borderId="32" xfId="0" applyFont="1" applyBorder="1" applyAlignment="1">
      <alignment horizontal="center" vertical="center" wrapText="1"/>
    </xf>
    <xf numFmtId="0" fontId="56" fillId="0" borderId="32" xfId="0" applyFont="1" applyBorder="1" applyAlignment="1">
      <alignment horizontal="center"/>
    </xf>
    <xf numFmtId="9" fontId="56" fillId="0" borderId="32" xfId="0" applyNumberFormat="1" applyFont="1" applyBorder="1" applyAlignment="1">
      <alignment horizontal="center" vertical="center"/>
    </xf>
    <xf numFmtId="9" fontId="56" fillId="0" borderId="1" xfId="0" applyNumberFormat="1" applyFont="1" applyBorder="1" applyAlignment="1">
      <alignment horizontal="center" vertical="center"/>
    </xf>
    <xf numFmtId="0" fontId="56" fillId="0" borderId="28"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8" xfId="0" applyFont="1" applyBorder="1" applyAlignment="1">
      <alignment horizontal="left" vertical="center" wrapText="1"/>
    </xf>
    <xf numFmtId="0" fontId="56" fillId="41" borderId="28" xfId="0" applyFont="1" applyFill="1" applyBorder="1" applyAlignment="1">
      <alignment horizontal="center" vertical="center" wrapText="1"/>
    </xf>
    <xf numFmtId="0" fontId="60" fillId="0" borderId="28" xfId="0" applyFont="1" applyBorder="1" applyAlignment="1">
      <alignment horizontal="center" vertical="center" wrapText="1"/>
    </xf>
    <xf numFmtId="0" fontId="56" fillId="0" borderId="28" xfId="0" applyFont="1" applyBorder="1"/>
    <xf numFmtId="14" fontId="56" fillId="0" borderId="28" xfId="0" applyNumberFormat="1" applyFont="1" applyBorder="1" applyAlignment="1">
      <alignment horizontal="center" vertical="center"/>
    </xf>
    <xf numFmtId="168" fontId="56" fillId="0" borderId="28" xfId="303" applyNumberFormat="1" applyFont="1" applyBorder="1" applyAlignment="1">
      <alignment horizontal="center" vertical="center"/>
    </xf>
    <xf numFmtId="0" fontId="56" fillId="0" borderId="28" xfId="0" applyFont="1" applyBorder="1" applyAlignment="1">
      <alignment vertical="center" wrapText="1"/>
    </xf>
    <xf numFmtId="0" fontId="56" fillId="0" borderId="28" xfId="0" applyFont="1" applyBorder="1" applyAlignment="1">
      <alignment horizontal="center" vertical="center"/>
    </xf>
    <xf numFmtId="44" fontId="56" fillId="0" borderId="28" xfId="304" applyFont="1" applyBorder="1" applyAlignment="1">
      <alignment horizontal="center" vertical="center"/>
    </xf>
    <xf numFmtId="44" fontId="60" fillId="0" borderId="28" xfId="304" applyFont="1" applyBorder="1" applyAlignment="1">
      <alignment horizontal="center" vertical="center"/>
    </xf>
    <xf numFmtId="0" fontId="56" fillId="0" borderId="11" xfId="0" applyFont="1" applyBorder="1" applyAlignment="1">
      <alignment vertical="center" wrapText="1"/>
    </xf>
    <xf numFmtId="0" fontId="56" fillId="0" borderId="32" xfId="0" applyFont="1" applyBorder="1" applyAlignment="1">
      <alignment vertical="center" wrapText="1"/>
    </xf>
    <xf numFmtId="1" fontId="56" fillId="0" borderId="32" xfId="0" applyNumberFormat="1" applyFont="1" applyBorder="1" applyAlignment="1">
      <alignment horizontal="center" vertical="center" wrapText="1"/>
    </xf>
    <xf numFmtId="0" fontId="56" fillId="41" borderId="32" xfId="0" applyFont="1" applyFill="1" applyBorder="1" applyAlignment="1">
      <alignment horizontal="center" vertical="center" wrapText="1"/>
    </xf>
    <xf numFmtId="0" fontId="60" fillId="0" borderId="32" xfId="0" applyFont="1" applyBorder="1" applyAlignment="1">
      <alignment horizontal="center" vertical="center" wrapText="1"/>
    </xf>
    <xf numFmtId="0" fontId="56" fillId="0" borderId="32" xfId="0" applyFont="1" applyBorder="1"/>
    <xf numFmtId="14" fontId="56" fillId="0" borderId="32" xfId="0" applyNumberFormat="1" applyFont="1" applyBorder="1" applyAlignment="1">
      <alignment horizontal="center" vertical="center"/>
    </xf>
    <xf numFmtId="168" fontId="56" fillId="0" borderId="32" xfId="303" applyNumberFormat="1" applyFont="1" applyBorder="1" applyAlignment="1">
      <alignment horizontal="center" vertical="center"/>
    </xf>
    <xf numFmtId="168" fontId="56" fillId="0" borderId="32" xfId="303" applyNumberFormat="1" applyFont="1" applyFill="1" applyBorder="1" applyAlignment="1">
      <alignment horizontal="center" vertical="center"/>
    </xf>
    <xf numFmtId="164" fontId="56" fillId="0" borderId="32" xfId="48" applyFont="1" applyBorder="1" applyAlignment="1">
      <alignment vertical="center"/>
    </xf>
    <xf numFmtId="0" fontId="56" fillId="0" borderId="32" xfId="0" applyFont="1" applyBorder="1" applyAlignment="1">
      <alignment vertical="center"/>
    </xf>
    <xf numFmtId="0" fontId="56" fillId="0" borderId="32" xfId="0" applyFont="1" applyBorder="1" applyAlignment="1">
      <alignment horizontal="center" vertical="center"/>
    </xf>
    <xf numFmtId="44" fontId="56" fillId="0" borderId="32" xfId="304" applyFont="1" applyBorder="1" applyAlignment="1">
      <alignment horizontal="center" vertical="center"/>
    </xf>
    <xf numFmtId="44" fontId="60" fillId="0" borderId="32" xfId="304" applyFont="1" applyBorder="1" applyAlignment="1">
      <alignment horizontal="center" vertical="center"/>
    </xf>
    <xf numFmtId="0" fontId="56" fillId="0" borderId="13" xfId="0" applyFont="1" applyBorder="1" applyAlignment="1">
      <alignment vertical="center" wrapText="1"/>
    </xf>
    <xf numFmtId="0" fontId="56" fillId="0" borderId="15" xfId="0" applyFont="1" applyBorder="1" applyAlignment="1">
      <alignment horizontal="center" vertical="center" wrapText="1"/>
    </xf>
    <xf numFmtId="0" fontId="56" fillId="0" borderId="12" xfId="0" applyFont="1" applyBorder="1" applyAlignment="1">
      <alignment horizontal="center" vertical="center" wrapText="1"/>
    </xf>
    <xf numFmtId="1" fontId="56" fillId="0" borderId="1" xfId="0" applyNumberFormat="1" applyFont="1" applyBorder="1" applyAlignment="1">
      <alignment horizontal="center" vertical="center" wrapText="1"/>
    </xf>
    <xf numFmtId="0" fontId="56" fillId="0" borderId="1" xfId="0" applyFont="1" applyBorder="1" applyAlignment="1">
      <alignment vertical="center"/>
    </xf>
    <xf numFmtId="164" fontId="56" fillId="0" borderId="1" xfId="48" applyFont="1" applyBorder="1" applyAlignment="1">
      <alignment vertical="center"/>
    </xf>
    <xf numFmtId="0" fontId="60" fillId="0" borderId="32" xfId="0" applyFont="1" applyBorder="1" applyAlignment="1">
      <alignment vertical="center" wrapText="1"/>
    </xf>
    <xf numFmtId="170" fontId="56" fillId="0" borderId="32" xfId="0" applyNumberFormat="1" applyFont="1" applyBorder="1" applyAlignment="1">
      <alignment horizontal="center" vertical="center"/>
    </xf>
    <xf numFmtId="44" fontId="56" fillId="43" borderId="1" xfId="304" applyFont="1" applyFill="1" applyBorder="1" applyAlignment="1">
      <alignment horizontal="center" vertical="center"/>
    </xf>
    <xf numFmtId="171" fontId="56" fillId="0" borderId="1" xfId="0" applyNumberFormat="1" applyFont="1" applyBorder="1" applyAlignment="1">
      <alignment horizontal="center" vertical="center"/>
    </xf>
    <xf numFmtId="0" fontId="56" fillId="0" borderId="1" xfId="0" applyFont="1" applyBorder="1" applyAlignment="1">
      <alignment horizontal="center"/>
    </xf>
    <xf numFmtId="49" fontId="56" fillId="0" borderId="1" xfId="5" applyFont="1" applyBorder="1" applyAlignment="1" applyProtection="1">
      <alignment horizontal="center" vertical="center" wrapText="1"/>
    </xf>
    <xf numFmtId="170" fontId="56" fillId="0" borderId="1" xfId="48" applyNumberFormat="1" applyFont="1" applyBorder="1" applyAlignment="1">
      <alignment horizontal="center" vertical="center"/>
    </xf>
    <xf numFmtId="171" fontId="63" fillId="0" borderId="1" xfId="0" applyNumberFormat="1" applyFont="1" applyBorder="1" applyAlignment="1">
      <alignment horizontal="center" vertical="center"/>
    </xf>
    <xf numFmtId="0" fontId="61" fillId="0" borderId="1" xfId="0" applyFont="1" applyBorder="1" applyAlignment="1">
      <alignment vertical="center" wrapText="1"/>
    </xf>
    <xf numFmtId="171" fontId="56" fillId="2" borderId="1" xfId="0" applyNumberFormat="1" applyFont="1" applyFill="1" applyBorder="1" applyAlignment="1">
      <alignment horizontal="center" vertical="center"/>
    </xf>
    <xf numFmtId="0" fontId="56" fillId="41" borderId="1" xfId="0" applyFont="1" applyFill="1" applyBorder="1" applyAlignment="1">
      <alignment horizontal="center" vertical="center"/>
    </xf>
    <xf numFmtId="0" fontId="60" fillId="0" borderId="32" xfId="0" applyFont="1" applyBorder="1" applyAlignment="1">
      <alignment horizontal="justify" vertical="center" wrapText="1"/>
    </xf>
    <xf numFmtId="170" fontId="56" fillId="0" borderId="32" xfId="48" applyNumberFormat="1" applyFont="1" applyBorder="1" applyAlignment="1">
      <alignment horizontal="center" vertical="center" wrapText="1"/>
    </xf>
    <xf numFmtId="0" fontId="56" fillId="40" borderId="32" xfId="0" applyFont="1" applyFill="1" applyBorder="1"/>
    <xf numFmtId="0" fontId="60" fillId="0" borderId="13" xfId="0" applyFont="1" applyBorder="1" applyAlignment="1">
      <alignment vertical="center" wrapText="1"/>
    </xf>
    <xf numFmtId="0" fontId="60" fillId="0" borderId="1" xfId="0" applyFont="1" applyBorder="1" applyAlignment="1">
      <alignment horizontal="justify" vertical="center" wrapText="1"/>
    </xf>
    <xf numFmtId="0" fontId="60" fillId="0" borderId="1" xfId="0" applyFont="1" applyBorder="1" applyAlignment="1">
      <alignment vertical="center" wrapText="1"/>
    </xf>
    <xf numFmtId="0" fontId="60" fillId="0" borderId="2" xfId="0" applyFont="1" applyBorder="1" applyAlignment="1">
      <alignment vertical="center" wrapText="1"/>
    </xf>
    <xf numFmtId="0" fontId="60" fillId="0" borderId="28" xfId="0" applyFont="1" applyBorder="1" applyAlignment="1">
      <alignment horizontal="justify" vertical="center" wrapText="1"/>
    </xf>
    <xf numFmtId="0" fontId="60" fillId="0" borderId="28" xfId="0" applyFont="1" applyBorder="1" applyAlignment="1">
      <alignment vertical="center" wrapText="1"/>
    </xf>
    <xf numFmtId="0" fontId="60" fillId="0" borderId="11" xfId="0" applyFont="1" applyBorder="1" applyAlignment="1">
      <alignment vertical="center" wrapText="1"/>
    </xf>
    <xf numFmtId="0" fontId="56" fillId="0" borderId="39" xfId="0" applyFont="1" applyBorder="1"/>
    <xf numFmtId="0" fontId="56" fillId="0" borderId="17" xfId="0" applyFont="1" applyBorder="1" applyAlignment="1">
      <alignment horizontal="center" vertical="center" wrapText="1"/>
    </xf>
    <xf numFmtId="44" fontId="56" fillId="0" borderId="39" xfId="304" applyFont="1" applyBorder="1" applyAlignment="1">
      <alignment horizontal="center" vertical="center"/>
    </xf>
    <xf numFmtId="44" fontId="60" fillId="0" borderId="39" xfId="304" applyFont="1" applyBorder="1" applyAlignment="1">
      <alignment horizontal="center" vertical="center"/>
    </xf>
    <xf numFmtId="0" fontId="56" fillId="0" borderId="39" xfId="0" applyFont="1" applyBorder="1" applyAlignment="1">
      <alignment horizontal="center" vertical="center"/>
    </xf>
    <xf numFmtId="0" fontId="60" fillId="0" borderId="39" xfId="0" applyFont="1" applyBorder="1" applyAlignment="1">
      <alignment vertical="center" wrapText="1"/>
    </xf>
    <xf numFmtId="0" fontId="60" fillId="0" borderId="16" xfId="0" applyFont="1" applyBorder="1" applyAlignment="1">
      <alignment vertical="center" wrapText="1"/>
    </xf>
    <xf numFmtId="1" fontId="60" fillId="0" borderId="28" xfId="0" applyNumberFormat="1" applyFont="1" applyBorder="1" applyAlignment="1">
      <alignment horizontal="center" vertical="center" wrapText="1"/>
    </xf>
    <xf numFmtId="1" fontId="60" fillId="0" borderId="1" xfId="0" applyNumberFormat="1" applyFont="1" applyBorder="1" applyAlignment="1">
      <alignment vertical="center" wrapText="1"/>
    </xf>
    <xf numFmtId="0" fontId="56" fillId="0" borderId="40" xfId="0" applyFont="1" applyBorder="1" applyAlignment="1">
      <alignment horizontal="center" vertical="center" wrapText="1"/>
    </xf>
    <xf numFmtId="171" fontId="56" fillId="0" borderId="7" xfId="0" applyNumberFormat="1" applyFont="1" applyBorder="1" applyAlignment="1">
      <alignment horizontal="center" vertical="center" wrapText="1"/>
    </xf>
    <xf numFmtId="0" fontId="60" fillId="0" borderId="7" xfId="0" applyFont="1" applyBorder="1" applyAlignment="1">
      <alignment vertical="center" wrapText="1"/>
    </xf>
    <xf numFmtId="0" fontId="60" fillId="0" borderId="8" xfId="0" applyFont="1" applyBorder="1" applyAlignment="1">
      <alignment vertical="center" wrapText="1"/>
    </xf>
    <xf numFmtId="1" fontId="60" fillId="0" borderId="39" xfId="0" applyNumberFormat="1" applyFont="1" applyBorder="1" applyAlignment="1">
      <alignment horizontal="center" vertical="center" wrapText="1"/>
    </xf>
    <xf numFmtId="171" fontId="56" fillId="0" borderId="32" xfId="0" applyNumberFormat="1" applyFont="1" applyBorder="1" applyAlignment="1">
      <alignment horizontal="center" vertical="center" wrapText="1"/>
    </xf>
    <xf numFmtId="0" fontId="60" fillId="0" borderId="10" xfId="0" applyFont="1" applyBorder="1" applyAlignment="1">
      <alignment vertical="center" wrapText="1"/>
    </xf>
    <xf numFmtId="170" fontId="56" fillId="0" borderId="1" xfId="48" applyNumberFormat="1" applyFont="1" applyBorder="1" applyAlignment="1">
      <alignment horizontal="center" vertical="center" wrapText="1"/>
    </xf>
    <xf numFmtId="171" fontId="56" fillId="2" borderId="1" xfId="0" applyNumberFormat="1" applyFont="1" applyFill="1" applyBorder="1" applyAlignment="1">
      <alignment horizontal="center" vertical="center" wrapText="1"/>
    </xf>
    <xf numFmtId="171" fontId="56" fillId="0" borderId="1" xfId="0" applyNumberFormat="1" applyFont="1" applyBorder="1" applyAlignment="1">
      <alignment horizontal="center" vertical="center" wrapText="1"/>
    </xf>
    <xf numFmtId="0" fontId="56" fillId="0" borderId="30" xfId="0" applyFont="1" applyBorder="1" applyAlignment="1">
      <alignment horizontal="center" vertical="center" wrapText="1"/>
    </xf>
    <xf numFmtId="0" fontId="56" fillId="0" borderId="30" xfId="0" applyFont="1" applyBorder="1"/>
    <xf numFmtId="170" fontId="56" fillId="0" borderId="28" xfId="48" applyNumberFormat="1" applyFont="1" applyBorder="1" applyAlignment="1">
      <alignment horizontal="center" vertical="center" wrapText="1"/>
    </xf>
    <xf numFmtId="0" fontId="60" fillId="0" borderId="33" xfId="0" applyFont="1" applyBorder="1" applyAlignment="1">
      <alignment vertical="center" wrapText="1"/>
    </xf>
    <xf numFmtId="0" fontId="56" fillId="0" borderId="32" xfId="0" applyFont="1" applyBorder="1" applyAlignment="1">
      <alignment horizontal="left" vertical="center" wrapText="1"/>
    </xf>
    <xf numFmtId="0" fontId="60" fillId="0" borderId="35" xfId="0" applyFont="1" applyBorder="1" applyAlignment="1">
      <alignment vertical="center" wrapText="1"/>
    </xf>
    <xf numFmtId="1" fontId="60" fillId="0" borderId="32" xfId="0" applyNumberFormat="1" applyFont="1" applyBorder="1" applyAlignment="1">
      <alignment horizontal="center" vertical="center" wrapText="1"/>
    </xf>
    <xf numFmtId="1" fontId="60" fillId="0" borderId="32" xfId="0" applyNumberFormat="1" applyFont="1" applyBorder="1" applyAlignment="1">
      <alignment vertical="center" wrapText="1"/>
    </xf>
    <xf numFmtId="1" fontId="60" fillId="0" borderId="1" xfId="0" applyNumberFormat="1" applyFont="1" applyBorder="1" applyAlignment="1">
      <alignment horizontal="center" vertical="center" wrapText="1"/>
    </xf>
    <xf numFmtId="0" fontId="61" fillId="0" borderId="1" xfId="0" applyFont="1" applyBorder="1" applyAlignment="1">
      <alignment horizontal="justify" vertical="center"/>
    </xf>
    <xf numFmtId="9" fontId="61" fillId="0" borderId="1" xfId="0" applyNumberFormat="1" applyFont="1" applyBorder="1" applyAlignment="1">
      <alignment horizontal="center" vertical="center"/>
    </xf>
    <xf numFmtId="170" fontId="56" fillId="0" borderId="1" xfId="0" applyNumberFormat="1" applyFont="1" applyBorder="1" applyAlignment="1">
      <alignment horizontal="center" vertical="center" wrapText="1"/>
    </xf>
    <xf numFmtId="0" fontId="56" fillId="0" borderId="30" xfId="0" applyFont="1" applyBorder="1" applyAlignment="1">
      <alignment vertical="center" wrapText="1"/>
    </xf>
    <xf numFmtId="0" fontId="56" fillId="0" borderId="32" xfId="0" applyFont="1" applyBorder="1" applyAlignment="1">
      <alignment wrapText="1"/>
    </xf>
    <xf numFmtId="0" fontId="56" fillId="0" borderId="1" xfId="0" applyFont="1" applyBorder="1" applyAlignment="1">
      <alignment wrapText="1"/>
    </xf>
    <xf numFmtId="0" fontId="56" fillId="0" borderId="29" xfId="0" applyFont="1" applyBorder="1" applyAlignment="1">
      <alignment horizontal="center" vertical="center" wrapText="1"/>
    </xf>
    <xf numFmtId="14" fontId="56" fillId="0" borderId="30" xfId="0" applyNumberFormat="1" applyFont="1" applyBorder="1" applyAlignment="1">
      <alignment horizontal="center" vertical="center"/>
    </xf>
    <xf numFmtId="168" fontId="56" fillId="0" borderId="30" xfId="303" applyNumberFormat="1" applyFont="1" applyBorder="1" applyAlignment="1">
      <alignment horizontal="center" vertical="center"/>
    </xf>
    <xf numFmtId="0" fontId="56" fillId="0" borderId="30" xfId="0" applyFont="1" applyBorder="1" applyAlignment="1">
      <alignment horizontal="center" vertical="center"/>
    </xf>
    <xf numFmtId="0" fontId="56" fillId="0" borderId="30" xfId="0" applyFont="1" applyBorder="1" applyAlignment="1">
      <alignment wrapText="1"/>
    </xf>
    <xf numFmtId="0" fontId="56" fillId="0" borderId="30" xfId="0" applyFont="1" applyBorder="1" applyAlignment="1">
      <alignment horizontal="center"/>
    </xf>
    <xf numFmtId="44" fontId="56" fillId="0" borderId="30" xfId="304" applyFont="1" applyBorder="1" applyAlignment="1">
      <alignment horizontal="center" vertical="center"/>
    </xf>
    <xf numFmtId="44" fontId="60" fillId="0" borderId="30" xfId="304" applyFont="1" applyBorder="1" applyAlignment="1">
      <alignment horizontal="center" vertical="center"/>
    </xf>
    <xf numFmtId="1" fontId="60" fillId="0" borderId="7" xfId="0" applyNumberFormat="1" applyFont="1" applyBorder="1" applyAlignment="1">
      <alignment horizontal="center" vertical="center" wrapText="1"/>
    </xf>
    <xf numFmtId="164" fontId="56" fillId="0" borderId="7" xfId="48" applyFont="1" applyFill="1" applyBorder="1" applyAlignment="1">
      <alignment horizontal="center" vertical="center" wrapText="1"/>
    </xf>
    <xf numFmtId="164" fontId="56" fillId="0" borderId="1" xfId="48" applyFont="1" applyFill="1" applyBorder="1" applyAlignment="1">
      <alignment horizontal="center" vertical="center" wrapText="1"/>
    </xf>
    <xf numFmtId="0" fontId="65" fillId="0" borderId="32" xfId="0" applyFont="1" applyBorder="1" applyAlignment="1">
      <alignment horizontal="center" vertical="center" wrapText="1"/>
    </xf>
    <xf numFmtId="0" fontId="56" fillId="0" borderId="7" xfId="0" applyFont="1" applyBorder="1" applyAlignment="1">
      <alignment wrapText="1"/>
    </xf>
    <xf numFmtId="0" fontId="56" fillId="0" borderId="7" xfId="0" applyFont="1" applyBorder="1" applyAlignment="1">
      <alignment horizontal="center"/>
    </xf>
    <xf numFmtId="0" fontId="65" fillId="0" borderId="1" xfId="0" applyFont="1" applyBorder="1" applyAlignment="1">
      <alignment horizontal="center" vertical="center" wrapText="1"/>
    </xf>
    <xf numFmtId="0" fontId="60" fillId="0" borderId="30" xfId="0" applyFont="1" applyBorder="1" applyAlignment="1">
      <alignment vertical="center" wrapText="1"/>
    </xf>
    <xf numFmtId="0" fontId="60" fillId="41" borderId="1" xfId="0" applyFont="1" applyFill="1" applyBorder="1" applyAlignment="1">
      <alignment horizontal="center" vertical="center" wrapText="1"/>
    </xf>
    <xf numFmtId="0" fontId="56" fillId="0" borderId="1" xfId="0" applyFont="1" applyBorder="1" applyAlignment="1">
      <alignment horizontal="left" vertical="center"/>
    </xf>
    <xf numFmtId="171" fontId="63" fillId="0" borderId="1" xfId="0" applyNumberFormat="1" applyFont="1" applyBorder="1" applyAlignment="1">
      <alignment horizontal="center" vertical="center" wrapText="1"/>
    </xf>
    <xf numFmtId="164" fontId="56" fillId="0" borderId="0" xfId="48" applyFont="1" applyBorder="1" applyAlignment="1">
      <alignment horizontal="center" vertical="center" wrapText="1"/>
    </xf>
    <xf numFmtId="0" fontId="62" fillId="0" borderId="5" xfId="306" applyFont="1" applyBorder="1" applyAlignment="1">
      <alignment vertical="center"/>
    </xf>
    <xf numFmtId="0" fontId="62" fillId="0" borderId="1" xfId="306" applyFont="1" applyBorder="1" applyAlignment="1">
      <alignment vertical="center"/>
    </xf>
    <xf numFmtId="0" fontId="56" fillId="0" borderId="28" xfId="0" applyFont="1" applyBorder="1" applyAlignment="1">
      <alignment horizontal="center"/>
    </xf>
    <xf numFmtId="0" fontId="60" fillId="41" borderId="32" xfId="0" applyFont="1" applyFill="1" applyBorder="1" applyAlignment="1">
      <alignment horizontal="center" vertical="center" wrapText="1"/>
    </xf>
    <xf numFmtId="170" fontId="56" fillId="2" borderId="1" xfId="48" applyNumberFormat="1" applyFont="1" applyFill="1" applyBorder="1" applyAlignment="1">
      <alignment horizontal="center" vertical="center" wrapText="1"/>
    </xf>
    <xf numFmtId="170" fontId="56" fillId="0" borderId="30" xfId="48" applyNumberFormat="1" applyFont="1" applyBorder="1" applyAlignment="1">
      <alignment horizontal="center" vertical="center" wrapText="1"/>
    </xf>
    <xf numFmtId="170" fontId="56" fillId="0" borderId="7" xfId="48" applyNumberFormat="1" applyFont="1" applyBorder="1" applyAlignment="1">
      <alignment horizontal="center" vertical="center" wrapText="1"/>
    </xf>
    <xf numFmtId="1" fontId="60" fillId="0" borderId="7" xfId="0" applyNumberFormat="1" applyFont="1" applyBorder="1" applyAlignment="1">
      <alignment vertical="center" wrapText="1"/>
    </xf>
    <xf numFmtId="1" fontId="60" fillId="0" borderId="1" xfId="0" applyNumberFormat="1" applyFont="1" applyBorder="1" applyAlignment="1">
      <alignment horizontal="left" vertical="center" wrapText="1"/>
    </xf>
    <xf numFmtId="164" fontId="56" fillId="0" borderId="1" xfId="48" applyFont="1" applyBorder="1" applyAlignment="1">
      <alignment horizontal="center" vertical="center" wrapText="1"/>
    </xf>
    <xf numFmtId="1" fontId="60" fillId="0" borderId="30" xfId="0" applyNumberFormat="1" applyFont="1" applyBorder="1" applyAlignment="1">
      <alignment vertical="center" wrapText="1"/>
    </xf>
    <xf numFmtId="0" fontId="56" fillId="40" borderId="1" xfId="0" applyFont="1" applyFill="1" applyBorder="1"/>
    <xf numFmtId="0" fontId="56" fillId="40" borderId="30" xfId="0" applyFont="1" applyFill="1" applyBorder="1"/>
    <xf numFmtId="172" fontId="56" fillId="0" borderId="1" xfId="48" applyNumberFormat="1" applyFont="1" applyBorder="1" applyAlignment="1">
      <alignment horizontal="center" vertical="center" wrapText="1"/>
    </xf>
    <xf numFmtId="164" fontId="56" fillId="0" borderId="30" xfId="48" applyFont="1" applyBorder="1" applyAlignment="1">
      <alignment horizontal="center" vertical="center" wrapText="1"/>
    </xf>
    <xf numFmtId="0" fontId="60" fillId="0" borderId="7" xfId="0" applyFont="1" applyBorder="1" applyAlignment="1">
      <alignment horizontal="justify" vertical="center" wrapText="1"/>
    </xf>
    <xf numFmtId="1" fontId="60" fillId="0" borderId="32" xfId="0" applyNumberFormat="1" applyFont="1" applyBorder="1" applyAlignment="1">
      <alignment horizontal="left" vertical="center" wrapText="1"/>
    </xf>
    <xf numFmtId="0" fontId="60" fillId="0" borderId="32" xfId="0" applyFont="1" applyBorder="1"/>
    <xf numFmtId="4" fontId="60" fillId="0" borderId="32" xfId="0" applyNumberFormat="1" applyFont="1" applyBorder="1" applyAlignment="1">
      <alignment vertical="center" wrapText="1"/>
    </xf>
    <xf numFmtId="0" fontId="60" fillId="0" borderId="1" xfId="0" applyFont="1" applyBorder="1" applyAlignment="1">
      <alignment horizontal="center" vertical="center"/>
    </xf>
    <xf numFmtId="0" fontId="60" fillId="0" borderId="1" xfId="0" applyFont="1" applyBorder="1"/>
    <xf numFmtId="4" fontId="60" fillId="0" borderId="1" xfId="0" applyNumberFormat="1" applyFont="1" applyBorder="1" applyAlignment="1">
      <alignment vertical="center" wrapText="1"/>
    </xf>
    <xf numFmtId="4" fontId="60" fillId="0" borderId="10" xfId="0" applyNumberFormat="1" applyFont="1" applyBorder="1" applyAlignment="1">
      <alignment vertical="center" wrapText="1"/>
    </xf>
    <xf numFmtId="0" fontId="60" fillId="0" borderId="28" xfId="0" applyFont="1" applyBorder="1"/>
    <xf numFmtId="0" fontId="56" fillId="0" borderId="28" xfId="0" applyFont="1" applyBorder="1" applyAlignment="1">
      <alignment wrapText="1"/>
    </xf>
    <xf numFmtId="0" fontId="56" fillId="40" borderId="28" xfId="0" applyFont="1" applyFill="1" applyBorder="1"/>
    <xf numFmtId="4" fontId="60" fillId="0" borderId="28" xfId="0" applyNumberFormat="1" applyFont="1" applyBorder="1" applyAlignment="1">
      <alignment vertical="center" wrapText="1"/>
    </xf>
    <xf numFmtId="4" fontId="60" fillId="0" borderId="33" xfId="0" applyNumberFormat="1" applyFont="1" applyBorder="1" applyAlignment="1">
      <alignment vertical="center" wrapText="1"/>
    </xf>
    <xf numFmtId="1" fontId="60" fillId="0" borderId="32" xfId="0" applyNumberFormat="1" applyFont="1" applyBorder="1" applyAlignment="1">
      <alignment horizontal="justify" vertical="center" wrapText="1"/>
    </xf>
    <xf numFmtId="1" fontId="56" fillId="0" borderId="32" xfId="0" applyNumberFormat="1" applyFont="1" applyBorder="1" applyAlignment="1">
      <alignment vertical="center" wrapText="1"/>
    </xf>
    <xf numFmtId="4" fontId="60" fillId="0" borderId="32" xfId="0" applyNumberFormat="1" applyFont="1" applyBorder="1" applyAlignment="1">
      <alignment vertical="center"/>
    </xf>
    <xf numFmtId="1" fontId="56" fillId="0" borderId="1" xfId="0" applyNumberFormat="1" applyFont="1" applyBorder="1" applyAlignment="1">
      <alignment vertical="center" wrapText="1"/>
    </xf>
    <xf numFmtId="1" fontId="60" fillId="0" borderId="1" xfId="0" applyNumberFormat="1" applyFont="1" applyBorder="1" applyAlignment="1">
      <alignment horizontal="justify" vertical="center" wrapText="1"/>
    </xf>
    <xf numFmtId="169" fontId="56" fillId="0" borderId="1" xfId="0" applyNumberFormat="1" applyFont="1" applyBorder="1" applyAlignment="1">
      <alignment horizontal="center" vertical="center" wrapText="1"/>
    </xf>
    <xf numFmtId="4" fontId="60" fillId="0" borderId="1" xfId="0" applyNumberFormat="1" applyFont="1" applyBorder="1" applyAlignment="1">
      <alignment vertical="center"/>
    </xf>
    <xf numFmtId="0" fontId="56" fillId="0" borderId="1" xfId="0" applyFont="1" applyBorder="1" applyAlignment="1">
      <alignment horizontal="justify" vertical="center" wrapText="1"/>
    </xf>
    <xf numFmtId="9" fontId="61" fillId="0" borderId="28" xfId="0" applyNumberFormat="1" applyFont="1" applyBorder="1" applyAlignment="1">
      <alignment horizontal="center" vertical="center"/>
    </xf>
    <xf numFmtId="1" fontId="56" fillId="0" borderId="30" xfId="0" applyNumberFormat="1" applyFont="1" applyBorder="1" applyAlignment="1">
      <alignment vertical="center" wrapText="1"/>
    </xf>
    <xf numFmtId="4" fontId="60" fillId="0" borderId="30" xfId="0" applyNumberFormat="1" applyFont="1" applyBorder="1" applyAlignment="1">
      <alignment vertical="center"/>
    </xf>
    <xf numFmtId="9" fontId="60" fillId="0" borderId="32" xfId="0" applyNumberFormat="1" applyFont="1" applyBorder="1" applyAlignment="1">
      <alignment horizontal="center" vertical="center"/>
    </xf>
    <xf numFmtId="0" fontId="60" fillId="0" borderId="7" xfId="0" applyFont="1" applyBorder="1"/>
    <xf numFmtId="0" fontId="61" fillId="0" borderId="28" xfId="0" applyFont="1" applyBorder="1" applyAlignment="1">
      <alignment horizontal="justify" vertical="center"/>
    </xf>
    <xf numFmtId="0" fontId="65" fillId="0" borderId="28" xfId="0" applyFont="1" applyBorder="1" applyAlignment="1">
      <alignment horizontal="center" vertical="center" wrapText="1"/>
    </xf>
    <xf numFmtId="1" fontId="61" fillId="41" borderId="28" xfId="0" applyNumberFormat="1" applyFont="1" applyFill="1" applyBorder="1" applyAlignment="1">
      <alignment horizontal="center" vertical="center" wrapText="1"/>
    </xf>
    <xf numFmtId="4" fontId="60" fillId="0" borderId="2" xfId="0" applyNumberFormat="1" applyFont="1" applyBorder="1" applyAlignment="1">
      <alignment vertical="center" wrapText="1"/>
    </xf>
    <xf numFmtId="4" fontId="60" fillId="0" borderId="11" xfId="0" applyNumberFormat="1" applyFont="1" applyBorder="1" applyAlignment="1">
      <alignment vertical="center" wrapText="1"/>
    </xf>
    <xf numFmtId="0" fontId="60" fillId="0" borderId="28" xfId="0" applyFont="1" applyBorder="1" applyAlignment="1">
      <alignment horizontal="justify" vertical="center"/>
    </xf>
    <xf numFmtId="9" fontId="60" fillId="0" borderId="28" xfId="0" applyNumberFormat="1" applyFont="1" applyBorder="1" applyAlignment="1">
      <alignment horizontal="center" vertical="center"/>
    </xf>
    <xf numFmtId="0" fontId="60" fillId="0" borderId="1" xfId="0" applyFont="1" applyBorder="1" applyAlignment="1">
      <alignment vertical="center"/>
    </xf>
    <xf numFmtId="0" fontId="60" fillId="0" borderId="30" xfId="0" applyFont="1" applyBorder="1"/>
    <xf numFmtId="4" fontId="60" fillId="0" borderId="30" xfId="0" applyNumberFormat="1" applyFont="1" applyBorder="1" applyAlignment="1">
      <alignment vertical="center" wrapText="1"/>
    </xf>
    <xf numFmtId="1" fontId="56" fillId="0" borderId="28" xfId="0" applyNumberFormat="1" applyFont="1" applyBorder="1" applyAlignment="1">
      <alignment vertical="center" wrapText="1"/>
    </xf>
    <xf numFmtId="0" fontId="56" fillId="41" borderId="28" xfId="0" applyFont="1" applyFill="1" applyBorder="1" applyAlignment="1">
      <alignment horizontal="center" vertical="center"/>
    </xf>
    <xf numFmtId="0" fontId="56" fillId="0" borderId="30" xfId="0" applyFont="1" applyBorder="1" applyAlignment="1">
      <alignment vertical="center"/>
    </xf>
    <xf numFmtId="0" fontId="56" fillId="0" borderId="0" xfId="0" applyFont="1" applyAlignment="1">
      <alignment horizontal="center" vertical="center"/>
    </xf>
    <xf numFmtId="44" fontId="61" fillId="0" borderId="0" xfId="304" applyFont="1"/>
    <xf numFmtId="9" fontId="61" fillId="0" borderId="0" xfId="305" applyFont="1"/>
    <xf numFmtId="0" fontId="47" fillId="45" borderId="1" xfId="0" applyFont="1" applyFill="1" applyBorder="1" applyAlignment="1">
      <alignment horizontal="center" vertical="center" wrapText="1"/>
    </xf>
    <xf numFmtId="0" fontId="47" fillId="45" borderId="5" xfId="0" applyFont="1" applyFill="1" applyBorder="1" applyAlignment="1">
      <alignment horizontal="center" vertical="center" wrapText="1"/>
    </xf>
    <xf numFmtId="0" fontId="47" fillId="45" borderId="5" xfId="0" applyFont="1" applyFill="1" applyBorder="1" applyAlignment="1">
      <alignment horizontal="center" vertical="center"/>
    </xf>
    <xf numFmtId="0" fontId="47" fillId="45" borderId="14" xfId="0" applyFont="1" applyFill="1" applyBorder="1" applyAlignment="1">
      <alignment horizontal="center" vertical="center"/>
    </xf>
    <xf numFmtId="0" fontId="45" fillId="45" borderId="1" xfId="0" applyFont="1" applyFill="1" applyBorder="1" applyAlignment="1">
      <alignment horizontal="center" vertical="center" wrapText="1"/>
    </xf>
    <xf numFmtId="0" fontId="51" fillId="45" borderId="1" xfId="0" applyFont="1" applyFill="1" applyBorder="1" applyAlignment="1">
      <alignment horizontal="center" vertical="center" wrapText="1"/>
    </xf>
    <xf numFmtId="0" fontId="52" fillId="45" borderId="1" xfId="0" applyFont="1" applyFill="1" applyBorder="1" applyAlignment="1">
      <alignment horizontal="center" vertical="center" wrapText="1"/>
    </xf>
    <xf numFmtId="0" fontId="50" fillId="45" borderId="0" xfId="0" applyFont="1" applyFill="1" applyAlignment="1">
      <alignment horizontal="center" vertical="center"/>
    </xf>
    <xf numFmtId="0" fontId="45" fillId="45" borderId="0" xfId="0" applyFont="1" applyFill="1" applyAlignment="1">
      <alignment horizontal="center" vertical="center"/>
    </xf>
    <xf numFmtId="0" fontId="35" fillId="46" borderId="38" xfId="0" applyFont="1" applyFill="1" applyBorder="1" applyAlignment="1">
      <alignment horizontal="center" vertical="center" wrapText="1"/>
    </xf>
    <xf numFmtId="0" fontId="0" fillId="47" borderId="1" xfId="0" applyFill="1" applyBorder="1"/>
    <xf numFmtId="0" fontId="0" fillId="47" borderId="0" xfId="0" applyFill="1"/>
    <xf numFmtId="169" fontId="56" fillId="0" borderId="30" xfId="0" applyNumberFormat="1" applyFont="1" applyBorder="1" applyAlignment="1">
      <alignment horizontal="center" vertical="center" wrapText="1"/>
    </xf>
    <xf numFmtId="169" fontId="56" fillId="0" borderId="32" xfId="0" applyNumberFormat="1" applyFont="1" applyBorder="1" applyAlignment="1">
      <alignment horizontal="center" vertical="center" wrapText="1"/>
    </xf>
    <xf numFmtId="0" fontId="60" fillId="0" borderId="42" xfId="0" applyFont="1" applyBorder="1" applyAlignment="1">
      <alignment horizontal="center" vertical="center" wrapText="1"/>
    </xf>
    <xf numFmtId="49" fontId="60" fillId="0" borderId="42" xfId="0" applyNumberFormat="1" applyFont="1" applyBorder="1" applyAlignment="1">
      <alignment horizontal="center" vertical="center" wrapText="1"/>
    </xf>
    <xf numFmtId="0" fontId="60" fillId="0" borderId="37" xfId="0" applyFont="1" applyBorder="1" applyAlignment="1">
      <alignment horizontal="center" vertical="center" wrapText="1"/>
    </xf>
    <xf numFmtId="0" fontId="67" fillId="0" borderId="31" xfId="0" applyFont="1" applyBorder="1" applyAlignment="1">
      <alignment horizontal="center" vertical="center" wrapText="1"/>
    </xf>
    <xf numFmtId="49" fontId="67" fillId="0" borderId="32" xfId="0" applyNumberFormat="1" applyFont="1" applyBorder="1" applyAlignment="1">
      <alignment horizontal="center" vertical="center" wrapText="1"/>
    </xf>
    <xf numFmtId="10" fontId="67" fillId="0" borderId="32" xfId="305" applyNumberFormat="1" applyFont="1" applyFill="1" applyBorder="1" applyAlignment="1">
      <alignment horizontal="center" vertical="center" wrapText="1"/>
    </xf>
    <xf numFmtId="0" fontId="67" fillId="0" borderId="32" xfId="0" applyFont="1" applyBorder="1" applyAlignment="1">
      <alignment horizontal="center" vertical="center" wrapText="1"/>
    </xf>
    <xf numFmtId="0" fontId="67" fillId="0" borderId="32" xfId="0" applyFont="1" applyBorder="1"/>
    <xf numFmtId="0" fontId="67" fillId="0" borderId="32" xfId="0" applyFont="1" applyBorder="1" applyAlignment="1">
      <alignment horizontal="left" vertical="center" wrapText="1"/>
    </xf>
    <xf numFmtId="0" fontId="67" fillId="41" borderId="32" xfId="0" applyFont="1" applyFill="1" applyBorder="1" applyAlignment="1">
      <alignment horizontal="center" vertical="center" wrapText="1"/>
    </xf>
    <xf numFmtId="14" fontId="67" fillId="0" borderId="32" xfId="0" applyNumberFormat="1" applyFont="1" applyBorder="1" applyAlignment="1">
      <alignment horizontal="center" vertical="center"/>
    </xf>
    <xf numFmtId="168" fontId="67" fillId="0" borderId="32" xfId="303" applyNumberFormat="1" applyFont="1" applyBorder="1" applyAlignment="1">
      <alignment horizontal="center" vertical="center"/>
    </xf>
    <xf numFmtId="0" fontId="67" fillId="0" borderId="32" xfId="0" applyFont="1" applyBorder="1" applyAlignment="1">
      <alignment horizontal="center" vertical="center"/>
    </xf>
    <xf numFmtId="0" fontId="67" fillId="0" borderId="32" xfId="0" applyFont="1" applyBorder="1" applyAlignment="1">
      <alignment vertical="center" wrapText="1"/>
    </xf>
    <xf numFmtId="0" fontId="67" fillId="0" borderId="32" xfId="0" applyFont="1" applyBorder="1" applyAlignment="1">
      <alignment wrapText="1"/>
    </xf>
    <xf numFmtId="0" fontId="67" fillId="0" borderId="32" xfId="0" applyFont="1" applyBorder="1" applyAlignment="1">
      <alignment horizontal="center"/>
    </xf>
    <xf numFmtId="44" fontId="67" fillId="0" borderId="32" xfId="304" applyFont="1" applyBorder="1" applyAlignment="1">
      <alignment horizontal="center" vertical="center"/>
    </xf>
    <xf numFmtId="0" fontId="67" fillId="40" borderId="35" xfId="0" applyFont="1" applyFill="1" applyBorder="1" applyAlignment="1">
      <alignment vertical="center" wrapText="1"/>
    </xf>
    <xf numFmtId="0" fontId="67" fillId="40" borderId="13" xfId="0" applyFont="1" applyFill="1" applyBorder="1" applyAlignment="1">
      <alignment vertical="center" wrapText="1"/>
    </xf>
    <xf numFmtId="0" fontId="67" fillId="0" borderId="1" xfId="0" applyFont="1" applyBorder="1" applyAlignment="1">
      <alignment vertical="center" wrapText="1"/>
    </xf>
    <xf numFmtId="0" fontId="67" fillId="0" borderId="0" xfId="0" applyFont="1"/>
    <xf numFmtId="0" fontId="67" fillId="0" borderId="9" xfId="0" applyFont="1" applyBorder="1" applyAlignment="1">
      <alignment horizontal="center" vertical="center" wrapText="1"/>
    </xf>
    <xf numFmtId="49" fontId="67" fillId="0" borderId="1" xfId="0" applyNumberFormat="1" applyFont="1" applyBorder="1" applyAlignment="1">
      <alignment horizontal="center" vertical="center" wrapText="1"/>
    </xf>
    <xf numFmtId="10" fontId="67" fillId="0" borderId="1" xfId="305" applyNumberFormat="1"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1" xfId="0" applyFont="1" applyBorder="1"/>
    <xf numFmtId="0" fontId="67" fillId="0" borderId="1" xfId="0" applyFont="1" applyBorder="1" applyAlignment="1">
      <alignment horizontal="left" vertical="center" wrapText="1"/>
    </xf>
    <xf numFmtId="0" fontId="67" fillId="41" borderId="1" xfId="0" applyFont="1" applyFill="1" applyBorder="1" applyAlignment="1">
      <alignment horizontal="center" vertical="center" wrapText="1"/>
    </xf>
    <xf numFmtId="14" fontId="67" fillId="0" borderId="1" xfId="0" applyNumberFormat="1" applyFont="1" applyBorder="1" applyAlignment="1">
      <alignment horizontal="center" vertical="center"/>
    </xf>
    <xf numFmtId="168" fontId="67" fillId="0" borderId="1" xfId="303" applyNumberFormat="1" applyFont="1" applyBorder="1" applyAlignment="1">
      <alignment horizontal="center" vertical="center"/>
    </xf>
    <xf numFmtId="0" fontId="67" fillId="0" borderId="1" xfId="0" applyFont="1" applyBorder="1" applyAlignment="1">
      <alignment horizontal="center" vertical="center"/>
    </xf>
    <xf numFmtId="0" fontId="67" fillId="0" borderId="1" xfId="0" applyFont="1" applyBorder="1" applyAlignment="1">
      <alignment wrapText="1"/>
    </xf>
    <xf numFmtId="0" fontId="67" fillId="0" borderId="1" xfId="0" applyFont="1" applyBorder="1" applyAlignment="1">
      <alignment horizontal="center"/>
    </xf>
    <xf numFmtId="44" fontId="67" fillId="0" borderId="1" xfId="304" applyFont="1" applyBorder="1" applyAlignment="1">
      <alignment horizontal="center" vertical="center"/>
    </xf>
    <xf numFmtId="0" fontId="67" fillId="40" borderId="10" xfId="0" applyFont="1" applyFill="1" applyBorder="1" applyAlignment="1">
      <alignment vertical="center" wrapText="1"/>
    </xf>
    <xf numFmtId="0" fontId="67" fillId="40" borderId="2" xfId="0" applyFont="1" applyFill="1" applyBorder="1" applyAlignment="1">
      <alignment vertical="center" wrapText="1"/>
    </xf>
    <xf numFmtId="0" fontId="67" fillId="0" borderId="29" xfId="0" applyFont="1" applyBorder="1" applyAlignment="1">
      <alignment horizontal="center" vertical="center" wrapText="1"/>
    </xf>
    <xf numFmtId="49" fontId="67" fillId="0" borderId="30" xfId="0" applyNumberFormat="1" applyFont="1" applyBorder="1" applyAlignment="1">
      <alignment horizontal="center" vertical="center" wrapText="1"/>
    </xf>
    <xf numFmtId="10" fontId="67" fillId="0" borderId="30" xfId="305" applyNumberFormat="1" applyFont="1" applyFill="1" applyBorder="1" applyAlignment="1">
      <alignment horizontal="center" vertical="center" wrapText="1"/>
    </xf>
    <xf numFmtId="0" fontId="67" fillId="0" borderId="30" xfId="0" applyFont="1" applyBorder="1" applyAlignment="1">
      <alignment horizontal="center" vertical="center" wrapText="1"/>
    </xf>
    <xf numFmtId="0" fontId="67" fillId="0" borderId="30" xfId="0" applyFont="1" applyBorder="1"/>
    <xf numFmtId="0" fontId="67" fillId="0" borderId="30" xfId="0" applyFont="1" applyBorder="1" applyAlignment="1">
      <alignment horizontal="left" vertical="center" wrapText="1"/>
    </xf>
    <xf numFmtId="0" fontId="67" fillId="41" borderId="30" xfId="0" applyFont="1" applyFill="1" applyBorder="1" applyAlignment="1">
      <alignment horizontal="center" vertical="center" wrapText="1"/>
    </xf>
    <xf numFmtId="14" fontId="67" fillId="0" borderId="30" xfId="0" applyNumberFormat="1" applyFont="1" applyBorder="1" applyAlignment="1">
      <alignment horizontal="center" vertical="center"/>
    </xf>
    <xf numFmtId="168" fontId="67" fillId="0" borderId="30" xfId="303" applyNumberFormat="1" applyFont="1" applyBorder="1" applyAlignment="1">
      <alignment horizontal="center" vertical="center"/>
    </xf>
    <xf numFmtId="0" fontId="67" fillId="0" borderId="30" xfId="0" applyFont="1" applyBorder="1" applyAlignment="1">
      <alignment horizontal="center" vertical="center"/>
    </xf>
    <xf numFmtId="0" fontId="67" fillId="0" borderId="30" xfId="0" applyFont="1" applyBorder="1" applyAlignment="1">
      <alignment vertical="center" wrapText="1"/>
    </xf>
    <xf numFmtId="0" fontId="67" fillId="0" borderId="30" xfId="0" applyFont="1" applyBorder="1" applyAlignment="1">
      <alignment wrapText="1"/>
    </xf>
    <xf numFmtId="0" fontId="67" fillId="0" borderId="30" xfId="0" applyFont="1" applyBorder="1" applyAlignment="1">
      <alignment horizontal="center"/>
    </xf>
    <xf numFmtId="44" fontId="67" fillId="0" borderId="30" xfId="304" applyFont="1" applyBorder="1" applyAlignment="1">
      <alignment horizontal="center" vertical="center"/>
    </xf>
    <xf numFmtId="0" fontId="67" fillId="40" borderId="34" xfId="0" applyFont="1" applyFill="1" applyBorder="1" applyAlignment="1">
      <alignment vertical="center" wrapText="1"/>
    </xf>
    <xf numFmtId="0" fontId="67" fillId="40" borderId="46" xfId="0" applyFont="1" applyFill="1" applyBorder="1" applyAlignment="1">
      <alignment vertical="center" wrapText="1"/>
    </xf>
    <xf numFmtId="0" fontId="67" fillId="0" borderId="7" xfId="0" applyFont="1" applyBorder="1" applyAlignment="1">
      <alignment horizontal="center" vertical="center" wrapText="1"/>
    </xf>
    <xf numFmtId="0" fontId="67" fillId="0" borderId="7" xfId="0" applyFont="1" applyBorder="1"/>
    <xf numFmtId="0" fontId="67" fillId="0" borderId="7" xfId="0" applyFont="1" applyBorder="1" applyAlignment="1">
      <alignment vertical="center" wrapText="1"/>
    </xf>
    <xf numFmtId="0" fontId="67" fillId="0" borderId="7" xfId="0" applyFont="1" applyBorder="1" applyAlignment="1">
      <alignment horizontal="center" vertical="center"/>
    </xf>
    <xf numFmtId="44" fontId="67" fillId="0" borderId="7" xfId="304" applyFont="1" applyBorder="1" applyAlignment="1">
      <alignment horizontal="center" vertical="center"/>
    </xf>
    <xf numFmtId="0" fontId="67" fillId="0" borderId="8" xfId="0" applyFont="1" applyBorder="1" applyAlignment="1">
      <alignment vertical="center" wrapText="1"/>
    </xf>
    <xf numFmtId="0" fontId="67" fillId="0" borderId="13" xfId="0" applyFont="1" applyBorder="1" applyAlignment="1">
      <alignment vertical="center" wrapText="1"/>
    </xf>
    <xf numFmtId="0" fontId="67" fillId="0" borderId="10" xfId="0" applyFont="1" applyBorder="1" applyAlignment="1">
      <alignment vertical="center" wrapText="1"/>
    </xf>
    <xf numFmtId="0" fontId="67" fillId="0" borderId="2" xfId="0" applyFont="1" applyBorder="1" applyAlignment="1">
      <alignment vertical="center" wrapText="1"/>
    </xf>
    <xf numFmtId="0" fontId="67" fillId="0" borderId="34" xfId="0" applyFont="1" applyBorder="1" applyAlignment="1">
      <alignment vertical="center" wrapText="1"/>
    </xf>
    <xf numFmtId="0" fontId="67" fillId="0" borderId="46" xfId="0" applyFont="1" applyBorder="1" applyAlignment="1">
      <alignment vertical="center" wrapText="1"/>
    </xf>
    <xf numFmtId="0" fontId="67" fillId="0" borderId="35" xfId="0" applyFont="1" applyBorder="1" applyAlignment="1">
      <alignment vertical="center" wrapText="1"/>
    </xf>
    <xf numFmtId="49" fontId="67" fillId="40" borderId="1" xfId="0" applyNumberFormat="1" applyFont="1" applyFill="1" applyBorder="1" applyAlignment="1">
      <alignment vertical="center" wrapText="1"/>
    </xf>
    <xf numFmtId="168" fontId="67" fillId="0" borderId="1" xfId="303" applyNumberFormat="1" applyFont="1" applyFill="1" applyBorder="1" applyAlignment="1">
      <alignment horizontal="center" vertical="center"/>
    </xf>
    <xf numFmtId="0" fontId="67" fillId="40" borderId="1" xfId="0" applyFont="1" applyFill="1" applyBorder="1" applyAlignment="1">
      <alignment vertical="center" wrapText="1"/>
    </xf>
    <xf numFmtId="49" fontId="67" fillId="40" borderId="30" xfId="0" applyNumberFormat="1" applyFont="1" applyFill="1" applyBorder="1" applyAlignment="1">
      <alignment vertical="center" wrapText="1"/>
    </xf>
    <xf numFmtId="168" fontId="67" fillId="0" borderId="30" xfId="303" applyNumberFormat="1" applyFont="1" applyFill="1" applyBorder="1" applyAlignment="1">
      <alignment horizontal="center" vertical="center"/>
    </xf>
    <xf numFmtId="0" fontId="67" fillId="40" borderId="30" xfId="0" applyFont="1" applyFill="1" applyBorder="1" applyAlignment="1">
      <alignment vertical="center" wrapText="1"/>
    </xf>
    <xf numFmtId="0" fontId="67" fillId="0" borderId="30" xfId="0" applyFont="1" applyBorder="1" applyAlignment="1">
      <alignment vertical="center"/>
    </xf>
    <xf numFmtId="0" fontId="67" fillId="40" borderId="30" xfId="0" applyFont="1" applyFill="1" applyBorder="1" applyAlignment="1">
      <alignment vertical="center"/>
    </xf>
    <xf numFmtId="49" fontId="67" fillId="40" borderId="7" xfId="0" applyNumberFormat="1" applyFont="1" applyFill="1" applyBorder="1" applyAlignment="1">
      <alignment vertical="center" wrapText="1"/>
    </xf>
    <xf numFmtId="168" fontId="67" fillId="0" borderId="7" xfId="303" applyNumberFormat="1" applyFont="1" applyFill="1" applyBorder="1" applyAlignment="1">
      <alignment horizontal="center" vertical="center"/>
    </xf>
    <xf numFmtId="0" fontId="67" fillId="0" borderId="7" xfId="0" applyFont="1" applyBorder="1" applyAlignment="1">
      <alignment vertical="center"/>
    </xf>
    <xf numFmtId="0" fontId="67" fillId="41" borderId="7" xfId="0" applyFont="1" applyFill="1" applyBorder="1" applyAlignment="1">
      <alignment horizontal="center" vertical="center" wrapText="1"/>
    </xf>
    <xf numFmtId="14" fontId="67" fillId="0" borderId="7" xfId="0" applyNumberFormat="1" applyFont="1" applyBorder="1" applyAlignment="1">
      <alignment horizontal="center" vertical="center"/>
    </xf>
    <xf numFmtId="168" fontId="67" fillId="0" borderId="7" xfId="303" applyNumberFormat="1" applyFont="1" applyBorder="1" applyAlignment="1">
      <alignment horizontal="center" vertical="center"/>
    </xf>
    <xf numFmtId="0" fontId="67" fillId="40" borderId="7" xfId="0" applyFont="1" applyFill="1" applyBorder="1" applyAlignment="1">
      <alignment vertical="center"/>
    </xf>
    <xf numFmtId="0" fontId="67" fillId="0" borderId="45" xfId="0" applyFont="1" applyBorder="1" applyAlignment="1">
      <alignment vertical="center" wrapText="1"/>
    </xf>
    <xf numFmtId="0" fontId="67" fillId="0" borderId="7" xfId="0" applyFont="1" applyBorder="1" applyAlignment="1">
      <alignment horizontal="left" vertical="center" wrapText="1"/>
    </xf>
    <xf numFmtId="0" fontId="67" fillId="40" borderId="7" xfId="0" applyFont="1" applyFill="1" applyBorder="1" applyAlignment="1">
      <alignment vertical="center" wrapText="1"/>
    </xf>
    <xf numFmtId="0" fontId="55" fillId="44" borderId="28" xfId="0" applyFont="1" applyFill="1" applyBorder="1" applyAlignment="1">
      <alignment vertical="center" wrapText="1"/>
    </xf>
    <xf numFmtId="10" fontId="61" fillId="0" borderId="7" xfId="305" applyNumberFormat="1" applyFont="1" applyBorder="1" applyAlignment="1">
      <alignment horizontal="center" vertical="center" wrapText="1"/>
    </xf>
    <xf numFmtId="0" fontId="55" fillId="44" borderId="30" xfId="0" applyFont="1" applyFill="1" applyBorder="1" applyAlignment="1">
      <alignment vertical="center" wrapText="1"/>
    </xf>
    <xf numFmtId="4" fontId="60" fillId="0" borderId="7" xfId="0" applyNumberFormat="1" applyFont="1" applyBorder="1" applyAlignment="1">
      <alignment vertical="center" wrapText="1"/>
    </xf>
    <xf numFmtId="4" fontId="60" fillId="0" borderId="8" xfId="0" applyNumberFormat="1" applyFont="1" applyBorder="1" applyAlignment="1">
      <alignment vertical="center" wrapText="1"/>
    </xf>
    <xf numFmtId="0" fontId="56" fillId="0" borderId="52"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49" xfId="0" applyFont="1" applyBorder="1" applyAlignment="1">
      <alignment horizontal="center" vertical="center" wrapText="1"/>
    </xf>
    <xf numFmtId="0" fontId="56" fillId="0" borderId="42" xfId="0" applyFont="1" applyBorder="1"/>
    <xf numFmtId="14" fontId="56" fillId="0" borderId="42" xfId="0" applyNumberFormat="1" applyFont="1" applyBorder="1" applyAlignment="1">
      <alignment horizontal="center" vertical="center"/>
    </xf>
    <xf numFmtId="168" fontId="56" fillId="0" borderId="42" xfId="303" applyNumberFormat="1" applyFont="1" applyBorder="1" applyAlignment="1">
      <alignment horizontal="center" vertical="center"/>
    </xf>
    <xf numFmtId="0" fontId="56" fillId="0" borderId="42" xfId="0" applyFont="1" applyBorder="1" applyAlignment="1">
      <alignment vertical="center" wrapText="1"/>
    </xf>
    <xf numFmtId="0" fontId="60" fillId="0" borderId="7" xfId="0" applyFont="1" applyBorder="1" applyAlignment="1">
      <alignment horizontal="left" vertical="center" wrapText="1"/>
    </xf>
    <xf numFmtId="0" fontId="60" fillId="0" borderId="7" xfId="0" applyFont="1" applyBorder="1" applyAlignment="1">
      <alignment horizontal="center" vertical="center"/>
    </xf>
    <xf numFmtId="4" fontId="60" fillId="0" borderId="45" xfId="0" applyNumberFormat="1" applyFont="1" applyBorder="1" applyAlignment="1">
      <alignment vertical="center" wrapText="1"/>
    </xf>
    <xf numFmtId="0" fontId="60" fillId="41" borderId="7" xfId="0" applyFont="1" applyFill="1" applyBorder="1" applyAlignment="1">
      <alignment horizontal="center" vertical="center" wrapText="1"/>
    </xf>
    <xf numFmtId="164" fontId="56" fillId="0" borderId="32" xfId="48" applyFont="1" applyBorder="1" applyAlignment="1">
      <alignment horizontal="center" vertical="center" wrapText="1"/>
    </xf>
    <xf numFmtId="49" fontId="56" fillId="0" borderId="30" xfId="0" applyNumberFormat="1" applyFont="1" applyBorder="1" applyAlignment="1">
      <alignment horizontal="center" vertical="center" wrapText="1"/>
    </xf>
    <xf numFmtId="0" fontId="62" fillId="0" borderId="30" xfId="306" applyFont="1" applyBorder="1" applyAlignment="1">
      <alignment vertical="center"/>
    </xf>
    <xf numFmtId="49" fontId="56" fillId="0" borderId="1" xfId="5" applyFont="1" applyBorder="1" applyAlignment="1" applyProtection="1">
      <alignment horizontal="center" vertical="center" wrapText="1"/>
      <protection locked="0"/>
    </xf>
    <xf numFmtId="170" fontId="56" fillId="0" borderId="30" xfId="0" applyNumberFormat="1" applyFont="1" applyBorder="1" applyAlignment="1">
      <alignment horizontal="center" vertical="center" wrapText="1"/>
    </xf>
    <xf numFmtId="171" fontId="56" fillId="0" borderId="30" xfId="0" applyNumberFormat="1" applyFont="1" applyBorder="1" applyAlignment="1">
      <alignment horizontal="center" vertical="center" wrapText="1"/>
    </xf>
    <xf numFmtId="0" fontId="56" fillId="0" borderId="54" xfId="0" applyFont="1" applyBorder="1" applyAlignment="1">
      <alignment horizontal="center" vertical="center" wrapText="1"/>
    </xf>
    <xf numFmtId="0" fontId="56" fillId="43" borderId="4" xfId="0" applyFont="1" applyFill="1" applyBorder="1" applyAlignment="1">
      <alignment horizontal="center" vertical="center" wrapText="1"/>
    </xf>
    <xf numFmtId="0" fontId="56" fillId="0" borderId="53" xfId="0" applyFont="1" applyBorder="1" applyAlignment="1">
      <alignment horizontal="center" vertical="center"/>
    </xf>
    <xf numFmtId="0" fontId="56" fillId="0" borderId="49" xfId="0" applyFont="1" applyBorder="1" applyAlignment="1">
      <alignment horizontal="center" vertical="center"/>
    </xf>
    <xf numFmtId="0" fontId="56" fillId="0" borderId="34" xfId="0" applyFont="1" applyBorder="1" applyAlignment="1">
      <alignment horizontal="center" vertical="center"/>
    </xf>
    <xf numFmtId="0" fontId="56" fillId="0" borderId="55" xfId="0" applyFont="1" applyBorder="1" applyAlignment="1">
      <alignment horizontal="center" vertical="center"/>
    </xf>
    <xf numFmtId="49" fontId="56" fillId="0" borderId="30" xfId="303" applyNumberFormat="1" applyFont="1" applyBorder="1" applyAlignment="1">
      <alignment horizontal="center" vertical="center" wrapText="1"/>
    </xf>
    <xf numFmtId="1" fontId="56" fillId="0" borderId="30" xfId="0" applyNumberFormat="1" applyFont="1" applyBorder="1" applyAlignment="1">
      <alignment horizontal="center" vertical="center" wrapText="1"/>
    </xf>
    <xf numFmtId="164" fontId="56" fillId="0" borderId="30" xfId="48" applyFont="1" applyBorder="1" applyAlignment="1">
      <alignment vertical="center"/>
    </xf>
    <xf numFmtId="0" fontId="59" fillId="40" borderId="28" xfId="0" applyFont="1" applyFill="1" applyBorder="1" applyAlignment="1">
      <alignment horizontal="center" vertical="center" wrapText="1"/>
    </xf>
    <xf numFmtId="0" fontId="62" fillId="0" borderId="7" xfId="306" applyFont="1" applyBorder="1" applyAlignment="1">
      <alignment vertical="center"/>
    </xf>
    <xf numFmtId="164" fontId="56" fillId="0" borderId="30" xfId="48" applyFont="1" applyBorder="1" applyAlignment="1">
      <alignment horizontal="center" vertical="center"/>
    </xf>
    <xf numFmtId="10" fontId="61" fillId="0" borderId="13" xfId="305" applyNumberFormat="1" applyFont="1" applyBorder="1" applyAlignment="1">
      <alignment horizontal="center" vertical="center" wrapText="1"/>
    </xf>
    <xf numFmtId="10" fontId="61" fillId="0" borderId="2" xfId="305" applyNumberFormat="1" applyFont="1" applyBorder="1" applyAlignment="1">
      <alignment horizontal="center" vertical="center" wrapText="1"/>
    </xf>
    <xf numFmtId="1" fontId="67" fillId="0" borderId="32" xfId="0" applyNumberFormat="1" applyFont="1" applyBorder="1" applyAlignment="1">
      <alignment horizontal="left" vertical="center" wrapText="1"/>
    </xf>
    <xf numFmtId="1" fontId="67" fillId="0" borderId="1" xfId="0" applyNumberFormat="1" applyFont="1" applyBorder="1" applyAlignment="1">
      <alignment horizontal="left" vertical="center" wrapText="1"/>
    </xf>
    <xf numFmtId="1" fontId="67" fillId="0" borderId="30" xfId="0" applyNumberFormat="1" applyFont="1" applyBorder="1" applyAlignment="1">
      <alignment horizontal="left" vertical="center" wrapText="1"/>
    </xf>
    <xf numFmtId="1" fontId="60" fillId="0" borderId="28" xfId="0" applyNumberFormat="1" applyFont="1" applyBorder="1" applyAlignment="1">
      <alignment horizontal="left" vertical="center" wrapText="1"/>
    </xf>
    <xf numFmtId="1" fontId="60" fillId="0" borderId="39" xfId="0" applyNumberFormat="1" applyFont="1" applyBorder="1" applyAlignment="1">
      <alignment horizontal="left" vertical="center" wrapText="1"/>
    </xf>
    <xf numFmtId="1" fontId="61" fillId="0" borderId="1" xfId="0" applyNumberFormat="1" applyFont="1" applyBorder="1" applyAlignment="1">
      <alignment horizontal="left" vertical="center" wrapText="1"/>
    </xf>
    <xf numFmtId="1" fontId="61" fillId="0" borderId="28" xfId="0" applyNumberFormat="1" applyFont="1" applyBorder="1" applyAlignment="1">
      <alignment horizontal="left" vertical="center" wrapText="1"/>
    </xf>
    <xf numFmtId="0" fontId="67" fillId="0" borderId="7" xfId="0" applyFont="1" applyBorder="1" applyAlignment="1">
      <alignment horizontal="left"/>
    </xf>
    <xf numFmtId="0" fontId="67" fillId="0" borderId="30" xfId="0" applyFont="1" applyBorder="1" applyAlignment="1">
      <alignment horizontal="left"/>
    </xf>
    <xf numFmtId="0" fontId="56" fillId="0" borderId="0" xfId="0" applyFont="1" applyAlignment="1">
      <alignment horizontal="left"/>
    </xf>
    <xf numFmtId="0" fontId="55" fillId="38" borderId="28" xfId="0" applyFont="1" applyFill="1" applyBorder="1" applyAlignment="1">
      <alignment horizontal="center" vertical="center" wrapText="1"/>
    </xf>
    <xf numFmtId="44" fontId="60" fillId="38" borderId="7" xfId="304" applyFont="1" applyFill="1" applyBorder="1" applyAlignment="1">
      <alignment horizontal="center" vertical="center" wrapText="1"/>
    </xf>
    <xf numFmtId="44" fontId="60" fillId="38" borderId="1" xfId="304" applyFont="1" applyFill="1" applyBorder="1" applyAlignment="1">
      <alignment horizontal="center" vertical="center" wrapText="1"/>
    </xf>
    <xf numFmtId="44" fontId="60" fillId="38" borderId="30" xfId="304" applyFont="1" applyFill="1" applyBorder="1" applyAlignment="1">
      <alignment horizontal="center" vertical="center" wrapText="1"/>
    </xf>
    <xf numFmtId="44" fontId="60" fillId="38" borderId="32" xfId="304" applyFont="1" applyFill="1" applyBorder="1" applyAlignment="1">
      <alignment horizontal="center" vertical="center" wrapText="1"/>
    </xf>
    <xf numFmtId="44" fontId="60" fillId="38" borderId="28" xfId="304" applyFont="1" applyFill="1" applyBorder="1" applyAlignment="1">
      <alignment horizontal="center" vertical="center" wrapText="1"/>
    </xf>
    <xf numFmtId="44" fontId="60" fillId="38" borderId="39" xfId="304" applyFont="1" applyFill="1" applyBorder="1" applyAlignment="1">
      <alignment horizontal="center" vertical="center" wrapText="1"/>
    </xf>
    <xf numFmtId="44" fontId="67" fillId="38" borderId="32" xfId="304" applyFont="1" applyFill="1" applyBorder="1" applyAlignment="1">
      <alignment horizontal="center" vertical="center" wrapText="1"/>
    </xf>
    <xf numFmtId="44" fontId="67" fillId="38" borderId="1" xfId="304" applyFont="1" applyFill="1" applyBorder="1" applyAlignment="1">
      <alignment horizontal="center" vertical="center" wrapText="1"/>
    </xf>
    <xf numFmtId="44" fontId="67" fillId="38" borderId="30" xfId="304" applyFont="1" applyFill="1" applyBorder="1" applyAlignment="1">
      <alignment horizontal="center" vertical="center" wrapText="1"/>
    </xf>
    <xf numFmtId="44" fontId="67" fillId="38" borderId="7" xfId="304" applyFont="1" applyFill="1" applyBorder="1" applyAlignment="1">
      <alignment horizontal="center" vertical="center" wrapText="1"/>
    </xf>
    <xf numFmtId="164" fontId="56" fillId="38" borderId="7" xfId="48" applyFont="1" applyFill="1" applyBorder="1" applyAlignment="1">
      <alignment horizontal="center" vertical="center"/>
    </xf>
    <xf numFmtId="164" fontId="56" fillId="38" borderId="1" xfId="48" applyFont="1" applyFill="1" applyBorder="1" applyAlignment="1">
      <alignment horizontal="center" vertical="center"/>
    </xf>
    <xf numFmtId="0" fontId="57" fillId="38" borderId="28" xfId="0" applyFont="1" applyFill="1" applyBorder="1" applyAlignment="1">
      <alignment horizontal="center" vertical="center" wrapText="1"/>
    </xf>
    <xf numFmtId="44" fontId="56" fillId="38" borderId="30" xfId="304" applyFont="1" applyFill="1" applyBorder="1" applyAlignment="1">
      <alignment horizontal="center" vertical="center"/>
    </xf>
    <xf numFmtId="44" fontId="56" fillId="38" borderId="32" xfId="304" applyFont="1" applyFill="1" applyBorder="1" applyAlignment="1">
      <alignment horizontal="center" vertical="center"/>
    </xf>
    <xf numFmtId="44" fontId="56" fillId="38" borderId="1" xfId="304" applyFont="1" applyFill="1" applyBorder="1" applyAlignment="1">
      <alignment horizontal="center" vertical="center"/>
    </xf>
    <xf numFmtId="44" fontId="56" fillId="38" borderId="28" xfId="304" applyFont="1" applyFill="1" applyBorder="1" applyAlignment="1">
      <alignment horizontal="center" vertical="center"/>
    </xf>
    <xf numFmtId="44" fontId="56" fillId="38" borderId="39" xfId="304" applyFont="1" applyFill="1" applyBorder="1" applyAlignment="1">
      <alignment horizontal="center" vertical="center"/>
    </xf>
    <xf numFmtId="44" fontId="56" fillId="38" borderId="7" xfId="304" applyFont="1" applyFill="1" applyBorder="1" applyAlignment="1">
      <alignment horizontal="center" vertical="center"/>
    </xf>
    <xf numFmtId="44" fontId="67" fillId="38" borderId="32" xfId="304" applyFont="1" applyFill="1" applyBorder="1" applyAlignment="1">
      <alignment horizontal="center" vertical="center"/>
    </xf>
    <xf numFmtId="44" fontId="67" fillId="38" borderId="1" xfId="304" applyFont="1" applyFill="1" applyBorder="1" applyAlignment="1">
      <alignment horizontal="center" vertical="center"/>
    </xf>
    <xf numFmtId="44" fontId="67" fillId="38" borderId="30" xfId="304" applyFont="1" applyFill="1" applyBorder="1" applyAlignment="1">
      <alignment horizontal="center" vertical="center"/>
    </xf>
    <xf numFmtId="44" fontId="67" fillId="38" borderId="7" xfId="304" applyFont="1" applyFill="1" applyBorder="1" applyAlignment="1">
      <alignment horizontal="center" vertical="center"/>
    </xf>
    <xf numFmtId="10" fontId="61" fillId="0" borderId="45" xfId="305" applyNumberFormat="1" applyFont="1" applyBorder="1" applyAlignment="1">
      <alignment horizontal="center" vertical="center" wrapText="1"/>
    </xf>
    <xf numFmtId="10" fontId="67" fillId="0" borderId="13" xfId="305" applyNumberFormat="1" applyFont="1" applyBorder="1" applyAlignment="1">
      <alignment horizontal="center" vertical="center" wrapText="1"/>
    </xf>
    <xf numFmtId="10" fontId="67" fillId="0" borderId="2" xfId="305" applyNumberFormat="1" applyFont="1" applyBorder="1" applyAlignment="1">
      <alignment horizontal="center" vertical="center" wrapText="1"/>
    </xf>
    <xf numFmtId="10" fontId="67" fillId="0" borderId="46" xfId="305" applyNumberFormat="1" applyFont="1" applyBorder="1" applyAlignment="1">
      <alignment horizontal="center" vertical="center" wrapText="1"/>
    </xf>
    <xf numFmtId="10" fontId="67" fillId="0" borderId="45" xfId="305" applyNumberFormat="1" applyFont="1" applyBorder="1" applyAlignment="1">
      <alignment horizontal="center" vertical="center" wrapText="1"/>
    </xf>
    <xf numFmtId="0" fontId="68" fillId="0" borderId="1" xfId="0" applyFont="1" applyBorder="1" applyAlignment="1">
      <alignment vertical="center"/>
    </xf>
    <xf numFmtId="3" fontId="56" fillId="0" borderId="0" xfId="0" applyNumberFormat="1" applyFont="1"/>
    <xf numFmtId="9" fontId="56" fillId="0" borderId="0" xfId="305" applyFont="1"/>
    <xf numFmtId="5" fontId="60" fillId="38" borderId="1" xfId="304" applyNumberFormat="1" applyFont="1" applyFill="1" applyBorder="1" applyAlignment="1">
      <alignment horizontal="center" vertical="center" wrapText="1"/>
    </xf>
    <xf numFmtId="0" fontId="60" fillId="38" borderId="0" xfId="0" applyFont="1" applyFill="1"/>
    <xf numFmtId="0" fontId="55" fillId="44" borderId="1" xfId="0" applyFont="1" applyFill="1" applyBorder="1" applyAlignment="1">
      <alignment vertical="center" wrapText="1"/>
    </xf>
    <xf numFmtId="0" fontId="56" fillId="43" borderId="1" xfId="0" applyFont="1" applyFill="1" applyBorder="1" applyAlignment="1">
      <alignment horizontal="center" vertical="center" wrapText="1"/>
    </xf>
    <xf numFmtId="44" fontId="60" fillId="48" borderId="1" xfId="304" applyFont="1" applyFill="1" applyBorder="1" applyAlignment="1">
      <alignment horizontal="center" vertical="center" wrapText="1"/>
    </xf>
    <xf numFmtId="44" fontId="56" fillId="48" borderId="1" xfId="304" applyFont="1" applyFill="1" applyBorder="1" applyAlignment="1">
      <alignment horizontal="center" vertical="center"/>
    </xf>
    <xf numFmtId="0" fontId="42" fillId="0" borderId="0" xfId="0" applyFont="1"/>
    <xf numFmtId="0" fontId="75" fillId="0" borderId="32" xfId="0" applyFont="1" applyBorder="1" applyAlignment="1">
      <alignment vertical="center" wrapText="1"/>
    </xf>
    <xf numFmtId="0" fontId="75" fillId="41" borderId="32" xfId="0" applyFont="1" applyFill="1" applyBorder="1" applyAlignment="1">
      <alignment horizontal="center" vertical="center" wrapText="1"/>
    </xf>
    <xf numFmtId="0" fontId="75" fillId="0" borderId="32" xfId="0" applyFont="1" applyBorder="1" applyAlignment="1">
      <alignment horizontal="center" vertical="center" wrapText="1"/>
    </xf>
    <xf numFmtId="0" fontId="75" fillId="0" borderId="1" xfId="0" applyFont="1" applyBorder="1" applyAlignment="1">
      <alignment vertical="center" wrapText="1"/>
    </xf>
    <xf numFmtId="0" fontId="75" fillId="41" borderId="1" xfId="0" applyFont="1" applyFill="1" applyBorder="1" applyAlignment="1">
      <alignment horizontal="center" vertical="center" wrapText="1"/>
    </xf>
    <xf numFmtId="0" fontId="75" fillId="0" borderId="1" xfId="0" applyFont="1" applyBorder="1" applyAlignment="1">
      <alignment horizontal="center" vertical="center" wrapText="1"/>
    </xf>
    <xf numFmtId="0" fontId="75" fillId="38" borderId="1" xfId="0" applyFont="1" applyFill="1" applyBorder="1" applyAlignment="1">
      <alignment horizontal="center" vertical="center"/>
    </xf>
    <xf numFmtId="10" fontId="76" fillId="0" borderId="32" xfId="305" applyNumberFormat="1" applyFont="1" applyBorder="1" applyAlignment="1">
      <alignment horizontal="center" vertical="center"/>
    </xf>
    <xf numFmtId="0" fontId="77" fillId="45" borderId="1" xfId="0" applyFont="1" applyFill="1" applyBorder="1" applyAlignment="1">
      <alignment horizontal="center" wrapText="1"/>
    </xf>
    <xf numFmtId="0" fontId="77" fillId="45" borderId="1" xfId="0" applyFont="1" applyFill="1" applyBorder="1" applyAlignment="1">
      <alignment horizontal="center" vertical="center" wrapText="1"/>
    </xf>
    <xf numFmtId="0" fontId="78" fillId="47" borderId="1" xfId="0" applyFont="1" applyFill="1" applyBorder="1" applyAlignment="1">
      <alignment horizontal="center" vertical="center"/>
    </xf>
    <xf numFmtId="0" fontId="77" fillId="45" borderId="1" xfId="0" applyFont="1" applyFill="1" applyBorder="1" applyAlignment="1">
      <alignment vertical="center" wrapText="1"/>
    </xf>
    <xf numFmtId="44" fontId="61" fillId="0" borderId="0" xfId="304" applyFont="1" applyFill="1"/>
    <xf numFmtId="9" fontId="61" fillId="0" borderId="0" xfId="305" applyFont="1" applyFill="1"/>
    <xf numFmtId="0" fontId="69" fillId="0" borderId="0" xfId="0" applyFont="1" applyAlignment="1">
      <alignment horizontal="left" vertical="center" wrapText="1"/>
    </xf>
    <xf numFmtId="0" fontId="60" fillId="0" borderId="28" xfId="0" applyFont="1" applyBorder="1" applyAlignment="1">
      <alignment horizontal="left" vertical="center" wrapText="1"/>
    </xf>
    <xf numFmtId="0" fontId="47" fillId="43" borderId="1" xfId="0" applyFont="1" applyFill="1" applyBorder="1" applyAlignment="1">
      <alignment horizontal="center" vertical="center" wrapText="1"/>
    </xf>
    <xf numFmtId="0" fontId="47" fillId="43" borderId="5" xfId="0" applyFont="1" applyFill="1" applyBorder="1" applyAlignment="1">
      <alignment horizontal="center" vertical="center" wrapText="1"/>
    </xf>
    <xf numFmtId="0" fontId="47" fillId="43" borderId="5" xfId="0" applyFont="1" applyFill="1" applyBorder="1" applyAlignment="1">
      <alignment horizontal="center" vertical="center"/>
    </xf>
    <xf numFmtId="0" fontId="47" fillId="43" borderId="14" xfId="0" applyFont="1" applyFill="1" applyBorder="1" applyAlignment="1">
      <alignment horizontal="center" vertical="center"/>
    </xf>
    <xf numFmtId="0" fontId="50" fillId="43" borderId="1" xfId="0" applyFont="1" applyFill="1" applyBorder="1" applyAlignment="1">
      <alignment horizontal="center" vertical="center"/>
    </xf>
    <xf numFmtId="0" fontId="51" fillId="43" borderId="1" xfId="0" applyFont="1" applyFill="1" applyBorder="1" applyAlignment="1">
      <alignment horizontal="center" vertical="center" wrapText="1"/>
    </xf>
    <xf numFmtId="0" fontId="50" fillId="43" borderId="0" xfId="0" applyFont="1" applyFill="1" applyAlignment="1">
      <alignment horizontal="center" vertical="center"/>
    </xf>
    <xf numFmtId="0" fontId="55" fillId="43" borderId="28" xfId="0" applyFont="1" applyFill="1" applyBorder="1" applyAlignment="1">
      <alignment horizontal="center" vertical="center" wrapText="1"/>
    </xf>
    <xf numFmtId="0" fontId="56" fillId="43" borderId="32" xfId="0" applyFont="1" applyFill="1" applyBorder="1" applyAlignment="1">
      <alignment horizontal="center" vertical="center" wrapText="1"/>
    </xf>
    <xf numFmtId="0" fontId="58" fillId="43" borderId="28" xfId="0" applyFont="1" applyFill="1" applyBorder="1" applyAlignment="1">
      <alignment horizontal="center" vertical="center" wrapText="1"/>
    </xf>
    <xf numFmtId="0" fontId="56" fillId="43" borderId="30" xfId="0" applyFont="1" applyFill="1" applyBorder="1" applyAlignment="1">
      <alignment horizontal="center" vertical="center" wrapText="1"/>
    </xf>
    <xf numFmtId="0" fontId="56" fillId="0" borderId="0" xfId="0" applyFont="1" applyAlignment="1">
      <alignment horizontal="left" vertical="center" wrapText="1"/>
    </xf>
    <xf numFmtId="0" fontId="59" fillId="0" borderId="28" xfId="0" applyFont="1" applyBorder="1" applyAlignment="1">
      <alignment horizontal="center" vertical="center" wrapText="1"/>
    </xf>
    <xf numFmtId="0" fontId="44" fillId="0" borderId="40" xfId="306" applyFill="1" applyBorder="1" applyAlignment="1">
      <alignment horizontal="center" vertical="center" wrapText="1"/>
    </xf>
    <xf numFmtId="0" fontId="69" fillId="0" borderId="7" xfId="0" applyFont="1" applyBorder="1" applyAlignment="1">
      <alignment horizontal="left" vertical="center" wrapText="1"/>
    </xf>
    <xf numFmtId="0" fontId="69" fillId="0" borderId="1" xfId="0" applyFont="1" applyBorder="1" applyAlignment="1">
      <alignment horizontal="left" vertical="center" wrapText="1"/>
    </xf>
    <xf numFmtId="0" fontId="44" fillId="0" borderId="4" xfId="306" applyFill="1" applyBorder="1" applyAlignment="1">
      <alignment horizontal="center" vertical="center" wrapText="1"/>
    </xf>
    <xf numFmtId="0" fontId="60" fillId="0" borderId="1" xfId="0" applyFont="1" applyBorder="1" applyAlignment="1">
      <alignment horizontal="left" vertical="center" wrapText="1"/>
    </xf>
    <xf numFmtId="0" fontId="64" fillId="0" borderId="1" xfId="306" applyFont="1" applyFill="1" applyBorder="1" applyAlignment="1">
      <alignment horizontal="left" vertical="center" wrapText="1"/>
    </xf>
    <xf numFmtId="0" fontId="69" fillId="0" borderId="28" xfId="0" applyFont="1" applyBorder="1" applyAlignment="1">
      <alignment horizontal="left" vertical="center" wrapText="1"/>
    </xf>
    <xf numFmtId="0" fontId="69" fillId="0" borderId="32" xfId="0" applyFont="1" applyBorder="1" applyAlignment="1">
      <alignment horizontal="left" vertical="center" wrapText="1"/>
    </xf>
    <xf numFmtId="0" fontId="62" fillId="0" borderId="0" xfId="306" applyFont="1" applyFill="1" applyAlignment="1">
      <alignment horizontal="left" vertical="center"/>
    </xf>
    <xf numFmtId="0" fontId="44" fillId="0" borderId="15" xfId="306" applyFill="1" applyBorder="1" applyAlignment="1">
      <alignment horizontal="center" vertical="center" wrapText="1"/>
    </xf>
    <xf numFmtId="0" fontId="70" fillId="0" borderId="7" xfId="0" applyFont="1" applyBorder="1" applyAlignment="1">
      <alignment horizontal="left" vertical="center" wrapText="1"/>
    </xf>
    <xf numFmtId="0" fontId="70" fillId="0" borderId="1" xfId="0" applyFont="1" applyBorder="1" applyAlignment="1">
      <alignment horizontal="left" vertical="center" wrapText="1"/>
    </xf>
    <xf numFmtId="0" fontId="70" fillId="0" borderId="28" xfId="0" applyFont="1" applyBorder="1" applyAlignment="1">
      <alignment horizontal="left" vertical="center" wrapText="1"/>
    </xf>
    <xf numFmtId="0" fontId="62" fillId="0" borderId="15" xfId="306" applyFont="1" applyFill="1" applyBorder="1" applyAlignment="1">
      <alignment horizontal="left" vertical="center" wrapText="1"/>
    </xf>
    <xf numFmtId="0" fontId="70" fillId="0" borderId="32" xfId="0" applyFont="1" applyBorder="1" applyAlignment="1">
      <alignment horizontal="left" vertical="center" wrapText="1"/>
    </xf>
    <xf numFmtId="0" fontId="71" fillId="0" borderId="1" xfId="0" applyFont="1" applyBorder="1" applyAlignment="1">
      <alignment horizontal="left" vertical="center" wrapText="1"/>
    </xf>
    <xf numFmtId="0" fontId="72" fillId="0" borderId="1" xfId="0" applyFont="1" applyBorder="1" applyAlignment="1">
      <alignment horizontal="left" vertical="center" wrapText="1"/>
    </xf>
    <xf numFmtId="0" fontId="62" fillId="0" borderId="4" xfId="306" applyFont="1" applyFill="1" applyBorder="1" applyAlignment="1">
      <alignment horizontal="left" vertical="center" wrapText="1"/>
    </xf>
    <xf numFmtId="0" fontId="62" fillId="0" borderId="41" xfId="306" applyFont="1" applyFill="1" applyBorder="1" applyAlignment="1">
      <alignment horizontal="left" vertical="center" wrapText="1"/>
    </xf>
    <xf numFmtId="0" fontId="69" fillId="0" borderId="30" xfId="0" applyFont="1" applyBorder="1" applyAlignment="1">
      <alignment horizontal="left" vertical="center" wrapText="1"/>
    </xf>
    <xf numFmtId="0" fontId="62" fillId="0" borderId="1" xfId="306" applyFont="1" applyFill="1" applyBorder="1" applyAlignment="1">
      <alignment horizontal="left" vertical="center" wrapText="1"/>
    </xf>
    <xf numFmtId="0" fontId="73" fillId="0" borderId="30" xfId="0" applyFont="1" applyBorder="1" applyAlignment="1">
      <alignment horizontal="left" vertical="center" wrapText="1"/>
    </xf>
    <xf numFmtId="0" fontId="64" fillId="0" borderId="28" xfId="306" applyFont="1" applyFill="1" applyBorder="1" applyAlignment="1">
      <alignment horizontal="left" vertical="center" wrapText="1"/>
    </xf>
    <xf numFmtId="0" fontId="73" fillId="0" borderId="1" xfId="0" applyFont="1" applyBorder="1" applyAlignment="1">
      <alignment horizontal="left" vertical="center" wrapText="1"/>
    </xf>
    <xf numFmtId="0" fontId="44" fillId="0" borderId="1" xfId="306" applyFill="1" applyBorder="1" applyAlignment="1">
      <alignment horizontal="center" vertical="center" wrapText="1"/>
    </xf>
    <xf numFmtId="0" fontId="56" fillId="43" borderId="32" xfId="0" applyFont="1" applyFill="1" applyBorder="1" applyAlignment="1">
      <alignment horizontal="center" vertical="center"/>
    </xf>
    <xf numFmtId="0" fontId="56" fillId="43" borderId="1" xfId="0" applyFont="1" applyFill="1" applyBorder="1" applyAlignment="1">
      <alignment horizontal="center" vertical="center"/>
    </xf>
    <xf numFmtId="0" fontId="56" fillId="43" borderId="7" xfId="0" applyFont="1" applyFill="1" applyBorder="1" applyAlignment="1">
      <alignment horizontal="center" vertical="center"/>
    </xf>
    <xf numFmtId="0" fontId="56" fillId="43" borderId="28" xfId="0" applyFont="1" applyFill="1" applyBorder="1" applyAlignment="1">
      <alignment horizontal="center" vertical="center"/>
    </xf>
    <xf numFmtId="0" fontId="67" fillId="43" borderId="7" xfId="0" applyFont="1" applyFill="1" applyBorder="1" applyAlignment="1">
      <alignment horizontal="center" vertical="center"/>
    </xf>
    <xf numFmtId="0" fontId="67" fillId="43" borderId="1" xfId="0" applyFont="1" applyFill="1" applyBorder="1" applyAlignment="1">
      <alignment horizontal="center" vertical="center"/>
    </xf>
    <xf numFmtId="0" fontId="67" fillId="43" borderId="30" xfId="0" applyFont="1" applyFill="1" applyBorder="1" applyAlignment="1">
      <alignment horizontal="center" vertical="center"/>
    </xf>
    <xf numFmtId="0" fontId="56" fillId="43" borderId="0" xfId="0" applyFont="1" applyFill="1" applyAlignment="1">
      <alignment horizontal="center" vertical="center"/>
    </xf>
    <xf numFmtId="0" fontId="67" fillId="43" borderId="32" xfId="0" applyFont="1" applyFill="1" applyBorder="1" applyAlignment="1">
      <alignment horizontal="center" vertical="center"/>
    </xf>
    <xf numFmtId="0" fontId="56" fillId="43" borderId="30" xfId="0" applyFont="1" applyFill="1" applyBorder="1" applyAlignment="1">
      <alignment horizontal="center" vertical="center"/>
    </xf>
    <xf numFmtId="0" fontId="56" fillId="43" borderId="42" xfId="0" applyFont="1" applyFill="1" applyBorder="1" applyAlignment="1">
      <alignment horizontal="center" vertical="center"/>
    </xf>
    <xf numFmtId="0" fontId="67" fillId="49" borderId="32" xfId="0" applyFont="1" applyFill="1" applyBorder="1" applyAlignment="1">
      <alignment horizontal="center" vertical="center"/>
    </xf>
    <xf numFmtId="0" fontId="67" fillId="49" borderId="1" xfId="0" applyFont="1" applyFill="1" applyBorder="1" applyAlignment="1">
      <alignment horizontal="center" vertical="center"/>
    </xf>
    <xf numFmtId="0" fontId="67" fillId="49" borderId="30" xfId="0" applyFont="1" applyFill="1" applyBorder="1" applyAlignment="1">
      <alignment horizontal="center" vertical="center"/>
    </xf>
    <xf numFmtId="0" fontId="67" fillId="49" borderId="7" xfId="0" applyFont="1" applyFill="1" applyBorder="1" applyAlignment="1">
      <alignment horizontal="center" vertical="center"/>
    </xf>
    <xf numFmtId="0" fontId="56" fillId="0" borderId="0" xfId="0" applyFont="1" applyAlignment="1">
      <alignment wrapText="1"/>
    </xf>
    <xf numFmtId="0" fontId="56" fillId="0" borderId="42" xfId="0" applyFont="1" applyBorder="1" applyAlignment="1">
      <alignment horizontal="center" vertical="center"/>
    </xf>
    <xf numFmtId="2" fontId="56" fillId="0" borderId="1" xfId="0" applyNumberFormat="1" applyFont="1" applyBorder="1" applyAlignment="1">
      <alignment horizontal="center" vertical="center"/>
    </xf>
    <xf numFmtId="0" fontId="69" fillId="0" borderId="45" xfId="0" applyFont="1" applyBorder="1" applyAlignment="1">
      <alignment horizontal="left" vertical="center" wrapText="1"/>
    </xf>
    <xf numFmtId="0" fontId="69" fillId="0" borderId="2" xfId="0" applyFont="1" applyBorder="1" applyAlignment="1">
      <alignment horizontal="left" vertical="center" wrapText="1"/>
    </xf>
    <xf numFmtId="0" fontId="44" fillId="0" borderId="1" xfId="306" applyFill="1" applyBorder="1" applyAlignment="1">
      <alignment horizontal="left" vertical="center" wrapText="1"/>
    </xf>
    <xf numFmtId="0" fontId="44" fillId="0" borderId="0" xfId="306" applyFill="1"/>
    <xf numFmtId="0" fontId="44" fillId="0" borderId="1" xfId="306" applyFill="1" applyBorder="1" applyAlignment="1">
      <alignment vertical="center" wrapText="1"/>
    </xf>
    <xf numFmtId="0" fontId="44" fillId="0" borderId="0" xfId="306" applyFill="1" applyAlignment="1">
      <alignment vertical="center" wrapText="1"/>
    </xf>
    <xf numFmtId="0" fontId="44" fillId="0" borderId="0" xfId="306" applyFill="1" applyAlignment="1">
      <alignment wrapText="1"/>
    </xf>
    <xf numFmtId="0" fontId="44" fillId="0" borderId="0" xfId="306" applyFill="1" applyAlignment="1">
      <alignment horizontal="center" wrapText="1"/>
    </xf>
    <xf numFmtId="0" fontId="69"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69" fillId="0" borderId="0" xfId="0" applyFont="1" applyAlignment="1">
      <alignment horizontal="center" vertical="center" wrapText="1"/>
    </xf>
    <xf numFmtId="0" fontId="59" fillId="42" borderId="28" xfId="0" applyFont="1" applyFill="1" applyBorder="1" applyAlignment="1">
      <alignment horizontal="center" vertical="center" wrapText="1"/>
    </xf>
    <xf numFmtId="44" fontId="56" fillId="0" borderId="1" xfId="0" applyNumberFormat="1" applyFont="1" applyBorder="1" applyAlignment="1">
      <alignment horizontal="center" vertical="center"/>
    </xf>
    <xf numFmtId="0" fontId="51" fillId="40" borderId="1" xfId="0" applyFont="1" applyFill="1" applyBorder="1" applyAlignment="1">
      <alignment horizontal="center" vertical="center" wrapText="1"/>
    </xf>
    <xf numFmtId="10" fontId="46"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45" fillId="40" borderId="1" xfId="0" applyFont="1" applyFill="1" applyBorder="1" applyAlignment="1">
      <alignment horizontal="center" vertical="center" wrapText="1"/>
    </xf>
    <xf numFmtId="0" fontId="45" fillId="40" borderId="1" xfId="0" applyFont="1" applyFill="1" applyBorder="1" applyAlignment="1">
      <alignment horizontal="center" vertical="center" wrapText="1"/>
    </xf>
    <xf numFmtId="0" fontId="50" fillId="40" borderId="1" xfId="0" applyFont="1" applyFill="1" applyBorder="1" applyAlignment="1">
      <alignment horizontal="center" vertical="center"/>
    </xf>
    <xf numFmtId="0" fontId="47" fillId="51" borderId="1" xfId="0" applyFont="1" applyFill="1" applyBorder="1" applyAlignment="1">
      <alignment wrapText="1"/>
    </xf>
    <xf numFmtId="0" fontId="47" fillId="51" borderId="0" xfId="0" applyFont="1" applyFill="1" applyAlignment="1">
      <alignment horizontal="left" vertical="center" wrapText="1"/>
    </xf>
    <xf numFmtId="9" fontId="46" fillId="0" borderId="1" xfId="0" applyNumberFormat="1" applyFont="1" applyBorder="1" applyAlignment="1">
      <alignment horizontal="center" vertical="center" wrapText="1"/>
    </xf>
    <xf numFmtId="0" fontId="56" fillId="43" borderId="32" xfId="0" applyFont="1" applyFill="1" applyBorder="1" applyAlignment="1">
      <alignment horizontal="center" vertical="center"/>
    </xf>
    <xf numFmtId="0" fontId="56" fillId="43" borderId="28" xfId="0" applyFont="1" applyFill="1" applyBorder="1" applyAlignment="1">
      <alignment horizontal="center" vertical="center"/>
    </xf>
    <xf numFmtId="0" fontId="69" fillId="0" borderId="28" xfId="0" applyFont="1" applyBorder="1" applyAlignment="1">
      <alignment horizontal="center" vertical="center" wrapText="1"/>
    </xf>
    <xf numFmtId="0" fontId="60" fillId="0" borderId="32" xfId="0" applyFont="1" applyBorder="1" applyAlignment="1">
      <alignment horizontal="center" vertical="center" wrapText="1"/>
    </xf>
    <xf numFmtId="0" fontId="69" fillId="0" borderId="28" xfId="0" applyFont="1" applyBorder="1" applyAlignment="1">
      <alignment horizontal="left" vertical="center" wrapText="1"/>
    </xf>
    <xf numFmtId="0" fontId="69" fillId="0" borderId="32" xfId="0" applyFont="1" applyBorder="1" applyAlignment="1">
      <alignment horizontal="left" vertical="center" wrapText="1"/>
    </xf>
    <xf numFmtId="0" fontId="56" fillId="0" borderId="32" xfId="0" applyFont="1" applyBorder="1" applyAlignment="1">
      <alignment horizontal="center" vertical="center" wrapText="1"/>
    </xf>
    <xf numFmtId="0" fontId="69" fillId="0" borderId="1" xfId="0" applyFont="1" applyBorder="1" applyAlignment="1">
      <alignment horizontal="left" vertical="center" wrapText="1"/>
    </xf>
    <xf numFmtId="0" fontId="60" fillId="0" borderId="28" xfId="0" applyFont="1" applyBorder="1" applyAlignment="1">
      <alignment horizontal="left" vertical="center" wrapText="1"/>
    </xf>
    <xf numFmtId="0" fontId="60" fillId="0" borderId="32" xfId="0" applyFont="1" applyBorder="1" applyAlignment="1">
      <alignment horizontal="left" vertical="center" wrapText="1"/>
    </xf>
    <xf numFmtId="0" fontId="60" fillId="0" borderId="28" xfId="0" applyFont="1" applyBorder="1" applyAlignment="1">
      <alignment horizontal="center" vertical="center" wrapText="1"/>
    </xf>
    <xf numFmtId="1" fontId="56" fillId="0" borderId="28" xfId="0" applyNumberFormat="1" applyFont="1" applyBorder="1" applyAlignment="1">
      <alignment horizontal="center" vertical="center" wrapText="1"/>
    </xf>
    <xf numFmtId="0" fontId="56" fillId="41" borderId="32" xfId="0" applyFont="1" applyFill="1" applyBorder="1" applyAlignment="1">
      <alignment horizontal="center" vertical="center" wrapText="1"/>
    </xf>
    <xf numFmtId="0" fontId="56" fillId="43" borderId="1" xfId="0" applyFont="1" applyFill="1" applyBorder="1" applyAlignment="1">
      <alignment horizontal="center" vertical="center"/>
    </xf>
    <xf numFmtId="0" fontId="56" fillId="0" borderId="28" xfId="0" applyFont="1" applyBorder="1" applyAlignment="1">
      <alignment horizontal="center" vertical="center"/>
    </xf>
    <xf numFmtId="0" fontId="56" fillId="0" borderId="39" xfId="0" applyFont="1" applyBorder="1" applyAlignment="1">
      <alignment horizontal="center" vertical="center"/>
    </xf>
    <xf numFmtId="0" fontId="56" fillId="0" borderId="32" xfId="0" applyFont="1" applyBorder="1" applyAlignment="1">
      <alignment horizontal="center" vertical="center"/>
    </xf>
    <xf numFmtId="0" fontId="79" fillId="52" borderId="28" xfId="0" applyFont="1" applyFill="1" applyBorder="1" applyAlignment="1">
      <alignment horizontal="center" vertical="center" wrapText="1"/>
    </xf>
    <xf numFmtId="10" fontId="80" fillId="0" borderId="1" xfId="305" applyNumberFormat="1" applyFont="1" applyFill="1" applyBorder="1" applyAlignment="1">
      <alignment horizontal="center" vertical="center"/>
    </xf>
    <xf numFmtId="0" fontId="80" fillId="0" borderId="1" xfId="0" applyFont="1" applyBorder="1" applyAlignment="1">
      <alignment horizontal="center" vertical="center"/>
    </xf>
    <xf numFmtId="10" fontId="79" fillId="52" borderId="30" xfId="305" applyNumberFormat="1" applyFont="1" applyFill="1" applyBorder="1" applyAlignment="1">
      <alignment horizontal="center" vertical="center"/>
    </xf>
    <xf numFmtId="10" fontId="80" fillId="50" borderId="32" xfId="305" applyNumberFormat="1" applyFont="1" applyFill="1" applyBorder="1" applyAlignment="1">
      <alignment horizontal="center" vertical="center"/>
    </xf>
    <xf numFmtId="10" fontId="80" fillId="0" borderId="30" xfId="305" applyNumberFormat="1" applyFont="1" applyFill="1" applyBorder="1" applyAlignment="1">
      <alignment horizontal="center" vertical="center"/>
    </xf>
    <xf numFmtId="10" fontId="80" fillId="0" borderId="32" xfId="305" applyNumberFormat="1" applyFont="1" applyFill="1" applyBorder="1" applyAlignment="1">
      <alignment horizontal="center" vertical="center"/>
    </xf>
    <xf numFmtId="0" fontId="80" fillId="0" borderId="1" xfId="0" applyFont="1" applyBorder="1" applyAlignment="1">
      <alignment horizontal="center" vertical="center" wrapText="1"/>
    </xf>
    <xf numFmtId="0" fontId="80" fillId="0" borderId="28" xfId="0" applyFont="1" applyBorder="1" applyAlignment="1">
      <alignment horizontal="center" vertical="center" wrapText="1"/>
    </xf>
    <xf numFmtId="9" fontId="80" fillId="0" borderId="1" xfId="305" applyFont="1" applyFill="1" applyBorder="1" applyAlignment="1">
      <alignment horizontal="center" vertical="center" wrapText="1"/>
    </xf>
    <xf numFmtId="10" fontId="80" fillId="0" borderId="28" xfId="305" applyNumberFormat="1" applyFont="1" applyFill="1" applyBorder="1" applyAlignment="1">
      <alignment horizontal="center" vertical="center"/>
    </xf>
    <xf numFmtId="10" fontId="80" fillId="50" borderId="7" xfId="305" applyNumberFormat="1" applyFont="1" applyFill="1" applyBorder="1" applyAlignment="1">
      <alignment horizontal="center" vertical="center"/>
    </xf>
    <xf numFmtId="10" fontId="80" fillId="50" borderId="1" xfId="305" applyNumberFormat="1" applyFont="1" applyFill="1" applyBorder="1" applyAlignment="1">
      <alignment horizontal="center" vertical="center"/>
    </xf>
    <xf numFmtId="10" fontId="80" fillId="50" borderId="30" xfId="305" applyNumberFormat="1" applyFont="1" applyFill="1" applyBorder="1" applyAlignment="1">
      <alignment horizontal="center" vertical="center"/>
    </xf>
    <xf numFmtId="0" fontId="80" fillId="0" borderId="0" xfId="0" applyFont="1"/>
    <xf numFmtId="10" fontId="79" fillId="52" borderId="28" xfId="305" applyNumberFormat="1" applyFont="1" applyFill="1" applyBorder="1" applyAlignment="1">
      <alignment horizontal="center" vertical="center"/>
    </xf>
    <xf numFmtId="10" fontId="79" fillId="52" borderId="1" xfId="305" applyNumberFormat="1" applyFont="1" applyFill="1" applyBorder="1" applyAlignment="1">
      <alignment horizontal="center" vertical="center"/>
    </xf>
    <xf numFmtId="10" fontId="84" fillId="0" borderId="56" xfId="0" applyNumberFormat="1" applyFont="1" applyBorder="1" applyAlignment="1">
      <alignment horizontal="center" vertical="center"/>
    </xf>
    <xf numFmtId="10" fontId="86" fillId="44" borderId="46" xfId="305" applyNumberFormat="1" applyFont="1" applyFill="1" applyBorder="1" applyAlignment="1">
      <alignment horizontal="center" vertical="center" wrapText="1"/>
    </xf>
    <xf numFmtId="10" fontId="86" fillId="44" borderId="11" xfId="305" applyNumberFormat="1" applyFont="1" applyFill="1" applyBorder="1" applyAlignment="1">
      <alignment horizontal="center" vertical="center" wrapText="1"/>
    </xf>
    <xf numFmtId="10" fontId="86" fillId="44" borderId="1" xfId="305" applyNumberFormat="1" applyFont="1" applyFill="1" applyBorder="1" applyAlignment="1">
      <alignment horizontal="center" vertical="center" wrapText="1"/>
    </xf>
    <xf numFmtId="0" fontId="60" fillId="0" borderId="4" xfId="0" applyFont="1" applyBorder="1" applyAlignment="1">
      <alignment horizontal="left" vertical="center" wrapText="1"/>
    </xf>
    <xf numFmtId="0" fontId="64" fillId="0" borderId="4" xfId="306" applyFont="1" applyFill="1" applyBorder="1" applyAlignment="1">
      <alignment horizontal="left" vertical="center" wrapText="1"/>
    </xf>
    <xf numFmtId="10" fontId="67" fillId="0" borderId="11" xfId="305" applyNumberFormat="1" applyFont="1" applyBorder="1" applyAlignment="1">
      <alignment horizontal="center" vertical="center" wrapText="1"/>
    </xf>
    <xf numFmtId="10" fontId="57" fillId="44" borderId="46" xfId="305" applyNumberFormat="1" applyFont="1" applyFill="1" applyBorder="1" applyAlignment="1">
      <alignment horizontal="center" vertical="center" wrapText="1"/>
    </xf>
    <xf numFmtId="10" fontId="90" fillId="44" borderId="46" xfId="305" applyNumberFormat="1" applyFont="1" applyFill="1" applyBorder="1" applyAlignment="1">
      <alignment horizontal="center" vertical="center" wrapText="1"/>
    </xf>
    <xf numFmtId="10" fontId="90" fillId="44" borderId="11" xfId="305" applyNumberFormat="1" applyFont="1" applyFill="1" applyBorder="1" applyAlignment="1">
      <alignment horizontal="center" vertical="center" wrapText="1"/>
    </xf>
    <xf numFmtId="10" fontId="91" fillId="44" borderId="46" xfId="305" applyNumberFormat="1" applyFont="1" applyFill="1" applyBorder="1" applyAlignment="1">
      <alignment horizontal="center" vertical="center" wrapText="1"/>
    </xf>
    <xf numFmtId="10" fontId="57" fillId="44" borderId="11" xfId="305" applyNumberFormat="1" applyFont="1" applyFill="1" applyBorder="1" applyAlignment="1">
      <alignment horizontal="center" vertical="center" wrapText="1"/>
    </xf>
    <xf numFmtId="1" fontId="56" fillId="41" borderId="28" xfId="0" applyNumberFormat="1" applyFont="1" applyFill="1" applyBorder="1" applyAlignment="1">
      <alignment horizontal="center" vertical="center" wrapText="1"/>
    </xf>
    <xf numFmtId="0" fontId="56" fillId="0" borderId="32" xfId="0" applyFont="1" applyBorder="1" applyAlignment="1">
      <alignment horizontal="justify" vertical="center" wrapText="1"/>
    </xf>
    <xf numFmtId="171" fontId="63" fillId="0" borderId="32" xfId="0" applyNumberFormat="1" applyFont="1" applyBorder="1" applyAlignment="1">
      <alignment horizontal="center" vertical="center" wrapText="1"/>
    </xf>
    <xf numFmtId="10" fontId="57" fillId="44" borderId="1" xfId="305" applyNumberFormat="1" applyFont="1" applyFill="1" applyBorder="1" applyAlignment="1">
      <alignment horizontal="center" vertical="center" wrapText="1"/>
    </xf>
    <xf numFmtId="174" fontId="61" fillId="0" borderId="7" xfId="304" applyNumberFormat="1" applyFont="1" applyBorder="1" applyAlignment="1">
      <alignment vertical="center" wrapText="1"/>
    </xf>
    <xf numFmtId="174" fontId="61" fillId="0" borderId="1" xfId="304" applyNumberFormat="1" applyFont="1" applyBorder="1" applyAlignment="1">
      <alignment vertical="center" wrapText="1"/>
    </xf>
    <xf numFmtId="174" fontId="87" fillId="0" borderId="1" xfId="0" applyNumberFormat="1" applyFont="1" applyBorder="1" applyAlignment="1">
      <alignment horizontal="center" vertical="center" wrapText="1"/>
    </xf>
    <xf numFmtId="174" fontId="88" fillId="0" borderId="1" xfId="304" applyNumberFormat="1" applyFont="1" applyBorder="1" applyAlignment="1">
      <alignment vertical="center" wrapText="1"/>
    </xf>
    <xf numFmtId="174" fontId="86" fillId="44" borderId="30" xfId="304" applyNumberFormat="1" applyFont="1" applyFill="1" applyBorder="1" applyAlignment="1">
      <alignment vertical="center" wrapText="1"/>
    </xf>
    <xf numFmtId="174" fontId="61" fillId="0" borderId="32" xfId="304" applyNumberFormat="1" applyFont="1" applyBorder="1" applyAlignment="1">
      <alignment vertical="center" wrapText="1"/>
    </xf>
    <xf numFmtId="174" fontId="86" fillId="44" borderId="28" xfId="304" applyNumberFormat="1" applyFont="1" applyFill="1" applyBorder="1" applyAlignment="1">
      <alignment vertical="center" wrapText="1"/>
    </xf>
    <xf numFmtId="174" fontId="86" fillId="44" borderId="1" xfId="304" applyNumberFormat="1" applyFont="1" applyFill="1" applyBorder="1" applyAlignment="1">
      <alignment vertical="center" wrapText="1"/>
    </xf>
    <xf numFmtId="174" fontId="91" fillId="44" borderId="30" xfId="304" applyNumberFormat="1" applyFont="1" applyFill="1" applyBorder="1" applyAlignment="1">
      <alignment vertical="center" wrapText="1"/>
    </xf>
    <xf numFmtId="174" fontId="67" fillId="40" borderId="13" xfId="304" applyNumberFormat="1" applyFont="1" applyFill="1" applyBorder="1" applyAlignment="1">
      <alignment vertical="center" wrapText="1"/>
    </xf>
    <xf numFmtId="174" fontId="67" fillId="40" borderId="2" xfId="304" applyNumberFormat="1" applyFont="1" applyFill="1" applyBorder="1" applyAlignment="1">
      <alignment vertical="center" wrapText="1"/>
    </xf>
    <xf numFmtId="174" fontId="67" fillId="40" borderId="11" xfId="304" applyNumberFormat="1" applyFont="1" applyFill="1" applyBorder="1" applyAlignment="1">
      <alignment vertical="center" wrapText="1"/>
    </xf>
    <xf numFmtId="174" fontId="90" fillId="44" borderId="30" xfId="304" applyNumberFormat="1" applyFont="1" applyFill="1" applyBorder="1" applyAlignment="1">
      <alignment vertical="center" wrapText="1"/>
    </xf>
    <xf numFmtId="174" fontId="67" fillId="0" borderId="13" xfId="304" applyNumberFormat="1" applyFont="1" applyBorder="1" applyAlignment="1">
      <alignment vertical="center" wrapText="1"/>
    </xf>
    <xf numFmtId="174" fontId="67" fillId="0" borderId="2" xfId="304" applyNumberFormat="1" applyFont="1" applyBorder="1" applyAlignment="1">
      <alignment vertical="center" wrapText="1"/>
    </xf>
    <xf numFmtId="174" fontId="67" fillId="0" borderId="11" xfId="304" applyNumberFormat="1" applyFont="1" applyBorder="1" applyAlignment="1">
      <alignment vertical="center" wrapText="1"/>
    </xf>
    <xf numFmtId="174" fontId="90" fillId="44" borderId="28" xfId="304" applyNumberFormat="1" applyFont="1" applyFill="1" applyBorder="1" applyAlignment="1">
      <alignment vertical="center" wrapText="1"/>
    </xf>
    <xf numFmtId="174" fontId="57" fillId="44" borderId="30" xfId="304" applyNumberFormat="1" applyFont="1" applyFill="1" applyBorder="1" applyAlignment="1">
      <alignment vertical="center" wrapText="1"/>
    </xf>
    <xf numFmtId="174" fontId="57" fillId="44" borderId="28" xfId="304" applyNumberFormat="1" applyFont="1" applyFill="1" applyBorder="1" applyAlignment="1">
      <alignment vertical="center" wrapText="1"/>
    </xf>
    <xf numFmtId="174" fontId="87" fillId="0" borderId="1" xfId="0" applyNumberFormat="1" applyFont="1" applyBorder="1" applyAlignment="1">
      <alignment horizontal="center" wrapText="1"/>
    </xf>
    <xf numFmtId="174" fontId="61" fillId="0" borderId="1" xfId="304" applyNumberFormat="1" applyFont="1" applyFill="1" applyBorder="1"/>
    <xf numFmtId="174" fontId="57" fillId="44" borderId="1" xfId="304" applyNumberFormat="1" applyFont="1" applyFill="1" applyBorder="1" applyAlignment="1">
      <alignment vertical="center" wrapText="1"/>
    </xf>
    <xf numFmtId="174" fontId="67" fillId="0" borderId="0" xfId="0" applyNumberFormat="1" applyFont="1"/>
    <xf numFmtId="174" fontId="67" fillId="0" borderId="46" xfId="304" applyNumberFormat="1" applyFont="1" applyBorder="1" applyAlignment="1">
      <alignment vertical="center" wrapText="1"/>
    </xf>
    <xf numFmtId="174" fontId="67" fillId="0" borderId="45" xfId="304" applyNumberFormat="1" applyFont="1" applyBorder="1" applyAlignment="1">
      <alignment vertical="center" wrapText="1"/>
    </xf>
    <xf numFmtId="174" fontId="61" fillId="0" borderId="0" xfId="304" applyNumberFormat="1" applyFont="1" applyFill="1"/>
    <xf numFmtId="174" fontId="60" fillId="0" borderId="1" xfId="0" applyNumberFormat="1" applyFont="1" applyBorder="1" applyAlignment="1">
      <alignment horizontal="left" vertical="center" wrapText="1"/>
    </xf>
    <xf numFmtId="44" fontId="81" fillId="44" borderId="56" xfId="304" applyFont="1" applyFill="1" applyBorder="1" applyAlignment="1">
      <alignment vertical="center" wrapText="1"/>
    </xf>
    <xf numFmtId="10" fontId="81" fillId="44" borderId="56" xfId="305" applyNumberFormat="1" applyFont="1" applyFill="1" applyBorder="1" applyAlignment="1">
      <alignment horizontal="center" vertical="center" wrapText="1"/>
    </xf>
    <xf numFmtId="167" fontId="93" fillId="54" borderId="28" xfId="0" applyNumberFormat="1" applyFont="1" applyFill="1" applyBorder="1" applyAlignment="1">
      <alignment horizontal="center" vertical="center"/>
    </xf>
    <xf numFmtId="167" fontId="93" fillId="55" borderId="28" xfId="0" applyNumberFormat="1" applyFont="1" applyFill="1" applyBorder="1" applyAlignment="1">
      <alignment horizontal="center" vertical="center"/>
    </xf>
    <xf numFmtId="9" fontId="94" fillId="0" borderId="57" xfId="0" applyNumberFormat="1" applyFont="1" applyBorder="1" applyAlignment="1">
      <alignment horizontal="center" vertical="center" wrapText="1"/>
    </xf>
    <xf numFmtId="9" fontId="94" fillId="0" borderId="56" xfId="0" applyNumberFormat="1" applyFont="1" applyBorder="1" applyAlignment="1">
      <alignment horizontal="center" vertical="center" wrapText="1"/>
    </xf>
    <xf numFmtId="10" fontId="94" fillId="0" borderId="68" xfId="0" applyNumberFormat="1" applyFont="1" applyBorder="1" applyAlignment="1">
      <alignment horizontal="center" vertical="center" wrapText="1"/>
    </xf>
    <xf numFmtId="10" fontId="94" fillId="0" borderId="67" xfId="0" applyNumberFormat="1" applyFont="1" applyBorder="1" applyAlignment="1">
      <alignment horizontal="center" vertical="center" wrapText="1"/>
    </xf>
    <xf numFmtId="167" fontId="95" fillId="54" borderId="57" xfId="0" applyNumberFormat="1" applyFont="1" applyFill="1" applyBorder="1" applyAlignment="1">
      <alignment horizontal="center" vertical="center"/>
    </xf>
    <xf numFmtId="167" fontId="95" fillId="54" borderId="56" xfId="0" applyNumberFormat="1" applyFont="1" applyFill="1" applyBorder="1" applyAlignment="1">
      <alignment horizontal="center" vertical="center"/>
    </xf>
    <xf numFmtId="167" fontId="95" fillId="55" borderId="59" xfId="0" applyNumberFormat="1" applyFont="1" applyFill="1" applyBorder="1" applyAlignment="1">
      <alignment horizontal="center" vertical="center"/>
    </xf>
    <xf numFmtId="167" fontId="95" fillId="55" borderId="56" xfId="0" applyNumberFormat="1" applyFont="1" applyFill="1" applyBorder="1" applyAlignment="1">
      <alignment horizontal="center" vertical="center"/>
    </xf>
    <xf numFmtId="0" fontId="45" fillId="2" borderId="1" xfId="0" applyFont="1" applyFill="1" applyBorder="1" applyAlignment="1">
      <alignment horizontal="center" vertical="center" wrapText="1"/>
    </xf>
    <xf numFmtId="0" fontId="51" fillId="0" borderId="1" xfId="0" applyFont="1" applyBorder="1" applyAlignment="1">
      <alignment horizontal="center" vertical="center" wrapText="1"/>
    </xf>
    <xf numFmtId="10" fontId="46" fillId="0" borderId="1" xfId="305" applyNumberFormat="1" applyFont="1" applyFill="1" applyBorder="1" applyAlignment="1">
      <alignment horizontal="center" vertical="center" wrapText="1"/>
    </xf>
    <xf numFmtId="0" fontId="96" fillId="0" borderId="1" xfId="0" applyFont="1" applyBorder="1" applyAlignment="1">
      <alignment horizontal="center" vertical="center" wrapText="1"/>
    </xf>
    <xf numFmtId="0" fontId="96" fillId="45" borderId="1" xfId="0" applyFont="1" applyFill="1" applyBorder="1" applyAlignment="1">
      <alignment horizontal="center" vertical="center" wrapText="1"/>
    </xf>
    <xf numFmtId="9" fontId="96" fillId="0" borderId="1" xfId="305" applyFont="1" applyFill="1" applyBorder="1" applyAlignment="1">
      <alignment horizontal="center" vertical="center" wrapText="1"/>
    </xf>
    <xf numFmtId="9" fontId="96" fillId="40" borderId="1" xfId="305" applyFont="1" applyFill="1" applyBorder="1" applyAlignment="1">
      <alignment horizontal="center" vertical="center" wrapText="1"/>
    </xf>
    <xf numFmtId="49" fontId="45" fillId="0" borderId="1" xfId="0" applyNumberFormat="1" applyFont="1" applyBorder="1" applyAlignment="1">
      <alignmen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4" fillId="3"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xf>
    <xf numFmtId="0" fontId="8"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xf>
    <xf numFmtId="0" fontId="14"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3" fillId="0" borderId="3" xfId="0" applyFont="1" applyBorder="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47" fillId="51" borderId="1" xfId="0" applyFont="1" applyFill="1" applyBorder="1" applyAlignment="1">
      <alignment horizontal="left" wrapText="1"/>
    </xf>
    <xf numFmtId="0" fontId="45" fillId="0" borderId="28" xfId="0" applyFont="1" applyBorder="1" applyAlignment="1">
      <alignment horizontal="center"/>
    </xf>
    <xf numFmtId="0" fontId="45" fillId="0" borderId="39" xfId="0" applyFont="1" applyBorder="1" applyAlignment="1">
      <alignment horizontal="center"/>
    </xf>
    <xf numFmtId="0" fontId="45" fillId="0" borderId="32" xfId="0" applyFont="1" applyBorder="1" applyAlignment="1">
      <alignment horizontal="center"/>
    </xf>
    <xf numFmtId="0" fontId="47" fillId="51" borderId="28" xfId="0" applyFont="1" applyFill="1" applyBorder="1" applyAlignment="1">
      <alignment horizontal="left" wrapText="1"/>
    </xf>
    <xf numFmtId="0" fontId="47" fillId="51" borderId="39" xfId="0" applyFont="1" applyFill="1" applyBorder="1" applyAlignment="1">
      <alignment horizontal="left" wrapText="1"/>
    </xf>
    <xf numFmtId="0" fontId="47" fillId="51" borderId="32" xfId="0" applyFont="1" applyFill="1" applyBorder="1" applyAlignment="1">
      <alignment horizontal="left" wrapText="1"/>
    </xf>
    <xf numFmtId="0" fontId="45" fillId="51" borderId="16" xfId="0" applyFont="1" applyFill="1" applyBorder="1" applyAlignment="1">
      <alignment horizontal="left" vertical="center" wrapText="1"/>
    </xf>
    <xf numFmtId="0" fontId="50" fillId="40" borderId="28" xfId="0" applyFont="1" applyFill="1" applyBorder="1" applyAlignment="1">
      <alignment horizontal="center" vertical="center"/>
    </xf>
    <xf numFmtId="0" fontId="50" fillId="40" borderId="39" xfId="0" applyFont="1" applyFill="1" applyBorder="1" applyAlignment="1">
      <alignment horizontal="center" vertical="center"/>
    </xf>
    <xf numFmtId="0" fontId="50" fillId="40" borderId="32" xfId="0" applyFont="1" applyFill="1" applyBorder="1" applyAlignment="1">
      <alignment horizontal="center" vertical="center"/>
    </xf>
    <xf numFmtId="49" fontId="45" fillId="0" borderId="1" xfId="0" applyNumberFormat="1" applyFont="1" applyBorder="1" applyAlignment="1">
      <alignment horizontal="center" vertical="center" wrapText="1"/>
    </xf>
    <xf numFmtId="0" fontId="51" fillId="0" borderId="1" xfId="0" applyFont="1" applyBorder="1" applyAlignment="1">
      <alignment horizontal="center" vertical="center" wrapText="1"/>
    </xf>
    <xf numFmtId="0" fontId="51" fillId="45" borderId="1" xfId="0" applyFont="1" applyFill="1" applyBorder="1" applyAlignment="1">
      <alignment horizontal="center" vertical="center" wrapText="1"/>
    </xf>
    <xf numFmtId="9" fontId="51" fillId="0" borderId="1" xfId="305" applyFont="1" applyFill="1" applyBorder="1" applyAlignment="1">
      <alignment horizontal="center" vertical="center" wrapText="1"/>
    </xf>
    <xf numFmtId="0" fontId="51" fillId="43" borderId="1" xfId="0" applyFont="1" applyFill="1" applyBorder="1" applyAlignment="1">
      <alignment horizontal="center" vertical="center" wrapText="1"/>
    </xf>
    <xf numFmtId="0" fontId="46" fillId="0" borderId="1" xfId="0" applyFont="1" applyBorder="1" applyAlignment="1">
      <alignment horizontal="center" vertical="center" wrapText="1"/>
    </xf>
    <xf numFmtId="9" fontId="46" fillId="0" borderId="1" xfId="0" applyNumberFormat="1" applyFont="1" applyBorder="1" applyAlignment="1">
      <alignment horizontal="center" vertical="center" wrapText="1"/>
    </xf>
    <xf numFmtId="0" fontId="45" fillId="0" borderId="1" xfId="0" applyFont="1" applyBorder="1" applyAlignment="1">
      <alignment horizontal="center" vertical="center" wrapText="1"/>
    </xf>
    <xf numFmtId="49" fontId="51" fillId="0" borderId="1" xfId="0" applyNumberFormat="1" applyFont="1" applyBorder="1" applyAlignment="1">
      <alignment horizontal="center" vertical="center" wrapText="1"/>
    </xf>
    <xf numFmtId="0" fontId="45" fillId="43" borderId="1" xfId="0" applyFont="1" applyFill="1" applyBorder="1" applyAlignment="1">
      <alignment horizontal="center" vertical="center" wrapText="1"/>
    </xf>
    <xf numFmtId="10" fontId="46" fillId="0" borderId="1" xfId="305" applyNumberFormat="1" applyFont="1" applyFill="1" applyBorder="1" applyAlignment="1">
      <alignment horizontal="center" vertical="center" wrapText="1"/>
    </xf>
    <xf numFmtId="0" fontId="45" fillId="45" borderId="1" xfId="0" applyFont="1" applyFill="1" applyBorder="1" applyAlignment="1">
      <alignment horizontal="center" vertical="center" wrapText="1"/>
    </xf>
    <xf numFmtId="9" fontId="45" fillId="0" borderId="1" xfId="305" applyFont="1" applyFill="1" applyBorder="1" applyAlignment="1">
      <alignment horizontal="center" vertical="center" wrapText="1"/>
    </xf>
    <xf numFmtId="0" fontId="45" fillId="40" borderId="1" xfId="0" applyFont="1" applyFill="1" applyBorder="1" applyAlignment="1">
      <alignment horizontal="center" vertical="center" wrapText="1"/>
    </xf>
    <xf numFmtId="9" fontId="96" fillId="40" borderId="1" xfId="305" applyFont="1" applyFill="1" applyBorder="1" applyAlignment="1">
      <alignment horizontal="center" vertical="center" wrapText="1"/>
    </xf>
    <xf numFmtId="9" fontId="96" fillId="40" borderId="28" xfId="305" applyFont="1" applyFill="1" applyBorder="1" applyAlignment="1">
      <alignment horizontal="center" vertical="center" wrapText="1"/>
    </xf>
    <xf numFmtId="9" fontId="96" fillId="40" borderId="32" xfId="305" applyFont="1" applyFill="1" applyBorder="1" applyAlignment="1">
      <alignment horizontal="center" vertical="center" wrapText="1"/>
    </xf>
    <xf numFmtId="9" fontId="96" fillId="40" borderId="39" xfId="305" applyFont="1" applyFill="1" applyBorder="1" applyAlignment="1">
      <alignment horizontal="center" vertical="center" wrapText="1"/>
    </xf>
    <xf numFmtId="0" fontId="51" fillId="0" borderId="28" xfId="0" applyFont="1" applyBorder="1" applyAlignment="1">
      <alignment horizontal="center" vertical="center" wrapText="1"/>
    </xf>
    <xf numFmtId="0" fontId="51" fillId="0" borderId="32" xfId="0" applyFont="1" applyBorder="1" applyAlignment="1">
      <alignment horizontal="center" vertical="center" wrapText="1"/>
    </xf>
    <xf numFmtId="0" fontId="51" fillId="40" borderId="1" xfId="0" applyFont="1" applyFill="1" applyBorder="1" applyAlignment="1">
      <alignment horizontal="center" vertical="center" wrapText="1"/>
    </xf>
    <xf numFmtId="0" fontId="51" fillId="51" borderId="1" xfId="0" applyFont="1" applyFill="1" applyBorder="1" applyAlignment="1">
      <alignment horizontal="center" vertical="center" wrapText="1"/>
    </xf>
    <xf numFmtId="0" fontId="46" fillId="51" borderId="1" xfId="0" applyFont="1" applyFill="1" applyBorder="1" applyAlignment="1">
      <alignment horizontal="center" vertical="center" wrapText="1"/>
    </xf>
    <xf numFmtId="0" fontId="45" fillId="2" borderId="1" xfId="0" applyFont="1" applyFill="1" applyBorder="1" applyAlignment="1">
      <alignment horizontal="center" vertical="center" wrapText="1"/>
    </xf>
    <xf numFmtId="10" fontId="46" fillId="0" borderId="28" xfId="305" applyNumberFormat="1" applyFont="1" applyFill="1" applyBorder="1" applyAlignment="1">
      <alignment horizontal="center" vertical="center" wrapText="1"/>
    </xf>
    <xf numFmtId="10" fontId="46" fillId="0" borderId="32" xfId="305" applyNumberFormat="1" applyFont="1" applyFill="1" applyBorder="1" applyAlignment="1">
      <alignment horizontal="center" vertical="center" wrapText="1"/>
    </xf>
    <xf numFmtId="0" fontId="45" fillId="43" borderId="28" xfId="0" applyFont="1" applyFill="1" applyBorder="1" applyAlignment="1">
      <alignment horizontal="center" vertical="center" wrapText="1"/>
    </xf>
    <xf numFmtId="0" fontId="45" fillId="43" borderId="39" xfId="0" applyFont="1" applyFill="1" applyBorder="1" applyAlignment="1">
      <alignment horizontal="center" vertical="center" wrapText="1"/>
    </xf>
    <xf numFmtId="0" fontId="45" fillId="43" borderId="32" xfId="0" applyFont="1" applyFill="1" applyBorder="1" applyAlignment="1">
      <alignment horizontal="center" vertical="center" wrapText="1"/>
    </xf>
    <xf numFmtId="0" fontId="92" fillId="0" borderId="64" xfId="0" applyFont="1" applyBorder="1" applyAlignment="1">
      <alignment horizontal="left" vertical="center" wrapText="1"/>
    </xf>
    <xf numFmtId="0" fontId="92" fillId="0" borderId="65" xfId="0" applyFont="1" applyBorder="1" applyAlignment="1">
      <alignment horizontal="left" vertical="center" wrapText="1"/>
    </xf>
    <xf numFmtId="0" fontId="92" fillId="0" borderId="66" xfId="0" applyFont="1" applyBorder="1" applyAlignment="1">
      <alignment horizontal="left" vertical="center" wrapText="1"/>
    </xf>
    <xf numFmtId="49" fontId="45" fillId="0" borderId="1" xfId="303" applyNumberFormat="1" applyFont="1" applyFill="1" applyBorder="1" applyAlignment="1">
      <alignment horizontal="center" vertical="center" wrapText="1"/>
    </xf>
    <xf numFmtId="9" fontId="96" fillId="0" borderId="1" xfId="305" applyFont="1" applyFill="1" applyBorder="1" applyAlignment="1">
      <alignment horizontal="center" vertical="center" wrapText="1"/>
    </xf>
    <xf numFmtId="0" fontId="96" fillId="45" borderId="1" xfId="0" applyFont="1" applyFill="1" applyBorder="1" applyAlignment="1">
      <alignment horizontal="center" vertical="center" wrapText="1"/>
    </xf>
    <xf numFmtId="0" fontId="96" fillId="0" borderId="1" xfId="0" applyFont="1" applyBorder="1" applyAlignment="1">
      <alignment horizontal="center" vertical="center" wrapText="1"/>
    </xf>
    <xf numFmtId="10" fontId="46" fillId="0" borderId="1" xfId="0" applyNumberFormat="1" applyFont="1" applyBorder="1" applyAlignment="1">
      <alignment horizontal="center" vertical="center" wrapText="1"/>
    </xf>
    <xf numFmtId="10" fontId="46" fillId="0" borderId="28" xfId="0" applyNumberFormat="1" applyFont="1" applyBorder="1" applyAlignment="1">
      <alignment horizontal="center" vertical="center" wrapText="1"/>
    </xf>
    <xf numFmtId="10" fontId="46" fillId="0" borderId="32" xfId="0" applyNumberFormat="1" applyFont="1" applyBorder="1" applyAlignment="1">
      <alignment horizontal="center" vertical="center" wrapText="1"/>
    </xf>
    <xf numFmtId="0" fontId="50" fillId="43" borderId="28" xfId="0" applyFont="1" applyFill="1" applyBorder="1" applyAlignment="1">
      <alignment horizontal="center" vertical="center"/>
    </xf>
    <xf numFmtId="0" fontId="50" fillId="43" borderId="39" xfId="0" applyFont="1" applyFill="1" applyBorder="1" applyAlignment="1">
      <alignment horizontal="center" vertical="center"/>
    </xf>
    <xf numFmtId="0" fontId="50" fillId="43" borderId="32" xfId="0" applyFont="1" applyFill="1" applyBorder="1" applyAlignment="1">
      <alignment horizontal="center" vertical="center"/>
    </xf>
    <xf numFmtId="9" fontId="45" fillId="0" borderId="28" xfId="305" applyFont="1" applyFill="1" applyBorder="1" applyAlignment="1">
      <alignment horizontal="center" vertical="center" wrapText="1"/>
    </xf>
    <xf numFmtId="9" fontId="45" fillId="0" borderId="39" xfId="305" applyFont="1" applyFill="1" applyBorder="1" applyAlignment="1">
      <alignment horizontal="center" vertical="center" wrapText="1"/>
    </xf>
    <xf numFmtId="9" fontId="45" fillId="0" borderId="32" xfId="305" applyFont="1" applyFill="1" applyBorder="1" applyAlignment="1">
      <alignment horizontal="center" vertical="center" wrapText="1"/>
    </xf>
    <xf numFmtId="10" fontId="46" fillId="0" borderId="39" xfId="0" applyNumberFormat="1" applyFont="1" applyBorder="1" applyAlignment="1">
      <alignment horizontal="center" vertical="center" wrapText="1"/>
    </xf>
    <xf numFmtId="0" fontId="45" fillId="40" borderId="28" xfId="0" applyFont="1" applyFill="1" applyBorder="1" applyAlignment="1">
      <alignment horizontal="center" vertical="center" wrapText="1"/>
    </xf>
    <xf numFmtId="0" fontId="45" fillId="40" borderId="39" xfId="0" applyFont="1" applyFill="1" applyBorder="1" applyAlignment="1">
      <alignment horizontal="center" vertical="center" wrapText="1"/>
    </xf>
    <xf numFmtId="0" fontId="45" fillId="40" borderId="32" xfId="0" applyFont="1" applyFill="1" applyBorder="1" applyAlignment="1">
      <alignment horizontal="center" vertical="center" wrapText="1"/>
    </xf>
    <xf numFmtId="2" fontId="45" fillId="0" borderId="1" xfId="0" applyNumberFormat="1" applyFont="1" applyBorder="1" applyAlignment="1">
      <alignment horizontal="center" vertical="center" wrapText="1"/>
    </xf>
    <xf numFmtId="9" fontId="51" fillId="0" borderId="28" xfId="305" applyFont="1" applyFill="1" applyBorder="1" applyAlignment="1">
      <alignment horizontal="center" vertical="center" wrapText="1"/>
    </xf>
    <xf numFmtId="9" fontId="51" fillId="0" borderId="39" xfId="305" applyFont="1" applyFill="1" applyBorder="1" applyAlignment="1">
      <alignment horizontal="center" vertical="center" wrapText="1"/>
    </xf>
    <xf numFmtId="9" fontId="51" fillId="0" borderId="32" xfId="305" applyFont="1" applyFill="1" applyBorder="1" applyAlignment="1">
      <alignment horizontal="center" vertical="center" wrapText="1"/>
    </xf>
    <xf numFmtId="10" fontId="46" fillId="0" borderId="39" xfId="305" applyNumberFormat="1" applyFont="1" applyFill="1" applyBorder="1" applyAlignment="1">
      <alignment horizontal="center" vertical="center" wrapText="1"/>
    </xf>
    <xf numFmtId="9" fontId="45" fillId="45" borderId="1" xfId="305" applyFont="1" applyFill="1" applyBorder="1" applyAlignment="1">
      <alignment horizontal="center" vertical="center" wrapText="1"/>
    </xf>
    <xf numFmtId="10" fontId="46" fillId="40" borderId="1" xfId="305" applyNumberFormat="1" applyFont="1" applyFill="1" applyBorder="1" applyAlignment="1">
      <alignment horizontal="center" vertical="center" wrapText="1"/>
    </xf>
    <xf numFmtId="49" fontId="53" fillId="0" borderId="1" xfId="0" applyNumberFormat="1" applyFont="1" applyBorder="1" applyAlignment="1">
      <alignment horizontal="center" vertical="center" wrapText="1"/>
    </xf>
    <xf numFmtId="49" fontId="45" fillId="0" borderId="28" xfId="0" applyNumberFormat="1" applyFont="1" applyBorder="1" applyAlignment="1">
      <alignment horizontal="center" vertical="center" wrapText="1"/>
    </xf>
    <xf numFmtId="49" fontId="45" fillId="0" borderId="39" xfId="0" applyNumberFormat="1" applyFont="1" applyBorder="1" applyAlignment="1">
      <alignment horizontal="center" vertical="center" wrapText="1"/>
    </xf>
    <xf numFmtId="49" fontId="45" fillId="0" borderId="32" xfId="0" applyNumberFormat="1" applyFont="1" applyBorder="1" applyAlignment="1">
      <alignment horizontal="center" vertical="center" wrapText="1"/>
    </xf>
    <xf numFmtId="0" fontId="46" fillId="0" borderId="28"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3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32" xfId="0" applyFont="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6" xfId="0" applyFont="1" applyFill="1" applyBorder="1" applyAlignment="1">
      <alignment horizontal="center"/>
    </xf>
    <xf numFmtId="0" fontId="16" fillId="2" borderId="17" xfId="0" applyFont="1" applyFill="1" applyBorder="1" applyAlignment="1">
      <alignment horizontal="center"/>
    </xf>
    <xf numFmtId="0" fontId="16" fillId="2" borderId="13" xfId="0" applyFont="1" applyFill="1" applyBorder="1" applyAlignment="1">
      <alignment horizontal="center"/>
    </xf>
    <xf numFmtId="0" fontId="16" fillId="2" borderId="15" xfId="0" applyFont="1" applyFill="1" applyBorder="1" applyAlignment="1">
      <alignment horizont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3" fillId="44" borderId="57" xfId="0" applyFont="1" applyFill="1" applyBorder="1" applyAlignment="1">
      <alignment horizontal="left" vertical="center" wrapText="1"/>
    </xf>
    <xf numFmtId="0" fontId="83" fillId="44" borderId="58" xfId="0" applyFont="1" applyFill="1" applyBorder="1" applyAlignment="1">
      <alignment horizontal="left" vertical="center" wrapText="1"/>
    </xf>
    <xf numFmtId="0" fontId="83" fillId="44" borderId="59" xfId="0" applyFont="1" applyFill="1" applyBorder="1" applyAlignment="1">
      <alignment horizontal="left" vertical="center" wrapText="1"/>
    </xf>
    <xf numFmtId="174" fontId="87" fillId="0" borderId="1" xfId="0" applyNumberFormat="1" applyFont="1" applyBorder="1" applyAlignment="1">
      <alignment horizontal="center" vertical="center" wrapText="1"/>
    </xf>
    <xf numFmtId="10" fontId="61" fillId="0" borderId="1" xfId="305" applyNumberFormat="1" applyFont="1" applyBorder="1" applyAlignment="1">
      <alignment horizontal="center" vertical="center" wrapText="1"/>
    </xf>
    <xf numFmtId="174" fontId="87" fillId="0" borderId="11" xfId="0" applyNumberFormat="1" applyFont="1" applyBorder="1" applyAlignment="1">
      <alignment horizontal="center" vertical="center" wrapText="1"/>
    </xf>
    <xf numFmtId="174" fontId="87" fillId="0" borderId="16" xfId="0" applyNumberFormat="1" applyFont="1" applyBorder="1" applyAlignment="1">
      <alignment horizontal="center" vertical="center" wrapText="1"/>
    </xf>
    <xf numFmtId="174" fontId="87" fillId="0" borderId="13" xfId="0" applyNumberFormat="1" applyFont="1" applyBorder="1" applyAlignment="1">
      <alignment horizontal="center" vertical="center" wrapText="1"/>
    </xf>
    <xf numFmtId="10" fontId="61" fillId="0" borderId="28" xfId="305" applyNumberFormat="1" applyFont="1" applyBorder="1" applyAlignment="1">
      <alignment horizontal="center" vertical="center" wrapText="1"/>
    </xf>
    <xf numFmtId="10" fontId="61" fillId="0" borderId="39" xfId="305" applyNumberFormat="1" applyFont="1" applyBorder="1" applyAlignment="1">
      <alignment horizontal="center" vertical="center" wrapText="1"/>
    </xf>
    <xf numFmtId="10" fontId="61" fillId="0" borderId="32" xfId="305" applyNumberFormat="1" applyFont="1" applyBorder="1" applyAlignment="1">
      <alignment horizontal="center" vertical="center" wrapText="1"/>
    </xf>
    <xf numFmtId="10" fontId="61" fillId="0" borderId="47" xfId="305" applyNumberFormat="1" applyFont="1" applyBorder="1" applyAlignment="1">
      <alignment horizontal="center" vertical="center" wrapText="1"/>
    </xf>
    <xf numFmtId="0" fontId="60" fillId="0" borderId="28" xfId="0" applyFont="1" applyBorder="1" applyAlignment="1">
      <alignment horizontal="center" vertical="center" wrapText="1"/>
    </xf>
    <xf numFmtId="0" fontId="60" fillId="0" borderId="32" xfId="0" applyFont="1" applyBorder="1" applyAlignment="1">
      <alignment horizontal="center" vertical="center" wrapText="1"/>
    </xf>
    <xf numFmtId="0" fontId="56" fillId="43" borderId="28" xfId="0" applyFont="1" applyFill="1" applyBorder="1" applyAlignment="1">
      <alignment horizontal="center" vertical="center"/>
    </xf>
    <xf numFmtId="0" fontId="56" fillId="43" borderId="39" xfId="0" applyFont="1" applyFill="1" applyBorder="1" applyAlignment="1">
      <alignment horizontal="center" vertical="center"/>
    </xf>
    <xf numFmtId="0" fontId="56" fillId="43" borderId="32" xfId="0" applyFont="1" applyFill="1" applyBorder="1" applyAlignment="1">
      <alignment horizontal="center" vertical="center"/>
    </xf>
    <xf numFmtId="0" fontId="44" fillId="0" borderId="28" xfId="306" applyFill="1" applyBorder="1" applyAlignment="1">
      <alignment horizontal="center"/>
    </xf>
    <xf numFmtId="0" fontId="44" fillId="0" borderId="32" xfId="306" applyFill="1" applyBorder="1" applyAlignment="1">
      <alignment horizontal="center"/>
    </xf>
    <xf numFmtId="0" fontId="69" fillId="0" borderId="28" xfId="0" applyFont="1" applyBorder="1" applyAlignment="1">
      <alignment horizontal="center" vertical="center" wrapText="1"/>
    </xf>
    <xf numFmtId="0" fontId="69" fillId="0" borderId="32" xfId="0" applyFont="1" applyBorder="1" applyAlignment="1">
      <alignment horizontal="center" vertical="center" wrapText="1"/>
    </xf>
    <xf numFmtId="0" fontId="56" fillId="43" borderId="47" xfId="0" applyFont="1" applyFill="1" applyBorder="1" applyAlignment="1">
      <alignment horizontal="center" vertical="center"/>
    </xf>
    <xf numFmtId="0" fontId="56" fillId="0" borderId="1" xfId="0" applyFont="1" applyBorder="1" applyAlignment="1">
      <alignment horizontal="center" vertical="center" wrapText="1"/>
    </xf>
    <xf numFmtId="0" fontId="56" fillId="41" borderId="1" xfId="0" applyFont="1" applyFill="1" applyBorder="1" applyAlignment="1">
      <alignment horizontal="center" vertical="center" wrapText="1"/>
    </xf>
    <xf numFmtId="169" fontId="56" fillId="0" borderId="1" xfId="0" applyNumberFormat="1" applyFont="1" applyBorder="1" applyAlignment="1">
      <alignment horizontal="center" vertical="center" wrapText="1"/>
    </xf>
    <xf numFmtId="1" fontId="54" fillId="0" borderId="30" xfId="0" applyNumberFormat="1" applyFont="1" applyBorder="1" applyAlignment="1">
      <alignment horizontal="center" vertical="center" wrapText="1"/>
    </xf>
    <xf numFmtId="0" fontId="69" fillId="0" borderId="28" xfId="0" applyFont="1" applyBorder="1" applyAlignment="1">
      <alignment horizontal="left" vertical="center" wrapText="1"/>
    </xf>
    <xf numFmtId="0" fontId="69" fillId="0" borderId="32" xfId="0" applyFont="1" applyBorder="1" applyAlignment="1">
      <alignment horizontal="left" vertical="center" wrapText="1"/>
    </xf>
    <xf numFmtId="0" fontId="62" fillId="0" borderId="12" xfId="306" applyFont="1" applyFill="1" applyBorder="1" applyAlignment="1">
      <alignment horizontal="left" vertical="center"/>
    </xf>
    <xf numFmtId="0" fontId="62" fillId="0" borderId="15" xfId="306" applyFont="1" applyFill="1" applyBorder="1" applyAlignment="1">
      <alignment horizontal="left" vertical="center"/>
    </xf>
    <xf numFmtId="9" fontId="56" fillId="0" borderId="47" xfId="0" applyNumberFormat="1" applyFont="1" applyBorder="1" applyAlignment="1">
      <alignment horizontal="center" vertical="center"/>
    </xf>
    <xf numFmtId="9" fontId="56" fillId="0" borderId="39" xfId="0" applyNumberFormat="1" applyFont="1" applyBorder="1" applyAlignment="1">
      <alignment horizontal="center" vertical="center"/>
    </xf>
    <xf numFmtId="9" fontId="56" fillId="0" borderId="32" xfId="0" applyNumberFormat="1" applyFont="1" applyBorder="1" applyAlignment="1">
      <alignment horizontal="center" vertical="center"/>
    </xf>
    <xf numFmtId="169" fontId="56" fillId="0" borderId="32" xfId="0" applyNumberFormat="1" applyFont="1" applyBorder="1" applyAlignment="1">
      <alignment horizontal="center" vertical="center" wrapText="1"/>
    </xf>
    <xf numFmtId="0" fontId="56" fillId="0" borderId="32" xfId="0" applyFont="1" applyBorder="1" applyAlignment="1">
      <alignment horizontal="center" vertical="center" wrapText="1"/>
    </xf>
    <xf numFmtId="1" fontId="60" fillId="0" borderId="1" xfId="0" applyNumberFormat="1" applyFont="1" applyBorder="1" applyAlignment="1">
      <alignment horizontal="center" vertical="center" wrapText="1"/>
    </xf>
    <xf numFmtId="9" fontId="60" fillId="0" borderId="1" xfId="305" applyFont="1" applyFill="1" applyBorder="1" applyAlignment="1">
      <alignment horizontal="center" vertical="center" wrapText="1"/>
    </xf>
    <xf numFmtId="1" fontId="56" fillId="0" borderId="1" xfId="0" applyNumberFormat="1" applyFont="1" applyBorder="1" applyAlignment="1">
      <alignment horizontal="left" vertical="center" wrapText="1"/>
    </xf>
    <xf numFmtId="1" fontId="56" fillId="0" borderId="1" xfId="0" applyNumberFormat="1" applyFont="1" applyBorder="1" applyAlignment="1">
      <alignment horizontal="center" vertical="center" wrapText="1"/>
    </xf>
    <xf numFmtId="0" fontId="56" fillId="43" borderId="1" xfId="0" applyFont="1" applyFill="1" applyBorder="1" applyAlignment="1">
      <alignment horizontal="center" vertical="center" wrapText="1"/>
    </xf>
    <xf numFmtId="9" fontId="56" fillId="0" borderId="1" xfId="0" applyNumberFormat="1" applyFont="1" applyBorder="1" applyAlignment="1">
      <alignment horizontal="center" vertical="center"/>
    </xf>
    <xf numFmtId="173" fontId="56" fillId="0" borderId="1" xfId="303" applyNumberFormat="1" applyFont="1" applyFill="1" applyBorder="1" applyAlignment="1">
      <alignment horizontal="center" vertical="center" wrapText="1"/>
    </xf>
    <xf numFmtId="173" fontId="56" fillId="43" borderId="1" xfId="303" applyNumberFormat="1" applyFont="1" applyFill="1" applyBorder="1" applyAlignment="1">
      <alignment horizontal="center" vertical="center" wrapText="1"/>
    </xf>
    <xf numFmtId="1" fontId="56" fillId="0" borderId="28" xfId="0" applyNumberFormat="1" applyFont="1" applyBorder="1" applyAlignment="1">
      <alignment horizontal="center" vertical="center" wrapText="1"/>
    </xf>
    <xf numFmtId="1" fontId="56" fillId="0" borderId="32" xfId="0" applyNumberFormat="1" applyFont="1" applyBorder="1" applyAlignment="1">
      <alignment horizontal="center" vertical="center" wrapText="1"/>
    </xf>
    <xf numFmtId="1" fontId="56" fillId="43" borderId="1" xfId="0" applyNumberFormat="1" applyFont="1" applyFill="1" applyBorder="1" applyAlignment="1">
      <alignment horizontal="center" vertical="center" wrapText="1"/>
    </xf>
    <xf numFmtId="9" fontId="56" fillId="0" borderId="1" xfId="305" applyFont="1" applyFill="1" applyBorder="1" applyAlignment="1">
      <alignment horizontal="center" vertical="center" wrapText="1"/>
    </xf>
    <xf numFmtId="0" fontId="69" fillId="0" borderId="1" xfId="0" applyFont="1" applyBorder="1" applyAlignment="1">
      <alignment horizontal="left" vertical="center" wrapText="1"/>
    </xf>
    <xf numFmtId="173" fontId="56" fillId="0" borderId="7" xfId="303" applyNumberFormat="1" applyFont="1" applyFill="1" applyBorder="1" applyAlignment="1">
      <alignment horizontal="center" vertical="center" wrapText="1"/>
    </xf>
    <xf numFmtId="173" fontId="56" fillId="43" borderId="7" xfId="303" applyNumberFormat="1" applyFont="1" applyFill="1" applyBorder="1" applyAlignment="1">
      <alignment horizontal="center" vertical="center" wrapText="1"/>
    </xf>
    <xf numFmtId="0" fontId="67" fillId="0" borderId="47" xfId="0" applyFont="1" applyBorder="1" applyAlignment="1">
      <alignment horizontal="center" vertical="center" wrapText="1"/>
    </xf>
    <xf numFmtId="0" fontId="67" fillId="0" borderId="42"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39" xfId="0" applyFont="1" applyBorder="1" applyAlignment="1">
      <alignment horizontal="center" vertical="center" wrapText="1"/>
    </xf>
    <xf numFmtId="0" fontId="67" fillId="0" borderId="44"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17"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31" xfId="0" applyFont="1" applyBorder="1" applyAlignment="1">
      <alignment horizontal="center" vertical="center" wrapText="1"/>
    </xf>
    <xf numFmtId="0" fontId="60" fillId="0" borderId="9" xfId="0" applyFont="1" applyBorder="1" applyAlignment="1">
      <alignment horizontal="center" vertical="center" wrapText="1"/>
    </xf>
    <xf numFmtId="0" fontId="60" fillId="0" borderId="29"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30" xfId="0" applyFont="1" applyBorder="1" applyAlignment="1">
      <alignment horizontal="center" vertical="center" wrapText="1"/>
    </xf>
    <xf numFmtId="9" fontId="60" fillId="0" borderId="6" xfId="305" applyFont="1" applyFill="1" applyBorder="1" applyAlignment="1">
      <alignment horizontal="center" vertical="center" wrapText="1"/>
    </xf>
    <xf numFmtId="9" fontId="60" fillId="0" borderId="9" xfId="305" applyFont="1" applyFill="1" applyBorder="1" applyAlignment="1">
      <alignment horizontal="center" vertical="center" wrapText="1"/>
    </xf>
    <xf numFmtId="9" fontId="60" fillId="0" borderId="29" xfId="305" applyFont="1" applyFill="1" applyBorder="1" applyAlignment="1">
      <alignment horizontal="center" vertical="center" wrapText="1"/>
    </xf>
    <xf numFmtId="9" fontId="60" fillId="0" borderId="7" xfId="305" applyFont="1" applyFill="1" applyBorder="1" applyAlignment="1">
      <alignment horizontal="center" vertical="center" wrapText="1"/>
    </xf>
    <xf numFmtId="9" fontId="60" fillId="0" borderId="30" xfId="305" applyFont="1" applyFill="1" applyBorder="1" applyAlignment="1">
      <alignment horizontal="center" vertical="center" wrapText="1"/>
    </xf>
    <xf numFmtId="49" fontId="56" fillId="0" borderId="31" xfId="0" applyNumberFormat="1" applyFont="1" applyBorder="1" applyAlignment="1">
      <alignment horizontal="center" vertical="center" wrapText="1"/>
    </xf>
    <xf numFmtId="49" fontId="56" fillId="0" borderId="9" xfId="0" applyNumberFormat="1" applyFont="1" applyBorder="1" applyAlignment="1">
      <alignment horizontal="center" vertical="center" wrapText="1"/>
    </xf>
    <xf numFmtId="49" fontId="56" fillId="0" borderId="29" xfId="0" applyNumberFormat="1" applyFont="1" applyBorder="1" applyAlignment="1">
      <alignment horizontal="center" vertical="center" wrapText="1"/>
    </xf>
    <xf numFmtId="49" fontId="56" fillId="0" borderId="32" xfId="0" applyNumberFormat="1" applyFont="1" applyBorder="1" applyAlignment="1">
      <alignment horizontal="center" vertical="center" wrapText="1"/>
    </xf>
    <xf numFmtId="49" fontId="56" fillId="0" borderId="1" xfId="0" applyNumberFormat="1" applyFont="1" applyBorder="1" applyAlignment="1">
      <alignment horizontal="center" vertical="center" wrapText="1"/>
    </xf>
    <xf numFmtId="49" fontId="56" fillId="0" borderId="30" xfId="0" applyNumberFormat="1" applyFont="1" applyBorder="1" applyAlignment="1">
      <alignment horizontal="center" vertical="center" wrapText="1"/>
    </xf>
    <xf numFmtId="1" fontId="60" fillId="0" borderId="6" xfId="0" applyNumberFormat="1" applyFont="1" applyBorder="1" applyAlignment="1">
      <alignment horizontal="center" vertical="center" wrapText="1"/>
    </xf>
    <xf numFmtId="1" fontId="60" fillId="0" borderId="9" xfId="0" applyNumberFormat="1" applyFont="1" applyBorder="1" applyAlignment="1">
      <alignment horizontal="center" vertical="center" wrapText="1"/>
    </xf>
    <xf numFmtId="1" fontId="60" fillId="0" borderId="29" xfId="0" applyNumberFormat="1" applyFont="1" applyBorder="1" applyAlignment="1">
      <alignment horizontal="center" vertical="center" wrapText="1"/>
    </xf>
    <xf numFmtId="0" fontId="60" fillId="0" borderId="6" xfId="0" applyFont="1" applyBorder="1" applyAlignment="1">
      <alignment horizontal="center" vertical="center" wrapText="1"/>
    </xf>
    <xf numFmtId="0" fontId="60" fillId="0" borderId="7"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29" xfId="0" applyFont="1" applyBorder="1" applyAlignment="1">
      <alignment horizontal="center" vertical="center" wrapText="1"/>
    </xf>
    <xf numFmtId="0" fontId="56" fillId="0" borderId="7" xfId="0" applyFont="1" applyBorder="1" applyAlignment="1">
      <alignment horizontal="center" vertical="center" wrapText="1"/>
    </xf>
    <xf numFmtId="0" fontId="56" fillId="0" borderId="30" xfId="0" applyFont="1" applyBorder="1" applyAlignment="1">
      <alignment horizontal="center" vertical="center" wrapText="1"/>
    </xf>
    <xf numFmtId="1" fontId="54" fillId="0" borderId="28" xfId="0" applyNumberFormat="1" applyFont="1" applyBorder="1" applyAlignment="1">
      <alignment horizontal="center" vertical="center" wrapText="1"/>
    </xf>
    <xf numFmtId="1" fontId="60" fillId="0" borderId="7" xfId="0" applyNumberFormat="1" applyFont="1" applyBorder="1" applyAlignment="1">
      <alignment horizontal="center" vertical="center" wrapText="1"/>
    </xf>
    <xf numFmtId="9" fontId="56" fillId="0" borderId="1" xfId="0" applyNumberFormat="1" applyFont="1" applyBorder="1" applyAlignment="1">
      <alignment horizontal="left" vertical="center" wrapText="1"/>
    </xf>
    <xf numFmtId="9" fontId="56" fillId="0" borderId="1" xfId="0" applyNumberFormat="1" applyFont="1" applyBorder="1" applyAlignment="1">
      <alignment horizontal="center" vertical="center" wrapText="1"/>
    </xf>
    <xf numFmtId="0" fontId="67" fillId="0" borderId="32"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30" xfId="0" applyFont="1" applyBorder="1" applyAlignment="1">
      <alignment horizontal="center" vertical="center" wrapText="1"/>
    </xf>
    <xf numFmtId="1" fontId="54" fillId="0" borderId="42" xfId="0" applyNumberFormat="1" applyFont="1" applyBorder="1" applyAlignment="1">
      <alignment horizontal="center" vertical="center" wrapText="1"/>
    </xf>
    <xf numFmtId="1" fontId="60" fillId="0" borderId="7" xfId="0" applyNumberFormat="1" applyFont="1" applyBorder="1" applyAlignment="1">
      <alignment horizontal="center" vertical="center"/>
    </xf>
    <xf numFmtId="1" fontId="60" fillId="0" borderId="1" xfId="0" applyNumberFormat="1" applyFont="1" applyBorder="1" applyAlignment="1">
      <alignment horizontal="center" vertical="center"/>
    </xf>
    <xf numFmtId="1" fontId="60" fillId="0" borderId="7" xfId="0" applyNumberFormat="1" applyFont="1" applyBorder="1" applyAlignment="1">
      <alignment horizontal="left" vertical="center" wrapText="1"/>
    </xf>
    <xf numFmtId="1" fontId="60" fillId="0" borderId="1" xfId="0" applyNumberFormat="1" applyFont="1" applyBorder="1" applyAlignment="1">
      <alignment horizontal="left" vertical="center" wrapText="1"/>
    </xf>
    <xf numFmtId="1" fontId="60" fillId="43" borderId="7" xfId="0" applyNumberFormat="1" applyFont="1" applyFill="1" applyBorder="1" applyAlignment="1">
      <alignment horizontal="center" vertical="center" wrapText="1"/>
    </xf>
    <xf numFmtId="1" fontId="60" fillId="43" borderId="1" xfId="0" applyNumberFormat="1" applyFont="1" applyFill="1" applyBorder="1" applyAlignment="1">
      <alignment horizontal="center" vertical="center" wrapText="1"/>
    </xf>
    <xf numFmtId="9" fontId="56" fillId="0" borderId="7" xfId="0" applyNumberFormat="1" applyFont="1" applyBorder="1" applyAlignment="1">
      <alignment horizontal="center" vertical="center"/>
    </xf>
    <xf numFmtId="0" fontId="64" fillId="0" borderId="1" xfId="306" applyFont="1" applyFill="1" applyBorder="1" applyAlignment="1">
      <alignment horizontal="left" vertical="center" wrapText="1"/>
    </xf>
    <xf numFmtId="166" fontId="60" fillId="0" borderId="1" xfId="303" applyNumberFormat="1" applyFont="1" applyFill="1" applyBorder="1" applyAlignment="1">
      <alignment horizontal="left" vertical="center" wrapText="1"/>
    </xf>
    <xf numFmtId="166" fontId="60" fillId="0" borderId="1" xfId="303" applyNumberFormat="1" applyFont="1" applyFill="1" applyBorder="1" applyAlignment="1">
      <alignment horizontal="center" vertical="center" wrapText="1"/>
    </xf>
    <xf numFmtId="166" fontId="60" fillId="43" borderId="1" xfId="303" applyNumberFormat="1" applyFont="1" applyFill="1" applyBorder="1" applyAlignment="1">
      <alignment horizontal="center" vertical="center" wrapText="1"/>
    </xf>
    <xf numFmtId="1" fontId="60" fillId="0" borderId="30" xfId="0" applyNumberFormat="1" applyFont="1" applyBorder="1" applyAlignment="1">
      <alignment horizontal="center" vertical="center" wrapText="1"/>
    </xf>
    <xf numFmtId="49" fontId="60" fillId="0" borderId="31" xfId="0" applyNumberFormat="1" applyFont="1" applyBorder="1" applyAlignment="1">
      <alignment horizontal="center" vertical="center" wrapText="1"/>
    </xf>
    <xf numFmtId="49" fontId="60" fillId="0" borderId="9" xfId="0" applyNumberFormat="1" applyFont="1" applyBorder="1" applyAlignment="1">
      <alignment horizontal="center" vertical="center" wrapText="1"/>
    </xf>
    <xf numFmtId="49" fontId="60" fillId="0" borderId="29" xfId="0" applyNumberFormat="1" applyFont="1" applyBorder="1" applyAlignment="1">
      <alignment horizontal="center" vertical="center" wrapText="1"/>
    </xf>
    <xf numFmtId="49" fontId="60" fillId="0" borderId="32" xfId="0" applyNumberFormat="1" applyFont="1" applyBorder="1" applyAlignment="1">
      <alignment horizontal="center" vertical="center" wrapText="1"/>
    </xf>
    <xf numFmtId="49" fontId="60" fillId="0" borderId="1" xfId="0" applyNumberFormat="1" applyFont="1" applyBorder="1" applyAlignment="1">
      <alignment horizontal="center" vertical="center" wrapText="1"/>
    </xf>
    <xf numFmtId="49" fontId="60" fillId="0" borderId="30" xfId="0" applyNumberFormat="1" applyFont="1" applyBorder="1" applyAlignment="1">
      <alignment horizontal="center" vertical="center" wrapText="1"/>
    </xf>
    <xf numFmtId="9" fontId="60" fillId="0" borderId="32" xfId="305" applyFont="1" applyFill="1" applyBorder="1" applyAlignment="1">
      <alignment horizontal="center" vertical="center" wrapText="1"/>
    </xf>
    <xf numFmtId="1" fontId="60" fillId="0" borderId="32" xfId="0" applyNumberFormat="1" applyFont="1" applyBorder="1" applyAlignment="1">
      <alignment horizontal="center" vertical="center" wrapText="1"/>
    </xf>
    <xf numFmtId="1" fontId="60" fillId="0" borderId="32" xfId="0" applyNumberFormat="1" applyFont="1" applyBorder="1" applyAlignment="1">
      <alignment horizontal="left" vertical="center" wrapText="1"/>
    </xf>
    <xf numFmtId="9" fontId="56" fillId="0" borderId="7" xfId="0" applyNumberFormat="1" applyFont="1" applyBorder="1" applyAlignment="1">
      <alignment horizontal="center" vertical="center" wrapText="1"/>
    </xf>
    <xf numFmtId="0" fontId="82" fillId="53" borderId="57" xfId="0" applyFont="1" applyFill="1" applyBorder="1" applyAlignment="1">
      <alignment horizontal="left" vertical="center" wrapText="1"/>
    </xf>
    <xf numFmtId="0" fontId="82" fillId="53" borderId="58" xfId="0" applyFont="1" applyFill="1" applyBorder="1" applyAlignment="1">
      <alignment horizontal="left" vertical="center" wrapText="1"/>
    </xf>
    <xf numFmtId="0" fontId="82" fillId="53" borderId="59" xfId="0" applyFont="1" applyFill="1" applyBorder="1" applyAlignment="1">
      <alignment horizontal="left" vertical="center" wrapText="1"/>
    </xf>
    <xf numFmtId="1" fontId="60" fillId="0" borderId="1" xfId="0" applyNumberFormat="1" applyFont="1" applyBorder="1" applyAlignment="1">
      <alignment vertical="center" wrapText="1"/>
    </xf>
    <xf numFmtId="1" fontId="54" fillId="0" borderId="1" xfId="0" applyNumberFormat="1" applyFont="1" applyBorder="1" applyAlignment="1">
      <alignment horizontal="center" vertical="center" wrapText="1"/>
    </xf>
    <xf numFmtId="1" fontId="60" fillId="0" borderId="39" xfId="0" applyNumberFormat="1" applyFont="1" applyBorder="1" applyAlignment="1">
      <alignment horizontal="center" vertical="center" wrapText="1"/>
    </xf>
    <xf numFmtId="1" fontId="60" fillId="0" borderId="39" xfId="0" applyNumberFormat="1" applyFont="1" applyBorder="1" applyAlignment="1">
      <alignment horizontal="left" vertical="center" wrapText="1"/>
    </xf>
    <xf numFmtId="2" fontId="60" fillId="0" borderId="39" xfId="0" applyNumberFormat="1" applyFont="1" applyBorder="1" applyAlignment="1">
      <alignment horizontal="center" vertical="center" wrapText="1"/>
    </xf>
    <xf numFmtId="2" fontId="60" fillId="0" borderId="32" xfId="0" applyNumberFormat="1" applyFont="1" applyBorder="1" applyAlignment="1">
      <alignment horizontal="center" vertical="center" wrapText="1"/>
    </xf>
    <xf numFmtId="9" fontId="60" fillId="0" borderId="39" xfId="305" applyFont="1" applyFill="1" applyBorder="1" applyAlignment="1">
      <alignment horizontal="center" vertical="center" wrapText="1"/>
    </xf>
    <xf numFmtId="1" fontId="60" fillId="0" borderId="28" xfId="0" applyNumberFormat="1" applyFont="1" applyBorder="1" applyAlignment="1">
      <alignment horizontal="left" vertical="center" wrapText="1"/>
    </xf>
    <xf numFmtId="1" fontId="60" fillId="0" borderId="28" xfId="0" applyNumberFormat="1" applyFont="1" applyBorder="1" applyAlignment="1">
      <alignment horizontal="center" vertical="center" wrapText="1"/>
    </xf>
    <xf numFmtId="9" fontId="60" fillId="0" borderId="28" xfId="305" applyFont="1" applyFill="1" applyBorder="1" applyAlignment="1">
      <alignment horizontal="center" vertical="center" wrapText="1"/>
    </xf>
    <xf numFmtId="1" fontId="60" fillId="0" borderId="47" xfId="0" applyNumberFormat="1" applyFont="1" applyBorder="1" applyAlignment="1">
      <alignment horizontal="center" vertical="center" wrapText="1"/>
    </xf>
    <xf numFmtId="1" fontId="60" fillId="0" borderId="47" xfId="0" applyNumberFormat="1" applyFont="1" applyBorder="1" applyAlignment="1">
      <alignment horizontal="left" vertical="center" wrapText="1"/>
    </xf>
    <xf numFmtId="9" fontId="61" fillId="0" borderId="1" xfId="0" applyNumberFormat="1" applyFont="1" applyBorder="1" applyAlignment="1">
      <alignment horizontal="center" vertical="center"/>
    </xf>
    <xf numFmtId="0" fontId="60" fillId="0" borderId="36"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39" xfId="0" applyFont="1" applyBorder="1" applyAlignment="1">
      <alignment horizontal="center" vertical="center" wrapText="1"/>
    </xf>
    <xf numFmtId="0" fontId="60" fillId="0" borderId="42" xfId="0" applyFont="1" applyBorder="1" applyAlignment="1">
      <alignment horizontal="center" vertical="center" wrapText="1"/>
    </xf>
    <xf numFmtId="1" fontId="60" fillId="0" borderId="47" xfId="0" applyNumberFormat="1" applyFont="1" applyBorder="1" applyAlignment="1">
      <alignment horizontal="center" vertical="center"/>
    </xf>
    <xf numFmtId="1" fontId="60" fillId="0" borderId="39" xfId="0" applyNumberFormat="1" applyFont="1" applyBorder="1" applyAlignment="1">
      <alignment horizontal="center" vertical="center"/>
    </xf>
    <xf numFmtId="1" fontId="60" fillId="0" borderId="32" xfId="0" applyNumberFormat="1" applyFont="1" applyBorder="1" applyAlignment="1">
      <alignment horizontal="center" vertical="center"/>
    </xf>
    <xf numFmtId="1" fontId="60" fillId="0" borderId="31" xfId="0" applyNumberFormat="1" applyFont="1" applyBorder="1" applyAlignment="1">
      <alignment horizontal="center" vertical="center" wrapText="1"/>
    </xf>
    <xf numFmtId="1" fontId="66" fillId="0" borderId="32" xfId="0" applyNumberFormat="1" applyFont="1" applyBorder="1" applyAlignment="1">
      <alignment horizontal="left" vertical="center" wrapText="1"/>
    </xf>
    <xf numFmtId="1" fontId="66" fillId="0" borderId="1" xfId="0" applyNumberFormat="1" applyFont="1" applyBorder="1" applyAlignment="1">
      <alignment horizontal="left" vertical="center" wrapText="1"/>
    </xf>
    <xf numFmtId="1" fontId="66" fillId="0" borderId="32" xfId="0" applyNumberFormat="1" applyFont="1" applyBorder="1" applyAlignment="1">
      <alignment horizontal="center" vertical="center" wrapText="1"/>
    </xf>
    <xf numFmtId="1" fontId="66" fillId="0" borderId="1" xfId="0" applyNumberFormat="1" applyFont="1" applyBorder="1" applyAlignment="1">
      <alignment horizontal="center" vertical="center" wrapText="1"/>
    </xf>
    <xf numFmtId="1" fontId="60" fillId="43" borderId="28" xfId="0" applyNumberFormat="1" applyFont="1" applyFill="1" applyBorder="1" applyAlignment="1">
      <alignment horizontal="center" vertical="center" wrapText="1"/>
    </xf>
    <xf numFmtId="1" fontId="60" fillId="43" borderId="32" xfId="0" applyNumberFormat="1" applyFont="1" applyFill="1" applyBorder="1" applyAlignment="1">
      <alignment horizontal="center" vertical="center" wrapText="1"/>
    </xf>
    <xf numFmtId="0" fontId="60" fillId="0" borderId="28" xfId="0" applyFont="1" applyBorder="1" applyAlignment="1">
      <alignment horizontal="left" vertical="center" wrapText="1"/>
    </xf>
    <xf numFmtId="0" fontId="60" fillId="0" borderId="39" xfId="0" applyFont="1" applyBorder="1" applyAlignment="1">
      <alignment horizontal="left" vertical="center" wrapText="1"/>
    </xf>
    <xf numFmtId="0" fontId="60" fillId="0" borderId="32" xfId="0" applyFont="1" applyBorder="1" applyAlignment="1">
      <alignment horizontal="left" vertical="center" wrapText="1"/>
    </xf>
    <xf numFmtId="1" fontId="66" fillId="0" borderId="39" xfId="0" applyNumberFormat="1" applyFont="1" applyBorder="1" applyAlignment="1">
      <alignment horizontal="left" vertical="center" wrapText="1"/>
    </xf>
    <xf numFmtId="1" fontId="66" fillId="0" borderId="39" xfId="0" applyNumberFormat="1" applyFont="1" applyBorder="1" applyAlignment="1">
      <alignment horizontal="center" vertical="center" wrapText="1"/>
    </xf>
    <xf numFmtId="9" fontId="61" fillId="0" borderId="1" xfId="305" applyFont="1" applyFill="1" applyBorder="1" applyAlignment="1">
      <alignment horizontal="center" vertical="center" wrapText="1"/>
    </xf>
    <xf numFmtId="1" fontId="56" fillId="0" borderId="39" xfId="0" applyNumberFormat="1" applyFont="1" applyBorder="1" applyAlignment="1">
      <alignment horizontal="center" vertical="center" wrapText="1"/>
    </xf>
    <xf numFmtId="9" fontId="61" fillId="0" borderId="32" xfId="305" applyFont="1" applyFill="1" applyBorder="1" applyAlignment="1">
      <alignment horizontal="center" vertical="center" wrapText="1"/>
    </xf>
    <xf numFmtId="0" fontId="56" fillId="41" borderId="32" xfId="0" applyFont="1" applyFill="1" applyBorder="1" applyAlignment="1">
      <alignment horizontal="center" vertical="center" wrapText="1"/>
    </xf>
    <xf numFmtId="1" fontId="66" fillId="43" borderId="32" xfId="0" applyNumberFormat="1" applyFont="1" applyFill="1" applyBorder="1" applyAlignment="1">
      <alignment horizontal="center" vertical="center" wrapText="1"/>
    </xf>
    <xf numFmtId="1" fontId="66" fillId="43" borderId="1" xfId="0" applyNumberFormat="1" applyFont="1" applyFill="1" applyBorder="1" applyAlignment="1">
      <alignment horizontal="center" vertical="center" wrapText="1"/>
    </xf>
    <xf numFmtId="1" fontId="56" fillId="0" borderId="32" xfId="0" applyNumberFormat="1" applyFont="1" applyBorder="1" applyAlignment="1">
      <alignment horizontal="left" vertical="center" wrapText="1"/>
    </xf>
    <xf numFmtId="1" fontId="56" fillId="43" borderId="32" xfId="0" applyNumberFormat="1" applyFont="1" applyFill="1" applyBorder="1" applyAlignment="1">
      <alignment horizontal="center" vertical="center" wrapText="1"/>
    </xf>
    <xf numFmtId="9" fontId="56" fillId="0" borderId="32" xfId="305" applyFont="1" applyFill="1" applyBorder="1" applyAlignment="1">
      <alignment horizontal="center" vertical="center" wrapText="1"/>
    </xf>
    <xf numFmtId="0" fontId="56" fillId="0" borderId="1" xfId="0" applyFont="1" applyBorder="1" applyAlignment="1">
      <alignment horizontal="left" vertical="center" wrapText="1"/>
    </xf>
    <xf numFmtId="167" fontId="60" fillId="0" borderId="32" xfId="305" applyNumberFormat="1" applyFont="1" applyFill="1" applyBorder="1" applyAlignment="1">
      <alignment horizontal="center" vertical="center" wrapText="1"/>
    </xf>
    <xf numFmtId="167" fontId="60" fillId="0" borderId="1" xfId="305" applyNumberFormat="1" applyFont="1" applyFill="1" applyBorder="1" applyAlignment="1">
      <alignment horizontal="center" vertical="center" wrapText="1"/>
    </xf>
    <xf numFmtId="167" fontId="60" fillId="0" borderId="30" xfId="305" applyNumberFormat="1" applyFont="1" applyFill="1" applyBorder="1" applyAlignment="1">
      <alignment horizontal="center" vertical="center" wrapText="1"/>
    </xf>
    <xf numFmtId="0" fontId="56" fillId="0" borderId="32" xfId="0" applyFont="1" applyBorder="1" applyAlignment="1">
      <alignment horizontal="left" vertical="center" wrapText="1"/>
    </xf>
    <xf numFmtId="0" fontId="56" fillId="43" borderId="1" xfId="0" applyFont="1" applyFill="1" applyBorder="1" applyAlignment="1">
      <alignment horizontal="center" vertical="center"/>
    </xf>
    <xf numFmtId="0" fontId="56" fillId="0" borderId="7" xfId="0" applyFont="1" applyBorder="1" applyAlignment="1">
      <alignment horizontal="left" vertical="center" wrapText="1"/>
    </xf>
    <xf numFmtId="9" fontId="56" fillId="0" borderId="7" xfId="0" applyNumberFormat="1" applyFont="1" applyBorder="1" applyAlignment="1">
      <alignment horizontal="left" vertical="center" wrapText="1"/>
    </xf>
    <xf numFmtId="1" fontId="60" fillId="43" borderId="39" xfId="0" applyNumberFormat="1" applyFont="1" applyFill="1" applyBorder="1" applyAlignment="1">
      <alignment horizontal="center" vertical="center" wrapText="1"/>
    </xf>
    <xf numFmtId="1" fontId="67" fillId="0" borderId="32" xfId="0" applyNumberFormat="1" applyFont="1" applyBorder="1" applyAlignment="1">
      <alignment horizontal="center" vertical="center" wrapText="1"/>
    </xf>
    <xf numFmtId="1" fontId="67" fillId="0" borderId="1" xfId="0" applyNumberFormat="1" applyFont="1" applyBorder="1" applyAlignment="1">
      <alignment horizontal="center" vertical="center" wrapText="1"/>
    </xf>
    <xf numFmtId="1" fontId="67" fillId="0" borderId="30" xfId="0" applyNumberFormat="1" applyFont="1" applyBorder="1" applyAlignment="1">
      <alignment horizontal="center" vertical="center" wrapText="1"/>
    </xf>
    <xf numFmtId="0" fontId="56" fillId="43" borderId="7" xfId="0" applyFont="1" applyFill="1" applyBorder="1" applyAlignment="1">
      <alignment horizontal="center" vertical="center"/>
    </xf>
    <xf numFmtId="1" fontId="56" fillId="0" borderId="1" xfId="0" applyNumberFormat="1" applyFont="1" applyBorder="1" applyAlignment="1">
      <alignment horizontal="center" vertical="center"/>
    </xf>
    <xf numFmtId="1" fontId="60" fillId="0" borderId="42" xfId="0" applyNumberFormat="1" applyFont="1" applyBorder="1" applyAlignment="1">
      <alignment horizontal="center" vertical="center" wrapText="1"/>
    </xf>
    <xf numFmtId="0" fontId="56" fillId="0" borderId="47" xfId="0" applyFont="1" applyBorder="1" applyAlignment="1">
      <alignment horizontal="left" vertical="center" wrapText="1"/>
    </xf>
    <xf numFmtId="0" fontId="56" fillId="0" borderId="39" xfId="0" applyFont="1" applyBorder="1" applyAlignment="1">
      <alignment horizontal="left" vertical="center" wrapText="1"/>
    </xf>
    <xf numFmtId="0" fontId="56" fillId="0" borderId="47" xfId="0" applyFont="1" applyBorder="1" applyAlignment="1">
      <alignment horizontal="center" vertical="center" wrapText="1"/>
    </xf>
    <xf numFmtId="0" fontId="56" fillId="0" borderId="39" xfId="0" applyFont="1" applyBorder="1" applyAlignment="1">
      <alignment horizontal="center" vertical="center" wrapText="1"/>
    </xf>
    <xf numFmtId="49" fontId="67" fillId="0" borderId="39" xfId="0" applyNumberFormat="1" applyFont="1" applyBorder="1" applyAlignment="1">
      <alignment horizontal="center" vertical="center" wrapText="1"/>
    </xf>
    <xf numFmtId="49" fontId="67" fillId="0" borderId="42" xfId="0" applyNumberFormat="1" applyFont="1" applyBorder="1" applyAlignment="1">
      <alignment horizontal="center" vertical="center" wrapText="1"/>
    </xf>
    <xf numFmtId="9" fontId="67" fillId="0" borderId="39" xfId="0" applyNumberFormat="1" applyFont="1" applyBorder="1" applyAlignment="1">
      <alignment horizontal="center" vertical="center" wrapText="1"/>
    </xf>
    <xf numFmtId="9" fontId="67" fillId="0" borderId="42" xfId="0" applyNumberFormat="1" applyFont="1" applyBorder="1" applyAlignment="1">
      <alignment horizontal="center" vertical="center" wrapText="1"/>
    </xf>
    <xf numFmtId="1" fontId="67" fillId="0" borderId="39" xfId="0" applyNumberFormat="1" applyFont="1" applyBorder="1" applyAlignment="1">
      <alignment horizontal="center" vertical="center" wrapText="1"/>
    </xf>
    <xf numFmtId="1" fontId="67" fillId="0" borderId="42" xfId="0" applyNumberFormat="1" applyFont="1" applyBorder="1" applyAlignment="1">
      <alignment horizontal="center" vertical="center" wrapText="1"/>
    </xf>
    <xf numFmtId="1" fontId="56" fillId="0" borderId="47" xfId="0" applyNumberFormat="1" applyFont="1" applyBorder="1" applyAlignment="1">
      <alignment horizontal="center" vertical="center" wrapText="1"/>
    </xf>
    <xf numFmtId="166" fontId="60" fillId="0" borderId="31" xfId="303" applyNumberFormat="1" applyFont="1" applyBorder="1" applyAlignment="1">
      <alignment horizontal="center" vertical="center" wrapText="1"/>
    </xf>
    <xf numFmtId="166" fontId="60" fillId="0" borderId="9" xfId="303" applyNumberFormat="1" applyFont="1" applyBorder="1" applyAlignment="1">
      <alignment horizontal="center" vertical="center" wrapText="1"/>
    </xf>
    <xf numFmtId="166" fontId="60" fillId="0" borderId="29" xfId="303" applyNumberFormat="1" applyFont="1" applyBorder="1" applyAlignment="1">
      <alignment horizontal="center" vertical="center" wrapText="1"/>
    </xf>
    <xf numFmtId="166" fontId="60" fillId="0" borderId="32" xfId="303" applyNumberFormat="1" applyFont="1" applyBorder="1" applyAlignment="1">
      <alignment horizontal="center" vertical="center" wrapText="1"/>
    </xf>
    <xf numFmtId="166" fontId="60" fillId="0" borderId="1" xfId="303" applyNumberFormat="1" applyFont="1" applyBorder="1" applyAlignment="1">
      <alignment horizontal="center" vertical="center" wrapText="1"/>
    </xf>
    <xf numFmtId="166" fontId="60" fillId="0" borderId="30" xfId="303" applyNumberFormat="1" applyFont="1" applyBorder="1" applyAlignment="1">
      <alignment horizontal="center" vertical="center" wrapText="1"/>
    </xf>
    <xf numFmtId="166" fontId="60" fillId="0" borderId="32" xfId="303" applyNumberFormat="1" applyFont="1" applyFill="1" applyBorder="1" applyAlignment="1">
      <alignment horizontal="center" vertical="center" wrapText="1"/>
    </xf>
    <xf numFmtId="166" fontId="60" fillId="0" borderId="30" xfId="303" applyNumberFormat="1" applyFont="1" applyFill="1" applyBorder="1" applyAlignment="1">
      <alignment horizontal="center" vertical="center" wrapText="1"/>
    </xf>
    <xf numFmtId="166" fontId="56" fillId="0" borderId="1" xfId="303" applyNumberFormat="1" applyFont="1" applyFill="1" applyBorder="1" applyAlignment="1">
      <alignment horizontal="left" vertical="center" wrapText="1"/>
    </xf>
    <xf numFmtId="166" fontId="56" fillId="0" borderId="1" xfId="303" applyNumberFormat="1" applyFont="1" applyFill="1" applyBorder="1" applyAlignment="1">
      <alignment horizontal="center" vertical="center" wrapText="1"/>
    </xf>
    <xf numFmtId="166" fontId="56" fillId="43" borderId="1" xfId="303" applyNumberFormat="1" applyFont="1" applyFill="1" applyBorder="1" applyAlignment="1">
      <alignment horizontal="center" vertical="center" wrapText="1"/>
    </xf>
    <xf numFmtId="173" fontId="56" fillId="0" borderId="28" xfId="303" applyNumberFormat="1" applyFont="1" applyFill="1" applyBorder="1" applyAlignment="1">
      <alignment horizontal="center" vertical="center"/>
    </xf>
    <xf numFmtId="173" fontId="56" fillId="0" borderId="39" xfId="303" applyNumberFormat="1" applyFont="1" applyFill="1" applyBorder="1" applyAlignment="1">
      <alignment horizontal="center" vertical="center"/>
    </xf>
    <xf numFmtId="173" fontId="56" fillId="0" borderId="32" xfId="303" applyNumberFormat="1" applyFont="1" applyFill="1" applyBorder="1" applyAlignment="1">
      <alignment horizontal="center" vertical="center"/>
    </xf>
    <xf numFmtId="43" fontId="56" fillId="0" borderId="47" xfId="303" applyFont="1" applyFill="1" applyBorder="1" applyAlignment="1">
      <alignment horizontal="center" vertical="center"/>
    </xf>
    <xf numFmtId="43" fontId="56" fillId="0" borderId="39" xfId="303" applyFont="1" applyFill="1" applyBorder="1" applyAlignment="1">
      <alignment horizontal="center" vertical="center"/>
    </xf>
    <xf numFmtId="43" fontId="56" fillId="0" borderId="32" xfId="303" applyFont="1" applyFill="1" applyBorder="1" applyAlignment="1">
      <alignment horizontal="center" vertical="center"/>
    </xf>
    <xf numFmtId="43" fontId="56" fillId="0" borderId="28" xfId="303" applyFont="1" applyFill="1" applyBorder="1" applyAlignment="1">
      <alignment horizontal="center" vertical="center"/>
    </xf>
    <xf numFmtId="166" fontId="60" fillId="0" borderId="32" xfId="303" applyNumberFormat="1" applyFont="1" applyFill="1" applyBorder="1" applyAlignment="1">
      <alignment horizontal="left" vertical="center" wrapText="1"/>
    </xf>
    <xf numFmtId="166" fontId="60" fillId="43" borderId="32" xfId="303" applyNumberFormat="1" applyFont="1" applyFill="1" applyBorder="1" applyAlignment="1">
      <alignment horizontal="center" vertical="center" wrapText="1"/>
    </xf>
    <xf numFmtId="0" fontId="56" fillId="0" borderId="31" xfId="0" applyFont="1" applyBorder="1" applyAlignment="1">
      <alignment horizontal="center" vertical="center" wrapText="1"/>
    </xf>
    <xf numFmtId="49" fontId="56" fillId="0" borderId="32" xfId="303" applyNumberFormat="1" applyFont="1" applyBorder="1" applyAlignment="1">
      <alignment horizontal="center" vertical="center" wrapText="1"/>
    </xf>
    <xf numFmtId="49" fontId="56" fillId="0" borderId="1" xfId="303" applyNumberFormat="1" applyFont="1" applyBorder="1" applyAlignment="1">
      <alignment horizontal="center" vertical="center" wrapText="1"/>
    </xf>
    <xf numFmtId="0" fontId="56" fillId="0" borderId="44" xfId="0" applyFont="1" applyBorder="1" applyAlignment="1">
      <alignment horizontal="center" vertical="center" wrapText="1"/>
    </xf>
    <xf numFmtId="49" fontId="56" fillId="0" borderId="39" xfId="0" applyNumberFormat="1" applyFont="1" applyBorder="1" applyAlignment="1">
      <alignment horizontal="center" vertical="center" wrapText="1"/>
    </xf>
    <xf numFmtId="0" fontId="61" fillId="0" borderId="1" xfId="0" applyFont="1" applyBorder="1" applyAlignment="1">
      <alignment horizontal="center" vertical="center" wrapText="1"/>
    </xf>
    <xf numFmtId="0" fontId="61" fillId="43" borderId="1" xfId="0" applyFont="1" applyFill="1" applyBorder="1" applyAlignment="1">
      <alignment horizontal="center" vertical="center" wrapText="1"/>
    </xf>
    <xf numFmtId="1" fontId="56" fillId="0" borderId="39" xfId="0" applyNumberFormat="1" applyFont="1" applyBorder="1" applyAlignment="1">
      <alignment horizontal="left" vertical="center" wrapText="1"/>
    </xf>
    <xf numFmtId="1" fontId="85" fillId="0" borderId="30" xfId="0" applyNumberFormat="1" applyFont="1" applyBorder="1" applyAlignment="1">
      <alignment horizontal="center" vertical="center" wrapText="1"/>
    </xf>
    <xf numFmtId="1" fontId="56" fillId="0" borderId="28" xfId="0" applyNumberFormat="1" applyFont="1" applyBorder="1" applyAlignment="1">
      <alignment horizontal="left" vertical="center" wrapText="1"/>
    </xf>
    <xf numFmtId="0" fontId="56" fillId="43" borderId="32" xfId="0" applyFont="1" applyFill="1" applyBorder="1" applyAlignment="1">
      <alignment horizontal="center" vertical="center" wrapText="1"/>
    </xf>
    <xf numFmtId="0" fontId="60" fillId="0" borderId="47" xfId="0" applyFont="1" applyBorder="1" applyAlignment="1">
      <alignment horizontal="center" vertical="center"/>
    </xf>
    <xf numFmtId="0" fontId="60" fillId="0" borderId="39" xfId="0" applyFont="1" applyBorder="1" applyAlignment="1">
      <alignment horizontal="center" vertical="center"/>
    </xf>
    <xf numFmtId="0" fontId="60" fillId="0" borderId="32" xfId="0" applyFont="1" applyBorder="1" applyAlignment="1">
      <alignment horizontal="center" vertical="center"/>
    </xf>
    <xf numFmtId="0" fontId="56" fillId="0" borderId="28" xfId="0" applyFont="1" applyBorder="1" applyAlignment="1">
      <alignment horizontal="center" vertical="center"/>
    </xf>
    <xf numFmtId="0" fontId="56" fillId="0" borderId="39" xfId="0" applyFont="1" applyBorder="1" applyAlignment="1">
      <alignment horizontal="center" vertical="center"/>
    </xf>
    <xf numFmtId="0" fontId="56" fillId="0" borderId="32" xfId="0" applyFont="1" applyBorder="1" applyAlignment="1">
      <alignment horizontal="center" vertical="center"/>
    </xf>
    <xf numFmtId="0" fontId="55" fillId="2" borderId="1" xfId="0" applyFont="1" applyFill="1" applyBorder="1" applyAlignment="1">
      <alignment horizontal="center" vertical="center" wrapText="1"/>
    </xf>
    <xf numFmtId="0" fontId="55" fillId="2" borderId="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55" fillId="2" borderId="11"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13"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1" xfId="0" applyFont="1" applyFill="1" applyBorder="1" applyAlignment="1">
      <alignment horizontal="center" vertical="center"/>
    </xf>
    <xf numFmtId="1" fontId="56" fillId="0" borderId="7" xfId="0" applyNumberFormat="1" applyFont="1" applyBorder="1" applyAlignment="1">
      <alignment horizontal="center" vertical="center" wrapText="1"/>
    </xf>
    <xf numFmtId="0" fontId="56" fillId="0" borderId="28" xfId="0" applyFont="1" applyBorder="1" applyAlignment="1">
      <alignment horizontal="center" vertical="center" wrapText="1"/>
    </xf>
    <xf numFmtId="0" fontId="60" fillId="0" borderId="27" xfId="0" applyFont="1" applyBorder="1" applyAlignment="1">
      <alignment horizontal="center" vertical="center" wrapText="1"/>
    </xf>
    <xf numFmtId="174" fontId="87" fillId="0" borderId="60" xfId="0" applyNumberFormat="1" applyFont="1" applyBorder="1" applyAlignment="1">
      <alignment horizontal="center" vertical="center" wrapText="1"/>
    </xf>
    <xf numFmtId="10" fontId="61" fillId="0" borderId="13" xfId="305" applyNumberFormat="1" applyFont="1" applyBorder="1" applyAlignment="1">
      <alignment horizontal="center" vertical="center" wrapText="1"/>
    </xf>
    <xf numFmtId="10" fontId="61" fillId="0" borderId="2" xfId="305" applyNumberFormat="1" applyFont="1" applyBorder="1" applyAlignment="1">
      <alignment horizontal="center" vertical="center" wrapText="1"/>
    </xf>
    <xf numFmtId="174" fontId="87" fillId="0" borderId="62" xfId="0" applyNumberFormat="1" applyFont="1" applyBorder="1" applyAlignment="1">
      <alignment horizontal="center" vertical="center" wrapText="1"/>
    </xf>
    <xf numFmtId="10" fontId="61" fillId="0" borderId="46" xfId="305" applyNumberFormat="1" applyFont="1" applyBorder="1" applyAlignment="1">
      <alignment horizontal="center" vertical="center" wrapText="1"/>
    </xf>
    <xf numFmtId="174" fontId="89" fillId="0" borderId="32" xfId="304" applyNumberFormat="1" applyFont="1" applyBorder="1" applyAlignment="1">
      <alignment horizontal="center" vertical="center" wrapText="1"/>
    </xf>
    <xf numFmtId="174" fontId="89" fillId="0" borderId="1" xfId="304" applyNumberFormat="1" applyFont="1" applyBorder="1" applyAlignment="1">
      <alignment horizontal="center" vertical="center" wrapText="1"/>
    </xf>
    <xf numFmtId="174" fontId="61" fillId="0" borderId="32" xfId="304" applyNumberFormat="1" applyFont="1" applyBorder="1" applyAlignment="1">
      <alignment horizontal="center" vertical="center" wrapText="1"/>
    </xf>
    <xf numFmtId="174" fontId="61" fillId="0" borderId="1" xfId="304" applyNumberFormat="1" applyFont="1" applyBorder="1" applyAlignment="1">
      <alignment horizontal="center" vertical="center" wrapText="1"/>
    </xf>
    <xf numFmtId="174" fontId="87" fillId="0" borderId="61" xfId="0" applyNumberFormat="1" applyFont="1" applyBorder="1" applyAlignment="1">
      <alignment horizontal="center" vertical="center" wrapText="1"/>
    </xf>
    <xf numFmtId="174" fontId="87" fillId="0" borderId="0" xfId="0" applyNumberFormat="1" applyFont="1" applyBorder="1" applyAlignment="1">
      <alignment horizontal="center" vertical="center" wrapText="1"/>
    </xf>
    <xf numFmtId="174" fontId="87" fillId="0" borderId="14" xfId="0" applyNumberFormat="1" applyFont="1" applyBorder="1" applyAlignment="1">
      <alignment horizontal="center" vertical="center" wrapText="1"/>
    </xf>
    <xf numFmtId="4" fontId="60" fillId="0" borderId="1" xfId="0" applyNumberFormat="1" applyFont="1" applyBorder="1" applyAlignment="1">
      <alignment horizontal="center" vertical="center" wrapText="1"/>
    </xf>
    <xf numFmtId="174" fontId="87" fillId="0" borderId="12" xfId="0" applyNumberFormat="1" applyFont="1" applyBorder="1" applyAlignment="1">
      <alignment horizontal="center" vertical="center" wrapText="1"/>
    </xf>
    <xf numFmtId="174" fontId="87" fillId="0" borderId="17" xfId="0" applyNumberFormat="1" applyFont="1" applyBorder="1" applyAlignment="1">
      <alignment horizontal="center" vertical="center" wrapText="1"/>
    </xf>
    <xf numFmtId="174" fontId="87" fillId="0" borderId="15" xfId="0" applyNumberFormat="1" applyFont="1" applyBorder="1" applyAlignment="1">
      <alignment horizontal="center" vertical="center" wrapText="1"/>
    </xf>
    <xf numFmtId="0" fontId="61" fillId="0" borderId="2" xfId="305" applyNumberFormat="1" applyFont="1" applyBorder="1" applyAlignment="1">
      <alignment horizontal="center" vertical="center" wrapText="1"/>
    </xf>
    <xf numFmtId="4" fontId="60" fillId="0" borderId="32" xfId="0" applyNumberFormat="1" applyFont="1" applyBorder="1" applyAlignment="1">
      <alignment horizontal="center" vertical="center" wrapText="1"/>
    </xf>
    <xf numFmtId="10" fontId="61" fillId="0" borderId="16" xfId="305" applyNumberFormat="1" applyFont="1" applyBorder="1" applyAlignment="1">
      <alignment horizontal="center" vertical="center" wrapText="1"/>
    </xf>
    <xf numFmtId="10" fontId="61" fillId="0" borderId="11" xfId="305" applyNumberFormat="1" applyFont="1" applyBorder="1" applyAlignment="1">
      <alignment horizontal="center" vertical="center" wrapText="1"/>
    </xf>
    <xf numFmtId="174" fontId="87" fillId="0" borderId="28" xfId="0" applyNumberFormat="1" applyFont="1" applyBorder="1" applyAlignment="1">
      <alignment horizontal="center" vertical="center" wrapText="1"/>
    </xf>
    <xf numFmtId="174" fontId="87" fillId="0" borderId="39" xfId="0" applyNumberFormat="1" applyFont="1" applyBorder="1" applyAlignment="1">
      <alignment horizontal="center" vertical="center" wrapText="1"/>
    </xf>
    <xf numFmtId="174" fontId="87" fillId="0" borderId="32" xfId="0" applyNumberFormat="1" applyFont="1" applyBorder="1" applyAlignment="1">
      <alignment horizontal="center" vertical="center" wrapText="1"/>
    </xf>
    <xf numFmtId="0" fontId="60" fillId="0" borderId="63" xfId="0" applyFont="1" applyBorder="1" applyAlignment="1">
      <alignment horizontal="center" vertical="center" wrapText="1"/>
    </xf>
    <xf numFmtId="0" fontId="60" fillId="0" borderId="50" xfId="0" applyFont="1" applyBorder="1" applyAlignment="1">
      <alignment horizontal="center" vertical="center" wrapText="1"/>
    </xf>
    <xf numFmtId="0" fontId="60" fillId="0" borderId="51" xfId="0" applyFont="1" applyBorder="1" applyAlignment="1">
      <alignment horizontal="center" vertical="center" wrapText="1"/>
    </xf>
    <xf numFmtId="0" fontId="18" fillId="5" borderId="2" xfId="1" applyFont="1" applyFill="1" applyBorder="1" applyAlignment="1">
      <alignment horizontal="center" vertical="center"/>
    </xf>
    <xf numFmtId="0" fontId="18" fillId="5" borderId="3" xfId="1" applyFont="1" applyFill="1" applyBorder="1" applyAlignment="1">
      <alignment horizontal="center" vertical="center"/>
    </xf>
    <xf numFmtId="0" fontId="18" fillId="5" borderId="4" xfId="1" applyFont="1" applyFill="1" applyBorder="1" applyAlignment="1">
      <alignment horizontal="center" vertical="center"/>
    </xf>
    <xf numFmtId="0" fontId="20" fillId="0" borderId="1" xfId="1" applyFont="1" applyBorder="1" applyAlignment="1">
      <alignment horizontal="center" vertical="center"/>
    </xf>
    <xf numFmtId="0" fontId="18" fillId="5" borderId="1" xfId="1" applyFont="1" applyFill="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horizontal="center" wrapText="1"/>
    </xf>
    <xf numFmtId="0" fontId="18" fillId="5" borderId="6" xfId="1" applyFont="1" applyFill="1" applyBorder="1" applyAlignment="1">
      <alignment horizontal="center" vertical="center"/>
    </xf>
    <xf numFmtId="0" fontId="18" fillId="5" borderId="7" xfId="1" applyFont="1" applyFill="1" applyBorder="1" applyAlignment="1">
      <alignment horizontal="center" vertical="center"/>
    </xf>
    <xf numFmtId="0" fontId="18" fillId="5" borderId="8" xfId="1" applyFont="1" applyFill="1" applyBorder="1" applyAlignment="1">
      <alignment horizontal="center" vertical="center"/>
    </xf>
  </cellXfs>
  <cellStyles count="307">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cellStyle name="60% - Énfasis2 2" xfId="197"/>
    <cellStyle name="60% - Énfasis3 2" xfId="198"/>
    <cellStyle name="60% - Énfasis4 2" xfId="199"/>
    <cellStyle name="60% - Énfasis5 2" xfId="200"/>
    <cellStyle name="60% - Énfasis6 2" xfId="201"/>
    <cellStyle name="BodyStyle" xfId="5"/>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cellStyle name="Hipervínculo" xfId="306" builtinId="8"/>
    <cellStyle name="Incorrecto" xfId="13" builtinId="27" customBuiltin="1"/>
    <cellStyle name="Millares" xfId="303" builtinId="3"/>
    <cellStyle name="Millares 10" xfId="41"/>
    <cellStyle name="Millares 2" xfId="3"/>
    <cellStyle name="Millares 2 2" xfId="130"/>
    <cellStyle name="Millares 2 2 2" xfId="209"/>
    <cellStyle name="Millares 2 2 2 2" xfId="227"/>
    <cellStyle name="Millares 2 2 2 2 2" xfId="299"/>
    <cellStyle name="Millares 2 2 2 2 3" xfId="263"/>
    <cellStyle name="Millares 2 2 2 3" xfId="281"/>
    <cellStyle name="Millares 2 2 2 4" xfId="245"/>
    <cellStyle name="Millares 2 2 3" xfId="218"/>
    <cellStyle name="Millares 2 2 3 2" xfId="290"/>
    <cellStyle name="Millares 2 2 3 3" xfId="254"/>
    <cellStyle name="Millares 2 2 4" xfId="272"/>
    <cellStyle name="Millares 2 2 5" xfId="236"/>
    <cellStyle name="Millares 2 3" xfId="202"/>
    <cellStyle name="Millares 2 3 2" xfId="211"/>
    <cellStyle name="Millares 2 3 2 2" xfId="229"/>
    <cellStyle name="Millares 2 3 2 2 2" xfId="301"/>
    <cellStyle name="Millares 2 3 2 2 3" xfId="265"/>
    <cellStyle name="Millares 2 3 2 3" xfId="283"/>
    <cellStyle name="Millares 2 3 2 4" xfId="247"/>
    <cellStyle name="Millares 2 3 3" xfId="220"/>
    <cellStyle name="Millares 2 3 3 2" xfId="292"/>
    <cellStyle name="Millares 2 3 3 3" xfId="256"/>
    <cellStyle name="Millares 2 3 4" xfId="274"/>
    <cellStyle name="Millares 2 3 5" xfId="238"/>
    <cellStyle name="Millares 2 4" xfId="207"/>
    <cellStyle name="Millares 2 4 2" xfId="225"/>
    <cellStyle name="Millares 2 4 2 2" xfId="297"/>
    <cellStyle name="Millares 2 4 2 3" xfId="261"/>
    <cellStyle name="Millares 2 4 3" xfId="279"/>
    <cellStyle name="Millares 2 4 4" xfId="243"/>
    <cellStyle name="Millares 2 5" xfId="216"/>
    <cellStyle name="Millares 2 5 2" xfId="288"/>
    <cellStyle name="Millares 2 5 3" xfId="252"/>
    <cellStyle name="Millares 2 6" xfId="270"/>
    <cellStyle name="Millares 2 7" xfId="234"/>
    <cellStyle name="Millares 2 8" xfId="59"/>
    <cellStyle name="Millares 3" xfId="124"/>
    <cellStyle name="Millares 3 2" xfId="208"/>
    <cellStyle name="Millares 3 2 2" xfId="226"/>
    <cellStyle name="Millares 3 2 2 2" xfId="298"/>
    <cellStyle name="Millares 3 2 2 3" xfId="262"/>
    <cellStyle name="Millares 3 2 3" xfId="280"/>
    <cellStyle name="Millares 3 2 4" xfId="244"/>
    <cellStyle name="Millares 3 3" xfId="217"/>
    <cellStyle name="Millares 3 3 2" xfId="289"/>
    <cellStyle name="Millares 3 3 3" xfId="253"/>
    <cellStyle name="Millares 3 4" xfId="271"/>
    <cellStyle name="Millares 3 5" xfId="235"/>
    <cellStyle name="Millares 4" xfId="194"/>
    <cellStyle name="Millares 4 2" xfId="210"/>
    <cellStyle name="Millares 4 2 2" xfId="228"/>
    <cellStyle name="Millares 4 2 2 2" xfId="300"/>
    <cellStyle name="Millares 4 2 2 3" xfId="264"/>
    <cellStyle name="Millares 4 2 3" xfId="282"/>
    <cellStyle name="Millares 4 2 4" xfId="246"/>
    <cellStyle name="Millares 4 3" xfId="219"/>
    <cellStyle name="Millares 4 3 2" xfId="291"/>
    <cellStyle name="Millares 4 3 3" xfId="255"/>
    <cellStyle name="Millares 4 4" xfId="273"/>
    <cellStyle name="Millares 4 5" xfId="237"/>
    <cellStyle name="Millares 5" xfId="206"/>
    <cellStyle name="Millares 5 2" xfId="224"/>
    <cellStyle name="Millares 5 2 2" xfId="296"/>
    <cellStyle name="Millares 5 2 3" xfId="260"/>
    <cellStyle name="Millares 5 3" xfId="278"/>
    <cellStyle name="Millares 5 4" xfId="242"/>
    <cellStyle name="Millares 6" xfId="215"/>
    <cellStyle name="Millares 6 2" xfId="287"/>
    <cellStyle name="Millares 6 3" xfId="251"/>
    <cellStyle name="Millares 7" xfId="269"/>
    <cellStyle name="Millares 8" xfId="233"/>
    <cellStyle name="Millares 9" xfId="53"/>
    <cellStyle name="Moneda" xfId="304" builtinId="4"/>
    <cellStyle name="Moneda [0] 2" xfId="48"/>
    <cellStyle name="Moneda [0] 2 2" xfId="55"/>
    <cellStyle name="Moneda [0] 2 2 2" xfId="126"/>
    <cellStyle name="Moneda [0] 2 3" xfId="121"/>
    <cellStyle name="Moneda [0] 3" xfId="51"/>
    <cellStyle name="Moneda [0] 3 2" xfId="204"/>
    <cellStyle name="Moneda [0] 3 2 2" xfId="222"/>
    <cellStyle name="Moneda [0] 3 2 2 2" xfId="294"/>
    <cellStyle name="Moneda [0] 3 2 2 3" xfId="258"/>
    <cellStyle name="Moneda [0] 3 2 3" xfId="276"/>
    <cellStyle name="Moneda [0] 3 2 4" xfId="240"/>
    <cellStyle name="Moneda [0] 3 3" xfId="213"/>
    <cellStyle name="Moneda [0] 3 3 2" xfId="285"/>
    <cellStyle name="Moneda [0] 3 3 3" xfId="249"/>
    <cellStyle name="Moneda [0] 3 4" xfId="267"/>
    <cellStyle name="Moneda [0] 3 5" xfId="231"/>
    <cellStyle name="Moneda [0] 4" xfId="205"/>
    <cellStyle name="Moneda [0] 4 2" xfId="223"/>
    <cellStyle name="Moneda [0] 4 2 2" xfId="295"/>
    <cellStyle name="Moneda [0] 4 2 3" xfId="259"/>
    <cellStyle name="Moneda [0] 4 3" xfId="277"/>
    <cellStyle name="Moneda [0] 4 4" xfId="241"/>
    <cellStyle name="Moneda [0] 5" xfId="214"/>
    <cellStyle name="Moneda [0] 5 2" xfId="286"/>
    <cellStyle name="Moneda [0] 5 3" xfId="250"/>
    <cellStyle name="Moneda [0] 6" xfId="268"/>
    <cellStyle name="Moneda [0] 7" xfId="232"/>
    <cellStyle name="Moneda [0] 8" xfId="52"/>
    <cellStyle name="Moneda [0] 9" xfId="45"/>
    <cellStyle name="Moneda 10" xfId="66"/>
    <cellStyle name="Moneda 10 2" xfId="137"/>
    <cellStyle name="Moneda 11" xfId="67"/>
    <cellStyle name="Moneda 11 2" xfId="138"/>
    <cellStyle name="Moneda 12" xfId="68"/>
    <cellStyle name="Moneda 12 2" xfId="139"/>
    <cellStyle name="Moneda 13" xfId="69"/>
    <cellStyle name="Moneda 13 2" xfId="140"/>
    <cellStyle name="Moneda 14" xfId="70"/>
    <cellStyle name="Moneda 14 2" xfId="141"/>
    <cellStyle name="Moneda 15" xfId="71"/>
    <cellStyle name="Moneda 15 2" xfId="142"/>
    <cellStyle name="Moneda 16" xfId="72"/>
    <cellStyle name="Moneda 16 2" xfId="143"/>
    <cellStyle name="Moneda 17" xfId="73"/>
    <cellStyle name="Moneda 17 2" xfId="144"/>
    <cellStyle name="Moneda 18" xfId="74"/>
    <cellStyle name="Moneda 18 2" xfId="145"/>
    <cellStyle name="Moneda 19" xfId="75"/>
    <cellStyle name="Moneda 19 2" xfId="146"/>
    <cellStyle name="Moneda 2" xfId="2"/>
    <cellStyle name="Moneda 2 2" xfId="128"/>
    <cellStyle name="Moneda 2 3" xfId="57"/>
    <cellStyle name="Moneda 20" xfId="76"/>
    <cellStyle name="Moneda 20 2" xfId="147"/>
    <cellStyle name="Moneda 21" xfId="79"/>
    <cellStyle name="Moneda 21 2" xfId="150"/>
    <cellStyle name="Moneda 22" xfId="78"/>
    <cellStyle name="Moneda 22 2" xfId="149"/>
    <cellStyle name="Moneda 23" xfId="56"/>
    <cellStyle name="Moneda 23 2" xfId="127"/>
    <cellStyle name="Moneda 24" xfId="77"/>
    <cellStyle name="Moneda 24 2" xfId="148"/>
    <cellStyle name="Moneda 25" xfId="80"/>
    <cellStyle name="Moneda 25 2" xfId="151"/>
    <cellStyle name="Moneda 26" xfId="81"/>
    <cellStyle name="Moneda 26 2" xfId="152"/>
    <cellStyle name="Moneda 27" xfId="82"/>
    <cellStyle name="Moneda 27 2" xfId="153"/>
    <cellStyle name="Moneda 28" xfId="83"/>
    <cellStyle name="Moneda 28 2" xfId="154"/>
    <cellStyle name="Moneda 29" xfId="84"/>
    <cellStyle name="Moneda 29 2" xfId="155"/>
    <cellStyle name="Moneda 3" xfId="58"/>
    <cellStyle name="Moneda 3 2" xfId="129"/>
    <cellStyle name="Moneda 30" xfId="85"/>
    <cellStyle name="Moneda 30 2" xfId="156"/>
    <cellStyle name="Moneda 31" xfId="86"/>
    <cellStyle name="Moneda 31 2" xfId="157"/>
    <cellStyle name="Moneda 32" xfId="87"/>
    <cellStyle name="Moneda 32 2" xfId="158"/>
    <cellStyle name="Moneda 33" xfId="88"/>
    <cellStyle name="Moneda 33 2" xfId="159"/>
    <cellStyle name="Moneda 34" xfId="89"/>
    <cellStyle name="Moneda 34 2" xfId="160"/>
    <cellStyle name="Moneda 35" xfId="90"/>
    <cellStyle name="Moneda 35 2" xfId="161"/>
    <cellStyle name="Moneda 36" xfId="91"/>
    <cellStyle name="Moneda 36 2" xfId="162"/>
    <cellStyle name="Moneda 37" xfId="92"/>
    <cellStyle name="Moneda 37 2" xfId="163"/>
    <cellStyle name="Moneda 38" xfId="93"/>
    <cellStyle name="Moneda 38 2" xfId="164"/>
    <cellStyle name="Moneda 39" xfId="94"/>
    <cellStyle name="Moneda 39 2" xfId="165"/>
    <cellStyle name="Moneda 4" xfId="63"/>
    <cellStyle name="Moneda 4 2" xfId="134"/>
    <cellStyle name="Moneda 40" xfId="95"/>
    <cellStyle name="Moneda 40 2" xfId="166"/>
    <cellStyle name="Moneda 41" xfId="96"/>
    <cellStyle name="Moneda 41 2" xfId="167"/>
    <cellStyle name="Moneda 42" xfId="97"/>
    <cellStyle name="Moneda 42 2" xfId="168"/>
    <cellStyle name="Moneda 43" xfId="98"/>
    <cellStyle name="Moneda 43 2" xfId="169"/>
    <cellStyle name="Moneda 44" xfId="99"/>
    <cellStyle name="Moneda 44 2" xfId="170"/>
    <cellStyle name="Moneda 45" xfId="100"/>
    <cellStyle name="Moneda 45 2" xfId="171"/>
    <cellStyle name="Moneda 46" xfId="101"/>
    <cellStyle name="Moneda 46 2" xfId="172"/>
    <cellStyle name="Moneda 47" xfId="102"/>
    <cellStyle name="Moneda 47 2" xfId="173"/>
    <cellStyle name="Moneda 48" xfId="103"/>
    <cellStyle name="Moneda 48 2" xfId="174"/>
    <cellStyle name="Moneda 49" xfId="104"/>
    <cellStyle name="Moneda 49 2" xfId="175"/>
    <cellStyle name="Moneda 5" xfId="61"/>
    <cellStyle name="Moneda 5 2" xfId="132"/>
    <cellStyle name="Moneda 50" xfId="105"/>
    <cellStyle name="Moneda 50 2" xfId="176"/>
    <cellStyle name="Moneda 51" xfId="106"/>
    <cellStyle name="Moneda 51 2" xfId="177"/>
    <cellStyle name="Moneda 52" xfId="107"/>
    <cellStyle name="Moneda 52 2" xfId="178"/>
    <cellStyle name="Moneda 53" xfId="108"/>
    <cellStyle name="Moneda 53 2" xfId="179"/>
    <cellStyle name="Moneda 54" xfId="109"/>
    <cellStyle name="Moneda 54 2" xfId="180"/>
    <cellStyle name="Moneda 55" xfId="110"/>
    <cellStyle name="Moneda 55 2" xfId="181"/>
    <cellStyle name="Moneda 56" xfId="111"/>
    <cellStyle name="Moneda 56 2" xfId="182"/>
    <cellStyle name="Moneda 57" xfId="112"/>
    <cellStyle name="Moneda 57 2" xfId="183"/>
    <cellStyle name="Moneda 58" xfId="113"/>
    <cellStyle name="Moneda 58 2" xfId="184"/>
    <cellStyle name="Moneda 59" xfId="114"/>
    <cellStyle name="Moneda 59 2" xfId="185"/>
    <cellStyle name="Moneda 6" xfId="54"/>
    <cellStyle name="Moneda 6 2" xfId="125"/>
    <cellStyle name="Moneda 60" xfId="117"/>
    <cellStyle name="Moneda 60 2" xfId="188"/>
    <cellStyle name="Moneda 61" xfId="115"/>
    <cellStyle name="Moneda 61 2" xfId="186"/>
    <cellStyle name="Moneda 62" xfId="60"/>
    <cellStyle name="Moneda 62 2" xfId="131"/>
    <cellStyle name="Moneda 63" xfId="116"/>
    <cellStyle name="Moneda 63 2" xfId="187"/>
    <cellStyle name="Moneda 64" xfId="118"/>
    <cellStyle name="Moneda 64 2" xfId="189"/>
    <cellStyle name="Moneda 65" xfId="119"/>
    <cellStyle name="Moneda 65 2" xfId="190"/>
    <cellStyle name="Moneda 66" xfId="120"/>
    <cellStyle name="Moneda 66 2" xfId="191"/>
    <cellStyle name="Moneda 67" xfId="122"/>
    <cellStyle name="Moneda 68" xfId="123"/>
    <cellStyle name="Moneda 69" xfId="192"/>
    <cellStyle name="Moneda 7" xfId="62"/>
    <cellStyle name="Moneda 7 2" xfId="133"/>
    <cellStyle name="Moneda 70" xfId="203"/>
    <cellStyle name="Moneda 70 2" xfId="212"/>
    <cellStyle name="Moneda 70 2 2" xfId="230"/>
    <cellStyle name="Moneda 70 2 2 2" xfId="302"/>
    <cellStyle name="Moneda 70 2 2 3" xfId="266"/>
    <cellStyle name="Moneda 70 2 3" xfId="284"/>
    <cellStyle name="Moneda 70 2 4" xfId="248"/>
    <cellStyle name="Moneda 70 3" xfId="221"/>
    <cellStyle name="Moneda 70 3 2" xfId="293"/>
    <cellStyle name="Moneda 70 3 3" xfId="257"/>
    <cellStyle name="Moneda 70 4" xfId="275"/>
    <cellStyle name="Moneda 70 5" xfId="239"/>
    <cellStyle name="Moneda 71" xfId="50"/>
    <cellStyle name="Moneda 72" xfId="47"/>
    <cellStyle name="Moneda 73" xfId="193"/>
    <cellStyle name="Moneda 8" xfId="64"/>
    <cellStyle name="Moneda 8 2" xfId="135"/>
    <cellStyle name="Moneda 9" xfId="65"/>
    <cellStyle name="Moneda 9 2" xfId="136"/>
    <cellStyle name="Neutral 2" xfId="195"/>
    <cellStyle name="Normal" xfId="0" builtinId="0"/>
    <cellStyle name="Normal 2" xfId="1"/>
    <cellStyle name="Normal 2 2" xfId="44"/>
    <cellStyle name="Normal 2 2 2" xfId="43"/>
    <cellStyle name="Normal 3" xfId="42"/>
    <cellStyle name="Normal 4" xfId="46"/>
    <cellStyle name="Notas" xfId="20" builtinId="10" customBuiltin="1"/>
    <cellStyle name="Numeric" xfId="6"/>
    <cellStyle name="Porcentaje" xfId="305" builtinId="5"/>
    <cellStyle name="Porcentaje 2" xfId="49"/>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colors>
    <mruColors>
      <color rgb="FFFFFF97"/>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FA10F043-4EF6-4123-8DA2-C2C11241BA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Luz Marlene Andrade Hong" id="{C5C66953-BF70-41C7-A579-A04721FE7909}" userId="e68ce1992bea921d"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16" dT="2024-09-09T23:51:40.65" personId="{C5C66953-BF70-41C7-A579-A04721FE7909}" id="{7EAC1C67-736D-4F3C-85C4-E6003B905824}">
    <text>Este indicador de catálogo no guarda relación con el indicador pdd, mientras el pdd habla de numero de personas el indicador colocado por la entidad habla de estrategias</text>
  </threadedComment>
  <threadedComment ref="N77" dT="2024-09-10T00:01:53.14" personId="{C5C66953-BF70-41C7-A579-A04721FE7909}" id="{D62D6AB2-E688-4E2C-92D9-43AF075C7075}">
    <text>LOS MISMOS 72 ATENDIDOS EN HOGARES DE PASO SON LOS MISMOS RESOCIALIZADOS??? VERIFICAR PORQUE NO SON LOS MISMOS PROCESOS</text>
  </threadedComment>
  <threadedComment ref="Q77" dT="2024-09-26T17:05:39.52" personId="{C5C66953-BF70-41C7-A579-A04721FE7909}" id="{93B2F7A4-B178-436B-B718-4EB9C2D8BEA7}">
    <text xml:space="preserve">no es el mismo numero de las personas atendidas en los hogares de paso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17" Type="http://schemas.openxmlformats.org/officeDocument/2006/relationships/hyperlink" Target="https://alcart-my.sharepoint.com/:b:/g/personal/seguimientodemetasspds_cartagena_gov_co/EbBG6xsZnHxFutZQnJAkkx4BJjsCiCmcTnALyVFpcYuO5A?e=b9dQOm" TargetMode="External"/><Relationship Id="rId21" Type="http://schemas.openxmlformats.org/officeDocument/2006/relationships/hyperlink" Target="https://alcart-my.sharepoint.com/:f:/g/personal/seguimientodemetasspds_cartagena_gov_co/EuApglTI4MZFtXyLmDnErUEBbvmCT9iNiU808n39vohB8Q?e=xcrkDW" TargetMode="External"/><Relationship Id="rId42" Type="http://schemas.openxmlformats.org/officeDocument/2006/relationships/hyperlink" Target="https://alcart-my.sharepoint.com/:b:/g/personal/seguimientodemetasspds_cartagena_gov_co/EfBiMbSTYwFGkxKq8MXOEIABetemLtUo8nFxcLbsaiq3cg?e=SqKo1S" TargetMode="External"/><Relationship Id="rId63" Type="http://schemas.openxmlformats.org/officeDocument/2006/relationships/hyperlink" Target="https://alcart-my.sharepoint.com/:f:/g/personal/seguimientodemetasspds_cartagena_gov_co/El3T0Ph5KYREvduoNbUDAxwBSB0XLZldoI8k-LupRCOanQ?e=TeQUio" TargetMode="External"/><Relationship Id="rId84" Type="http://schemas.openxmlformats.org/officeDocument/2006/relationships/hyperlink" Target="https://alcart.sharepoint.com/:f:/s/GRUPOASUNTOSPARALAMUJER/Eta8LFi2jjlHgiNxl0gRSnIBcBIUuPuDAX66bUGQgVy34g?e=lpCcVJ" TargetMode="External"/><Relationship Id="rId138" Type="http://schemas.openxmlformats.org/officeDocument/2006/relationships/hyperlink" Target="https://alcart-my.sharepoint.com/:f:/g/personal/seguimientodemetasspds_cartagena_gov_co/EpPVSw282WlCsvfs7LuQ3I4Bulz4l_WqDuKIVpR71GxeRw?e=aqqOYv" TargetMode="External"/><Relationship Id="rId107" Type="http://schemas.openxmlformats.org/officeDocument/2006/relationships/hyperlink" Target="https://alcart-my.sharepoint.com/:f:/g/personal/seguimientodemetasspds_cartagena_gov_co/EpNJYmWWw4RMk8VhWGbROnYBkgkEo9uQhUiJvaDF3ykcOg?e=dLraWm" TargetMode="External"/><Relationship Id="rId11" Type="http://schemas.openxmlformats.org/officeDocument/2006/relationships/hyperlink" Target="https://alcart-my.sharepoint.com/:f:/g/personal/seguimientodemetasspds_cartagena_gov_co/EvVM_4CrJCZKgzBv2DOaMrQBk5-i0y1x1Rev2eJ42BVQoA?e=ZMKIAX" TargetMode="External"/><Relationship Id="rId32" Type="http://schemas.openxmlformats.org/officeDocument/2006/relationships/hyperlink" Target="https://alcart-my.sharepoint.com/:f:/g/personal/seguimientodemetasspds_cartagena_gov_co/EnSuV_jul3FKnN1ksHfDGUUBNyZSWpDzSojqRrrN6OqXXA?e=NARlIX" TargetMode="External"/><Relationship Id="rId53" Type="http://schemas.openxmlformats.org/officeDocument/2006/relationships/hyperlink" Target="https://alcart-my.sharepoint.com/:f:/g/personal/seguimientodemetasspds_cartagena_gov_co/EqHAsPMpLalAuXsSpuC7aUoBn6N2OzwE5jink_VtkJupoA?e=Zpqkzv" TargetMode="External"/><Relationship Id="rId74" Type="http://schemas.openxmlformats.org/officeDocument/2006/relationships/hyperlink" Target="https://alcart.sharepoint.com/:f:/s/GRUPOASUNTOSPARALAMUJER/EtKzZO480npMv0v-YgEdMiIBdjZBa29A7AyJQnaAKhIoPg?e=sHyQlk" TargetMode="External"/><Relationship Id="rId128" Type="http://schemas.openxmlformats.org/officeDocument/2006/relationships/hyperlink" Target="https://alcart-my.sharepoint.com/:f:/g/personal/seguimientodemetasspds_cartagena_gov_co/EuAQjj97ufxJj0cLXGuKSdkBE6RMw--6DZmKnx5de2KS0A?e=RUa0vj" TargetMode="External"/><Relationship Id="rId149" Type="http://schemas.openxmlformats.org/officeDocument/2006/relationships/hyperlink" Target="https://community.secop.gov.co/Public/Tendering/ContractNoticePhases/View?PPI=CO1.PPI.29856167&amp;isFromPublicArea=True&amp;isModal=False" TargetMode="External"/><Relationship Id="rId5" Type="http://schemas.openxmlformats.org/officeDocument/2006/relationships/hyperlink" Target="https://alcart-my.sharepoint.com/:w:/g/personal/seguimientodemetasspds_cartagena_gov_co/ERKpJwMOHL9EskIC90XVLZwBDhlZjIpcekKa2Vt_CeYQ2Q?e=qPC88z" TargetMode="External"/><Relationship Id="rId95" Type="http://schemas.openxmlformats.org/officeDocument/2006/relationships/hyperlink" Target="https://alcart-my.sharepoint.com/:f:/g/personal/seguimientodemetasspds_cartagena_gov_co/EmVU0uv2AIhPmJLn7pAYoPkBWZ2-429c0zg1pU4bjbB5zg?e=aMnvfV" TargetMode="External"/><Relationship Id="rId22" Type="http://schemas.openxmlformats.org/officeDocument/2006/relationships/hyperlink" Target="https://alcart-my.sharepoint.com/:x:/g/personal/seguimientodemetasspds_cartagena_gov_co/EW3QHq9SrzJHlvBWssW1J3EBA5Bn2MLQXsriGyr_z3-tyA?e=C7mnDb" TargetMode="External"/><Relationship Id="rId27" Type="http://schemas.openxmlformats.org/officeDocument/2006/relationships/hyperlink" Target="https://alcart-my.sharepoint.com/:f:/g/personal/seguimientodemetasspds_cartagena_gov_co/Eq7hWb0CG05Jg_Kl7EtHQXgBhUyWVVStEefErX4A8DPKYQ?e=KmGtJL" TargetMode="External"/><Relationship Id="rId43" Type="http://schemas.openxmlformats.org/officeDocument/2006/relationships/hyperlink" Target="https://alcart-my.sharepoint.com/:b:/g/personal/seguimientodemetasspds_cartagena_gov_co/EUDh6dEkt-BOh-EZi7YsoFEB5-hlG1s1t8BXXkhHQTEQBw?e=Twov4g" TargetMode="External"/><Relationship Id="rId48" Type="http://schemas.openxmlformats.org/officeDocument/2006/relationships/hyperlink" Target="https://alcart-my.sharepoint.com/:f:/g/personal/seguimientodemetasspds_cartagena_gov_co/EpMRPGwVtTNHpTyqjt9B3i4BeqfuGG37nEY0H4LdcQpTuw?e=eYV85v" TargetMode="External"/><Relationship Id="rId64" Type="http://schemas.openxmlformats.org/officeDocument/2006/relationships/hyperlink" Target="https://alcart-my.sharepoint.com/:f:/g/personal/seguimientodemetasspds_cartagena_gov_co/Ek4KQUFyG7hBiyl1Ptx-8vABeK91fqROdaOauEyW8WeW1A?e=a9qYaa" TargetMode="External"/><Relationship Id="rId69" Type="http://schemas.openxmlformats.org/officeDocument/2006/relationships/hyperlink" Target="https://alcart.sharepoint.com/:f:/s/GRUPOASUNTOSPARALAMUJER/ErhoX4KOlV1Gu8nVpfIIg-YBQDzJMUonpOXO63grVCSDrQ?e=4st0q6" TargetMode="External"/><Relationship Id="rId113" Type="http://schemas.openxmlformats.org/officeDocument/2006/relationships/hyperlink" Target="https://alcart-my.sharepoint.com/:b:/g/personal/seguimientodemetasspds_cartagena_gov_co/EdrLXOVlH9pPtOV0U6nrQSkBaBh1upcTxFK2kJEXHM3kTQ?e=iWlITM" TargetMode="External"/><Relationship Id="rId118" Type="http://schemas.openxmlformats.org/officeDocument/2006/relationships/hyperlink" Target="https://alcart-my.sharepoint.com/:b:/g/personal/seguimientodemetasspds_cartagena_gov_co/EYXCcBb4m8FPp65mwHG4_04Bwm3V6jQgWdl3-lh1UDCFbA?e=5xc4Zh" TargetMode="External"/><Relationship Id="rId134" Type="http://schemas.openxmlformats.org/officeDocument/2006/relationships/hyperlink" Target="https://alcart-my.sharepoint.com/:w:/g/personal/seguimientodemetasspds_cartagena_gov_co/EdR37kO3YXtNsTKiF7qmkksBECikmB3Bw0RLXG4vrgD21w?e=cPXm0o" TargetMode="External"/><Relationship Id="rId139" Type="http://schemas.openxmlformats.org/officeDocument/2006/relationships/hyperlink" Target="https://alcart-my.sharepoint.com/:f:/g/personal/seguimientodemetasspds_cartagena_gov_co/EoU4zp-h0n1MlIoWcHZmwLoB8HZ4CsopOdRky1eQNG5N6Q?e=3RNrFu" TargetMode="External"/><Relationship Id="rId80" Type="http://schemas.openxmlformats.org/officeDocument/2006/relationships/hyperlink" Target="https://alcart.sharepoint.com/:f:/s/GRUPOASUNTOSPARALAMUJER/EtKzZO480npMv0v-YgEdMiIBdjZBa29A7AyJQnaAKhIoPg?e=sHyQlk" TargetMode="External"/><Relationship Id="rId85" Type="http://schemas.openxmlformats.org/officeDocument/2006/relationships/hyperlink" Target="https://alcart.sharepoint.com/:f:/s/GRUPOASUNTOSPARALAMUJER/Eta8LFi2jjlHgiNxl0gRSnIBcBIUuPuDAX66bUGQgVy34g?e=lpCcVJ" TargetMode="External"/><Relationship Id="rId150" Type="http://schemas.openxmlformats.org/officeDocument/2006/relationships/hyperlink" Target="https://alcart-my.sharepoint.com/:f:/g/personal/seguimientodemetasspds_cartagena_gov_co/Eu5n4YlTR55GgAmYWYj16YQBonTo9PZJPq5-Pp7WISwC1Q?e=wyd7BS" TargetMode="External"/><Relationship Id="rId12" Type="http://schemas.openxmlformats.org/officeDocument/2006/relationships/hyperlink" Target="https://alcart-my.sharepoint.com/:f:/g/personal/seguimientodemetasspds_cartagena_gov_co/Enioeeg0vlFGjEHtEcRB3zcBYJuvTKk0XNLiSw5udmQZGA?e=TEXXWg" TargetMode="External"/><Relationship Id="rId17" Type="http://schemas.openxmlformats.org/officeDocument/2006/relationships/hyperlink" Target="https://alcart-my.sharepoint.com/:f:/g/personal/seguimientodemetasspds_cartagena_gov_co/Eu-Ej6Z0-OtFiiMGJeZEzR8BwU-ZNMZ2hfr6ZHJmxsRDXg?e=86zGYx" TargetMode="External"/><Relationship Id="rId33" Type="http://schemas.openxmlformats.org/officeDocument/2006/relationships/hyperlink" Target="https://alcart-my.sharepoint.com/:f:/g/personal/seguimientodemetasspds_cartagena_gov_co/EroF8eSQ96NMrumgkJ8Z4bMBSeLkbYj0rElr7EsXoR2W-Q?e=g7VrOU" TargetMode="External"/><Relationship Id="rId38" Type="http://schemas.openxmlformats.org/officeDocument/2006/relationships/hyperlink" Target="https://alcart-my.sharepoint.com/:f:/g/personal/seguimientodemetasspds_cartagena_gov_co/EmtYMqAE_-FMtc6zz90rn24B1KxfgR8WEEjztGF-5776uw?e=dEesmR" TargetMode="External"/><Relationship Id="rId59" Type="http://schemas.openxmlformats.org/officeDocument/2006/relationships/hyperlink" Target="https://alcart-my.sharepoint.com/:f:/g/personal/seguimientodemetasspds_cartagena_gov_co/Eg7jnFZypYtBnIiiy2Lp4DsBT-pargn0CwLctbJ0_S_i_A?e=cfFpff" TargetMode="External"/><Relationship Id="rId103" Type="http://schemas.openxmlformats.org/officeDocument/2006/relationships/hyperlink" Target="https://alcart-my.sharepoint.com/:f:/g/personal/seguimientodemetasspds_cartagena_gov_co/EvwaRuqfIbdNuMPwS-fh3PgBJqDSjErTU5lM6u8iz79UIg?e=e4dckW" TargetMode="External"/><Relationship Id="rId108" Type="http://schemas.openxmlformats.org/officeDocument/2006/relationships/hyperlink" Target="https://alcart-my.sharepoint.com/:b:/g/personal/seguimientodemetasspds_cartagena_gov_co/EfBiMbSTYwFGkxKq8MXOEIABetemLtUo8nFxcLbsaiq3cg?e=SqKo1S" TargetMode="External"/><Relationship Id="rId124" Type="http://schemas.openxmlformats.org/officeDocument/2006/relationships/hyperlink" Target="https://alcart-my.sharepoint.com/:f:/g/personal/seguimientodemetasspds_cartagena_gov_co/EiSjQY1c5vtNlM3VclCWct0B0M2YVC8Kpav1j2eu28ab0Q?e=ekOiqU" TargetMode="External"/><Relationship Id="rId129" Type="http://schemas.openxmlformats.org/officeDocument/2006/relationships/hyperlink" Target="https://alcart-my.sharepoint.com/:f:/g/personal/seguimientodemetasspds_cartagena_gov_co/EtarnBz1dHhDotkBDW-rXicBlQ9FZlr7UDLtf0fLX5NBLw?e=7TgRcR" TargetMode="External"/><Relationship Id="rId54" Type="http://schemas.openxmlformats.org/officeDocument/2006/relationships/hyperlink" Target="https://alcart-my.sharepoint.com/:f:/g/personal/seguimientodemetasspds_cartagena_gov_co/EuYNt0SSgjhJvr82pM2tKLIBNM40XKuL0dsgHlkxcntrog?e=K5Fka8" TargetMode="External"/><Relationship Id="rId70" Type="http://schemas.openxmlformats.org/officeDocument/2006/relationships/hyperlink" Target="https://alcart.sharepoint.com/:f:/s/GRUPOASUNTOSPARALAMUJER/ErhoX4KOlV1Gu8nVpfIIg-YBQDzJMUonpOXO63grVCSDrQ?e=4st0q6" TargetMode="External"/><Relationship Id="rId75" Type="http://schemas.openxmlformats.org/officeDocument/2006/relationships/hyperlink" Target="https://alcart.sharepoint.com/:f:/s/GRUPOASUNTOSPARALAMUJER/EtKzZO480npMv0v-YgEdMiIBdjZBa29A7AyJQnaAKhIoPg?e=sHyQlk" TargetMode="External"/><Relationship Id="rId91" Type="http://schemas.openxmlformats.org/officeDocument/2006/relationships/hyperlink" Target="https://alcart-my.sharepoint.com/:f:/g/personal/seguimientodemetasspds_cartagena_gov_co/EtPkESWAXhhCp13HxKbu6ykBV62c0bnudg_U5Ytm96T3YA?e=BTxykO" TargetMode="External"/><Relationship Id="rId96" Type="http://schemas.openxmlformats.org/officeDocument/2006/relationships/hyperlink" Target="https://alcart-my.sharepoint.com/:f:/g/personal/seguimientodemetasspds_cartagena_gov_co/EmwjfmZZ60NHtKiVsqjNSLoB2ogEEDMTliXQPhPq1NXJcQ?e=F1ahcU" TargetMode="External"/><Relationship Id="rId140" Type="http://schemas.openxmlformats.org/officeDocument/2006/relationships/hyperlink" Target="https://alcart-my.sharepoint.com/:x:/g/personal/seguimientodemetasspds_cartagena_gov_co/ETzjxIT1j_BNqJWQEDBoN-4BQjMTPwI5tnOJOqJKlBBAAQ?e=J9vwtY" TargetMode="External"/><Relationship Id="rId145" Type="http://schemas.openxmlformats.org/officeDocument/2006/relationships/hyperlink" Target="https://alcart-my.sharepoint.com/:f:/g/personal/seguimientodemetasspds_cartagena_gov_co/EmEBqsqSOBJNn23is6iCVEcBpKNbn4vbeF7xnPazamfoyg?e=ScDLp6" TargetMode="External"/><Relationship Id="rId1" Type="http://schemas.openxmlformats.org/officeDocument/2006/relationships/hyperlink" Target="https://alcart-my.sharepoint.com/:w:/g/personal/seguimientodemetasspds_cartagena_gov_co/EW1kT-fhGNxAgJi97QG6xAcBdr3CFaUwZPWvMEjACPPXQA?e=Zepkoj" TargetMode="External"/><Relationship Id="rId6" Type="http://schemas.openxmlformats.org/officeDocument/2006/relationships/hyperlink" Target="https://alcart-my.sharepoint.com/:w:/g/personal/seguimientodemetasspds_cartagena_gov_co/ERKpJwMOHL9EskIC90XVLZwBDhlZjIpcekKa2Vt_CeYQ2Q?e=qPC88z" TargetMode="External"/><Relationship Id="rId23" Type="http://schemas.openxmlformats.org/officeDocument/2006/relationships/hyperlink" Target="https://alcart-my.sharepoint.com/:x:/g/personal/seguimientodemetasspds_cartagena_gov_co/EdelbMlFU95MkWb0GeIL9eMB76IzBvo3iFft5K5wTKhVHg?e=Tra4hW" TargetMode="External"/><Relationship Id="rId28" Type="http://schemas.openxmlformats.org/officeDocument/2006/relationships/hyperlink" Target="https://alcart-my.sharepoint.com/:f:/g/personal/seguimientodemetasspds_cartagena_gov_co/EuUo1-OsispDui1xkmCFbuEB-4NUJuXdmQqpsBXHaxuUHg?e=83n571" TargetMode="External"/><Relationship Id="rId49" Type="http://schemas.openxmlformats.org/officeDocument/2006/relationships/hyperlink" Target="https://alcart-my.sharepoint.com/:f:/g/personal/seguimientodemetasspds_cartagena_gov_co/EnyxK6FycOFDsNDgQEwdl9IBAQoQ4xXkP0IQmCuJ3X8GUw?e=GARFJ2" TargetMode="External"/><Relationship Id="rId114" Type="http://schemas.openxmlformats.org/officeDocument/2006/relationships/hyperlink" Target="https://alcart-my.sharepoint.com/:b:/g/personal/seguimientodemetasspds_cartagena_gov_co/ERwQobzClQtPu9lVAYvdAL0Byx9EnRufqppsthpxkkBw9g?e=mqTuT1" TargetMode="External"/><Relationship Id="rId119" Type="http://schemas.openxmlformats.org/officeDocument/2006/relationships/hyperlink" Target="https://alcart-my.sharepoint.com/:b:/g/personal/seguimientodemetasspds_cartagena_gov_co/EaRNsglxnaFEjMXCtB1cJacBbRaOSTecpj_LyGuQd8tURA?e=TOHICu" TargetMode="External"/><Relationship Id="rId44" Type="http://schemas.openxmlformats.org/officeDocument/2006/relationships/hyperlink" Target="https://alcart-my.sharepoint.com/:b:/g/personal/seguimientodemetasspds_cartagena_gov_co/EUDh6dEkt-BOh-EZi7YsoFEB5-hlG1s1t8BXXkhHQTEQBw?e=Twov4g" TargetMode="External"/><Relationship Id="rId60" Type="http://schemas.openxmlformats.org/officeDocument/2006/relationships/hyperlink" Target="https://alcart-my.sharepoint.com/:f:/g/personal/seguimientodemetasspds_cartagena_gov_co/EgTO8NoFkVxNgXlWhDtInDkB5oFOqfROfirxfvqkcyTDoA?e=MkmG9r" TargetMode="External"/><Relationship Id="rId65" Type="http://schemas.openxmlformats.org/officeDocument/2006/relationships/hyperlink" Target="https://alcart-my.sharepoint.com/:f:/g/personal/seguimientodemetasspds_cartagena_gov_co/EvcNBw0codtDsJtRI_8uTbsB8YgoS_r1WVb-OpjeBGLZFg?e=RmoQcQ" TargetMode="External"/><Relationship Id="rId81" Type="http://schemas.openxmlformats.org/officeDocument/2006/relationships/hyperlink" Target="https://alcart.sharepoint.com/:f:/s/GRUPOASUNTOSPARALAMUJER/EtKzZO480npMv0v-YgEdMiIBdjZBa29A7AyJQnaAKhIoPg?e=sHyQlk" TargetMode="External"/><Relationship Id="rId86" Type="http://schemas.openxmlformats.org/officeDocument/2006/relationships/hyperlink" Target="https://alcart.sharepoint.com/:f:/s/GRUPOASUNTOSPARALAMUJER/EurZV_xnQqVDsqGlA4gEc9YBGHJU8kBw535c0UzbbLMdWA?e=D43e3v" TargetMode="External"/><Relationship Id="rId130" Type="http://schemas.openxmlformats.org/officeDocument/2006/relationships/hyperlink" Target="https://alcart-my.sharepoint.com/:f:/g/personal/seguimientodemetasspds_cartagena_gov_co/EpzV0wcjwfxLiW7zmgoLV7wB09nIuKcVoAo3PeoriICJMQ?e=56sqHI" TargetMode="External"/><Relationship Id="rId135" Type="http://schemas.openxmlformats.org/officeDocument/2006/relationships/hyperlink" Target="https://alcart-my.sharepoint.com/:b:/g/personal/seguimientodemetasspds_cartagena_gov_co/EUs4fymqx_VAgwBEtnn1_wYBeFktufWOLpkBhepi4sUvbw?e=jT1751" TargetMode="External"/><Relationship Id="rId151" Type="http://schemas.openxmlformats.org/officeDocument/2006/relationships/printerSettings" Target="../printerSettings/printerSettings3.bin"/><Relationship Id="rId13" Type="http://schemas.openxmlformats.org/officeDocument/2006/relationships/hyperlink" Target="https://alcart-my.sharepoint.com/:f:/g/personal/seguimientodemetasspds_cartagena_gov_co/Enioeeg0vlFGjEHtEcRB3zcBYJuvTKk0XNLiSw5udmQZGA?e=TEXXWg" TargetMode="External"/><Relationship Id="rId18" Type="http://schemas.openxmlformats.org/officeDocument/2006/relationships/hyperlink" Target="https://alcart-my.sharepoint.com/:f:/g/personal/seguimientodemetasspds_cartagena_gov_co/EsJi0Zdwkm9Fmocn1Uj43_YB_xo4jqvpG_IehlK6EbWLRw?e=jM4vXf" TargetMode="External"/><Relationship Id="rId39" Type="http://schemas.openxmlformats.org/officeDocument/2006/relationships/hyperlink" Target="https://alcart-my.sharepoint.com/:b:/g/personal/seguimientodemetasspds_cartagena_gov_co/EYqTO63fm1pJi-MnxREGe90BFHiDema1DHIsMYQfwPKGKQ?e=Dh8amj" TargetMode="External"/><Relationship Id="rId109" Type="http://schemas.openxmlformats.org/officeDocument/2006/relationships/hyperlink" Target="https://alcart-my.sharepoint.com/:b:/g/personal/seguimientodemetasspds_cartagena_gov_co/EYCMqu9ukrxDkgYGSiK1GeEB_YOQ-pyQwel7yCFTM-ORLQ?e=nZ00Uf" TargetMode="External"/><Relationship Id="rId34" Type="http://schemas.openxmlformats.org/officeDocument/2006/relationships/hyperlink" Target="https://alcart-my.sharepoint.com/:w:/g/personal/seguimientodemetasspds_cartagena_gov_co/ERO5ZMzsEipDrEKfiMaxVlIBBRs6F7TNhu4J1ICz5D2QQw?e=iBQtQv" TargetMode="External"/><Relationship Id="rId50" Type="http://schemas.openxmlformats.org/officeDocument/2006/relationships/hyperlink" Target="https://alcart-my.sharepoint.com/:f:/g/personal/seguimientodemetasspds_cartagena_gov_co/EviLdAiQi3lHuOnD4XM0XFMBoU8mwfCt3w49jOaHJ0rShA?e=Nee5Le" TargetMode="External"/><Relationship Id="rId55" Type="http://schemas.openxmlformats.org/officeDocument/2006/relationships/hyperlink" Target="https://alcart-my.sharepoint.com/:f:/g/personal/seguimientodemetasspds_cartagena_gov_co/Eqf4yk3KdChKr-Olz4LRCY8BBE5KAeMWawos5azAwM9yaQ?e=wXF8Tw" TargetMode="External"/><Relationship Id="rId76" Type="http://schemas.openxmlformats.org/officeDocument/2006/relationships/hyperlink" Target="https://alcart.sharepoint.com/:f:/s/GRUPOASUNTOSPARALAMUJER/EtKzZO480npMv0v-YgEdMiIBdjZBa29A7AyJQnaAKhIoPg?e=sHyQlk" TargetMode="External"/><Relationship Id="rId97" Type="http://schemas.openxmlformats.org/officeDocument/2006/relationships/hyperlink" Target="https://alcart-my.sharepoint.com/:f:/g/personal/seguimientodemetasspds_cartagena_gov_co/EiZOsFwv3OpGpjXJ0OUdz2wBHuOCQ2LwsJD7qTah8zqHjw?e=8kwEWt" TargetMode="External"/><Relationship Id="rId104" Type="http://schemas.openxmlformats.org/officeDocument/2006/relationships/hyperlink" Target="https://alcart-my.sharepoint.com/:f:/g/personal/seguimientodemetasspds_cartagena_gov_co/Em0Gtic57wVHj9Em6QSklAcBKMnFgZnNR1O7vs6HqVKJvw?e=xgUTpa" TargetMode="External"/><Relationship Id="rId120" Type="http://schemas.openxmlformats.org/officeDocument/2006/relationships/hyperlink" Target="https://alcart-my.sharepoint.com/:b:/g/personal/seguimientodemetasspds_cartagena_gov_co/ESDuuF3XVKZEuU4FFzw3Rg0B1MvwjJNilMK6M13l9RU1BA?e=3Zr9XC" TargetMode="External"/><Relationship Id="rId125" Type="http://schemas.openxmlformats.org/officeDocument/2006/relationships/hyperlink" Target="https://alcart-my.sharepoint.com/:f:/g/personal/seguimientodemetasspds_cartagena_gov_co/EhynJpw1JjRFspi3mfoKyy0BlUd0QxOYFPR6AVgWogQBAg?e=Rab1Ni" TargetMode="External"/><Relationship Id="rId141" Type="http://schemas.openxmlformats.org/officeDocument/2006/relationships/hyperlink" Target="https://alcart-my.sharepoint.com/:x:/g/personal/seguimientodemetasspds_cartagena_gov_co/EWMlx92U6_NEh8sf3omrhM0BFenkQe9XJ_rN-4wex0YwhA?e=ZXZdei" TargetMode="External"/><Relationship Id="rId146" Type="http://schemas.openxmlformats.org/officeDocument/2006/relationships/hyperlink" Target="https://alcart-my.sharepoint.com/:f:/g/personal/seguimientodemetasspds_cartagena_gov_co/Eo6RbiigkttFjb2tRajgXEcB_Mb-tFhPARkOuAUMcBnC9w?e=hDmYUh" TargetMode="External"/><Relationship Id="rId7" Type="http://schemas.openxmlformats.org/officeDocument/2006/relationships/hyperlink" Target="https://alcart-my.sharepoint.com/:w:/g/personal/seguimientodemetasspds_cartagena_gov_co/EbCrKY-6gQxPqXKfEKmiMC8Br6ZOmtxXGup41OTREBKpyw?e=pttpPj" TargetMode="External"/><Relationship Id="rId71" Type="http://schemas.openxmlformats.org/officeDocument/2006/relationships/hyperlink" Target="https://alcart.sharepoint.com/:f:/s/GRUPOASUNTOSPARALAMUJER/ErhoX4KOlV1Gu8nVpfIIg-YBQDzJMUonpOXO63grVCSDrQ?e=4st0q6" TargetMode="External"/><Relationship Id="rId92" Type="http://schemas.openxmlformats.org/officeDocument/2006/relationships/hyperlink" Target="https://alcart-my.sharepoint.com/:f:/g/personal/seguimientodemetasspds_cartagena_gov_co/EktyMTN5J4pOgeKvjKYrjTIBdgefwKaBHvKzIgRqcvuzvQ?e=HvtUNd" TargetMode="External"/><Relationship Id="rId2" Type="http://schemas.openxmlformats.org/officeDocument/2006/relationships/hyperlink" Target="https://alcart-my.sharepoint.com/:w:/g/personal/seguimientodemetasspds_cartagena_gov_co/EW1kT-fhGNxAgJi97QG6xAcBdr3CFaUwZPWvMEjACPPXQA?e=Zepkoj" TargetMode="External"/><Relationship Id="rId29" Type="http://schemas.openxmlformats.org/officeDocument/2006/relationships/hyperlink" Target="https://alcart-my.sharepoint.com/:f:/g/personal/seguimientodemetasspds_cartagena_gov_co/EsiPeHblB71JuqlMKVCcVOEBNm8b0uGh7jrWxdcwMwhnbg?e=mgy1c2" TargetMode="External"/><Relationship Id="rId24" Type="http://schemas.openxmlformats.org/officeDocument/2006/relationships/hyperlink" Target="https://alcart-my.sharepoint.com/:f:/g/personal/seguimientodemetasspds_cartagena_gov_co/EoIeb28aIXVOqUJG7pOHi9wBSOthb0G-oEbck18j_MEerg?e=X0c66a" TargetMode="External"/><Relationship Id="rId40" Type="http://schemas.openxmlformats.org/officeDocument/2006/relationships/hyperlink" Target="https://alcart-my.sharepoint.com/:x:/g/personal/seguimientodemetasspds_cartagena_gov_co/EcviPg-0v5tFitAF-qpL6ygBFKozSeg60-qOONlnryR08w?e=E2qqsn" TargetMode="External"/><Relationship Id="rId45" Type="http://schemas.openxmlformats.org/officeDocument/2006/relationships/hyperlink" Target="https://alcart-my.sharepoint.com/:f:/g/personal/seguimientodemetasspds_cartagena_gov_co/EpMRPGwVtTNHpTyqjt9B3i4BeqfuGG37nEY0H4LdcQpTuw?e=eYV85v" TargetMode="External"/><Relationship Id="rId66" Type="http://schemas.openxmlformats.org/officeDocument/2006/relationships/hyperlink" Target="https://alcart-my.sharepoint.com/:f:/g/personal/seguimientodemetasspds_cartagena_gov_co/EtWWlArHkutEmK2NdDJGlP4B-l3KcbLdWx784JlPE64Byg?e=eehVQA" TargetMode="External"/><Relationship Id="rId87" Type="http://schemas.openxmlformats.org/officeDocument/2006/relationships/hyperlink" Target="https://alcart.sharepoint.com/:f:/s/GRUPOASUNTOSPARALAMUJER/EurZV_xnQqVDsqGlA4gEc9YBGHJU8kBw535c0UzbbLMdWA?e=D43e3v" TargetMode="External"/><Relationship Id="rId110" Type="http://schemas.openxmlformats.org/officeDocument/2006/relationships/hyperlink" Target="https://alcart-my.sharepoint.com/:b:/g/personal/seguimientodemetasspds_cartagena_gov_co/EVeAvahFQKtBsdSFJbRE4uEBLLbG2Ov1W1os7yjio2VbqQ?e=aqdbNJ" TargetMode="External"/><Relationship Id="rId115" Type="http://schemas.openxmlformats.org/officeDocument/2006/relationships/hyperlink" Target="https://alcart-my.sharepoint.com/:b:/g/personal/seguimientodemetasspds_cartagena_gov_co/ERiOctf5QbhBtXZbCkveKEIBwKG-V2OtmVrbz1ikYUNF0w?e=zBwaiO" TargetMode="External"/><Relationship Id="rId131" Type="http://schemas.openxmlformats.org/officeDocument/2006/relationships/hyperlink" Target="https://alcart-my.sharepoint.com/:f:/g/personal/seguimientodemetasspds_cartagena_gov_co/EhyYTPMGRLRLpbUX-4BUt4kBAyEB099tQW0CTgGGiX0ESg?e=9X5BY4" TargetMode="External"/><Relationship Id="rId136" Type="http://schemas.openxmlformats.org/officeDocument/2006/relationships/hyperlink" Target="https://alcart-my.sharepoint.com/:f:/g/personal/seguimientodemetasspds_cartagena_gov_co/EmPKIgbBlhdIp07VzdHLdgIB_UJhJEuWWKqm3L7ehybh7A?e=2t42up" TargetMode="External"/><Relationship Id="rId61" Type="http://schemas.openxmlformats.org/officeDocument/2006/relationships/hyperlink" Target="https://alcart-my.sharepoint.com/:f:/g/personal/seguimientodemetasspds_cartagena_gov_co/ErWv4RaEjXpHn71OC9fJHJwBHxIW6sQ3Tidmvs06EgM8zw?e=Z6oSgH" TargetMode="External"/><Relationship Id="rId82" Type="http://schemas.openxmlformats.org/officeDocument/2006/relationships/hyperlink" Target="https://alcart.sharepoint.com/:f:/s/GRUPOASUNTOSPARALAMUJER/Em04ZhNjjk9GoaDb6NXL6qcB114uB_Y86FEUvImWq1jpPQ?e=GUsN9S" TargetMode="External"/><Relationship Id="rId152" Type="http://schemas.openxmlformats.org/officeDocument/2006/relationships/drawing" Target="../drawings/drawing3.xml"/><Relationship Id="rId19" Type="http://schemas.openxmlformats.org/officeDocument/2006/relationships/hyperlink" Target="https://alcart-my.sharepoint.com/:f:/g/personal/seguimientodemetasspds_cartagena_gov_co/Eh-1pZzOxZJOnAi7PcL4tQsBeVHdKZRhzKJ1aA9iIHrMKA?e=dMgYoZ" TargetMode="External"/><Relationship Id="rId14" Type="http://schemas.openxmlformats.org/officeDocument/2006/relationships/hyperlink" Target="https://alcart-my.sharepoint.com/:b:/g/personal/seguimientodemetasspds_cartagena_gov_co/EeiNbWNUKJ5Nnq8wvZ1KgG0BkaP6gCjBfe86GRF9Eha7_A?e=KDKSmC" TargetMode="External"/><Relationship Id="rId30" Type="http://schemas.openxmlformats.org/officeDocument/2006/relationships/hyperlink" Target="https://alcart-my.sharepoint.com/:f:/g/personal/seguimientodemetasspds_cartagena_gov_co/Emo4Ok1I98dNisz_KqlPp-IBE-cdSwf-7ClF-8RJtZMlyw?e=uswyRm" TargetMode="External"/><Relationship Id="rId35" Type="http://schemas.openxmlformats.org/officeDocument/2006/relationships/hyperlink" Target="https://alcart-my.sharepoint.com/:f:/g/personal/seguimientodemetasspds_cartagena_gov_co/EnNmMqNKtxZKrnT6GfTdSnIBIZpOuNhtNzMVzeKd5pKsTA?e=OQn6H2" TargetMode="External"/><Relationship Id="rId56" Type="http://schemas.openxmlformats.org/officeDocument/2006/relationships/hyperlink" Target="https://alcart-my.sharepoint.com/:f:/g/personal/seguimientodemetasspds_cartagena_gov_co/Ekbebj29AplNpaW9HMBQP-EBROhGHeVgx1xD_UhhNTZypg?e=eEgJor" TargetMode="External"/><Relationship Id="rId77" Type="http://schemas.openxmlformats.org/officeDocument/2006/relationships/hyperlink" Target="https://alcart.sharepoint.com/:f:/s/GRUPOASUNTOSPARALAMUJER/EtKzZO480npMv0v-YgEdMiIBdjZBa29A7AyJQnaAKhIoPg?e=sHyQlk" TargetMode="External"/><Relationship Id="rId100" Type="http://schemas.openxmlformats.org/officeDocument/2006/relationships/hyperlink" Target="https://alcart-my.sharepoint.com/:f:/g/personal/seguimientodemetasspds_cartagena_gov_co/Ekx29dEC5nZBhntD2QhJevUBl0qUPgOqDmNM5CfLLNv78A?e=iqeF8z" TargetMode="External"/><Relationship Id="rId105" Type="http://schemas.openxmlformats.org/officeDocument/2006/relationships/hyperlink" Target="https://alcart-my.sharepoint.com/:f:/g/personal/seguimientodemetasspds_cartagena_gov_co/EvEhLZQgHIBMltzOt49XKs0BYP63EVZVmOkFYf18rTUdvA?e=3eUwbZ" TargetMode="External"/><Relationship Id="rId126" Type="http://schemas.openxmlformats.org/officeDocument/2006/relationships/hyperlink" Target="https://alcart-my.sharepoint.com/:f:/g/personal/seguimientodemetasspds_cartagena_gov_co/EsH4D4VJUJJOv_v_Ee8JVGcBoMM3P6KJacT_R2Kfgj0CNg?e=TTUVVk" TargetMode="External"/><Relationship Id="rId147" Type="http://schemas.openxmlformats.org/officeDocument/2006/relationships/hyperlink" Target="https://community.secop.gov.co/Public/Tendering/ContractNoticePhases/View?PPI=CO1.PPI.29856167&amp;isFromPublicArea=True&amp;isModal=False" TargetMode="External"/><Relationship Id="rId8" Type="http://schemas.openxmlformats.org/officeDocument/2006/relationships/hyperlink" Target="https://alcart-my.sharepoint.com/:w:/g/personal/seguimientodemetasspds_cartagena_gov_co/Ec5DNBidCbpPgPp9qYG5EkQBLJnIuHpR803bmnckCfURgw?e=gsn9qg" TargetMode="External"/><Relationship Id="rId51" Type="http://schemas.openxmlformats.org/officeDocument/2006/relationships/hyperlink" Target="https://alcart-my.sharepoint.com/:f:/g/personal/seguimientodemetasspds_cartagena_gov_co/EqHAsPMpLalAuXsSpuC7aUoBn6N2OzwE5jink_VtkJupoA?e=Zpqkzv" TargetMode="External"/><Relationship Id="rId72" Type="http://schemas.openxmlformats.org/officeDocument/2006/relationships/hyperlink" Target="https://alcart.sharepoint.com/:f:/s/GRUPOASUNTOSPARALAMUJER/ErhoX4KOlV1Gu8nVpfIIg-YBQDzJMUonpOXO63grVCSDrQ?e=4st0q6" TargetMode="External"/><Relationship Id="rId93" Type="http://schemas.openxmlformats.org/officeDocument/2006/relationships/hyperlink" Target="https://alcart-my.sharepoint.com/:f:/g/personal/seguimientodemetasspds_cartagena_gov_co/Ev4vytsLiixKmK1DvqecuNwBLXTsPxr1lh3Lh2uJeuEWlw?e=O2PbgU" TargetMode="External"/><Relationship Id="rId98" Type="http://schemas.openxmlformats.org/officeDocument/2006/relationships/hyperlink" Target="https://alcart-my.sharepoint.com/:f:/g/personal/seguimientodemetasspds_cartagena_gov_co/Ej5ncOgVWqlMuC_-4BYyhKsBWfrB9OBsI2fFLz5iPS9pLg?e=7QOhje" TargetMode="External"/><Relationship Id="rId121" Type="http://schemas.openxmlformats.org/officeDocument/2006/relationships/hyperlink" Target="https://alcart-my.sharepoint.com/:f:/g/personal/seguimientodemetasspds_cartagena_gov_co/EmslWmLjoppEth5AMU5ndDABBOMj8FlwKr7qW-Xg4Dx0bw?e=u01nRV" TargetMode="External"/><Relationship Id="rId142" Type="http://schemas.openxmlformats.org/officeDocument/2006/relationships/hyperlink" Target="https://alcart-my.sharepoint.com/:f:/g/personal/seguimientodemetasspds_cartagena_gov_co/EkoI2tNEWdlGl_vE7Lk-J3EBhUAbKaL1wm3Gdls0dc4Sow?e=eiChtG" TargetMode="External"/><Relationship Id="rId3" Type="http://schemas.openxmlformats.org/officeDocument/2006/relationships/hyperlink" Target="https://alcart-my.sharepoint.com/:w:/g/personal/seguimientodemetasspds_cartagena_gov_co/EW1kT-fhGNxAgJi97QG6xAcBdr3CFaUwZPWvMEjACPPXQA?e=Zepkoj" TargetMode="External"/><Relationship Id="rId25" Type="http://schemas.openxmlformats.org/officeDocument/2006/relationships/hyperlink" Target="https://alcart-my.sharepoint.com/:f:/g/personal/seguimientodemetasspds_cartagena_gov_co/ErZJJzEAkP9MiVGM1s-jQRsBMVAglJacL5PFIgCCb0HTVg?e=Vlz8WO" TargetMode="External"/><Relationship Id="rId46" Type="http://schemas.openxmlformats.org/officeDocument/2006/relationships/hyperlink" Target="https://alcart-my.sharepoint.com/:f:/g/personal/seguimientodemetasspds_cartagena_gov_co/EgDTcn4gxM5MhC-qEA80teABB1sPSYeRyrLqU-zBhoIwCQ?e=Rugj7X" TargetMode="External"/><Relationship Id="rId67" Type="http://schemas.openxmlformats.org/officeDocument/2006/relationships/hyperlink" Target="https://alcart-my.sharepoint.com/:f:/g/personal/seguimientodemetasspds_cartagena_gov_co/ErRa03NUR_hNsh9dPHAUbqkB7B_3vQhP5-TN-mONGpxTzg?e=hzFx4H" TargetMode="External"/><Relationship Id="rId116" Type="http://schemas.openxmlformats.org/officeDocument/2006/relationships/hyperlink" Target="https://alcart-my.sharepoint.com/:b:/g/personal/seguimientodemetasspds_cartagena_gov_co/EbgonKU2MVVPigRKQIl5DpMBlx4Xoa0JEoRxnH5rIcZZRw?e=OGKC4b" TargetMode="External"/><Relationship Id="rId137" Type="http://schemas.openxmlformats.org/officeDocument/2006/relationships/hyperlink" Target="https://alcart-my.sharepoint.com/:f:/g/personal/seguimientodemetasspds_cartagena_gov_co/EsOmP0mnUrRMlKgwuZ2cERUBq4KhAfuYbEJRw_4oOx9D0Q?e=ojISmI" TargetMode="External"/><Relationship Id="rId20" Type="http://schemas.openxmlformats.org/officeDocument/2006/relationships/hyperlink" Target="https://alcart-my.sharepoint.com/:f:/g/personal/seguimientodemetasspds_cartagena_gov_co/EmBxydKdmpxDkIJE6OJ4QcYBuZbZa0i9rNvbNl0aoL6wbg?e=xr7Hbt" TargetMode="External"/><Relationship Id="rId41" Type="http://schemas.openxmlformats.org/officeDocument/2006/relationships/hyperlink" Target="https://alcart-my.sharepoint.com/:b:/g/personal/seguimientodemetasspds_cartagena_gov_co/EU3AICSzntlGiUmxCQRZk9MB4Y6FXKNxvUreW6yQdLQ8SQ?e=TiKjBM" TargetMode="External"/><Relationship Id="rId62" Type="http://schemas.openxmlformats.org/officeDocument/2006/relationships/hyperlink" Target="https://alcart-my.sharepoint.com/:w:/g/personal/seguimientodemetasspds_cartagena_gov_co/EVRwF6yjbItAoYGvPPU5Fv4BM6Y6VCxH-mgBL0o__a5LEA?e=gWK48C" TargetMode="External"/><Relationship Id="rId83" Type="http://schemas.openxmlformats.org/officeDocument/2006/relationships/hyperlink" Target="https://alcart.sharepoint.com/:f:/s/GRUPOASUNTOSPARALAMUJER/Em04ZhNjjk9GoaDb6NXL6qcB114uB_Y86FEUvImWq1jpPQ?e=GUsN9S" TargetMode="External"/><Relationship Id="rId88" Type="http://schemas.openxmlformats.org/officeDocument/2006/relationships/hyperlink" Target="https://alcart.sharepoint.com/:f:/s/GRUPOASUNTOSPARALAMUJER/EurZV_xnQqVDsqGlA4gEc9YBGHJU8kBw535c0UzbbLMdWA?e=D43e3v" TargetMode="External"/><Relationship Id="rId111" Type="http://schemas.openxmlformats.org/officeDocument/2006/relationships/hyperlink" Target="https://alcart-my.sharepoint.com/:b:/g/personal/seguimientodemetasspds_cartagena_gov_co/Efv4S-7yD0hOrpmCMiuawnUBZK8rWWaENKT2gPv742Y8Dw?e=6F0Rn1" TargetMode="External"/><Relationship Id="rId132" Type="http://schemas.openxmlformats.org/officeDocument/2006/relationships/hyperlink" Target="https://alcart-my.sharepoint.com/:f:/g/personal/seguimientodemetasspds_cartagena_gov_co/EraoDPD-JJdBoeHC1vDxBRMBn2zHClPxeqhHhIzcWYN1Gg?e=1QpzA7" TargetMode="External"/><Relationship Id="rId153" Type="http://schemas.openxmlformats.org/officeDocument/2006/relationships/vmlDrawing" Target="../drawings/vmlDrawing3.vml"/><Relationship Id="rId15" Type="http://schemas.openxmlformats.org/officeDocument/2006/relationships/hyperlink" Target="https://alcart-my.sharepoint.com/:f:/g/personal/seguimientodemetasspds_cartagena_gov_co/EnBGBhqv_ApLvr1XFg01s1UB-2F3Zkm1TaE2ViPOldeDuw?e=jBhhz6" TargetMode="External"/><Relationship Id="rId36" Type="http://schemas.openxmlformats.org/officeDocument/2006/relationships/hyperlink" Target="https://alcart-my.sharepoint.com/:f:/g/personal/seguimientodemetasspds_cartagena_gov_co/EnNmMqNKtxZKrnT6GfTdSnIBIZpOuNhtNzMVzeKd5pKsTA?e=OQn6H2" TargetMode="External"/><Relationship Id="rId57" Type="http://schemas.openxmlformats.org/officeDocument/2006/relationships/hyperlink" Target="https://alcart-my.sharepoint.com/:f:/g/personal/seguimientodemetasspds_cartagena_gov_co/EuYNt0SSgjhJvr82pM2tKLIBNM40XKuL0dsgHlkxcntrog?e=K5Fka8" TargetMode="External"/><Relationship Id="rId106" Type="http://schemas.openxmlformats.org/officeDocument/2006/relationships/hyperlink" Target="https://alcart-my.sharepoint.com/:f:/g/personal/seguimientodemetasspds_cartagena_gov_co/Eowsj7fPkSlItM9sqCHdBawBhPMm1oMwwkJXLi2qeuU_Bw?e=lYkrTP" TargetMode="External"/><Relationship Id="rId127" Type="http://schemas.openxmlformats.org/officeDocument/2006/relationships/hyperlink" Target="https://alcart-my.sharepoint.com/:b:/g/personal/seguimientodemetasspds_cartagena_gov_co/EeqAYFj_Q5NOu1bi2TXlxW0BL9ZTbDSsgf9YmKaVLdmyEA?e=TaFaZD" TargetMode="External"/><Relationship Id="rId10" Type="http://schemas.openxmlformats.org/officeDocument/2006/relationships/hyperlink" Target="https://alcart-my.sharepoint.com/:x:/g/personal/seguimientodemetasspds_cartagena_gov_co/EVIjCzO3VnJKj-aY8qc-14ABqnh4nME27BaB8JJngW6nRA?e=gnBb9V" TargetMode="External"/><Relationship Id="rId31" Type="http://schemas.openxmlformats.org/officeDocument/2006/relationships/hyperlink" Target="https://alcart-my.sharepoint.com/:b:/g/personal/seguimientodemetasspds_cartagena_gov_co/EY7tC5RrT79Ot6osgCPl1u8BqIYuR3-E_VswF0lxl6TQwg?e=ZosaYl" TargetMode="External"/><Relationship Id="rId52" Type="http://schemas.openxmlformats.org/officeDocument/2006/relationships/hyperlink" Target="https://alcart-my.sharepoint.com/:f:/g/personal/seguimientodemetasspds_cartagena_gov_co/ElJman2L7TxCql3twvetTyYBcpnMpl5dpID6CZRXJh5JzA?e=opsFj2" TargetMode="External"/><Relationship Id="rId73" Type="http://schemas.openxmlformats.org/officeDocument/2006/relationships/hyperlink" Target="https://alcart.sharepoint.com/:f:/s/GRUPOASUNTOSPARALAMUJER/EtKzZO480npMv0v-YgEdMiIBdjZBa29A7AyJQnaAKhIoPg?e=sHyQlk" TargetMode="External"/><Relationship Id="rId78" Type="http://schemas.openxmlformats.org/officeDocument/2006/relationships/hyperlink" Target="https://alcart.sharepoint.com/:f:/s/GRUPOASUNTOSPARALAMUJER/EtKzZO480npMv0v-YgEdMiIBdjZBa29A7AyJQnaAKhIoPg?e=sHyQlk" TargetMode="External"/><Relationship Id="rId94" Type="http://schemas.openxmlformats.org/officeDocument/2006/relationships/hyperlink" Target="https://alcart-my.sharepoint.com/:f:/g/personal/seguimientodemetasspds_cartagena_gov_co/Ev5qINkb-95PhkLK4m2QnXEB8WFHx0Ddle8N8iiCj0T93A?e=kfkhzV" TargetMode="External"/><Relationship Id="rId99" Type="http://schemas.openxmlformats.org/officeDocument/2006/relationships/hyperlink" Target="https://alcart-my.sharepoint.com/:f:/g/personal/seguimientodemetasspds_cartagena_gov_co/EuUNat9Dua9GpRw4aHFB-8cBHHgdlZGuuQP1GsGotbp_yA?e=N5Rg0G" TargetMode="External"/><Relationship Id="rId101" Type="http://schemas.openxmlformats.org/officeDocument/2006/relationships/hyperlink" Target="https://alcart-my.sharepoint.com/:f:/g/personal/seguimientodemetasspds_cartagena_gov_co/En5dtxG0afdGp_6tYDllXpgBhRp2U63wnzVUIcNsawWRvg?e=rMoLfo" TargetMode="External"/><Relationship Id="rId122" Type="http://schemas.openxmlformats.org/officeDocument/2006/relationships/hyperlink" Target="https://alcart-my.sharepoint.com/:f:/g/personal/seguimientodemetasspds_cartagena_gov_co/EmeayrHiFQFEhDv7V2bkW_YBX4lLFYt67ZY_P9ualXO6OA?e=svqQc9" TargetMode="External"/><Relationship Id="rId143" Type="http://schemas.openxmlformats.org/officeDocument/2006/relationships/hyperlink" Target="https://alcart-my.sharepoint.com/:f:/g/personal/seguimientodemetasspds_cartagena_gov_co/EtnzvCOzgYNBrf-wVmisF6UBHbV3Q8TWA0SNpp0zZJP6Yg?e=nAdqze" TargetMode="External"/><Relationship Id="rId148" Type="http://schemas.openxmlformats.org/officeDocument/2006/relationships/hyperlink" Target="https://alcart-my.sharepoint.com/:f:/g/personal/seguimientodemetasspds_cartagena_gov_co/EmucFm-oX8tCmh3NM5ZivdgBahdoDnP4O6CUEcCz8tH9gA?e=CZ3I8a" TargetMode="External"/><Relationship Id="rId4" Type="http://schemas.openxmlformats.org/officeDocument/2006/relationships/hyperlink" Target="https://alcart-my.sharepoint.com/:w:/g/personal/seguimientodemetasspds_cartagena_gov_co/ERKpJwMOHL9EskIC90XVLZwBDhlZjIpcekKa2Vt_CeYQ2Q?e=qPC88z" TargetMode="External"/><Relationship Id="rId9" Type="http://schemas.openxmlformats.org/officeDocument/2006/relationships/hyperlink" Target="https://alcart-my.sharepoint.com/:b:/g/personal/seguimientodemetasspds_cartagena_gov_co/EYXEmsZ8TM9DouvMAUkiD0EBQbSwR85pGRXesRwkgDwSbw?e=hR2et3" TargetMode="External"/><Relationship Id="rId26" Type="http://schemas.openxmlformats.org/officeDocument/2006/relationships/hyperlink" Target="https://alcart-my.sharepoint.com/:f:/g/personal/seguimientodemetasspds_cartagena_gov_co/EseD27KW8l1Gnz1XJjVE5dEBEBFGwFukN2sFj1lrVLPRNA?e=7fIhE7" TargetMode="External"/><Relationship Id="rId47" Type="http://schemas.openxmlformats.org/officeDocument/2006/relationships/hyperlink" Target="https://alcart-my.sharepoint.com/:f:/g/personal/seguimientodemetasspds_cartagena_gov_co/EuZk5TDR_htPqHXFUpOk6YABmHrb26ZLaEVl27HWsKjIVA?e=A0EuyD" TargetMode="External"/><Relationship Id="rId68" Type="http://schemas.openxmlformats.org/officeDocument/2006/relationships/hyperlink" Target="https://alcart-my.sharepoint.com/:f:/g/personal/jleon_cartagena_gov_co/EvelBHICKuZDrMEXK6xohxkBsA0GWF_UqPw1C4Hi5czVAQ?e=aydAUA" TargetMode="External"/><Relationship Id="rId89" Type="http://schemas.openxmlformats.org/officeDocument/2006/relationships/hyperlink" Target="https://alcart-my.sharepoint.com/:f:/g/personal/seguimientodemetasspds_cartagena_gov_co/Ev72rqHklDlIujHmPWYyazMBzjhelZxFxwo4WYrg8Cbseg?e=9CQhRT" TargetMode="External"/><Relationship Id="rId112" Type="http://schemas.openxmlformats.org/officeDocument/2006/relationships/hyperlink" Target="https://alcart-my.sharepoint.com/:b:/g/personal/seguimientodemetasspds_cartagena_gov_co/EWy850qDcHJLsMa3-3WYbiMB9fTJElhVQv2LbR-ROXTcAQ?e=58LAQ8" TargetMode="External"/><Relationship Id="rId133" Type="http://schemas.openxmlformats.org/officeDocument/2006/relationships/hyperlink" Target="https://alcart-my.sharepoint.com/:b:/g/personal/seguimientodemetasspds_cartagena_gov_co/EUhxBTGPbE5OudlZU_kc9noBVOTDx3MAhn7FFjZtCNHA-w?e=rYpWjp" TargetMode="External"/><Relationship Id="rId154" Type="http://schemas.openxmlformats.org/officeDocument/2006/relationships/comments" Target="../comments3.xml"/><Relationship Id="rId16" Type="http://schemas.openxmlformats.org/officeDocument/2006/relationships/hyperlink" Target="https://alcart-my.sharepoint.com/:f:/g/personal/seguimientodemetasspds_cartagena_gov_co/EpffxlHwDkRAit8Kg4QicfYBif_rN4e-aTCLizzOwRiKwA?e=YxcBt8" TargetMode="External"/><Relationship Id="rId37" Type="http://schemas.openxmlformats.org/officeDocument/2006/relationships/hyperlink" Target="https://alcart-my.sharepoint.com/:f:/g/personal/seguimientodemetasspds_cartagena_gov_co/Emman3Ap-3VBjQZ1rzk8dM4BK2Scc4Qw9pBjgbhfEvTN0w?e=epg5qW" TargetMode="External"/><Relationship Id="rId58" Type="http://schemas.openxmlformats.org/officeDocument/2006/relationships/hyperlink" Target="https://alcart-my.sharepoint.com/:f:/g/personal/seguimientodemetasspds_cartagena_gov_co/Eg7jnFZypYtBnIiiy2Lp4DsBT-pargn0CwLctbJ0_S_i_A?e=wSxdhY" TargetMode="External"/><Relationship Id="rId79" Type="http://schemas.openxmlformats.org/officeDocument/2006/relationships/hyperlink" Target="https://alcart.sharepoint.com/:f:/s/GRUPOASUNTOSPARALAMUJER/EtKzZO480npMv0v-YgEdMiIBdjZBa29A7AyJQnaAKhIoPg?e=sHyQlk" TargetMode="External"/><Relationship Id="rId102" Type="http://schemas.openxmlformats.org/officeDocument/2006/relationships/hyperlink" Target="https://alcart-my.sharepoint.com/:f:/g/personal/seguimientodemetasspds_cartagena_gov_co/Ekb8cTFXyfZKqss8wf86GesB8OPOoYwbP5mznS6MunVb0g?e=JjhCFL" TargetMode="External"/><Relationship Id="rId123" Type="http://schemas.openxmlformats.org/officeDocument/2006/relationships/hyperlink" Target="https://alcart-my.sharepoint.com/:f:/g/personal/seguimientodemetasspds_cartagena_gov_co/EhFR9PdQx05DvrMo_HCbwL8BrKTh_qhmCQ641SOsDSjZBA?e=6asdzc" TargetMode="External"/><Relationship Id="rId144" Type="http://schemas.openxmlformats.org/officeDocument/2006/relationships/hyperlink" Target="https://alcart-my.sharepoint.com/:f:/g/personal/seguimientodemetasspds_cartagena_gov_co/EjAd5YAjL4pJu3Qg87BolGIBulr9y0_ved-_S_cOQzK6cA?e=pcenAl" TargetMode="External"/><Relationship Id="rId90" Type="http://schemas.openxmlformats.org/officeDocument/2006/relationships/hyperlink" Target="https://alcart-my.sharepoint.com/:f:/g/personal/seguimientodemetasspds_cartagena_gov_co/EkLJPbB0tblIgweFLLPUtmsBPS2kJ7zwOzitt8z8moj1Tw?e=p1tkk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29" zoomScale="80" zoomScaleNormal="80" workbookViewId="0">
      <selection activeCell="B30" sqref="B30:H30"/>
    </sheetView>
  </sheetViews>
  <sheetFormatPr baseColWidth="10" defaultColWidth="10.8984375" defaultRowHeight="15"/>
  <cols>
    <col min="1" max="1" width="36.09765625" style="15" customWidth="1"/>
    <col min="2" max="2" width="10.8984375" style="7"/>
    <col min="3" max="3" width="28.296875" style="7" customWidth="1"/>
    <col min="4" max="4" width="21.296875" style="7" customWidth="1"/>
    <col min="5" max="5" width="19.296875" style="7" customWidth="1"/>
    <col min="6" max="6" width="27.296875" style="7" customWidth="1"/>
    <col min="7" max="7" width="17.296875" style="7" customWidth="1"/>
    <col min="8" max="8" width="27.296875" style="7" customWidth="1"/>
    <col min="9" max="9" width="15.296875" style="7" customWidth="1"/>
    <col min="10" max="10" width="17.8984375" style="7" customWidth="1"/>
    <col min="11" max="11" width="19.296875" style="7" customWidth="1"/>
    <col min="12" max="12" width="25.296875" style="7" customWidth="1"/>
    <col min="13" max="13" width="20.69921875" style="7" customWidth="1"/>
    <col min="14" max="15" width="10.8984375" style="7"/>
    <col min="16" max="16" width="16.69921875" style="7" customWidth="1"/>
    <col min="17" max="17" width="20.296875" style="7" customWidth="1"/>
    <col min="18" max="18" width="18.69921875" style="7" customWidth="1"/>
    <col min="19" max="19" width="22.8984375" style="7" customWidth="1"/>
    <col min="20" max="20" width="22.09765625" style="7" customWidth="1"/>
    <col min="21" max="21" width="25.296875" style="7" customWidth="1"/>
    <col min="22" max="22" width="21.09765625" style="7" customWidth="1"/>
    <col min="23" max="23" width="19.09765625" style="7" customWidth="1"/>
    <col min="24" max="24" width="17.296875" style="7" customWidth="1"/>
    <col min="25" max="26" width="16.296875" style="7" customWidth="1"/>
    <col min="27" max="27" width="28.69921875" style="7" customWidth="1"/>
    <col min="28" max="28" width="19.296875" style="7" customWidth="1"/>
    <col min="29" max="29" width="21.09765625" style="7" customWidth="1"/>
    <col min="30" max="30" width="21.8984375" style="7" customWidth="1"/>
    <col min="31" max="31" width="25.296875" style="7" customWidth="1"/>
    <col min="32" max="32" width="22.296875" style="7" customWidth="1"/>
    <col min="33" max="33" width="29.69921875" style="7" customWidth="1"/>
    <col min="34" max="34" width="18.69921875" style="7" customWidth="1"/>
    <col min="35" max="35" width="18.296875" style="7" customWidth="1"/>
    <col min="36" max="36" width="22.296875" style="7" customWidth="1"/>
    <col min="37" max="16384" width="10.8984375" style="7"/>
  </cols>
  <sheetData>
    <row r="1" spans="1:50" ht="54.75" customHeight="1">
      <c r="A1" s="737" t="s">
        <v>0</v>
      </c>
      <c r="B1" s="737"/>
      <c r="C1" s="737"/>
      <c r="D1" s="737"/>
      <c r="E1" s="737"/>
      <c r="F1" s="737"/>
      <c r="G1" s="737"/>
      <c r="H1" s="737"/>
    </row>
    <row r="2" spans="1:50" ht="33" customHeight="1">
      <c r="A2" s="720" t="s">
        <v>1</v>
      </c>
      <c r="B2" s="720"/>
      <c r="C2" s="720"/>
      <c r="D2" s="720"/>
      <c r="E2" s="720"/>
      <c r="F2" s="720"/>
      <c r="G2" s="720"/>
      <c r="H2" s="720"/>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c r="A3" s="11" t="s">
        <v>2</v>
      </c>
      <c r="B3" s="716" t="s">
        <v>3</v>
      </c>
      <c r="C3" s="716"/>
      <c r="D3" s="716"/>
      <c r="E3" s="716"/>
      <c r="F3" s="716"/>
      <c r="G3" s="716"/>
      <c r="H3" s="716"/>
    </row>
    <row r="4" spans="1:50" ht="48" customHeight="1">
      <c r="A4" s="11" t="s">
        <v>4</v>
      </c>
      <c r="B4" s="709" t="s">
        <v>5</v>
      </c>
      <c r="C4" s="710"/>
      <c r="D4" s="710"/>
      <c r="E4" s="710"/>
      <c r="F4" s="710"/>
      <c r="G4" s="710"/>
      <c r="H4" s="711"/>
    </row>
    <row r="5" spans="1:50" ht="31.5" customHeight="1">
      <c r="A5" s="11" t="s">
        <v>6</v>
      </c>
      <c r="B5" s="716" t="s">
        <v>7</v>
      </c>
      <c r="C5" s="716"/>
      <c r="D5" s="716"/>
      <c r="E5" s="716"/>
      <c r="F5" s="716"/>
      <c r="G5" s="716"/>
      <c r="H5" s="716"/>
    </row>
    <row r="6" spans="1:50" ht="40.5" customHeight="1">
      <c r="A6" s="11" t="s">
        <v>8</v>
      </c>
      <c r="B6" s="709" t="s">
        <v>9</v>
      </c>
      <c r="C6" s="710"/>
      <c r="D6" s="710"/>
      <c r="E6" s="710"/>
      <c r="F6" s="710"/>
      <c r="G6" s="710"/>
      <c r="H6" s="711"/>
    </row>
    <row r="7" spans="1:50" ht="41.1" customHeight="1">
      <c r="A7" s="11" t="s">
        <v>10</v>
      </c>
      <c r="B7" s="716" t="s">
        <v>11</v>
      </c>
      <c r="C7" s="716"/>
      <c r="D7" s="716"/>
      <c r="E7" s="716"/>
      <c r="F7" s="716"/>
      <c r="G7" s="716"/>
      <c r="H7" s="716"/>
    </row>
    <row r="8" spans="1:50" ht="48.9" customHeight="1">
      <c r="A8" s="11" t="s">
        <v>12</v>
      </c>
      <c r="B8" s="716" t="s">
        <v>13</v>
      </c>
      <c r="C8" s="716"/>
      <c r="D8" s="716"/>
      <c r="E8" s="716"/>
      <c r="F8" s="716"/>
      <c r="G8" s="716"/>
      <c r="H8" s="716"/>
    </row>
    <row r="9" spans="1:50" ht="48.9" customHeight="1">
      <c r="A9" s="11" t="s">
        <v>14</v>
      </c>
      <c r="B9" s="709" t="s">
        <v>15</v>
      </c>
      <c r="C9" s="710"/>
      <c r="D9" s="710"/>
      <c r="E9" s="710"/>
      <c r="F9" s="710"/>
      <c r="G9" s="710"/>
      <c r="H9" s="711"/>
    </row>
    <row r="10" spans="1:50" ht="30">
      <c r="A10" s="11" t="s">
        <v>16</v>
      </c>
      <c r="B10" s="716" t="s">
        <v>17</v>
      </c>
      <c r="C10" s="716"/>
      <c r="D10" s="716"/>
      <c r="E10" s="716"/>
      <c r="F10" s="716"/>
      <c r="G10" s="716"/>
      <c r="H10" s="716"/>
    </row>
    <row r="11" spans="1:50" ht="30">
      <c r="A11" s="11" t="s">
        <v>18</v>
      </c>
      <c r="B11" s="716" t="s">
        <v>19</v>
      </c>
      <c r="C11" s="716"/>
      <c r="D11" s="716"/>
      <c r="E11" s="716"/>
      <c r="F11" s="716"/>
      <c r="G11" s="716"/>
      <c r="H11" s="716"/>
    </row>
    <row r="12" spans="1:50" ht="33.9" customHeight="1">
      <c r="A12" s="11" t="s">
        <v>20</v>
      </c>
      <c r="B12" s="716" t="s">
        <v>21</v>
      </c>
      <c r="C12" s="716"/>
      <c r="D12" s="716"/>
      <c r="E12" s="716"/>
      <c r="F12" s="716"/>
      <c r="G12" s="716"/>
      <c r="H12" s="716"/>
    </row>
    <row r="13" spans="1:50" ht="30">
      <c r="A13" s="11" t="s">
        <v>22</v>
      </c>
      <c r="B13" s="716" t="s">
        <v>23</v>
      </c>
      <c r="C13" s="716"/>
      <c r="D13" s="716"/>
      <c r="E13" s="716"/>
      <c r="F13" s="716"/>
      <c r="G13" s="716"/>
      <c r="H13" s="716"/>
    </row>
    <row r="14" spans="1:50" ht="30">
      <c r="A14" s="11" t="s">
        <v>24</v>
      </c>
      <c r="B14" s="716" t="s">
        <v>25</v>
      </c>
      <c r="C14" s="716"/>
      <c r="D14" s="716"/>
      <c r="E14" s="716"/>
      <c r="F14" s="716"/>
      <c r="G14" s="716"/>
      <c r="H14" s="716"/>
    </row>
    <row r="15" spans="1:50" ht="44.1" customHeight="1">
      <c r="A15" s="11" t="s">
        <v>26</v>
      </c>
      <c r="B15" s="716" t="s">
        <v>27</v>
      </c>
      <c r="C15" s="716"/>
      <c r="D15" s="716"/>
      <c r="E15" s="716"/>
      <c r="F15" s="716"/>
      <c r="G15" s="716"/>
      <c r="H15" s="716"/>
    </row>
    <row r="16" spans="1:50" ht="45">
      <c r="A16" s="11" t="s">
        <v>28</v>
      </c>
      <c r="B16" s="716" t="s">
        <v>29</v>
      </c>
      <c r="C16" s="716"/>
      <c r="D16" s="716"/>
      <c r="E16" s="716"/>
      <c r="F16" s="716"/>
      <c r="G16" s="716"/>
      <c r="H16" s="716"/>
    </row>
    <row r="17" spans="1:8" ht="58.5" customHeight="1">
      <c r="A17" s="11" t="s">
        <v>30</v>
      </c>
      <c r="B17" s="716" t="s">
        <v>31</v>
      </c>
      <c r="C17" s="716"/>
      <c r="D17" s="716"/>
      <c r="E17" s="716"/>
      <c r="F17" s="716"/>
      <c r="G17" s="716"/>
      <c r="H17" s="716"/>
    </row>
    <row r="18" spans="1:8" ht="30">
      <c r="A18" s="11" t="s">
        <v>32</v>
      </c>
      <c r="B18" s="716" t="s">
        <v>33</v>
      </c>
      <c r="C18" s="716"/>
      <c r="D18" s="716"/>
      <c r="E18" s="716"/>
      <c r="F18" s="716"/>
      <c r="G18" s="716"/>
      <c r="H18" s="716"/>
    </row>
    <row r="19" spans="1:8" ht="30" customHeight="1">
      <c r="A19" s="734"/>
      <c r="B19" s="735"/>
      <c r="C19" s="735"/>
      <c r="D19" s="735"/>
      <c r="E19" s="735"/>
      <c r="F19" s="735"/>
      <c r="G19" s="735"/>
      <c r="H19" s="736"/>
    </row>
    <row r="20" spans="1:8" ht="37.5" customHeight="1">
      <c r="A20" s="720" t="s">
        <v>34</v>
      </c>
      <c r="B20" s="720"/>
      <c r="C20" s="720"/>
      <c r="D20" s="720"/>
      <c r="E20" s="720"/>
      <c r="F20" s="720"/>
      <c r="G20" s="720"/>
      <c r="H20" s="720"/>
    </row>
    <row r="21" spans="1:8" ht="117" customHeight="1">
      <c r="A21" s="717" t="s">
        <v>35</v>
      </c>
      <c r="B21" s="717"/>
      <c r="C21" s="717"/>
      <c r="D21" s="717"/>
      <c r="E21" s="717"/>
      <c r="F21" s="717"/>
      <c r="G21" s="717"/>
      <c r="H21" s="717"/>
    </row>
    <row r="22" spans="1:8" ht="117" customHeight="1">
      <c r="A22" s="11" t="s">
        <v>10</v>
      </c>
      <c r="B22" s="716" t="s">
        <v>11</v>
      </c>
      <c r="C22" s="716"/>
      <c r="D22" s="716"/>
      <c r="E22" s="716"/>
      <c r="F22" s="716"/>
      <c r="G22" s="716"/>
      <c r="H22" s="716"/>
    </row>
    <row r="23" spans="1:8" ht="167.1" customHeight="1">
      <c r="A23" s="11" t="s">
        <v>36</v>
      </c>
      <c r="B23" s="717" t="s">
        <v>37</v>
      </c>
      <c r="C23" s="717"/>
      <c r="D23" s="717"/>
      <c r="E23" s="717"/>
      <c r="F23" s="717"/>
      <c r="G23" s="717"/>
      <c r="H23" s="717"/>
    </row>
    <row r="24" spans="1:8" ht="69.75" customHeight="1">
      <c r="A24" s="11" t="s">
        <v>38</v>
      </c>
      <c r="B24" s="717" t="s">
        <v>39</v>
      </c>
      <c r="C24" s="717"/>
      <c r="D24" s="717"/>
      <c r="E24" s="717"/>
      <c r="F24" s="717"/>
      <c r="G24" s="717"/>
      <c r="H24" s="717"/>
    </row>
    <row r="25" spans="1:8" ht="60" customHeight="1">
      <c r="A25" s="11" t="s">
        <v>40</v>
      </c>
      <c r="B25" s="717" t="s">
        <v>41</v>
      </c>
      <c r="C25" s="717"/>
      <c r="D25" s="717"/>
      <c r="E25" s="717"/>
      <c r="F25" s="717"/>
      <c r="G25" s="717"/>
      <c r="H25" s="717"/>
    </row>
    <row r="26" spans="1:8" ht="24.75" customHeight="1">
      <c r="A26" s="12" t="s">
        <v>42</v>
      </c>
      <c r="B26" s="718" t="s">
        <v>43</v>
      </c>
      <c r="C26" s="718"/>
      <c r="D26" s="718"/>
      <c r="E26" s="718"/>
      <c r="F26" s="718"/>
      <c r="G26" s="718"/>
      <c r="H26" s="718"/>
    </row>
    <row r="27" spans="1:8" ht="26.25" customHeight="1">
      <c r="A27" s="12" t="s">
        <v>44</v>
      </c>
      <c r="B27" s="718" t="s">
        <v>45</v>
      </c>
      <c r="C27" s="718"/>
      <c r="D27" s="718"/>
      <c r="E27" s="718"/>
      <c r="F27" s="718"/>
      <c r="G27" s="718"/>
      <c r="H27" s="718"/>
    </row>
    <row r="28" spans="1:8" ht="53.25" customHeight="1">
      <c r="A28" s="11" t="s">
        <v>46</v>
      </c>
      <c r="B28" s="717" t="s">
        <v>47</v>
      </c>
      <c r="C28" s="717"/>
      <c r="D28" s="717"/>
      <c r="E28" s="717"/>
      <c r="F28" s="717"/>
      <c r="G28" s="717"/>
      <c r="H28" s="717"/>
    </row>
    <row r="29" spans="1:8" ht="45" customHeight="1">
      <c r="A29" s="11" t="s">
        <v>48</v>
      </c>
      <c r="B29" s="712" t="s">
        <v>49</v>
      </c>
      <c r="C29" s="713"/>
      <c r="D29" s="713"/>
      <c r="E29" s="713"/>
      <c r="F29" s="713"/>
      <c r="G29" s="713"/>
      <c r="H29" s="714"/>
    </row>
    <row r="30" spans="1:8" ht="45" customHeight="1">
      <c r="A30" s="11" t="s">
        <v>50</v>
      </c>
      <c r="B30" s="712" t="s">
        <v>51</v>
      </c>
      <c r="C30" s="713"/>
      <c r="D30" s="713"/>
      <c r="E30" s="713"/>
      <c r="F30" s="713"/>
      <c r="G30" s="713"/>
      <c r="H30" s="714"/>
    </row>
    <row r="31" spans="1:8" ht="45" customHeight="1">
      <c r="A31" s="11" t="s">
        <v>52</v>
      </c>
      <c r="B31" s="712" t="s">
        <v>53</v>
      </c>
      <c r="C31" s="713"/>
      <c r="D31" s="713"/>
      <c r="E31" s="713"/>
      <c r="F31" s="713"/>
      <c r="G31" s="713"/>
      <c r="H31" s="714"/>
    </row>
    <row r="32" spans="1:8" ht="33" customHeight="1">
      <c r="A32" s="12" t="s">
        <v>54</v>
      </c>
      <c r="B32" s="717" t="s">
        <v>55</v>
      </c>
      <c r="C32" s="717"/>
      <c r="D32" s="717"/>
      <c r="E32" s="717"/>
      <c r="F32" s="717"/>
      <c r="G32" s="717"/>
      <c r="H32" s="717"/>
    </row>
    <row r="33" spans="1:8" ht="39" customHeight="1">
      <c r="A33" s="11" t="s">
        <v>56</v>
      </c>
      <c r="B33" s="718" t="s">
        <v>57</v>
      </c>
      <c r="C33" s="718"/>
      <c r="D33" s="718"/>
      <c r="E33" s="718"/>
      <c r="F33" s="718"/>
      <c r="G33" s="718"/>
      <c r="H33" s="718"/>
    </row>
    <row r="34" spans="1:8" ht="39" customHeight="1">
      <c r="A34" s="720" t="s">
        <v>58</v>
      </c>
      <c r="B34" s="720"/>
      <c r="C34" s="720"/>
      <c r="D34" s="720"/>
      <c r="E34" s="720"/>
      <c r="F34" s="720"/>
      <c r="G34" s="720"/>
      <c r="H34" s="720"/>
    </row>
    <row r="35" spans="1:8" ht="79.5" customHeight="1">
      <c r="A35" s="709" t="s">
        <v>59</v>
      </c>
      <c r="B35" s="710"/>
      <c r="C35" s="710"/>
      <c r="D35" s="710"/>
      <c r="E35" s="710"/>
      <c r="F35" s="710"/>
      <c r="G35" s="710"/>
      <c r="H35" s="711"/>
    </row>
    <row r="36" spans="1:8" ht="33" customHeight="1">
      <c r="A36" s="11" t="s">
        <v>60</v>
      </c>
      <c r="B36" s="717" t="s">
        <v>61</v>
      </c>
      <c r="C36" s="717"/>
      <c r="D36" s="717"/>
      <c r="E36" s="717"/>
      <c r="F36" s="717"/>
      <c r="G36" s="717"/>
      <c r="H36" s="717"/>
    </row>
    <row r="37" spans="1:8" ht="33" customHeight="1">
      <c r="A37" s="11" t="s">
        <v>62</v>
      </c>
      <c r="B37" s="717" t="s">
        <v>63</v>
      </c>
      <c r="C37" s="717"/>
      <c r="D37" s="717"/>
      <c r="E37" s="717"/>
      <c r="F37" s="717"/>
      <c r="G37" s="717"/>
      <c r="H37" s="717"/>
    </row>
    <row r="38" spans="1:8" ht="33" customHeight="1">
      <c r="A38" s="17"/>
      <c r="B38" s="18"/>
      <c r="C38" s="18"/>
      <c r="D38" s="18"/>
      <c r="E38" s="18"/>
      <c r="F38" s="18"/>
      <c r="G38" s="18"/>
      <c r="H38" s="19"/>
    </row>
    <row r="39" spans="1:8" ht="34.5" customHeight="1">
      <c r="A39" s="720" t="s">
        <v>64</v>
      </c>
      <c r="B39" s="720"/>
      <c r="C39" s="720"/>
      <c r="D39" s="720"/>
      <c r="E39" s="720"/>
      <c r="F39" s="720"/>
      <c r="G39" s="720"/>
      <c r="H39" s="720"/>
    </row>
    <row r="40" spans="1:8" ht="34.5" customHeight="1">
      <c r="A40" s="11" t="s">
        <v>65</v>
      </c>
      <c r="B40" s="717" t="s">
        <v>66</v>
      </c>
      <c r="C40" s="717"/>
      <c r="D40" s="717"/>
      <c r="E40" s="717"/>
      <c r="F40" s="717"/>
      <c r="G40" s="717"/>
      <c r="H40" s="717"/>
    </row>
    <row r="41" spans="1:8" ht="29.25" customHeight="1">
      <c r="A41" s="11" t="s">
        <v>67</v>
      </c>
      <c r="B41" s="717" t="s">
        <v>68</v>
      </c>
      <c r="C41" s="717"/>
      <c r="D41" s="717"/>
      <c r="E41" s="717"/>
      <c r="F41" s="717"/>
      <c r="G41" s="717"/>
      <c r="H41" s="717"/>
    </row>
    <row r="42" spans="1:8" ht="42" customHeight="1">
      <c r="A42" s="11" t="s">
        <v>69</v>
      </c>
      <c r="B42" s="717" t="s">
        <v>70</v>
      </c>
      <c r="C42" s="717"/>
      <c r="D42" s="717"/>
      <c r="E42" s="717"/>
      <c r="F42" s="717"/>
      <c r="G42" s="717"/>
      <c r="H42" s="717"/>
    </row>
    <row r="43" spans="1:8" ht="42" customHeight="1">
      <c r="A43" s="11" t="s">
        <v>71</v>
      </c>
      <c r="B43" s="712" t="s">
        <v>72</v>
      </c>
      <c r="C43" s="713"/>
      <c r="D43" s="713"/>
      <c r="E43" s="713"/>
      <c r="F43" s="713"/>
      <c r="G43" s="713"/>
      <c r="H43" s="714"/>
    </row>
    <row r="44" spans="1:8" ht="42" customHeight="1">
      <c r="A44" s="11" t="s">
        <v>73</v>
      </c>
      <c r="B44" s="712" t="s">
        <v>74</v>
      </c>
      <c r="C44" s="713"/>
      <c r="D44" s="713"/>
      <c r="E44" s="713"/>
      <c r="F44" s="713"/>
      <c r="G44" s="713"/>
      <c r="H44" s="714"/>
    </row>
    <row r="45" spans="1:8" ht="42" customHeight="1">
      <c r="A45" s="11" t="s">
        <v>75</v>
      </c>
      <c r="B45" s="712" t="s">
        <v>76</v>
      </c>
      <c r="C45" s="713"/>
      <c r="D45" s="713"/>
      <c r="E45" s="713"/>
      <c r="F45" s="713"/>
      <c r="G45" s="713"/>
      <c r="H45" s="714"/>
    </row>
    <row r="46" spans="1:8" ht="86.1" customHeight="1">
      <c r="A46" s="13" t="s">
        <v>77</v>
      </c>
      <c r="B46" s="723" t="s">
        <v>78</v>
      </c>
      <c r="C46" s="723"/>
      <c r="D46" s="723"/>
      <c r="E46" s="723"/>
      <c r="F46" s="723"/>
      <c r="G46" s="723"/>
      <c r="H46" s="723"/>
    </row>
    <row r="47" spans="1:8" ht="39.75" customHeight="1">
      <c r="A47" s="13" t="s">
        <v>79</v>
      </c>
      <c r="B47" s="731" t="s">
        <v>80</v>
      </c>
      <c r="C47" s="732"/>
      <c r="D47" s="732"/>
      <c r="E47" s="732"/>
      <c r="F47" s="732"/>
      <c r="G47" s="732"/>
      <c r="H47" s="733"/>
    </row>
    <row r="48" spans="1:8" ht="31.5" customHeight="1">
      <c r="A48" s="13" t="s">
        <v>81</v>
      </c>
      <c r="B48" s="723" t="s">
        <v>82</v>
      </c>
      <c r="C48" s="723"/>
      <c r="D48" s="723"/>
      <c r="E48" s="723"/>
      <c r="F48" s="723"/>
      <c r="G48" s="723"/>
      <c r="H48" s="723"/>
    </row>
    <row r="49" spans="1:8" ht="30">
      <c r="A49" s="13" t="s">
        <v>83</v>
      </c>
      <c r="B49" s="723" t="s">
        <v>84</v>
      </c>
      <c r="C49" s="723"/>
      <c r="D49" s="723"/>
      <c r="E49" s="723"/>
      <c r="F49" s="723"/>
      <c r="G49" s="723"/>
      <c r="H49" s="723"/>
    </row>
    <row r="50" spans="1:8" ht="43.5" customHeight="1">
      <c r="A50" s="13" t="s">
        <v>85</v>
      </c>
      <c r="B50" s="723" t="s">
        <v>86</v>
      </c>
      <c r="C50" s="723"/>
      <c r="D50" s="723"/>
      <c r="E50" s="723"/>
      <c r="F50" s="723"/>
      <c r="G50" s="723"/>
      <c r="H50" s="723"/>
    </row>
    <row r="51" spans="1:8" ht="40.5" customHeight="1">
      <c r="A51" s="13" t="s">
        <v>87</v>
      </c>
      <c r="B51" s="723" t="s">
        <v>88</v>
      </c>
      <c r="C51" s="723"/>
      <c r="D51" s="723"/>
      <c r="E51" s="723"/>
      <c r="F51" s="723"/>
      <c r="G51" s="723"/>
      <c r="H51" s="723"/>
    </row>
    <row r="52" spans="1:8" ht="75.75" customHeight="1">
      <c r="A52" s="14" t="s">
        <v>89</v>
      </c>
      <c r="B52" s="719" t="s">
        <v>90</v>
      </c>
      <c r="C52" s="719"/>
      <c r="D52" s="719"/>
      <c r="E52" s="719"/>
      <c r="F52" s="719"/>
      <c r="G52" s="719"/>
      <c r="H52" s="719"/>
    </row>
    <row r="53" spans="1:8" ht="41.25" customHeight="1">
      <c r="A53" s="14" t="s">
        <v>91</v>
      </c>
      <c r="B53" s="719" t="s">
        <v>92</v>
      </c>
      <c r="C53" s="719"/>
      <c r="D53" s="719"/>
      <c r="E53" s="719"/>
      <c r="F53" s="719"/>
      <c r="G53" s="719"/>
      <c r="H53" s="719"/>
    </row>
    <row r="54" spans="1:8" ht="47.4" customHeight="1">
      <c r="A54" s="14" t="s">
        <v>93</v>
      </c>
      <c r="B54" s="719" t="s">
        <v>94</v>
      </c>
      <c r="C54" s="719"/>
      <c r="D54" s="719"/>
      <c r="E54" s="719"/>
      <c r="F54" s="719"/>
      <c r="G54" s="719"/>
      <c r="H54" s="719"/>
    </row>
    <row r="55" spans="1:8" ht="57.6" customHeight="1">
      <c r="A55" s="14" t="s">
        <v>95</v>
      </c>
      <c r="B55" s="719" t="s">
        <v>96</v>
      </c>
      <c r="C55" s="719"/>
      <c r="D55" s="719"/>
      <c r="E55" s="719"/>
      <c r="F55" s="719"/>
      <c r="G55" s="719"/>
      <c r="H55" s="719"/>
    </row>
    <row r="56" spans="1:8" ht="31.5" customHeight="1">
      <c r="A56" s="14" t="s">
        <v>97</v>
      </c>
      <c r="B56" s="719" t="s">
        <v>98</v>
      </c>
      <c r="C56" s="719"/>
      <c r="D56" s="719"/>
      <c r="E56" s="719"/>
      <c r="F56" s="719"/>
      <c r="G56" s="719"/>
      <c r="H56" s="719"/>
    </row>
    <row r="57" spans="1:8" ht="70.5" customHeight="1">
      <c r="A57" s="14" t="s">
        <v>99</v>
      </c>
      <c r="B57" s="719" t="s">
        <v>100</v>
      </c>
      <c r="C57" s="719"/>
      <c r="D57" s="719"/>
      <c r="E57" s="719"/>
      <c r="F57" s="719"/>
      <c r="G57" s="719"/>
      <c r="H57" s="719"/>
    </row>
    <row r="58" spans="1:8" ht="33.75" customHeight="1">
      <c r="A58" s="724"/>
      <c r="B58" s="724"/>
      <c r="C58" s="724"/>
      <c r="D58" s="724"/>
      <c r="E58" s="724"/>
      <c r="F58" s="724"/>
      <c r="G58" s="724"/>
      <c r="H58" s="725"/>
    </row>
    <row r="59" spans="1:8" ht="32.25" customHeight="1">
      <c r="A59" s="715" t="s">
        <v>101</v>
      </c>
      <c r="B59" s="715"/>
      <c r="C59" s="715"/>
      <c r="D59" s="715"/>
      <c r="E59" s="715"/>
      <c r="F59" s="715"/>
      <c r="G59" s="715"/>
      <c r="H59" s="715"/>
    </row>
    <row r="60" spans="1:8" ht="34.5" customHeight="1">
      <c r="A60" s="11" t="s">
        <v>102</v>
      </c>
      <c r="B60" s="721" t="s">
        <v>103</v>
      </c>
      <c r="C60" s="721"/>
      <c r="D60" s="721"/>
      <c r="E60" s="721"/>
      <c r="F60" s="721"/>
      <c r="G60" s="721"/>
      <c r="H60" s="721"/>
    </row>
    <row r="61" spans="1:8" ht="60" customHeight="1">
      <c r="A61" s="11" t="s">
        <v>104</v>
      </c>
      <c r="B61" s="730" t="s">
        <v>105</v>
      </c>
      <c r="C61" s="730"/>
      <c r="D61" s="730"/>
      <c r="E61" s="730"/>
      <c r="F61" s="730"/>
      <c r="G61" s="730"/>
      <c r="H61" s="730"/>
    </row>
    <row r="62" spans="1:8" ht="41.25" customHeight="1">
      <c r="A62" s="11" t="s">
        <v>106</v>
      </c>
      <c r="B62" s="727" t="s">
        <v>107</v>
      </c>
      <c r="C62" s="728"/>
      <c r="D62" s="728"/>
      <c r="E62" s="728"/>
      <c r="F62" s="728"/>
      <c r="G62" s="728"/>
      <c r="H62" s="729"/>
    </row>
    <row r="63" spans="1:8" ht="42" customHeight="1">
      <c r="A63" s="11" t="s">
        <v>108</v>
      </c>
      <c r="B63" s="717" t="s">
        <v>109</v>
      </c>
      <c r="C63" s="717"/>
      <c r="D63" s="717"/>
      <c r="E63" s="717"/>
      <c r="F63" s="717"/>
      <c r="G63" s="717"/>
      <c r="H63" s="717"/>
    </row>
    <row r="64" spans="1:8" ht="31.5" customHeight="1">
      <c r="A64" s="11" t="s">
        <v>110</v>
      </c>
      <c r="B64" s="721" t="s">
        <v>111</v>
      </c>
      <c r="C64" s="721"/>
      <c r="D64" s="721"/>
      <c r="E64" s="721"/>
      <c r="F64" s="721"/>
      <c r="G64" s="721"/>
      <c r="H64" s="721"/>
    </row>
    <row r="65" spans="1:8" ht="45.75" customHeight="1">
      <c r="A65" s="11" t="s">
        <v>112</v>
      </c>
      <c r="B65" s="721" t="s">
        <v>113</v>
      </c>
      <c r="C65" s="721"/>
      <c r="D65" s="721"/>
      <c r="E65" s="721"/>
      <c r="F65" s="721"/>
      <c r="G65" s="721"/>
      <c r="H65" s="721"/>
    </row>
    <row r="66" spans="1:8" ht="30.75" customHeight="1">
      <c r="A66" s="726"/>
      <c r="B66" s="726"/>
      <c r="C66" s="726"/>
      <c r="D66" s="726"/>
      <c r="E66" s="726"/>
      <c r="F66" s="726"/>
      <c r="G66" s="726"/>
      <c r="H66" s="726"/>
    </row>
    <row r="67" spans="1:8" ht="34.5" customHeight="1">
      <c r="A67" s="715" t="s">
        <v>114</v>
      </c>
      <c r="B67" s="715"/>
      <c r="C67" s="715"/>
      <c r="D67" s="715"/>
      <c r="E67" s="715"/>
      <c r="F67" s="715"/>
      <c r="G67" s="715"/>
      <c r="H67" s="715"/>
    </row>
    <row r="68" spans="1:8" ht="39.75" customHeight="1">
      <c r="A68" s="14" t="s">
        <v>115</v>
      </c>
      <c r="B68" s="721" t="s">
        <v>116</v>
      </c>
      <c r="C68" s="721"/>
      <c r="D68" s="721"/>
      <c r="E68" s="721"/>
      <c r="F68" s="721"/>
      <c r="G68" s="721"/>
      <c r="H68" s="721"/>
    </row>
    <row r="69" spans="1:8" ht="39.75" customHeight="1">
      <c r="A69" s="14" t="s">
        <v>117</v>
      </c>
      <c r="B69" s="721" t="s">
        <v>118</v>
      </c>
      <c r="C69" s="721"/>
      <c r="D69" s="721"/>
      <c r="E69" s="721"/>
      <c r="F69" s="721"/>
      <c r="G69" s="721"/>
      <c r="H69" s="721"/>
    </row>
    <row r="70" spans="1:8" ht="42" customHeight="1">
      <c r="A70" s="14" t="s">
        <v>119</v>
      </c>
      <c r="B70" s="719" t="s">
        <v>120</v>
      </c>
      <c r="C70" s="719"/>
      <c r="D70" s="719"/>
      <c r="E70" s="719"/>
      <c r="F70" s="719"/>
      <c r="G70" s="719"/>
      <c r="H70" s="719"/>
    </row>
    <row r="71" spans="1:8" ht="33.75" customHeight="1">
      <c r="A71" s="14" t="s">
        <v>121</v>
      </c>
      <c r="B71" s="721" t="s">
        <v>122</v>
      </c>
      <c r="C71" s="721"/>
      <c r="D71" s="721"/>
      <c r="E71" s="721"/>
      <c r="F71" s="721"/>
      <c r="G71" s="721"/>
      <c r="H71" s="721"/>
    </row>
    <row r="72" spans="1:8" ht="33" customHeight="1">
      <c r="A72" s="14" t="s">
        <v>123</v>
      </c>
      <c r="B72" s="721" t="s">
        <v>124</v>
      </c>
      <c r="C72" s="721"/>
      <c r="D72" s="721"/>
      <c r="E72" s="721"/>
      <c r="F72" s="721"/>
      <c r="G72" s="721"/>
      <c r="H72" s="721"/>
    </row>
    <row r="73" spans="1:8" ht="33.75" customHeight="1">
      <c r="A73" s="722"/>
      <c r="B73" s="722"/>
      <c r="C73" s="722"/>
      <c r="D73" s="722"/>
      <c r="E73" s="722"/>
      <c r="F73" s="722"/>
      <c r="G73" s="722"/>
      <c r="H73" s="722"/>
    </row>
    <row r="74" spans="1:8" ht="54.75" customHeight="1"/>
    <row r="76" spans="1:8" ht="134.4"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J229"/>
  <sheetViews>
    <sheetView tabSelected="1" topLeftCell="A8" zoomScale="30" zoomScaleNormal="30" workbookViewId="0">
      <pane ySplit="1" topLeftCell="A153" activePane="bottomLeft" state="frozen"/>
      <selection activeCell="A8" sqref="A8"/>
      <selection pane="bottomLeft" activeCell="U206" sqref="U206"/>
    </sheetView>
  </sheetViews>
  <sheetFormatPr baseColWidth="10" defaultColWidth="22.3984375" defaultRowHeight="17.399999999999999"/>
  <cols>
    <col min="1" max="5" width="22.3984375" style="71"/>
    <col min="6" max="6" width="27" style="71" customWidth="1"/>
    <col min="7" max="7" width="27.796875" style="71" customWidth="1"/>
    <col min="8" max="8" width="29.296875" style="103" customWidth="1"/>
    <col min="9" max="9" width="31.796875" style="103" customWidth="1"/>
    <col min="10" max="10" width="38.8984375" style="103" customWidth="1"/>
    <col min="11" max="11" width="42.59765625" style="344" customWidth="1"/>
    <col min="12" max="12" width="22.3984375" style="103"/>
    <col min="13" max="13" width="23" style="103" customWidth="1"/>
    <col min="14" max="14" width="23.796875" style="344" customWidth="1"/>
    <col min="15" max="15" width="22.3984375" style="103"/>
    <col min="16" max="16" width="22.3984375" style="343"/>
    <col min="17" max="17" width="29" style="104" customWidth="1"/>
    <col min="18" max="18" width="29.296875" style="539" customWidth="1"/>
    <col min="19" max="20" width="22.3984375" style="104" customWidth="1"/>
    <col min="21" max="21" width="34.5" style="105" customWidth="1"/>
    <col min="22" max="22" width="35.3984375" style="105" customWidth="1"/>
    <col min="23" max="23" width="38.5" style="106" customWidth="1"/>
    <col min="24" max="24" width="39.8984375" style="106" customWidth="1"/>
    <col min="25" max="25" width="31.69921875" style="103" customWidth="1"/>
    <col min="26" max="26" width="28.69921875" style="103" customWidth="1"/>
    <col min="27" max="27" width="29.69921875" style="103" customWidth="1"/>
    <col min="28" max="28" width="33.8984375" style="71" customWidth="1"/>
    <col min="29" max="16384" width="22.3984375" style="71"/>
  </cols>
  <sheetData>
    <row r="1" spans="1:30" ht="21" hidden="1" customHeight="1">
      <c r="A1" s="66"/>
      <c r="B1" s="66"/>
      <c r="C1" s="67" t="s">
        <v>125</v>
      </c>
      <c r="D1" s="67"/>
      <c r="E1" s="67"/>
      <c r="F1" s="67"/>
      <c r="G1" s="67"/>
      <c r="H1" s="67"/>
      <c r="I1" s="67"/>
      <c r="J1" s="67"/>
      <c r="K1" s="336"/>
      <c r="L1" s="67"/>
      <c r="M1" s="67"/>
      <c r="N1" s="336"/>
      <c r="O1" s="67"/>
      <c r="P1" s="336"/>
      <c r="Q1" s="67"/>
      <c r="R1" s="533"/>
      <c r="S1" s="67"/>
      <c r="T1" s="67"/>
      <c r="U1" s="68"/>
      <c r="V1" s="68"/>
      <c r="W1" s="69"/>
      <c r="X1" s="69"/>
      <c r="Y1" s="67"/>
      <c r="Z1" s="67"/>
      <c r="AA1" s="70" t="s">
        <v>126</v>
      </c>
    </row>
    <row r="2" spans="1:30" ht="21" hidden="1" customHeight="1">
      <c r="A2" s="66"/>
      <c r="B2" s="66"/>
      <c r="C2" s="67" t="s">
        <v>127</v>
      </c>
      <c r="D2" s="67"/>
      <c r="E2" s="67"/>
      <c r="F2" s="67"/>
      <c r="G2" s="67"/>
      <c r="H2" s="67"/>
      <c r="I2" s="67"/>
      <c r="J2" s="67"/>
      <c r="K2" s="336"/>
      <c r="L2" s="67"/>
      <c r="M2" s="67"/>
      <c r="N2" s="336"/>
      <c r="O2" s="67"/>
      <c r="P2" s="336"/>
      <c r="Q2" s="67"/>
      <c r="R2" s="533"/>
      <c r="S2" s="67"/>
      <c r="T2" s="67"/>
      <c r="U2" s="68"/>
      <c r="V2" s="68"/>
      <c r="W2" s="69"/>
      <c r="X2" s="69"/>
      <c r="Y2" s="67"/>
      <c r="Z2" s="67"/>
      <c r="AA2" s="70" t="s">
        <v>128</v>
      </c>
    </row>
    <row r="3" spans="1:30" ht="21" hidden="1" customHeight="1">
      <c r="A3" s="66"/>
      <c r="B3" s="66"/>
      <c r="C3" s="67" t="s">
        <v>129</v>
      </c>
      <c r="D3" s="67"/>
      <c r="E3" s="67"/>
      <c r="F3" s="67"/>
      <c r="G3" s="67"/>
      <c r="H3" s="67"/>
      <c r="I3" s="67"/>
      <c r="J3" s="67"/>
      <c r="K3" s="336"/>
      <c r="L3" s="67"/>
      <c r="M3" s="67"/>
      <c r="N3" s="336"/>
      <c r="O3" s="67"/>
      <c r="P3" s="336"/>
      <c r="Q3" s="67"/>
      <c r="R3" s="533"/>
      <c r="S3" s="67"/>
      <c r="T3" s="67"/>
      <c r="U3" s="68"/>
      <c r="V3" s="68"/>
      <c r="W3" s="69"/>
      <c r="X3" s="69"/>
      <c r="Y3" s="67"/>
      <c r="Z3" s="67"/>
      <c r="AA3" s="70" t="s">
        <v>130</v>
      </c>
    </row>
    <row r="4" spans="1:30" ht="21" hidden="1" customHeight="1">
      <c r="A4" s="66"/>
      <c r="B4" s="66"/>
      <c r="C4" s="67" t="s">
        <v>131</v>
      </c>
      <c r="D4" s="67"/>
      <c r="E4" s="67"/>
      <c r="F4" s="67"/>
      <c r="G4" s="67"/>
      <c r="H4" s="67"/>
      <c r="I4" s="67"/>
      <c r="J4" s="67"/>
      <c r="K4" s="336"/>
      <c r="L4" s="67"/>
      <c r="M4" s="67"/>
      <c r="N4" s="336"/>
      <c r="O4" s="67"/>
      <c r="P4" s="336"/>
      <c r="Q4" s="67"/>
      <c r="R4" s="533"/>
      <c r="S4" s="67"/>
      <c r="T4" s="67"/>
      <c r="U4" s="68"/>
      <c r="V4" s="68"/>
      <c r="W4" s="69"/>
      <c r="X4" s="69"/>
      <c r="Y4" s="67"/>
      <c r="Z4" s="67"/>
      <c r="AA4" s="70" t="s">
        <v>132</v>
      </c>
    </row>
    <row r="5" spans="1:30" ht="26.25" hidden="1" customHeight="1">
      <c r="A5" s="72" t="s">
        <v>133</v>
      </c>
      <c r="B5" s="72"/>
      <c r="C5" s="73"/>
      <c r="D5" s="74"/>
      <c r="E5" s="74"/>
      <c r="F5" s="74"/>
      <c r="G5" s="74"/>
      <c r="H5" s="74"/>
      <c r="I5" s="74"/>
      <c r="J5" s="74"/>
      <c r="K5" s="337"/>
      <c r="L5" s="74"/>
      <c r="M5" s="74"/>
      <c r="N5" s="337"/>
      <c r="O5" s="74"/>
      <c r="P5" s="337"/>
      <c r="Q5" s="74"/>
      <c r="R5" s="534"/>
      <c r="S5" s="74"/>
      <c r="T5" s="74"/>
      <c r="U5" s="75"/>
      <c r="V5" s="75"/>
      <c r="W5" s="76"/>
      <c r="X5" s="76"/>
      <c r="Y5" s="74"/>
      <c r="Z5" s="74"/>
      <c r="AA5" s="77"/>
    </row>
    <row r="6" spans="1:30" ht="23.25" hidden="1" customHeight="1">
      <c r="A6" s="78" t="s">
        <v>134</v>
      </c>
      <c r="B6" s="79"/>
      <c r="C6" s="79"/>
      <c r="D6" s="79"/>
      <c r="E6" s="79"/>
      <c r="F6" s="79"/>
      <c r="G6" s="79"/>
      <c r="H6" s="79"/>
      <c r="I6" s="79"/>
      <c r="J6" s="79"/>
      <c r="K6" s="338"/>
      <c r="L6" s="79"/>
      <c r="M6" s="79"/>
      <c r="N6" s="338"/>
      <c r="O6" s="79"/>
      <c r="P6" s="338"/>
      <c r="Q6" s="79"/>
      <c r="R6" s="535"/>
      <c r="S6" s="79"/>
      <c r="T6" s="79"/>
      <c r="U6" s="80"/>
      <c r="V6" s="80"/>
      <c r="W6" s="81"/>
      <c r="X6" s="81"/>
      <c r="Y6" s="79"/>
      <c r="Z6" s="79"/>
      <c r="AA6" s="82"/>
    </row>
    <row r="7" spans="1:30" ht="13.5" hidden="1" customHeight="1">
      <c r="A7" s="83"/>
      <c r="B7" s="84"/>
      <c r="C7" s="84"/>
      <c r="D7" s="84"/>
      <c r="E7" s="84"/>
      <c r="F7" s="84"/>
      <c r="G7" s="84"/>
      <c r="H7" s="84"/>
      <c r="I7" s="84"/>
      <c r="J7" s="84"/>
      <c r="K7" s="339"/>
      <c r="L7" s="84"/>
      <c r="M7" s="84"/>
      <c r="N7" s="339"/>
      <c r="O7" s="84"/>
      <c r="P7" s="339"/>
      <c r="Q7" s="84"/>
      <c r="R7" s="536"/>
      <c r="S7" s="84"/>
      <c r="T7" s="84"/>
      <c r="U7" s="85"/>
      <c r="V7" s="85"/>
      <c r="W7" s="86"/>
      <c r="X7" s="86"/>
      <c r="Y7" s="84"/>
      <c r="Z7" s="84"/>
      <c r="AA7" s="87"/>
    </row>
    <row r="8" spans="1:30" ht="90.75" customHeight="1">
      <c r="A8" s="67" t="s">
        <v>2</v>
      </c>
      <c r="B8" s="67" t="s">
        <v>4</v>
      </c>
      <c r="C8" s="67" t="s">
        <v>135</v>
      </c>
      <c r="D8" s="67" t="s">
        <v>136</v>
      </c>
      <c r="E8" s="67" t="s">
        <v>137</v>
      </c>
      <c r="F8" s="67" t="s">
        <v>138</v>
      </c>
      <c r="G8" s="67" t="s">
        <v>14</v>
      </c>
      <c r="H8" s="67" t="s">
        <v>16</v>
      </c>
      <c r="I8" s="67" t="s">
        <v>18</v>
      </c>
      <c r="J8" s="88" t="s">
        <v>139</v>
      </c>
      <c r="K8" s="336" t="s">
        <v>140</v>
      </c>
      <c r="L8" s="67" t="s">
        <v>141</v>
      </c>
      <c r="M8" s="67" t="s">
        <v>142</v>
      </c>
      <c r="N8" s="336" t="s">
        <v>28</v>
      </c>
      <c r="O8" s="67" t="s">
        <v>30</v>
      </c>
      <c r="P8" s="336" t="s">
        <v>143</v>
      </c>
      <c r="Q8" s="598" t="s">
        <v>1398</v>
      </c>
      <c r="R8" s="533" t="s">
        <v>1621</v>
      </c>
      <c r="S8" s="68" t="s">
        <v>144</v>
      </c>
      <c r="T8" s="68" t="s">
        <v>145</v>
      </c>
      <c r="U8" s="89" t="s">
        <v>1332</v>
      </c>
      <c r="V8" s="89" t="s">
        <v>1333</v>
      </c>
      <c r="W8" s="69" t="s">
        <v>1330</v>
      </c>
      <c r="X8" s="69" t="s">
        <v>1331</v>
      </c>
      <c r="Y8" s="67" t="s">
        <v>146</v>
      </c>
      <c r="Z8" s="67" t="s">
        <v>147</v>
      </c>
      <c r="AA8" s="67" t="s">
        <v>148</v>
      </c>
      <c r="AB8" s="90"/>
    </row>
    <row r="9" spans="1:30" ht="120" customHeight="1">
      <c r="A9" s="781" t="s">
        <v>149</v>
      </c>
      <c r="B9" s="781" t="s">
        <v>150</v>
      </c>
      <c r="C9" s="781" t="s">
        <v>151</v>
      </c>
      <c r="D9" s="781" t="s">
        <v>152</v>
      </c>
      <c r="E9" s="781" t="s">
        <v>153</v>
      </c>
      <c r="F9" s="781" t="s">
        <v>154</v>
      </c>
      <c r="G9" s="781" t="s">
        <v>155</v>
      </c>
      <c r="H9" s="784" t="s">
        <v>156</v>
      </c>
      <c r="I9" s="784" t="s">
        <v>157</v>
      </c>
      <c r="J9" s="784" t="s">
        <v>158</v>
      </c>
      <c r="K9" s="783" t="s">
        <v>159</v>
      </c>
      <c r="L9" s="782">
        <v>0.4</v>
      </c>
      <c r="M9" s="756" t="s">
        <v>160</v>
      </c>
      <c r="N9" s="760" t="s">
        <v>161</v>
      </c>
      <c r="O9" s="756">
        <v>5000</v>
      </c>
      <c r="P9" s="760">
        <v>500</v>
      </c>
      <c r="Q9" s="756">
        <v>1864</v>
      </c>
      <c r="R9" s="788">
        <v>249</v>
      </c>
      <c r="S9" s="756">
        <f>+Q9+R9</f>
        <v>2113</v>
      </c>
      <c r="T9" s="756">
        <f>+S9</f>
        <v>2113</v>
      </c>
      <c r="U9" s="759">
        <v>1</v>
      </c>
      <c r="V9" s="759">
        <f>+T9/O9</f>
        <v>0.42259999999999998</v>
      </c>
      <c r="W9" s="785">
        <f>+(100%)*L9</f>
        <v>0.4</v>
      </c>
      <c r="X9" s="785">
        <f>+(T9/O9)*L9</f>
        <v>0.16904</v>
      </c>
      <c r="Y9" s="762">
        <v>1500</v>
      </c>
      <c r="Z9" s="762">
        <v>1500</v>
      </c>
      <c r="AA9" s="762">
        <v>1500</v>
      </c>
    </row>
    <row r="10" spans="1:30" ht="120" customHeight="1">
      <c r="A10" s="781" t="s">
        <v>149</v>
      </c>
      <c r="B10" s="781" t="s">
        <v>150</v>
      </c>
      <c r="C10" s="781" t="s">
        <v>151</v>
      </c>
      <c r="D10" s="781" t="s">
        <v>152</v>
      </c>
      <c r="E10" s="781"/>
      <c r="F10" s="781"/>
      <c r="G10" s="781"/>
      <c r="H10" s="784" t="s">
        <v>156</v>
      </c>
      <c r="I10" s="784" t="s">
        <v>157</v>
      </c>
      <c r="J10" s="784" t="s">
        <v>158</v>
      </c>
      <c r="K10" s="783"/>
      <c r="L10" s="782"/>
      <c r="M10" s="756" t="s">
        <v>160</v>
      </c>
      <c r="N10" s="760" t="s">
        <v>161</v>
      </c>
      <c r="O10" s="756">
        <v>5000</v>
      </c>
      <c r="P10" s="760">
        <v>500</v>
      </c>
      <c r="Q10" s="756"/>
      <c r="R10" s="789"/>
      <c r="S10" s="756">
        <f t="shared" ref="S10:S11" si="0">+Q10+R10</f>
        <v>0</v>
      </c>
      <c r="T10" s="756"/>
      <c r="U10" s="759"/>
      <c r="V10" s="759"/>
      <c r="W10" s="785"/>
      <c r="X10" s="785">
        <f t="shared" ref="X10:X11" si="1">+(T10/O10)*L10</f>
        <v>0</v>
      </c>
      <c r="Y10" s="762"/>
      <c r="Z10" s="762">
        <v>1500</v>
      </c>
      <c r="AA10" s="762">
        <v>1500</v>
      </c>
      <c r="AB10" s="71">
        <v>1500</v>
      </c>
      <c r="AC10" s="71">
        <v>1500</v>
      </c>
      <c r="AD10" s="71">
        <v>1500</v>
      </c>
    </row>
    <row r="11" spans="1:30" ht="120" customHeight="1">
      <c r="A11" s="781" t="s">
        <v>149</v>
      </c>
      <c r="B11" s="781" t="s">
        <v>150</v>
      </c>
      <c r="C11" s="781" t="s">
        <v>151</v>
      </c>
      <c r="D11" s="781" t="s">
        <v>152</v>
      </c>
      <c r="E11" s="781"/>
      <c r="F11" s="781"/>
      <c r="G11" s="781"/>
      <c r="H11" s="784" t="s">
        <v>156</v>
      </c>
      <c r="I11" s="784" t="s">
        <v>157</v>
      </c>
      <c r="J11" s="784" t="s">
        <v>158</v>
      </c>
      <c r="K11" s="783"/>
      <c r="L11" s="782"/>
      <c r="M11" s="756" t="s">
        <v>160</v>
      </c>
      <c r="N11" s="760" t="s">
        <v>161</v>
      </c>
      <c r="O11" s="756">
        <v>5000</v>
      </c>
      <c r="P11" s="760">
        <v>500</v>
      </c>
      <c r="Q11" s="756"/>
      <c r="R11" s="790"/>
      <c r="S11" s="756">
        <f t="shared" si="0"/>
        <v>0</v>
      </c>
      <c r="T11" s="756"/>
      <c r="U11" s="759"/>
      <c r="V11" s="759"/>
      <c r="W11" s="785"/>
      <c r="X11" s="785">
        <f t="shared" si="1"/>
        <v>0</v>
      </c>
      <c r="Y11" s="762"/>
      <c r="Z11" s="762">
        <v>1500</v>
      </c>
      <c r="AA11" s="762">
        <v>1500</v>
      </c>
    </row>
    <row r="12" spans="1:30" ht="110.25" customHeight="1">
      <c r="A12" s="781" t="s">
        <v>149</v>
      </c>
      <c r="B12" s="781" t="s">
        <v>150</v>
      </c>
      <c r="C12" s="781" t="s">
        <v>151</v>
      </c>
      <c r="D12" s="781" t="s">
        <v>152</v>
      </c>
      <c r="E12" s="781" t="s">
        <v>153</v>
      </c>
      <c r="F12" s="781" t="s">
        <v>154</v>
      </c>
      <c r="G12" s="781"/>
      <c r="H12" s="704" t="s">
        <v>162</v>
      </c>
      <c r="I12" s="704" t="s">
        <v>163</v>
      </c>
      <c r="J12" s="704" t="s">
        <v>164</v>
      </c>
      <c r="K12" s="705" t="s">
        <v>165</v>
      </c>
      <c r="L12" s="706">
        <v>0.5</v>
      </c>
      <c r="M12" s="91" t="s">
        <v>160</v>
      </c>
      <c r="N12" s="340" t="s">
        <v>166</v>
      </c>
      <c r="O12" s="91">
        <v>200</v>
      </c>
      <c r="P12" s="340">
        <v>50</v>
      </c>
      <c r="Q12" s="91">
        <v>87</v>
      </c>
      <c r="R12" s="537">
        <v>0</v>
      </c>
      <c r="S12" s="91">
        <f t="shared" ref="S12:S14" si="2">+Q12+R12</f>
        <v>87</v>
      </c>
      <c r="T12" s="91">
        <f t="shared" ref="T12:T71" si="3">+S12</f>
        <v>87</v>
      </c>
      <c r="U12" s="92">
        <v>1</v>
      </c>
      <c r="V12" s="92">
        <f>+T12/O12</f>
        <v>0.435</v>
      </c>
      <c r="W12" s="69">
        <f>+(U12)*L12</f>
        <v>0.5</v>
      </c>
      <c r="X12" s="69">
        <f>+(T12/O12)*L12</f>
        <v>0.2175</v>
      </c>
      <c r="Y12" s="606">
        <v>50</v>
      </c>
      <c r="Z12" s="606">
        <v>50</v>
      </c>
      <c r="AA12" s="606">
        <v>50</v>
      </c>
    </row>
    <row r="13" spans="1:30" ht="113.25" customHeight="1">
      <c r="A13" s="781" t="s">
        <v>149</v>
      </c>
      <c r="B13" s="781" t="s">
        <v>150</v>
      </c>
      <c r="C13" s="781" t="s">
        <v>151</v>
      </c>
      <c r="D13" s="781" t="s">
        <v>152</v>
      </c>
      <c r="E13" s="781" t="s">
        <v>153</v>
      </c>
      <c r="F13" s="781" t="s">
        <v>154</v>
      </c>
      <c r="G13" s="781"/>
      <c r="H13" s="784" t="s">
        <v>167</v>
      </c>
      <c r="I13" s="784" t="s">
        <v>168</v>
      </c>
      <c r="J13" s="784" t="s">
        <v>169</v>
      </c>
      <c r="K13" s="783" t="s">
        <v>170</v>
      </c>
      <c r="L13" s="782">
        <v>0.1</v>
      </c>
      <c r="M13" s="756" t="s">
        <v>160</v>
      </c>
      <c r="N13" s="760" t="s">
        <v>171</v>
      </c>
      <c r="O13" s="756">
        <v>4</v>
      </c>
      <c r="P13" s="760">
        <v>1</v>
      </c>
      <c r="Q13" s="756">
        <v>1</v>
      </c>
      <c r="R13" s="758">
        <v>0</v>
      </c>
      <c r="S13" s="756">
        <f t="shared" si="2"/>
        <v>1</v>
      </c>
      <c r="T13" s="756">
        <f t="shared" si="3"/>
        <v>1</v>
      </c>
      <c r="U13" s="786">
        <f>+S13/P13</f>
        <v>1</v>
      </c>
      <c r="V13" s="785">
        <f t="shared" ref="V13:V71" si="4">+T13/O13</f>
        <v>0.25</v>
      </c>
      <c r="W13" s="785">
        <f>+(U13)*L13</f>
        <v>0.1</v>
      </c>
      <c r="X13" s="785">
        <f t="shared" ref="X13" si="5">+(T13/O13)*L13</f>
        <v>2.5000000000000001E-2</v>
      </c>
      <c r="Y13" s="756">
        <v>1</v>
      </c>
      <c r="Z13" s="756">
        <v>1</v>
      </c>
      <c r="AA13" s="756">
        <v>1</v>
      </c>
    </row>
    <row r="14" spans="1:30" ht="81.75" customHeight="1">
      <c r="A14" s="781" t="s">
        <v>149</v>
      </c>
      <c r="B14" s="781" t="s">
        <v>150</v>
      </c>
      <c r="C14" s="781" t="s">
        <v>151</v>
      </c>
      <c r="D14" s="781" t="s">
        <v>152</v>
      </c>
      <c r="E14" s="781" t="s">
        <v>153</v>
      </c>
      <c r="F14" s="781" t="s">
        <v>154</v>
      </c>
      <c r="G14" s="781"/>
      <c r="H14" s="784" t="s">
        <v>167</v>
      </c>
      <c r="I14" s="784" t="s">
        <v>168</v>
      </c>
      <c r="J14" s="784" t="s">
        <v>169</v>
      </c>
      <c r="K14" s="783" t="s">
        <v>170</v>
      </c>
      <c r="L14" s="782">
        <v>0.1</v>
      </c>
      <c r="M14" s="756" t="s">
        <v>160</v>
      </c>
      <c r="N14" s="760" t="s">
        <v>171</v>
      </c>
      <c r="O14" s="756">
        <v>4</v>
      </c>
      <c r="P14" s="760">
        <v>1</v>
      </c>
      <c r="Q14" s="756"/>
      <c r="R14" s="758"/>
      <c r="S14" s="756">
        <f t="shared" si="2"/>
        <v>0</v>
      </c>
      <c r="T14" s="756"/>
      <c r="U14" s="787"/>
      <c r="V14" s="785">
        <f t="shared" si="4"/>
        <v>0</v>
      </c>
      <c r="W14" s="785">
        <f t="shared" ref="W14" si="6">+(S14/P14)*L14</f>
        <v>0</v>
      </c>
      <c r="X14" s="785"/>
      <c r="Y14" s="756">
        <v>1</v>
      </c>
      <c r="Z14" s="756">
        <v>1</v>
      </c>
      <c r="AA14" s="756"/>
    </row>
    <row r="15" spans="1:30" s="97" customFormat="1" ht="78.75" customHeight="1">
      <c r="A15" s="93"/>
      <c r="B15" s="94"/>
      <c r="C15" s="95"/>
      <c r="D15" s="93"/>
      <c r="E15" s="96"/>
      <c r="F15" s="754" t="s">
        <v>172</v>
      </c>
      <c r="G15" s="754"/>
      <c r="H15" s="754"/>
      <c r="I15" s="754"/>
      <c r="J15" s="754"/>
      <c r="K15" s="754"/>
      <c r="L15" s="754"/>
      <c r="M15" s="754"/>
      <c r="N15" s="754"/>
      <c r="O15" s="754"/>
      <c r="P15" s="754"/>
      <c r="Q15" s="754"/>
      <c r="R15" s="754"/>
      <c r="S15" s="754"/>
      <c r="T15" s="754"/>
      <c r="U15" s="691">
        <f>AVERAGE(U9:U14)</f>
        <v>1</v>
      </c>
      <c r="V15" s="691">
        <f>AVERAGE(V9:V14)</f>
        <v>0.27689999999999998</v>
      </c>
      <c r="W15" s="692">
        <f>+W9+W12+W13</f>
        <v>1</v>
      </c>
      <c r="X15" s="692">
        <f>+X9+X12+X13</f>
        <v>0.41154000000000002</v>
      </c>
      <c r="Y15" s="93"/>
      <c r="Z15" s="93"/>
      <c r="AA15" s="93"/>
      <c r="AB15" s="90"/>
    </row>
    <row r="16" spans="1:30" ht="133.5" customHeight="1">
      <c r="A16" s="781" t="s">
        <v>173</v>
      </c>
      <c r="B16" s="781" t="s">
        <v>150</v>
      </c>
      <c r="C16" s="781" t="s">
        <v>151</v>
      </c>
      <c r="D16" s="781" t="s">
        <v>152</v>
      </c>
      <c r="E16" s="781" t="s">
        <v>153</v>
      </c>
      <c r="F16" s="781" t="s">
        <v>174</v>
      </c>
      <c r="G16" s="781" t="s">
        <v>175</v>
      </c>
      <c r="H16" s="704" t="s">
        <v>176</v>
      </c>
      <c r="I16" s="704" t="s">
        <v>177</v>
      </c>
      <c r="J16" s="704" t="s">
        <v>158</v>
      </c>
      <c r="K16" s="705" t="s">
        <v>178</v>
      </c>
      <c r="L16" s="64">
        <v>0.8</v>
      </c>
      <c r="M16" s="91" t="s">
        <v>160</v>
      </c>
      <c r="N16" s="340" t="s">
        <v>166</v>
      </c>
      <c r="O16" s="91">
        <v>200</v>
      </c>
      <c r="P16" s="340">
        <v>50</v>
      </c>
      <c r="Q16" s="91">
        <v>0</v>
      </c>
      <c r="R16" s="537">
        <v>84</v>
      </c>
      <c r="S16" s="91">
        <f t="shared" ref="S16" si="7">+Q16+R16</f>
        <v>84</v>
      </c>
      <c r="T16" s="91">
        <f t="shared" si="3"/>
        <v>84</v>
      </c>
      <c r="U16" s="92">
        <v>1</v>
      </c>
      <c r="V16" s="92">
        <f t="shared" si="4"/>
        <v>0.42</v>
      </c>
      <c r="W16" s="69">
        <f>+(U16)*L16</f>
        <v>0.8</v>
      </c>
      <c r="X16" s="69">
        <f t="shared" ref="X16" si="8">+(T16/O16)*L16</f>
        <v>0.33600000000000002</v>
      </c>
      <c r="Y16" s="606">
        <v>50</v>
      </c>
      <c r="Z16" s="606">
        <v>50</v>
      </c>
      <c r="AA16" s="606">
        <v>50</v>
      </c>
    </row>
    <row r="17" spans="1:36" ht="126.75" customHeight="1">
      <c r="A17" s="781" t="s">
        <v>173</v>
      </c>
      <c r="B17" s="781" t="s">
        <v>150</v>
      </c>
      <c r="C17" s="781" t="s">
        <v>151</v>
      </c>
      <c r="D17" s="781" t="s">
        <v>152</v>
      </c>
      <c r="E17" s="781" t="s">
        <v>153</v>
      </c>
      <c r="F17" s="781" t="s">
        <v>174</v>
      </c>
      <c r="G17" s="781"/>
      <c r="H17" s="704" t="s">
        <v>179</v>
      </c>
      <c r="I17" s="704" t="s">
        <v>180</v>
      </c>
      <c r="J17" s="704" t="s">
        <v>181</v>
      </c>
      <c r="K17" s="705" t="s">
        <v>180</v>
      </c>
      <c r="L17" s="64">
        <v>0.2</v>
      </c>
      <c r="M17" s="91" t="s">
        <v>160</v>
      </c>
      <c r="N17" s="340" t="s">
        <v>182</v>
      </c>
      <c r="O17" s="91">
        <v>4</v>
      </c>
      <c r="P17" s="340">
        <v>1</v>
      </c>
      <c r="Q17" s="91">
        <v>0</v>
      </c>
      <c r="R17" s="537">
        <v>1</v>
      </c>
      <c r="S17" s="91">
        <f t="shared" ref="S17" si="9">+Q17+R17</f>
        <v>1</v>
      </c>
      <c r="T17" s="91">
        <f t="shared" si="3"/>
        <v>1</v>
      </c>
      <c r="U17" s="92">
        <f t="shared" ref="U17:U69" si="10">+S17/P17</f>
        <v>1</v>
      </c>
      <c r="V17" s="92">
        <f t="shared" si="4"/>
        <v>0.25</v>
      </c>
      <c r="W17" s="69">
        <f>+(U17)*L17</f>
        <v>0.2</v>
      </c>
      <c r="X17" s="69">
        <f t="shared" ref="X17" si="11">+(T17/O17)*L17</f>
        <v>0.05</v>
      </c>
      <c r="Y17" s="91">
        <v>1</v>
      </c>
      <c r="Z17" s="91">
        <v>1</v>
      </c>
      <c r="AA17" s="91">
        <v>1</v>
      </c>
    </row>
    <row r="18" spans="1:36" ht="36" customHeight="1">
      <c r="A18" s="93"/>
      <c r="B18" s="94"/>
      <c r="C18" s="95"/>
      <c r="D18" s="93"/>
      <c r="E18" s="96"/>
      <c r="F18" s="754" t="s">
        <v>183</v>
      </c>
      <c r="G18" s="754"/>
      <c r="H18" s="754"/>
      <c r="I18" s="754"/>
      <c r="J18" s="754"/>
      <c r="K18" s="754"/>
      <c r="L18" s="754"/>
      <c r="M18" s="754"/>
      <c r="N18" s="754"/>
      <c r="O18" s="754"/>
      <c r="P18" s="754"/>
      <c r="Q18" s="754"/>
      <c r="R18" s="754"/>
      <c r="S18" s="754"/>
      <c r="T18" s="754"/>
      <c r="U18" s="691">
        <f>AVERAGE(U16:U17)</f>
        <v>1</v>
      </c>
      <c r="V18" s="691">
        <f>AVERAGE(V16:V17)</f>
        <v>0.33499999999999996</v>
      </c>
      <c r="W18" s="692">
        <f>SUM(W16:W17)</f>
        <v>1</v>
      </c>
      <c r="X18" s="692">
        <f>SUM(X16:X17)</f>
        <v>0.38600000000000001</v>
      </c>
      <c r="Y18" s="93"/>
      <c r="Z18" s="93"/>
      <c r="AA18" s="93"/>
      <c r="AC18" s="97"/>
      <c r="AD18" s="97"/>
      <c r="AE18" s="97"/>
      <c r="AF18" s="97"/>
      <c r="AG18" s="97"/>
      <c r="AH18" s="97"/>
      <c r="AI18" s="97"/>
      <c r="AJ18" s="97"/>
    </row>
    <row r="19" spans="1:36" ht="104.4">
      <c r="A19" s="749" t="s">
        <v>184</v>
      </c>
      <c r="B19" s="749" t="s">
        <v>150</v>
      </c>
      <c r="C19" s="749" t="s">
        <v>151</v>
      </c>
      <c r="D19" s="749" t="s">
        <v>185</v>
      </c>
      <c r="E19" s="749" t="s">
        <v>186</v>
      </c>
      <c r="F19" s="749" t="s">
        <v>187</v>
      </c>
      <c r="G19" s="749" t="s">
        <v>188</v>
      </c>
      <c r="H19" s="91" t="s">
        <v>189</v>
      </c>
      <c r="I19" s="91" t="s">
        <v>190</v>
      </c>
      <c r="J19" s="91" t="s">
        <v>191</v>
      </c>
      <c r="K19" s="340" t="s">
        <v>190</v>
      </c>
      <c r="L19" s="64">
        <v>0.3</v>
      </c>
      <c r="M19" s="91" t="s">
        <v>160</v>
      </c>
      <c r="N19" s="340" t="s">
        <v>192</v>
      </c>
      <c r="O19" s="91">
        <f>4194*4</f>
        <v>16776</v>
      </c>
      <c r="P19" s="340">
        <v>4194</v>
      </c>
      <c r="Q19" s="91">
        <v>3146</v>
      </c>
      <c r="R19" s="608">
        <v>3146</v>
      </c>
      <c r="S19" s="91">
        <f>+R19</f>
        <v>3146</v>
      </c>
      <c r="T19" s="91">
        <f t="shared" si="3"/>
        <v>3146</v>
      </c>
      <c r="U19" s="92">
        <f>+T19/P19</f>
        <v>0.75011921793037672</v>
      </c>
      <c r="V19" s="703">
        <f t="shared" si="4"/>
        <v>0.18752980448259418</v>
      </c>
      <c r="W19" s="69">
        <f t="shared" ref="W19" si="12">+(S19/P19)*L19</f>
        <v>0.22503576537911302</v>
      </c>
      <c r="X19" s="69">
        <f t="shared" ref="X19" si="13">+(T19/O19)*L19</f>
        <v>5.6258941344778254E-2</v>
      </c>
      <c r="Y19" s="606">
        <v>4194</v>
      </c>
      <c r="Z19" s="606">
        <v>4194</v>
      </c>
      <c r="AA19" s="606">
        <v>4194</v>
      </c>
      <c r="AB19" s="609" t="s">
        <v>1615</v>
      </c>
    </row>
    <row r="20" spans="1:36" ht="15" customHeight="1">
      <c r="A20" s="749" t="s">
        <v>184</v>
      </c>
      <c r="B20" s="749" t="s">
        <v>150</v>
      </c>
      <c r="C20" s="749" t="s">
        <v>151</v>
      </c>
      <c r="D20" s="749" t="s">
        <v>185</v>
      </c>
      <c r="E20" s="749" t="s">
        <v>186</v>
      </c>
      <c r="F20" s="749" t="s">
        <v>187</v>
      </c>
      <c r="G20" s="749"/>
      <c r="H20" s="756" t="s">
        <v>193</v>
      </c>
      <c r="I20" s="756" t="s">
        <v>194</v>
      </c>
      <c r="J20" s="756" t="s">
        <v>195</v>
      </c>
      <c r="K20" s="760" t="s">
        <v>194</v>
      </c>
      <c r="L20" s="791">
        <v>0.2</v>
      </c>
      <c r="M20" s="756" t="s">
        <v>160</v>
      </c>
      <c r="N20" s="760" t="s">
        <v>192</v>
      </c>
      <c r="O20" s="756">
        <f>5681*4</f>
        <v>22724</v>
      </c>
      <c r="P20" s="760">
        <v>5681</v>
      </c>
      <c r="Q20" s="756">
        <v>5681</v>
      </c>
      <c r="R20" s="746">
        <v>5681</v>
      </c>
      <c r="S20" s="756">
        <f>+R20</f>
        <v>5681</v>
      </c>
      <c r="T20" s="756">
        <f t="shared" si="3"/>
        <v>5681</v>
      </c>
      <c r="U20" s="786">
        <f>+T20/P20</f>
        <v>1</v>
      </c>
      <c r="V20" s="786">
        <f t="shared" si="4"/>
        <v>0.25</v>
      </c>
      <c r="W20" s="786">
        <f t="shared" ref="W20:W27" si="14">+(S20/P20)*L20</f>
        <v>0.2</v>
      </c>
      <c r="X20" s="785">
        <f t="shared" ref="X20:X27" si="15">+(T20/O20)*L20</f>
        <v>0.05</v>
      </c>
      <c r="Y20" s="762">
        <v>5681</v>
      </c>
      <c r="Z20" s="762">
        <v>5681</v>
      </c>
      <c r="AA20" s="762">
        <v>5681</v>
      </c>
      <c r="AB20" s="738" t="s">
        <v>1615</v>
      </c>
    </row>
    <row r="21" spans="1:36" ht="15" customHeight="1">
      <c r="A21" s="749" t="s">
        <v>184</v>
      </c>
      <c r="B21" s="749" t="s">
        <v>150</v>
      </c>
      <c r="C21" s="749" t="s">
        <v>151</v>
      </c>
      <c r="D21" s="749" t="s">
        <v>185</v>
      </c>
      <c r="E21" s="749" t="s">
        <v>186</v>
      </c>
      <c r="F21" s="749" t="s">
        <v>187</v>
      </c>
      <c r="G21" s="749"/>
      <c r="H21" s="756" t="s">
        <v>189</v>
      </c>
      <c r="I21" s="756" t="s">
        <v>190</v>
      </c>
      <c r="J21" s="756" t="s">
        <v>191</v>
      </c>
      <c r="K21" s="760" t="s">
        <v>190</v>
      </c>
      <c r="L21" s="792"/>
      <c r="M21" s="756" t="s">
        <v>160</v>
      </c>
      <c r="N21" s="760"/>
      <c r="O21" s="756">
        <v>4194</v>
      </c>
      <c r="P21" s="760">
        <v>4194</v>
      </c>
      <c r="Q21" s="756"/>
      <c r="R21" s="747"/>
      <c r="S21" s="756">
        <f t="shared" ref="S21:S27" si="16">+Q21+R21</f>
        <v>0</v>
      </c>
      <c r="T21" s="756"/>
      <c r="U21" s="794"/>
      <c r="V21" s="794"/>
      <c r="W21" s="794">
        <f t="shared" si="14"/>
        <v>0</v>
      </c>
      <c r="X21" s="785"/>
      <c r="Y21" s="762">
        <v>4194</v>
      </c>
      <c r="Z21" s="762">
        <v>4194</v>
      </c>
      <c r="AA21" s="762"/>
      <c r="AB21" s="738"/>
    </row>
    <row r="22" spans="1:36" ht="15" customHeight="1">
      <c r="A22" s="749" t="s">
        <v>184</v>
      </c>
      <c r="B22" s="749" t="s">
        <v>150</v>
      </c>
      <c r="C22" s="749" t="s">
        <v>151</v>
      </c>
      <c r="D22" s="749" t="s">
        <v>185</v>
      </c>
      <c r="E22" s="749" t="s">
        <v>186</v>
      </c>
      <c r="F22" s="749" t="s">
        <v>187</v>
      </c>
      <c r="G22" s="749"/>
      <c r="H22" s="756" t="s">
        <v>193</v>
      </c>
      <c r="I22" s="756" t="s">
        <v>194</v>
      </c>
      <c r="J22" s="756" t="s">
        <v>195</v>
      </c>
      <c r="K22" s="760" t="s">
        <v>194</v>
      </c>
      <c r="L22" s="792"/>
      <c r="M22" s="756" t="s">
        <v>160</v>
      </c>
      <c r="N22" s="760"/>
      <c r="O22" s="756">
        <v>5681</v>
      </c>
      <c r="P22" s="760">
        <v>5681</v>
      </c>
      <c r="Q22" s="756"/>
      <c r="R22" s="747"/>
      <c r="S22" s="756">
        <f t="shared" si="16"/>
        <v>0</v>
      </c>
      <c r="T22" s="756"/>
      <c r="U22" s="794"/>
      <c r="V22" s="794"/>
      <c r="W22" s="794">
        <f t="shared" si="14"/>
        <v>0</v>
      </c>
      <c r="X22" s="785"/>
      <c r="Y22" s="762">
        <v>5681</v>
      </c>
      <c r="Z22" s="762">
        <v>5681</v>
      </c>
      <c r="AA22" s="762"/>
      <c r="AB22" s="738"/>
    </row>
    <row r="23" spans="1:36" ht="15" customHeight="1">
      <c r="A23" s="749" t="s">
        <v>184</v>
      </c>
      <c r="B23" s="749" t="s">
        <v>150</v>
      </c>
      <c r="C23" s="749" t="s">
        <v>151</v>
      </c>
      <c r="D23" s="749" t="s">
        <v>185</v>
      </c>
      <c r="E23" s="749" t="s">
        <v>186</v>
      </c>
      <c r="F23" s="749" t="s">
        <v>187</v>
      </c>
      <c r="G23" s="749"/>
      <c r="H23" s="756" t="s">
        <v>189</v>
      </c>
      <c r="I23" s="756" t="s">
        <v>190</v>
      </c>
      <c r="J23" s="756" t="s">
        <v>191</v>
      </c>
      <c r="K23" s="760" t="s">
        <v>190</v>
      </c>
      <c r="L23" s="792"/>
      <c r="M23" s="756" t="s">
        <v>160</v>
      </c>
      <c r="N23" s="760"/>
      <c r="O23" s="756">
        <v>4194</v>
      </c>
      <c r="P23" s="760">
        <v>4194</v>
      </c>
      <c r="Q23" s="756"/>
      <c r="R23" s="747"/>
      <c r="S23" s="756">
        <f t="shared" si="16"/>
        <v>0</v>
      </c>
      <c r="T23" s="756"/>
      <c r="U23" s="794"/>
      <c r="V23" s="794"/>
      <c r="W23" s="794">
        <f t="shared" si="14"/>
        <v>0</v>
      </c>
      <c r="X23" s="785"/>
      <c r="Y23" s="762">
        <v>4194</v>
      </c>
      <c r="Z23" s="762">
        <v>4194</v>
      </c>
      <c r="AA23" s="762"/>
      <c r="AB23" s="738"/>
    </row>
    <row r="24" spans="1:36" ht="15" customHeight="1">
      <c r="A24" s="749" t="s">
        <v>184</v>
      </c>
      <c r="B24" s="749" t="s">
        <v>150</v>
      </c>
      <c r="C24" s="749" t="s">
        <v>151</v>
      </c>
      <c r="D24" s="749" t="s">
        <v>185</v>
      </c>
      <c r="E24" s="749" t="s">
        <v>186</v>
      </c>
      <c r="F24" s="749" t="s">
        <v>187</v>
      </c>
      <c r="G24" s="749"/>
      <c r="H24" s="756" t="s">
        <v>193</v>
      </c>
      <c r="I24" s="756" t="s">
        <v>194</v>
      </c>
      <c r="J24" s="756" t="s">
        <v>195</v>
      </c>
      <c r="K24" s="760" t="s">
        <v>194</v>
      </c>
      <c r="L24" s="792"/>
      <c r="M24" s="756" t="s">
        <v>160</v>
      </c>
      <c r="N24" s="760"/>
      <c r="O24" s="756">
        <v>5681</v>
      </c>
      <c r="P24" s="760">
        <v>5681</v>
      </c>
      <c r="Q24" s="756"/>
      <c r="R24" s="747"/>
      <c r="S24" s="756">
        <f t="shared" si="16"/>
        <v>0</v>
      </c>
      <c r="T24" s="756"/>
      <c r="U24" s="794"/>
      <c r="V24" s="794"/>
      <c r="W24" s="794">
        <f t="shared" si="14"/>
        <v>0</v>
      </c>
      <c r="X24" s="785"/>
      <c r="Y24" s="762">
        <v>5681</v>
      </c>
      <c r="Z24" s="762">
        <v>5681</v>
      </c>
      <c r="AA24" s="762"/>
      <c r="AB24" s="738"/>
    </row>
    <row r="25" spans="1:36" ht="15" customHeight="1">
      <c r="A25" s="749" t="s">
        <v>184</v>
      </c>
      <c r="B25" s="749" t="s">
        <v>150</v>
      </c>
      <c r="C25" s="749" t="s">
        <v>151</v>
      </c>
      <c r="D25" s="749" t="s">
        <v>185</v>
      </c>
      <c r="E25" s="749" t="s">
        <v>186</v>
      </c>
      <c r="F25" s="749" t="s">
        <v>187</v>
      </c>
      <c r="G25" s="749"/>
      <c r="H25" s="756" t="s">
        <v>189</v>
      </c>
      <c r="I25" s="756" t="s">
        <v>190</v>
      </c>
      <c r="J25" s="756" t="s">
        <v>191</v>
      </c>
      <c r="K25" s="760" t="s">
        <v>190</v>
      </c>
      <c r="L25" s="792"/>
      <c r="M25" s="756" t="s">
        <v>160</v>
      </c>
      <c r="N25" s="760"/>
      <c r="O25" s="756">
        <v>4194</v>
      </c>
      <c r="P25" s="760">
        <v>4194</v>
      </c>
      <c r="Q25" s="756"/>
      <c r="R25" s="747"/>
      <c r="S25" s="756">
        <f t="shared" si="16"/>
        <v>0</v>
      </c>
      <c r="T25" s="756"/>
      <c r="U25" s="794"/>
      <c r="V25" s="794"/>
      <c r="W25" s="794">
        <f t="shared" si="14"/>
        <v>0</v>
      </c>
      <c r="X25" s="785"/>
      <c r="Y25" s="762">
        <v>4194</v>
      </c>
      <c r="Z25" s="762">
        <v>4194</v>
      </c>
      <c r="AA25" s="762"/>
      <c r="AB25" s="738"/>
    </row>
    <row r="26" spans="1:36" ht="15" customHeight="1">
      <c r="A26" s="749" t="s">
        <v>184</v>
      </c>
      <c r="B26" s="749" t="s">
        <v>150</v>
      </c>
      <c r="C26" s="749" t="s">
        <v>151</v>
      </c>
      <c r="D26" s="749" t="s">
        <v>185</v>
      </c>
      <c r="E26" s="749" t="s">
        <v>186</v>
      </c>
      <c r="F26" s="749" t="s">
        <v>187</v>
      </c>
      <c r="G26" s="749"/>
      <c r="H26" s="756" t="s">
        <v>193</v>
      </c>
      <c r="I26" s="756" t="s">
        <v>194</v>
      </c>
      <c r="J26" s="756" t="s">
        <v>195</v>
      </c>
      <c r="K26" s="760" t="s">
        <v>194</v>
      </c>
      <c r="L26" s="793"/>
      <c r="M26" s="756" t="s">
        <v>160</v>
      </c>
      <c r="N26" s="760"/>
      <c r="O26" s="756">
        <v>5681</v>
      </c>
      <c r="P26" s="760">
        <v>5681</v>
      </c>
      <c r="Q26" s="756"/>
      <c r="R26" s="748"/>
      <c r="S26" s="756">
        <f t="shared" si="16"/>
        <v>0</v>
      </c>
      <c r="T26" s="756"/>
      <c r="U26" s="787"/>
      <c r="V26" s="787"/>
      <c r="W26" s="787">
        <f t="shared" si="14"/>
        <v>0</v>
      </c>
      <c r="X26" s="785"/>
      <c r="Y26" s="762">
        <v>5681</v>
      </c>
      <c r="Z26" s="762">
        <v>5681</v>
      </c>
      <c r="AA26" s="762"/>
      <c r="AB26" s="738"/>
    </row>
    <row r="27" spans="1:36" ht="69.599999999999994">
      <c r="A27" s="749" t="s">
        <v>184</v>
      </c>
      <c r="B27" s="749" t="s">
        <v>150</v>
      </c>
      <c r="C27" s="749" t="s">
        <v>151</v>
      </c>
      <c r="D27" s="749" t="s">
        <v>185</v>
      </c>
      <c r="E27" s="749" t="s">
        <v>186</v>
      </c>
      <c r="F27" s="749" t="s">
        <v>187</v>
      </c>
      <c r="G27" s="749"/>
      <c r="H27" s="91" t="s">
        <v>196</v>
      </c>
      <c r="I27" s="91" t="s">
        <v>197</v>
      </c>
      <c r="J27" s="91" t="s">
        <v>198</v>
      </c>
      <c r="K27" s="340" t="s">
        <v>197</v>
      </c>
      <c r="L27" s="64">
        <v>0.1</v>
      </c>
      <c r="M27" s="91" t="s">
        <v>199</v>
      </c>
      <c r="N27" s="340" t="s">
        <v>200</v>
      </c>
      <c r="O27" s="91">
        <v>4</v>
      </c>
      <c r="P27" s="340">
        <v>1</v>
      </c>
      <c r="Q27" s="91">
        <v>0</v>
      </c>
      <c r="R27" s="537">
        <v>0</v>
      </c>
      <c r="S27" s="91">
        <f t="shared" si="16"/>
        <v>0</v>
      </c>
      <c r="T27" s="91">
        <f t="shared" si="3"/>
        <v>0</v>
      </c>
      <c r="U27" s="92">
        <f t="shared" si="10"/>
        <v>0</v>
      </c>
      <c r="V27" s="92">
        <f t="shared" si="4"/>
        <v>0</v>
      </c>
      <c r="W27" s="69">
        <f t="shared" si="14"/>
        <v>0</v>
      </c>
      <c r="X27" s="69">
        <f t="shared" si="15"/>
        <v>0</v>
      </c>
      <c r="Y27" s="91">
        <v>1</v>
      </c>
      <c r="Z27" s="91">
        <v>2</v>
      </c>
      <c r="AA27" s="91"/>
    </row>
    <row r="28" spans="1:36" ht="87">
      <c r="A28" s="749" t="s">
        <v>184</v>
      </c>
      <c r="B28" s="749" t="s">
        <v>150</v>
      </c>
      <c r="C28" s="749" t="s">
        <v>151</v>
      </c>
      <c r="D28" s="749" t="s">
        <v>185</v>
      </c>
      <c r="E28" s="749" t="s">
        <v>186</v>
      </c>
      <c r="F28" s="749" t="s">
        <v>187</v>
      </c>
      <c r="G28" s="749"/>
      <c r="H28" s="91" t="s">
        <v>201</v>
      </c>
      <c r="I28" s="91" t="s">
        <v>202</v>
      </c>
      <c r="J28" s="91" t="s">
        <v>203</v>
      </c>
      <c r="K28" s="340" t="s">
        <v>202</v>
      </c>
      <c r="L28" s="64">
        <v>0.08</v>
      </c>
      <c r="M28" s="91" t="s">
        <v>199</v>
      </c>
      <c r="N28" s="340" t="s">
        <v>204</v>
      </c>
      <c r="O28" s="91">
        <v>1</v>
      </c>
      <c r="P28" s="340" t="s">
        <v>205</v>
      </c>
      <c r="Q28" s="91"/>
      <c r="R28" s="537"/>
      <c r="S28" s="91">
        <f t="shared" ref="S28:S34" si="17">+Q28+R28</f>
        <v>0</v>
      </c>
      <c r="T28" s="91">
        <f t="shared" si="3"/>
        <v>0</v>
      </c>
      <c r="U28" s="69"/>
      <c r="V28" s="69"/>
      <c r="W28" s="69">
        <v>0</v>
      </c>
      <c r="X28" s="69">
        <f t="shared" ref="X28:X34" si="18">+(T28/O28)*L28</f>
        <v>0</v>
      </c>
      <c r="Y28" s="91">
        <v>0.5</v>
      </c>
      <c r="Z28" s="91">
        <v>0.5</v>
      </c>
      <c r="AA28" s="91" t="s">
        <v>205</v>
      </c>
    </row>
    <row r="29" spans="1:36" ht="15" customHeight="1">
      <c r="A29" s="749" t="s">
        <v>184</v>
      </c>
      <c r="B29" s="749" t="s">
        <v>150</v>
      </c>
      <c r="C29" s="749" t="s">
        <v>151</v>
      </c>
      <c r="D29" s="749" t="s">
        <v>185</v>
      </c>
      <c r="E29" s="749" t="s">
        <v>186</v>
      </c>
      <c r="F29" s="749" t="s">
        <v>187</v>
      </c>
      <c r="G29" s="749"/>
      <c r="H29" s="756" t="s">
        <v>207</v>
      </c>
      <c r="I29" s="756" t="s">
        <v>208</v>
      </c>
      <c r="J29" s="756" t="s">
        <v>203</v>
      </c>
      <c r="K29" s="760" t="s">
        <v>208</v>
      </c>
      <c r="L29" s="791">
        <v>0.05</v>
      </c>
      <c r="M29" s="756" t="s">
        <v>199</v>
      </c>
      <c r="N29" s="760" t="s">
        <v>209</v>
      </c>
      <c r="O29" s="756">
        <v>10</v>
      </c>
      <c r="P29" s="760">
        <v>4</v>
      </c>
      <c r="Q29" s="756">
        <v>4</v>
      </c>
      <c r="R29" s="758">
        <v>3</v>
      </c>
      <c r="S29" s="756">
        <f t="shared" si="17"/>
        <v>7</v>
      </c>
      <c r="T29" s="756">
        <f t="shared" si="3"/>
        <v>7</v>
      </c>
      <c r="U29" s="786">
        <v>1</v>
      </c>
      <c r="V29" s="786">
        <f>+T29/O29</f>
        <v>0.7</v>
      </c>
      <c r="W29" s="785">
        <f>+(U29)*L29</f>
        <v>0.05</v>
      </c>
      <c r="X29" s="785">
        <f>+(T29/O29)*L29</f>
        <v>3.4999999999999996E-2</v>
      </c>
      <c r="Y29" s="756">
        <v>2</v>
      </c>
      <c r="Z29" s="756">
        <v>2</v>
      </c>
      <c r="AA29" s="756">
        <v>2</v>
      </c>
    </row>
    <row r="30" spans="1:36" ht="15" customHeight="1">
      <c r="A30" s="749" t="s">
        <v>184</v>
      </c>
      <c r="B30" s="749" t="s">
        <v>150</v>
      </c>
      <c r="C30" s="749" t="s">
        <v>151</v>
      </c>
      <c r="D30" s="749" t="s">
        <v>185</v>
      </c>
      <c r="E30" s="749" t="s">
        <v>186</v>
      </c>
      <c r="F30" s="749" t="s">
        <v>187</v>
      </c>
      <c r="G30" s="749"/>
      <c r="H30" s="756" t="s">
        <v>207</v>
      </c>
      <c r="I30" s="756" t="s">
        <v>208</v>
      </c>
      <c r="J30" s="756" t="s">
        <v>203</v>
      </c>
      <c r="K30" s="760" t="s">
        <v>208</v>
      </c>
      <c r="L30" s="792"/>
      <c r="M30" s="756" t="s">
        <v>199</v>
      </c>
      <c r="N30" s="760"/>
      <c r="O30" s="756">
        <v>10</v>
      </c>
      <c r="P30" s="760">
        <v>4</v>
      </c>
      <c r="Q30" s="756"/>
      <c r="R30" s="758"/>
      <c r="S30" s="756">
        <f t="shared" si="17"/>
        <v>0</v>
      </c>
      <c r="T30" s="756"/>
      <c r="U30" s="794"/>
      <c r="V30" s="794"/>
      <c r="W30" s="785">
        <f t="shared" ref="W30:W34" si="19">+(S30/P30)*L30</f>
        <v>0</v>
      </c>
      <c r="X30" s="785"/>
      <c r="Y30" s="756">
        <v>2</v>
      </c>
      <c r="Z30" s="756">
        <v>2</v>
      </c>
      <c r="AA30" s="756"/>
    </row>
    <row r="31" spans="1:36" ht="15" customHeight="1">
      <c r="A31" s="749" t="s">
        <v>184</v>
      </c>
      <c r="B31" s="749" t="s">
        <v>150</v>
      </c>
      <c r="C31" s="749" t="s">
        <v>151</v>
      </c>
      <c r="D31" s="749" t="s">
        <v>185</v>
      </c>
      <c r="E31" s="749" t="s">
        <v>186</v>
      </c>
      <c r="F31" s="749" t="s">
        <v>187</v>
      </c>
      <c r="G31" s="749"/>
      <c r="H31" s="756" t="s">
        <v>207</v>
      </c>
      <c r="I31" s="756" t="s">
        <v>208</v>
      </c>
      <c r="J31" s="756" t="s">
        <v>203</v>
      </c>
      <c r="K31" s="760" t="s">
        <v>208</v>
      </c>
      <c r="L31" s="792"/>
      <c r="M31" s="756" t="s">
        <v>199</v>
      </c>
      <c r="N31" s="760"/>
      <c r="O31" s="756">
        <v>10</v>
      </c>
      <c r="P31" s="760">
        <v>4</v>
      </c>
      <c r="Q31" s="756"/>
      <c r="R31" s="758"/>
      <c r="S31" s="756">
        <f t="shared" si="17"/>
        <v>0</v>
      </c>
      <c r="T31" s="756"/>
      <c r="U31" s="794"/>
      <c r="V31" s="794"/>
      <c r="W31" s="785">
        <f t="shared" si="19"/>
        <v>0</v>
      </c>
      <c r="X31" s="785"/>
      <c r="Y31" s="756">
        <v>2</v>
      </c>
      <c r="Z31" s="756">
        <v>2</v>
      </c>
      <c r="AA31" s="756"/>
    </row>
    <row r="32" spans="1:36" ht="15" customHeight="1">
      <c r="A32" s="749" t="s">
        <v>184</v>
      </c>
      <c r="B32" s="749" t="s">
        <v>150</v>
      </c>
      <c r="C32" s="749" t="s">
        <v>151</v>
      </c>
      <c r="D32" s="749" t="s">
        <v>185</v>
      </c>
      <c r="E32" s="749" t="s">
        <v>186</v>
      </c>
      <c r="F32" s="749" t="s">
        <v>187</v>
      </c>
      <c r="G32" s="749"/>
      <c r="H32" s="756" t="s">
        <v>207</v>
      </c>
      <c r="I32" s="756" t="s">
        <v>208</v>
      </c>
      <c r="J32" s="756" t="s">
        <v>203</v>
      </c>
      <c r="K32" s="760" t="s">
        <v>208</v>
      </c>
      <c r="L32" s="792"/>
      <c r="M32" s="756" t="s">
        <v>199</v>
      </c>
      <c r="N32" s="760"/>
      <c r="O32" s="756">
        <v>10</v>
      </c>
      <c r="P32" s="760">
        <v>4</v>
      </c>
      <c r="Q32" s="756"/>
      <c r="R32" s="758"/>
      <c r="S32" s="756">
        <f t="shared" si="17"/>
        <v>0</v>
      </c>
      <c r="T32" s="756"/>
      <c r="U32" s="794"/>
      <c r="V32" s="794"/>
      <c r="W32" s="785">
        <f t="shared" si="19"/>
        <v>0</v>
      </c>
      <c r="X32" s="785"/>
      <c r="Y32" s="756">
        <v>2</v>
      </c>
      <c r="Z32" s="756">
        <v>2</v>
      </c>
      <c r="AA32" s="756"/>
    </row>
    <row r="33" spans="1:36" ht="15" customHeight="1">
      <c r="A33" s="749" t="s">
        <v>184</v>
      </c>
      <c r="B33" s="749" t="s">
        <v>150</v>
      </c>
      <c r="C33" s="749" t="s">
        <v>151</v>
      </c>
      <c r="D33" s="749" t="s">
        <v>185</v>
      </c>
      <c r="E33" s="749" t="s">
        <v>186</v>
      </c>
      <c r="F33" s="749" t="s">
        <v>187</v>
      </c>
      <c r="G33" s="749"/>
      <c r="H33" s="756" t="s">
        <v>207</v>
      </c>
      <c r="I33" s="756" t="s">
        <v>208</v>
      </c>
      <c r="J33" s="756" t="s">
        <v>203</v>
      </c>
      <c r="K33" s="760" t="s">
        <v>208</v>
      </c>
      <c r="L33" s="793"/>
      <c r="M33" s="756" t="s">
        <v>199</v>
      </c>
      <c r="N33" s="760"/>
      <c r="O33" s="756">
        <v>10</v>
      </c>
      <c r="P33" s="760">
        <v>4</v>
      </c>
      <c r="Q33" s="756"/>
      <c r="R33" s="758"/>
      <c r="S33" s="756">
        <f t="shared" si="17"/>
        <v>0</v>
      </c>
      <c r="T33" s="756"/>
      <c r="U33" s="787"/>
      <c r="V33" s="787"/>
      <c r="W33" s="785">
        <f t="shared" si="19"/>
        <v>0</v>
      </c>
      <c r="X33" s="785"/>
      <c r="Y33" s="756">
        <v>2</v>
      </c>
      <c r="Z33" s="756">
        <v>2</v>
      </c>
      <c r="AA33" s="756"/>
    </row>
    <row r="34" spans="1:36" ht="15" customHeight="1">
      <c r="A34" s="749" t="s">
        <v>184</v>
      </c>
      <c r="B34" s="749" t="s">
        <v>150</v>
      </c>
      <c r="C34" s="749" t="s">
        <v>151</v>
      </c>
      <c r="D34" s="749" t="s">
        <v>185</v>
      </c>
      <c r="E34" s="749" t="s">
        <v>186</v>
      </c>
      <c r="F34" s="749" t="s">
        <v>187</v>
      </c>
      <c r="G34" s="749"/>
      <c r="H34" s="756" t="s">
        <v>210</v>
      </c>
      <c r="I34" s="756" t="s">
        <v>211</v>
      </c>
      <c r="J34" s="756" t="s">
        <v>203</v>
      </c>
      <c r="K34" s="760" t="s">
        <v>211</v>
      </c>
      <c r="L34" s="791">
        <v>0.02</v>
      </c>
      <c r="M34" s="756" t="s">
        <v>160</v>
      </c>
      <c r="N34" s="760" t="s">
        <v>192</v>
      </c>
      <c r="O34" s="756">
        <v>1</v>
      </c>
      <c r="P34" s="760">
        <v>0.6</v>
      </c>
      <c r="Q34" s="798">
        <v>0</v>
      </c>
      <c r="R34" s="758">
        <v>0</v>
      </c>
      <c r="S34" s="756">
        <f t="shared" si="17"/>
        <v>0</v>
      </c>
      <c r="T34" s="756">
        <f t="shared" si="3"/>
        <v>0</v>
      </c>
      <c r="U34" s="786">
        <f t="shared" si="10"/>
        <v>0</v>
      </c>
      <c r="V34" s="786">
        <f t="shared" si="4"/>
        <v>0</v>
      </c>
      <c r="W34" s="785">
        <f t="shared" si="19"/>
        <v>0</v>
      </c>
      <c r="X34" s="785">
        <f t="shared" si="18"/>
        <v>0</v>
      </c>
      <c r="Y34" s="756">
        <v>0.4</v>
      </c>
      <c r="Z34" s="756" t="s">
        <v>212</v>
      </c>
      <c r="AA34" s="756" t="s">
        <v>212</v>
      </c>
    </row>
    <row r="35" spans="1:36" ht="15" customHeight="1">
      <c r="A35" s="749" t="s">
        <v>184</v>
      </c>
      <c r="B35" s="749" t="s">
        <v>150</v>
      </c>
      <c r="C35" s="749" t="s">
        <v>151</v>
      </c>
      <c r="D35" s="749" t="s">
        <v>185</v>
      </c>
      <c r="E35" s="749" t="s">
        <v>186</v>
      </c>
      <c r="F35" s="749" t="s">
        <v>187</v>
      </c>
      <c r="G35" s="749"/>
      <c r="H35" s="756" t="s">
        <v>210</v>
      </c>
      <c r="I35" s="756" t="s">
        <v>211</v>
      </c>
      <c r="J35" s="756" t="s">
        <v>203</v>
      </c>
      <c r="K35" s="760" t="s">
        <v>211</v>
      </c>
      <c r="L35" s="792"/>
      <c r="M35" s="756" t="s">
        <v>160</v>
      </c>
      <c r="N35" s="760"/>
      <c r="O35" s="756">
        <v>1</v>
      </c>
      <c r="P35" s="760">
        <v>0.6</v>
      </c>
      <c r="Q35" s="798"/>
      <c r="R35" s="758"/>
      <c r="S35" s="756">
        <f t="shared" ref="S35:S39" si="20">+Q35+R35</f>
        <v>0</v>
      </c>
      <c r="T35" s="756"/>
      <c r="U35" s="794"/>
      <c r="V35" s="794"/>
      <c r="W35" s="785">
        <f t="shared" ref="W35:W39" si="21">+(S35/P35)*L35</f>
        <v>0</v>
      </c>
      <c r="X35" s="785"/>
      <c r="Y35" s="756">
        <v>0.4</v>
      </c>
      <c r="Z35" s="756" t="s">
        <v>212</v>
      </c>
      <c r="AA35" s="756"/>
    </row>
    <row r="36" spans="1:36" ht="15" customHeight="1">
      <c r="A36" s="749" t="s">
        <v>184</v>
      </c>
      <c r="B36" s="749" t="s">
        <v>150</v>
      </c>
      <c r="C36" s="749" t="s">
        <v>151</v>
      </c>
      <c r="D36" s="749" t="s">
        <v>185</v>
      </c>
      <c r="E36" s="749" t="s">
        <v>186</v>
      </c>
      <c r="F36" s="749" t="s">
        <v>187</v>
      </c>
      <c r="G36" s="749"/>
      <c r="H36" s="756" t="s">
        <v>210</v>
      </c>
      <c r="I36" s="756" t="s">
        <v>211</v>
      </c>
      <c r="J36" s="756" t="s">
        <v>203</v>
      </c>
      <c r="K36" s="760" t="s">
        <v>211</v>
      </c>
      <c r="L36" s="792"/>
      <c r="M36" s="756" t="s">
        <v>160</v>
      </c>
      <c r="N36" s="760"/>
      <c r="O36" s="756">
        <v>1</v>
      </c>
      <c r="P36" s="760">
        <v>0.6</v>
      </c>
      <c r="Q36" s="798"/>
      <c r="R36" s="758"/>
      <c r="S36" s="756">
        <f t="shared" si="20"/>
        <v>0</v>
      </c>
      <c r="T36" s="756"/>
      <c r="U36" s="794"/>
      <c r="V36" s="794"/>
      <c r="W36" s="785">
        <f t="shared" si="21"/>
        <v>0</v>
      </c>
      <c r="X36" s="785"/>
      <c r="Y36" s="756">
        <v>0.4</v>
      </c>
      <c r="Z36" s="756" t="s">
        <v>212</v>
      </c>
      <c r="AA36" s="756"/>
    </row>
    <row r="37" spans="1:36" ht="15" customHeight="1">
      <c r="A37" s="749" t="s">
        <v>184</v>
      </c>
      <c r="B37" s="749" t="s">
        <v>150</v>
      </c>
      <c r="C37" s="749" t="s">
        <v>151</v>
      </c>
      <c r="D37" s="749" t="s">
        <v>185</v>
      </c>
      <c r="E37" s="749" t="s">
        <v>186</v>
      </c>
      <c r="F37" s="749" t="s">
        <v>187</v>
      </c>
      <c r="G37" s="749"/>
      <c r="H37" s="756" t="s">
        <v>210</v>
      </c>
      <c r="I37" s="756" t="s">
        <v>211</v>
      </c>
      <c r="J37" s="756" t="s">
        <v>203</v>
      </c>
      <c r="K37" s="760" t="s">
        <v>211</v>
      </c>
      <c r="L37" s="792"/>
      <c r="M37" s="756" t="s">
        <v>160</v>
      </c>
      <c r="N37" s="760"/>
      <c r="O37" s="756">
        <v>1</v>
      </c>
      <c r="P37" s="760">
        <v>0.6</v>
      </c>
      <c r="Q37" s="798"/>
      <c r="R37" s="758"/>
      <c r="S37" s="756">
        <f t="shared" si="20"/>
        <v>0</v>
      </c>
      <c r="T37" s="756"/>
      <c r="U37" s="794"/>
      <c r="V37" s="794"/>
      <c r="W37" s="785">
        <f t="shared" si="21"/>
        <v>0</v>
      </c>
      <c r="X37" s="785"/>
      <c r="Y37" s="756">
        <v>0.4</v>
      </c>
      <c r="Z37" s="756" t="s">
        <v>212</v>
      </c>
      <c r="AA37" s="756"/>
    </row>
    <row r="38" spans="1:36" ht="15" customHeight="1">
      <c r="A38" s="749" t="s">
        <v>184</v>
      </c>
      <c r="B38" s="749" t="s">
        <v>150</v>
      </c>
      <c r="C38" s="749" t="s">
        <v>151</v>
      </c>
      <c r="D38" s="749" t="s">
        <v>185</v>
      </c>
      <c r="E38" s="749" t="s">
        <v>186</v>
      </c>
      <c r="F38" s="749" t="s">
        <v>187</v>
      </c>
      <c r="G38" s="749"/>
      <c r="H38" s="756" t="s">
        <v>210</v>
      </c>
      <c r="I38" s="756" t="s">
        <v>211</v>
      </c>
      <c r="J38" s="756" t="s">
        <v>203</v>
      </c>
      <c r="K38" s="760" t="s">
        <v>211</v>
      </c>
      <c r="L38" s="792"/>
      <c r="M38" s="756" t="s">
        <v>160</v>
      </c>
      <c r="N38" s="760"/>
      <c r="O38" s="756">
        <v>1</v>
      </c>
      <c r="P38" s="760">
        <v>0.6</v>
      </c>
      <c r="Q38" s="798"/>
      <c r="R38" s="758"/>
      <c r="S38" s="756">
        <f t="shared" si="20"/>
        <v>0</v>
      </c>
      <c r="T38" s="756"/>
      <c r="U38" s="794"/>
      <c r="V38" s="794"/>
      <c r="W38" s="785">
        <f t="shared" si="21"/>
        <v>0</v>
      </c>
      <c r="X38" s="785"/>
      <c r="Y38" s="756">
        <v>0.4</v>
      </c>
      <c r="Z38" s="756" t="s">
        <v>212</v>
      </c>
      <c r="AA38" s="756"/>
    </row>
    <row r="39" spans="1:36" ht="15" customHeight="1">
      <c r="A39" s="749" t="s">
        <v>184</v>
      </c>
      <c r="B39" s="749" t="s">
        <v>150</v>
      </c>
      <c r="C39" s="749" t="s">
        <v>151</v>
      </c>
      <c r="D39" s="749" t="s">
        <v>185</v>
      </c>
      <c r="E39" s="749" t="s">
        <v>186</v>
      </c>
      <c r="F39" s="749" t="s">
        <v>187</v>
      </c>
      <c r="G39" s="749"/>
      <c r="H39" s="756" t="s">
        <v>210</v>
      </c>
      <c r="I39" s="756" t="s">
        <v>211</v>
      </c>
      <c r="J39" s="756" t="s">
        <v>203</v>
      </c>
      <c r="K39" s="760" t="s">
        <v>211</v>
      </c>
      <c r="L39" s="793"/>
      <c r="M39" s="756" t="s">
        <v>160</v>
      </c>
      <c r="N39" s="760"/>
      <c r="O39" s="756">
        <v>1</v>
      </c>
      <c r="P39" s="760">
        <v>0.6</v>
      </c>
      <c r="Q39" s="798"/>
      <c r="R39" s="758"/>
      <c r="S39" s="756">
        <f t="shared" si="20"/>
        <v>0</v>
      </c>
      <c r="T39" s="756"/>
      <c r="U39" s="787"/>
      <c r="V39" s="787"/>
      <c r="W39" s="785">
        <f t="shared" si="21"/>
        <v>0</v>
      </c>
      <c r="X39" s="785"/>
      <c r="Y39" s="756">
        <v>0.4</v>
      </c>
      <c r="Z39" s="756" t="s">
        <v>212</v>
      </c>
      <c r="AA39" s="756"/>
    </row>
    <row r="40" spans="1:36" ht="168.75" customHeight="1">
      <c r="A40" s="749" t="s">
        <v>184</v>
      </c>
      <c r="B40" s="749" t="s">
        <v>150</v>
      </c>
      <c r="C40" s="749" t="s">
        <v>151</v>
      </c>
      <c r="D40" s="749" t="s">
        <v>185</v>
      </c>
      <c r="E40" s="749" t="s">
        <v>186</v>
      </c>
      <c r="F40" s="749" t="s">
        <v>187</v>
      </c>
      <c r="G40" s="749"/>
      <c r="H40" s="91" t="s">
        <v>213</v>
      </c>
      <c r="I40" s="91" t="s">
        <v>214</v>
      </c>
      <c r="J40" s="91" t="s">
        <v>215</v>
      </c>
      <c r="K40" s="340" t="s">
        <v>214</v>
      </c>
      <c r="L40" s="64">
        <v>0.2</v>
      </c>
      <c r="M40" s="91" t="s">
        <v>160</v>
      </c>
      <c r="N40" s="340" t="s">
        <v>192</v>
      </c>
      <c r="O40" s="91">
        <v>600</v>
      </c>
      <c r="P40" s="340">
        <v>150</v>
      </c>
      <c r="Q40" s="91">
        <v>133</v>
      </c>
      <c r="R40" s="608">
        <v>133</v>
      </c>
      <c r="S40" s="91">
        <f>+R40</f>
        <v>133</v>
      </c>
      <c r="T40" s="91">
        <f t="shared" si="3"/>
        <v>133</v>
      </c>
      <c r="U40" s="92">
        <f>+T40/P40</f>
        <v>0.88666666666666671</v>
      </c>
      <c r="V40" s="703">
        <f t="shared" si="4"/>
        <v>0.22166666666666668</v>
      </c>
      <c r="W40" s="69">
        <f>+(S40/P40)*L40</f>
        <v>0.17733333333333334</v>
      </c>
      <c r="X40" s="69">
        <f t="shared" ref="X40" si="22">+(T40/O40)*L40</f>
        <v>4.4333333333333336E-2</v>
      </c>
      <c r="Y40" s="606">
        <v>150</v>
      </c>
      <c r="Z40" s="606">
        <v>150</v>
      </c>
      <c r="AA40" s="606">
        <v>150</v>
      </c>
      <c r="AB40" s="610" t="s">
        <v>1615</v>
      </c>
    </row>
    <row r="41" spans="1:36" ht="61.5" customHeight="1">
      <c r="A41" s="749" t="s">
        <v>184</v>
      </c>
      <c r="B41" s="749" t="s">
        <v>150</v>
      </c>
      <c r="C41" s="749" t="s">
        <v>151</v>
      </c>
      <c r="D41" s="749" t="s">
        <v>185</v>
      </c>
      <c r="E41" s="749" t="s">
        <v>186</v>
      </c>
      <c r="F41" s="749" t="s">
        <v>187</v>
      </c>
      <c r="G41" s="749"/>
      <c r="H41" s="756" t="s">
        <v>216</v>
      </c>
      <c r="I41" s="756" t="s">
        <v>217</v>
      </c>
      <c r="J41" s="756" t="s">
        <v>203</v>
      </c>
      <c r="K41" s="760" t="s">
        <v>217</v>
      </c>
      <c r="L41" s="791">
        <v>0.05</v>
      </c>
      <c r="M41" s="756" t="s">
        <v>199</v>
      </c>
      <c r="N41" s="760" t="s">
        <v>218</v>
      </c>
      <c r="O41" s="756">
        <v>1</v>
      </c>
      <c r="P41" s="760" t="s">
        <v>205</v>
      </c>
      <c r="Q41" s="756"/>
      <c r="R41" s="758"/>
      <c r="S41" s="756" t="s">
        <v>206</v>
      </c>
      <c r="T41" s="756">
        <v>0</v>
      </c>
      <c r="U41" s="759"/>
      <c r="V41" s="759"/>
      <c r="W41" s="759">
        <v>0</v>
      </c>
      <c r="X41" s="759">
        <v>0</v>
      </c>
      <c r="Y41" s="756">
        <v>1</v>
      </c>
      <c r="Z41" s="756">
        <v>0</v>
      </c>
      <c r="AA41" s="756">
        <v>0</v>
      </c>
    </row>
    <row r="42" spans="1:36" ht="74.25" customHeight="1">
      <c r="A42" s="749" t="s">
        <v>184</v>
      </c>
      <c r="B42" s="749" t="s">
        <v>150</v>
      </c>
      <c r="C42" s="749" t="s">
        <v>151</v>
      </c>
      <c r="D42" s="749" t="s">
        <v>185</v>
      </c>
      <c r="E42" s="749" t="s">
        <v>186</v>
      </c>
      <c r="F42" s="749" t="s">
        <v>187</v>
      </c>
      <c r="G42" s="749"/>
      <c r="H42" s="756" t="s">
        <v>213</v>
      </c>
      <c r="I42" s="756" t="s">
        <v>214</v>
      </c>
      <c r="J42" s="756" t="s">
        <v>215</v>
      </c>
      <c r="K42" s="760"/>
      <c r="L42" s="793"/>
      <c r="M42" s="756"/>
      <c r="N42" s="760"/>
      <c r="O42" s="756">
        <v>150</v>
      </c>
      <c r="P42" s="760">
        <v>150</v>
      </c>
      <c r="Q42" s="756"/>
      <c r="R42" s="758"/>
      <c r="S42" s="756">
        <f t="shared" ref="S42" si="23">+Q42+R42</f>
        <v>0</v>
      </c>
      <c r="T42" s="756"/>
      <c r="U42" s="759"/>
      <c r="V42" s="759"/>
      <c r="W42" s="759">
        <f>+(S42/P42)*L42</f>
        <v>0</v>
      </c>
      <c r="X42" s="759">
        <f t="shared" ref="X42" si="24">+(T42/O42)*L42</f>
        <v>0</v>
      </c>
      <c r="Y42" s="756">
        <v>150</v>
      </c>
      <c r="Z42" s="756">
        <v>150</v>
      </c>
      <c r="AA42" s="756"/>
    </row>
    <row r="43" spans="1:36" ht="54.75" customHeight="1">
      <c r="A43" s="93"/>
      <c r="B43" s="94"/>
      <c r="C43" s="95"/>
      <c r="D43" s="93"/>
      <c r="E43" s="96"/>
      <c r="F43" s="754" t="s">
        <v>219</v>
      </c>
      <c r="G43" s="754"/>
      <c r="H43" s="754"/>
      <c r="I43" s="754"/>
      <c r="J43" s="754"/>
      <c r="K43" s="754"/>
      <c r="L43" s="754"/>
      <c r="M43" s="754"/>
      <c r="N43" s="754"/>
      <c r="O43" s="754"/>
      <c r="P43" s="754"/>
      <c r="Q43" s="754"/>
      <c r="R43" s="754"/>
      <c r="S43" s="754"/>
      <c r="T43" s="754"/>
      <c r="U43" s="691">
        <f>AVERAGE(U19:U42)</f>
        <v>0.60613098076617389</v>
      </c>
      <c r="V43" s="691">
        <f>AVERAGE(V19:V42)</f>
        <v>0.22653274519154346</v>
      </c>
      <c r="W43" s="692">
        <f>+W19+W20+W27+W29+W34+W40</f>
        <v>0.65236909871244642</v>
      </c>
      <c r="X43" s="692">
        <f>+X19+X20+X27+X29+X34+X40</f>
        <v>0.1855922746781116</v>
      </c>
      <c r="Y43" s="93"/>
      <c r="Z43" s="93"/>
      <c r="AA43" s="93"/>
      <c r="AB43" s="90"/>
      <c r="AC43" s="97"/>
      <c r="AD43" s="97"/>
      <c r="AE43" s="97"/>
      <c r="AF43" s="97"/>
      <c r="AG43" s="97"/>
      <c r="AH43" s="97"/>
      <c r="AI43" s="97"/>
      <c r="AJ43" s="97"/>
    </row>
    <row r="44" spans="1:36" ht="198.75" customHeight="1">
      <c r="A44" s="757" t="s">
        <v>220</v>
      </c>
      <c r="B44" s="757" t="s">
        <v>150</v>
      </c>
      <c r="C44" s="757" t="s">
        <v>151</v>
      </c>
      <c r="D44" s="757" t="s">
        <v>185</v>
      </c>
      <c r="E44" s="757" t="s">
        <v>221</v>
      </c>
      <c r="F44" s="757" t="s">
        <v>222</v>
      </c>
      <c r="G44" s="757" t="s">
        <v>223</v>
      </c>
      <c r="H44" s="756" t="s">
        <v>224</v>
      </c>
      <c r="I44" s="756" t="s">
        <v>225</v>
      </c>
      <c r="J44" s="756" t="s">
        <v>226</v>
      </c>
      <c r="K44" s="760" t="s">
        <v>225</v>
      </c>
      <c r="L44" s="761">
        <v>0.9</v>
      </c>
      <c r="M44" s="756" t="s">
        <v>160</v>
      </c>
      <c r="N44" s="760" t="s">
        <v>227</v>
      </c>
      <c r="O44" s="756">
        <v>3452</v>
      </c>
      <c r="P44" s="760">
        <v>752</v>
      </c>
      <c r="Q44" s="756">
        <v>752</v>
      </c>
      <c r="R44" s="758">
        <v>200</v>
      </c>
      <c r="S44" s="756">
        <f t="shared" ref="S44" si="25">+Q44+R44</f>
        <v>952</v>
      </c>
      <c r="T44" s="756">
        <f t="shared" si="3"/>
        <v>952</v>
      </c>
      <c r="U44" s="785">
        <v>1</v>
      </c>
      <c r="V44" s="785">
        <f>+T44/O44</f>
        <v>0.27578215527230593</v>
      </c>
      <c r="W44" s="785">
        <f>+(U44)*L44</f>
        <v>0.9</v>
      </c>
      <c r="X44" s="785">
        <f>+(T44/O44)*L44</f>
        <v>0.24820393974507535</v>
      </c>
      <c r="Y44" s="795">
        <v>900</v>
      </c>
      <c r="Z44" s="795">
        <v>900</v>
      </c>
      <c r="AA44" s="795">
        <v>900</v>
      </c>
    </row>
    <row r="45" spans="1:36" ht="15" customHeight="1">
      <c r="A45" s="757" t="s">
        <v>220</v>
      </c>
      <c r="B45" s="757" t="s">
        <v>150</v>
      </c>
      <c r="C45" s="757" t="s">
        <v>151</v>
      </c>
      <c r="D45" s="757" t="s">
        <v>185</v>
      </c>
      <c r="E45" s="757" t="s">
        <v>221</v>
      </c>
      <c r="F45" s="757" t="s">
        <v>222</v>
      </c>
      <c r="G45" s="757"/>
      <c r="H45" s="756" t="s">
        <v>224</v>
      </c>
      <c r="I45" s="756" t="s">
        <v>225</v>
      </c>
      <c r="J45" s="756" t="s">
        <v>226</v>
      </c>
      <c r="K45" s="760"/>
      <c r="L45" s="761">
        <v>0.9</v>
      </c>
      <c r="M45" s="756" t="s">
        <v>160</v>
      </c>
      <c r="N45" s="760"/>
      <c r="O45" s="756">
        <v>3452</v>
      </c>
      <c r="P45" s="760">
        <v>752</v>
      </c>
      <c r="Q45" s="756"/>
      <c r="R45" s="758"/>
      <c r="S45" s="756">
        <f t="shared" ref="S45:S53" si="26">+Q45+R45</f>
        <v>0</v>
      </c>
      <c r="T45" s="756"/>
      <c r="U45" s="785"/>
      <c r="V45" s="785"/>
      <c r="W45" s="785"/>
      <c r="X45" s="785"/>
      <c r="Y45" s="796"/>
      <c r="Z45" s="796"/>
      <c r="AA45" s="796"/>
    </row>
    <row r="46" spans="1:36" ht="15" customHeight="1">
      <c r="A46" s="757" t="s">
        <v>220</v>
      </c>
      <c r="B46" s="757" t="s">
        <v>150</v>
      </c>
      <c r="C46" s="757" t="s">
        <v>151</v>
      </c>
      <c r="D46" s="757" t="s">
        <v>185</v>
      </c>
      <c r="E46" s="757" t="s">
        <v>221</v>
      </c>
      <c r="F46" s="757" t="s">
        <v>222</v>
      </c>
      <c r="G46" s="757"/>
      <c r="H46" s="756" t="s">
        <v>224</v>
      </c>
      <c r="I46" s="756" t="s">
        <v>225</v>
      </c>
      <c r="J46" s="756" t="s">
        <v>226</v>
      </c>
      <c r="K46" s="760"/>
      <c r="L46" s="761">
        <v>0.9</v>
      </c>
      <c r="M46" s="756" t="s">
        <v>160</v>
      </c>
      <c r="N46" s="760"/>
      <c r="O46" s="756">
        <v>3452</v>
      </c>
      <c r="P46" s="760">
        <v>752</v>
      </c>
      <c r="Q46" s="756"/>
      <c r="R46" s="758"/>
      <c r="S46" s="756">
        <f t="shared" si="26"/>
        <v>0</v>
      </c>
      <c r="T46" s="756"/>
      <c r="U46" s="785"/>
      <c r="V46" s="785"/>
      <c r="W46" s="785"/>
      <c r="X46" s="785"/>
      <c r="Y46" s="796"/>
      <c r="Z46" s="796"/>
      <c r="AA46" s="796"/>
    </row>
    <row r="47" spans="1:36" ht="15" customHeight="1">
      <c r="A47" s="757" t="s">
        <v>220</v>
      </c>
      <c r="B47" s="757" t="s">
        <v>150</v>
      </c>
      <c r="C47" s="757" t="s">
        <v>151</v>
      </c>
      <c r="D47" s="757" t="s">
        <v>185</v>
      </c>
      <c r="E47" s="757" t="s">
        <v>221</v>
      </c>
      <c r="F47" s="757" t="s">
        <v>222</v>
      </c>
      <c r="G47" s="757"/>
      <c r="H47" s="756" t="s">
        <v>224</v>
      </c>
      <c r="I47" s="756" t="s">
        <v>225</v>
      </c>
      <c r="J47" s="756" t="s">
        <v>226</v>
      </c>
      <c r="K47" s="760"/>
      <c r="L47" s="761">
        <v>0.9</v>
      </c>
      <c r="M47" s="756" t="s">
        <v>160</v>
      </c>
      <c r="N47" s="760"/>
      <c r="O47" s="756">
        <v>3452</v>
      </c>
      <c r="P47" s="760">
        <v>752</v>
      </c>
      <c r="Q47" s="756"/>
      <c r="R47" s="758"/>
      <c r="S47" s="756">
        <f t="shared" si="26"/>
        <v>0</v>
      </c>
      <c r="T47" s="756"/>
      <c r="U47" s="785"/>
      <c r="V47" s="785"/>
      <c r="W47" s="785"/>
      <c r="X47" s="785"/>
      <c r="Y47" s="796"/>
      <c r="Z47" s="796"/>
      <c r="AA47" s="796"/>
    </row>
    <row r="48" spans="1:36" ht="15" customHeight="1">
      <c r="A48" s="757" t="s">
        <v>220</v>
      </c>
      <c r="B48" s="757" t="s">
        <v>150</v>
      </c>
      <c r="C48" s="757" t="s">
        <v>151</v>
      </c>
      <c r="D48" s="757" t="s">
        <v>185</v>
      </c>
      <c r="E48" s="757" t="s">
        <v>221</v>
      </c>
      <c r="F48" s="757" t="s">
        <v>222</v>
      </c>
      <c r="G48" s="757"/>
      <c r="H48" s="756" t="s">
        <v>224</v>
      </c>
      <c r="I48" s="756" t="s">
        <v>225</v>
      </c>
      <c r="J48" s="756" t="s">
        <v>226</v>
      </c>
      <c r="K48" s="760"/>
      <c r="L48" s="761">
        <v>0.9</v>
      </c>
      <c r="M48" s="756" t="s">
        <v>160</v>
      </c>
      <c r="N48" s="760"/>
      <c r="O48" s="756">
        <v>3452</v>
      </c>
      <c r="P48" s="760">
        <v>752</v>
      </c>
      <c r="Q48" s="756"/>
      <c r="R48" s="758"/>
      <c r="S48" s="756">
        <f t="shared" si="26"/>
        <v>0</v>
      </c>
      <c r="T48" s="756"/>
      <c r="U48" s="785"/>
      <c r="V48" s="785"/>
      <c r="W48" s="785"/>
      <c r="X48" s="785"/>
      <c r="Y48" s="796"/>
      <c r="Z48" s="796"/>
      <c r="AA48" s="796"/>
    </row>
    <row r="49" spans="1:36" ht="15" customHeight="1">
      <c r="A49" s="757" t="s">
        <v>220</v>
      </c>
      <c r="B49" s="757" t="s">
        <v>150</v>
      </c>
      <c r="C49" s="757" t="s">
        <v>151</v>
      </c>
      <c r="D49" s="757" t="s">
        <v>185</v>
      </c>
      <c r="E49" s="757" t="s">
        <v>221</v>
      </c>
      <c r="F49" s="757" t="s">
        <v>222</v>
      </c>
      <c r="G49" s="757"/>
      <c r="H49" s="756" t="s">
        <v>224</v>
      </c>
      <c r="I49" s="756" t="s">
        <v>225</v>
      </c>
      <c r="J49" s="756" t="s">
        <v>226</v>
      </c>
      <c r="K49" s="760"/>
      <c r="L49" s="761">
        <v>0.9</v>
      </c>
      <c r="M49" s="756" t="s">
        <v>160</v>
      </c>
      <c r="N49" s="760"/>
      <c r="O49" s="756">
        <v>3452</v>
      </c>
      <c r="P49" s="760">
        <v>752</v>
      </c>
      <c r="Q49" s="756"/>
      <c r="R49" s="758"/>
      <c r="S49" s="756">
        <f t="shared" si="26"/>
        <v>0</v>
      </c>
      <c r="T49" s="756"/>
      <c r="U49" s="785"/>
      <c r="V49" s="785"/>
      <c r="W49" s="785"/>
      <c r="X49" s="785"/>
      <c r="Y49" s="796"/>
      <c r="Z49" s="796"/>
      <c r="AA49" s="796"/>
    </row>
    <row r="50" spans="1:36" ht="15" customHeight="1">
      <c r="A50" s="757" t="s">
        <v>220</v>
      </c>
      <c r="B50" s="757" t="s">
        <v>150</v>
      </c>
      <c r="C50" s="757" t="s">
        <v>151</v>
      </c>
      <c r="D50" s="757" t="s">
        <v>185</v>
      </c>
      <c r="E50" s="757" t="s">
        <v>221</v>
      </c>
      <c r="F50" s="757" t="s">
        <v>222</v>
      </c>
      <c r="G50" s="757"/>
      <c r="H50" s="756" t="s">
        <v>224</v>
      </c>
      <c r="I50" s="756" t="s">
        <v>225</v>
      </c>
      <c r="J50" s="756" t="s">
        <v>226</v>
      </c>
      <c r="K50" s="760"/>
      <c r="L50" s="761">
        <v>0.9</v>
      </c>
      <c r="M50" s="756" t="s">
        <v>160</v>
      </c>
      <c r="N50" s="760"/>
      <c r="O50" s="756">
        <v>3452</v>
      </c>
      <c r="P50" s="760">
        <v>752</v>
      </c>
      <c r="Q50" s="756"/>
      <c r="R50" s="758"/>
      <c r="S50" s="756">
        <f t="shared" si="26"/>
        <v>0</v>
      </c>
      <c r="T50" s="756"/>
      <c r="U50" s="785"/>
      <c r="V50" s="785"/>
      <c r="W50" s="785"/>
      <c r="X50" s="785"/>
      <c r="Y50" s="797"/>
      <c r="Z50" s="797"/>
      <c r="AA50" s="797"/>
    </row>
    <row r="51" spans="1:36" ht="90" customHeight="1">
      <c r="A51" s="757" t="s">
        <v>220</v>
      </c>
      <c r="B51" s="757" t="s">
        <v>150</v>
      </c>
      <c r="C51" s="757" t="s">
        <v>151</v>
      </c>
      <c r="D51" s="757" t="s">
        <v>185</v>
      </c>
      <c r="E51" s="757" t="s">
        <v>221</v>
      </c>
      <c r="F51" s="757" t="s">
        <v>222</v>
      </c>
      <c r="G51" s="757"/>
      <c r="H51" s="756" t="s">
        <v>228</v>
      </c>
      <c r="I51" s="756" t="s">
        <v>229</v>
      </c>
      <c r="J51" s="756" t="s">
        <v>203</v>
      </c>
      <c r="K51" s="760" t="s">
        <v>229</v>
      </c>
      <c r="L51" s="761">
        <v>0.1</v>
      </c>
      <c r="M51" s="756" t="s">
        <v>160</v>
      </c>
      <c r="N51" s="760" t="s">
        <v>230</v>
      </c>
      <c r="O51" s="756">
        <v>4</v>
      </c>
      <c r="P51" s="760">
        <v>1</v>
      </c>
      <c r="Q51" s="756">
        <v>0</v>
      </c>
      <c r="R51" s="758">
        <v>0</v>
      </c>
      <c r="S51" s="756">
        <f t="shared" si="26"/>
        <v>0</v>
      </c>
      <c r="T51" s="756">
        <f t="shared" si="3"/>
        <v>0</v>
      </c>
      <c r="U51" s="759">
        <f>+S51/P51</f>
        <v>0</v>
      </c>
      <c r="V51" s="759">
        <f t="shared" si="4"/>
        <v>0</v>
      </c>
      <c r="W51" s="759">
        <f t="shared" ref="W51:W53" si="27">+(S51/P51)*L51</f>
        <v>0</v>
      </c>
      <c r="X51" s="759">
        <f t="shared" ref="X51:X53" si="28">+(T51/O51)*L51</f>
        <v>0</v>
      </c>
      <c r="Y51" s="756">
        <v>1</v>
      </c>
      <c r="Z51" s="756">
        <v>1</v>
      </c>
      <c r="AA51" s="756">
        <v>1</v>
      </c>
    </row>
    <row r="52" spans="1:36" ht="90" customHeight="1">
      <c r="A52" s="757" t="s">
        <v>220</v>
      </c>
      <c r="B52" s="757" t="s">
        <v>150</v>
      </c>
      <c r="C52" s="757" t="s">
        <v>151</v>
      </c>
      <c r="D52" s="757" t="s">
        <v>185</v>
      </c>
      <c r="E52" s="757" t="s">
        <v>221</v>
      </c>
      <c r="F52" s="757" t="s">
        <v>222</v>
      </c>
      <c r="G52" s="757"/>
      <c r="H52" s="756"/>
      <c r="I52" s="756" t="s">
        <v>229</v>
      </c>
      <c r="J52" s="756" t="s">
        <v>203</v>
      </c>
      <c r="K52" s="760" t="s">
        <v>229</v>
      </c>
      <c r="L52" s="761">
        <v>0.1</v>
      </c>
      <c r="M52" s="756" t="s">
        <v>160</v>
      </c>
      <c r="N52" s="760" t="s">
        <v>230</v>
      </c>
      <c r="O52" s="756">
        <v>4</v>
      </c>
      <c r="P52" s="760">
        <v>1</v>
      </c>
      <c r="Q52" s="756"/>
      <c r="R52" s="758"/>
      <c r="S52" s="756">
        <f t="shared" si="26"/>
        <v>0</v>
      </c>
      <c r="T52" s="756">
        <f t="shared" si="3"/>
        <v>0</v>
      </c>
      <c r="U52" s="759"/>
      <c r="V52" s="759">
        <f t="shared" si="4"/>
        <v>0</v>
      </c>
      <c r="W52" s="759">
        <f t="shared" si="27"/>
        <v>0</v>
      </c>
      <c r="X52" s="759">
        <f t="shared" si="28"/>
        <v>0</v>
      </c>
      <c r="Y52" s="756">
        <v>1</v>
      </c>
      <c r="Z52" s="756">
        <v>1</v>
      </c>
      <c r="AA52" s="756"/>
    </row>
    <row r="53" spans="1:36" ht="90" customHeight="1">
      <c r="A53" s="757" t="s">
        <v>220</v>
      </c>
      <c r="B53" s="757" t="s">
        <v>150</v>
      </c>
      <c r="C53" s="757" t="s">
        <v>151</v>
      </c>
      <c r="D53" s="757" t="s">
        <v>185</v>
      </c>
      <c r="E53" s="757" t="s">
        <v>221</v>
      </c>
      <c r="F53" s="757" t="s">
        <v>222</v>
      </c>
      <c r="G53" s="757"/>
      <c r="H53" s="756"/>
      <c r="I53" s="756" t="s">
        <v>229</v>
      </c>
      <c r="J53" s="756" t="s">
        <v>203</v>
      </c>
      <c r="K53" s="760" t="s">
        <v>229</v>
      </c>
      <c r="L53" s="761">
        <v>0.1</v>
      </c>
      <c r="M53" s="756" t="s">
        <v>160</v>
      </c>
      <c r="N53" s="760" t="s">
        <v>230</v>
      </c>
      <c r="O53" s="756">
        <v>4</v>
      </c>
      <c r="P53" s="760">
        <v>1</v>
      </c>
      <c r="Q53" s="756"/>
      <c r="R53" s="758"/>
      <c r="S53" s="756">
        <f t="shared" si="26"/>
        <v>0</v>
      </c>
      <c r="T53" s="756">
        <f t="shared" si="3"/>
        <v>0</v>
      </c>
      <c r="U53" s="759"/>
      <c r="V53" s="759">
        <f t="shared" si="4"/>
        <v>0</v>
      </c>
      <c r="W53" s="759">
        <f t="shared" si="27"/>
        <v>0</v>
      </c>
      <c r="X53" s="759">
        <f t="shared" si="28"/>
        <v>0</v>
      </c>
      <c r="Y53" s="756">
        <v>1</v>
      </c>
      <c r="Z53" s="756">
        <v>1</v>
      </c>
      <c r="AA53" s="756"/>
    </row>
    <row r="54" spans="1:36" ht="53.25" customHeight="1">
      <c r="A54" s="93"/>
      <c r="B54" s="94"/>
      <c r="C54" s="95"/>
      <c r="D54" s="93"/>
      <c r="E54" s="96"/>
      <c r="F54" s="754" t="s">
        <v>231</v>
      </c>
      <c r="G54" s="754"/>
      <c r="H54" s="754"/>
      <c r="I54" s="754"/>
      <c r="J54" s="754"/>
      <c r="K54" s="754"/>
      <c r="L54" s="754"/>
      <c r="M54" s="754"/>
      <c r="N54" s="754"/>
      <c r="O54" s="754"/>
      <c r="P54" s="754"/>
      <c r="Q54" s="754"/>
      <c r="R54" s="754"/>
      <c r="S54" s="754"/>
      <c r="T54" s="754"/>
      <c r="U54" s="691">
        <f>AVERAGE(U44:U53)</f>
        <v>0.5</v>
      </c>
      <c r="V54" s="691">
        <f>AVERAGE(V44:V53)</f>
        <v>6.8945538818076482E-2</v>
      </c>
      <c r="W54" s="692">
        <f>+W44+W51</f>
        <v>0.9</v>
      </c>
      <c r="X54" s="692">
        <f>+X44+X51</f>
        <v>0.24820393974507535</v>
      </c>
      <c r="Y54" s="93"/>
      <c r="Z54" s="93"/>
      <c r="AA54" s="93"/>
      <c r="AB54" s="90"/>
      <c r="AC54" s="97"/>
      <c r="AD54" s="97"/>
      <c r="AE54" s="97"/>
      <c r="AF54" s="97"/>
      <c r="AG54" s="97"/>
      <c r="AH54" s="97"/>
      <c r="AI54" s="97"/>
      <c r="AJ54" s="97"/>
    </row>
    <row r="55" spans="1:36" ht="15" customHeight="1">
      <c r="A55" s="756" t="s">
        <v>220</v>
      </c>
      <c r="B55" s="756" t="s">
        <v>150</v>
      </c>
      <c r="C55" s="756" t="s">
        <v>151</v>
      </c>
      <c r="D55" s="756" t="s">
        <v>185</v>
      </c>
      <c r="E55" s="756" t="s">
        <v>221</v>
      </c>
      <c r="F55" s="756" t="s">
        <v>232</v>
      </c>
      <c r="G55" s="756" t="s">
        <v>233</v>
      </c>
      <c r="H55" s="756" t="s">
        <v>234</v>
      </c>
      <c r="I55" s="756" t="s">
        <v>235</v>
      </c>
      <c r="J55" s="756" t="s">
        <v>158</v>
      </c>
      <c r="K55" s="760" t="s">
        <v>235</v>
      </c>
      <c r="L55" s="791">
        <v>0.4</v>
      </c>
      <c r="M55" s="756" t="s">
        <v>160</v>
      </c>
      <c r="N55" s="760" t="s">
        <v>236</v>
      </c>
      <c r="O55" s="756">
        <v>200</v>
      </c>
      <c r="P55" s="760">
        <v>50</v>
      </c>
      <c r="Q55" s="756">
        <v>0</v>
      </c>
      <c r="R55" s="758">
        <v>39</v>
      </c>
      <c r="S55" s="756">
        <f t="shared" ref="S55" si="29">+Q55+R55</f>
        <v>39</v>
      </c>
      <c r="T55" s="756">
        <f t="shared" si="3"/>
        <v>39</v>
      </c>
      <c r="U55" s="786">
        <f>+S55/P55</f>
        <v>0.78</v>
      </c>
      <c r="V55" s="786">
        <f>+T55/O55</f>
        <v>0.19500000000000001</v>
      </c>
      <c r="W55" s="785">
        <f>+(S55/P55)*L55</f>
        <v>0.31200000000000006</v>
      </c>
      <c r="X55" s="785">
        <f t="shared" ref="X55" si="30">+(T55/O55)*L55</f>
        <v>7.8000000000000014E-2</v>
      </c>
      <c r="Y55" s="795">
        <v>50</v>
      </c>
      <c r="Z55" s="795">
        <v>50</v>
      </c>
      <c r="AA55" s="795">
        <v>50</v>
      </c>
    </row>
    <row r="56" spans="1:36" ht="15" customHeight="1">
      <c r="A56" s="756" t="s">
        <v>220</v>
      </c>
      <c r="B56" s="756" t="s">
        <v>150</v>
      </c>
      <c r="C56" s="756" t="s">
        <v>151</v>
      </c>
      <c r="D56" s="756" t="s">
        <v>185</v>
      </c>
      <c r="E56" s="756" t="s">
        <v>221</v>
      </c>
      <c r="F56" s="756" t="s">
        <v>232</v>
      </c>
      <c r="G56" s="756"/>
      <c r="H56" s="756" t="s">
        <v>234</v>
      </c>
      <c r="I56" s="756" t="s">
        <v>235</v>
      </c>
      <c r="J56" s="756" t="s">
        <v>158</v>
      </c>
      <c r="K56" s="760"/>
      <c r="L56" s="792"/>
      <c r="M56" s="756"/>
      <c r="N56" s="760"/>
      <c r="O56" s="756">
        <v>200</v>
      </c>
      <c r="P56" s="760">
        <v>50</v>
      </c>
      <c r="Q56" s="756"/>
      <c r="R56" s="758"/>
      <c r="S56" s="756">
        <f t="shared" ref="S56:S65" si="31">+Q56+R56</f>
        <v>0</v>
      </c>
      <c r="T56" s="756"/>
      <c r="U56" s="794"/>
      <c r="V56" s="794"/>
      <c r="W56" s="785">
        <f t="shared" ref="W56:W61" si="32">+(S56/P56)*L56</f>
        <v>0</v>
      </c>
      <c r="X56" s="785"/>
      <c r="Y56" s="796"/>
      <c r="Z56" s="796">
        <v>50</v>
      </c>
      <c r="AA56" s="796"/>
    </row>
    <row r="57" spans="1:36" ht="15" customHeight="1">
      <c r="A57" s="756" t="s">
        <v>220</v>
      </c>
      <c r="B57" s="756" t="s">
        <v>150</v>
      </c>
      <c r="C57" s="756" t="s">
        <v>151</v>
      </c>
      <c r="D57" s="756" t="s">
        <v>185</v>
      </c>
      <c r="E57" s="756" t="s">
        <v>221</v>
      </c>
      <c r="F57" s="756" t="s">
        <v>232</v>
      </c>
      <c r="G57" s="756"/>
      <c r="H57" s="756" t="s">
        <v>234</v>
      </c>
      <c r="I57" s="756" t="s">
        <v>235</v>
      </c>
      <c r="J57" s="756" t="s">
        <v>158</v>
      </c>
      <c r="K57" s="760"/>
      <c r="L57" s="792"/>
      <c r="M57" s="756"/>
      <c r="N57" s="760"/>
      <c r="O57" s="756">
        <v>200</v>
      </c>
      <c r="P57" s="760">
        <v>50</v>
      </c>
      <c r="Q57" s="756"/>
      <c r="R57" s="758"/>
      <c r="S57" s="756">
        <f t="shared" si="31"/>
        <v>0</v>
      </c>
      <c r="T57" s="756"/>
      <c r="U57" s="794"/>
      <c r="V57" s="794"/>
      <c r="W57" s="785">
        <f t="shared" si="32"/>
        <v>0</v>
      </c>
      <c r="X57" s="785"/>
      <c r="Y57" s="796"/>
      <c r="Z57" s="796">
        <v>50</v>
      </c>
      <c r="AA57" s="796"/>
    </row>
    <row r="58" spans="1:36" ht="64.5" customHeight="1">
      <c r="A58" s="756" t="s">
        <v>220</v>
      </c>
      <c r="B58" s="756" t="s">
        <v>150</v>
      </c>
      <c r="C58" s="756" t="s">
        <v>151</v>
      </c>
      <c r="D58" s="756" t="s">
        <v>185</v>
      </c>
      <c r="E58" s="756" t="s">
        <v>221</v>
      </c>
      <c r="F58" s="756" t="s">
        <v>232</v>
      </c>
      <c r="G58" s="756"/>
      <c r="H58" s="756" t="s">
        <v>234</v>
      </c>
      <c r="I58" s="756" t="s">
        <v>235</v>
      </c>
      <c r="J58" s="756" t="s">
        <v>158</v>
      </c>
      <c r="K58" s="760"/>
      <c r="L58" s="793"/>
      <c r="M58" s="756"/>
      <c r="N58" s="760"/>
      <c r="O58" s="756">
        <v>200</v>
      </c>
      <c r="P58" s="760">
        <v>50</v>
      </c>
      <c r="Q58" s="756"/>
      <c r="R58" s="758"/>
      <c r="S58" s="756">
        <f t="shared" si="31"/>
        <v>0</v>
      </c>
      <c r="T58" s="756"/>
      <c r="U58" s="787"/>
      <c r="V58" s="787"/>
      <c r="W58" s="785">
        <f t="shared" si="32"/>
        <v>0</v>
      </c>
      <c r="X58" s="785"/>
      <c r="Y58" s="797"/>
      <c r="Z58" s="797"/>
      <c r="AA58" s="797"/>
    </row>
    <row r="59" spans="1:36" ht="15" customHeight="1">
      <c r="A59" s="756" t="s">
        <v>220</v>
      </c>
      <c r="B59" s="756" t="s">
        <v>150</v>
      </c>
      <c r="C59" s="756" t="s">
        <v>151</v>
      </c>
      <c r="D59" s="756" t="s">
        <v>185</v>
      </c>
      <c r="E59" s="756" t="s">
        <v>221</v>
      </c>
      <c r="F59" s="756" t="s">
        <v>232</v>
      </c>
      <c r="G59" s="756"/>
      <c r="H59" s="761" t="s">
        <v>237</v>
      </c>
      <c r="I59" s="761" t="s">
        <v>238</v>
      </c>
      <c r="J59" s="761" t="s">
        <v>158</v>
      </c>
      <c r="K59" s="760" t="s">
        <v>238</v>
      </c>
      <c r="L59" s="791">
        <v>0.1</v>
      </c>
      <c r="M59" s="756" t="s">
        <v>160</v>
      </c>
      <c r="N59" s="760" t="s">
        <v>218</v>
      </c>
      <c r="O59" s="756">
        <v>4</v>
      </c>
      <c r="P59" s="760">
        <v>1</v>
      </c>
      <c r="Q59" s="756">
        <v>0</v>
      </c>
      <c r="R59" s="758">
        <v>1</v>
      </c>
      <c r="S59" s="756">
        <f t="shared" si="31"/>
        <v>1</v>
      </c>
      <c r="T59" s="756">
        <f t="shared" si="3"/>
        <v>1</v>
      </c>
      <c r="U59" s="786">
        <f t="shared" si="10"/>
        <v>1</v>
      </c>
      <c r="V59" s="786">
        <f t="shared" si="4"/>
        <v>0.25</v>
      </c>
      <c r="W59" s="785">
        <f t="shared" si="32"/>
        <v>0.1</v>
      </c>
      <c r="X59" s="785">
        <f t="shared" ref="X59:X65" si="33">+(T59/O59)*L59</f>
        <v>2.5000000000000001E-2</v>
      </c>
      <c r="Y59" s="756">
        <v>1</v>
      </c>
      <c r="Z59" s="756">
        <v>1</v>
      </c>
      <c r="AA59" s="756">
        <v>1</v>
      </c>
    </row>
    <row r="60" spans="1:36" ht="15" customHeight="1">
      <c r="A60" s="756" t="s">
        <v>220</v>
      </c>
      <c r="B60" s="756" t="s">
        <v>150</v>
      </c>
      <c r="C60" s="756" t="s">
        <v>151</v>
      </c>
      <c r="D60" s="756" t="s">
        <v>185</v>
      </c>
      <c r="E60" s="756" t="s">
        <v>221</v>
      </c>
      <c r="F60" s="756" t="s">
        <v>232</v>
      </c>
      <c r="G60" s="756"/>
      <c r="H60" s="761" t="s">
        <v>237</v>
      </c>
      <c r="I60" s="761" t="s">
        <v>238</v>
      </c>
      <c r="J60" s="761" t="s">
        <v>158</v>
      </c>
      <c r="K60" s="760" t="s">
        <v>238</v>
      </c>
      <c r="L60" s="792"/>
      <c r="M60" s="756" t="s">
        <v>160</v>
      </c>
      <c r="N60" s="760" t="s">
        <v>218</v>
      </c>
      <c r="O60" s="756">
        <v>4</v>
      </c>
      <c r="P60" s="760">
        <v>1</v>
      </c>
      <c r="Q60" s="756"/>
      <c r="R60" s="758"/>
      <c r="S60" s="756">
        <f t="shared" si="31"/>
        <v>0</v>
      </c>
      <c r="T60" s="756"/>
      <c r="U60" s="794"/>
      <c r="V60" s="794"/>
      <c r="W60" s="785">
        <f t="shared" si="32"/>
        <v>0</v>
      </c>
      <c r="X60" s="785"/>
      <c r="Y60" s="756">
        <v>1</v>
      </c>
      <c r="Z60" s="756">
        <v>1</v>
      </c>
      <c r="AA60" s="756"/>
    </row>
    <row r="61" spans="1:36" ht="62.25" customHeight="1">
      <c r="A61" s="756" t="s">
        <v>220</v>
      </c>
      <c r="B61" s="756" t="s">
        <v>150</v>
      </c>
      <c r="C61" s="756" t="s">
        <v>151</v>
      </c>
      <c r="D61" s="756" t="s">
        <v>185</v>
      </c>
      <c r="E61" s="756" t="s">
        <v>221</v>
      </c>
      <c r="F61" s="756" t="s">
        <v>232</v>
      </c>
      <c r="G61" s="756"/>
      <c r="H61" s="761" t="s">
        <v>237</v>
      </c>
      <c r="I61" s="761" t="s">
        <v>238</v>
      </c>
      <c r="J61" s="761" t="s">
        <v>158</v>
      </c>
      <c r="K61" s="760" t="s">
        <v>238</v>
      </c>
      <c r="L61" s="793"/>
      <c r="M61" s="756" t="s">
        <v>160</v>
      </c>
      <c r="N61" s="760" t="s">
        <v>218</v>
      </c>
      <c r="O61" s="756">
        <v>4</v>
      </c>
      <c r="P61" s="760">
        <v>1</v>
      </c>
      <c r="Q61" s="756"/>
      <c r="R61" s="758"/>
      <c r="S61" s="756">
        <f t="shared" si="31"/>
        <v>0</v>
      </c>
      <c r="T61" s="756"/>
      <c r="U61" s="787"/>
      <c r="V61" s="787"/>
      <c r="W61" s="785">
        <f t="shared" si="32"/>
        <v>0</v>
      </c>
      <c r="X61" s="785"/>
      <c r="Y61" s="756">
        <v>1</v>
      </c>
      <c r="Z61" s="756">
        <v>1</v>
      </c>
      <c r="AA61" s="756"/>
    </row>
    <row r="62" spans="1:36" ht="15" customHeight="1">
      <c r="A62" s="756" t="s">
        <v>220</v>
      </c>
      <c r="B62" s="756" t="s">
        <v>150</v>
      </c>
      <c r="C62" s="756" t="s">
        <v>151</v>
      </c>
      <c r="D62" s="756" t="s">
        <v>185</v>
      </c>
      <c r="E62" s="756" t="s">
        <v>221</v>
      </c>
      <c r="F62" s="756" t="s">
        <v>232</v>
      </c>
      <c r="G62" s="756"/>
      <c r="H62" s="756" t="s">
        <v>239</v>
      </c>
      <c r="I62" s="756" t="s">
        <v>240</v>
      </c>
      <c r="J62" s="756" t="s">
        <v>158</v>
      </c>
      <c r="K62" s="760" t="s">
        <v>240</v>
      </c>
      <c r="L62" s="791">
        <v>0.2</v>
      </c>
      <c r="M62" s="756" t="s">
        <v>160</v>
      </c>
      <c r="N62" s="760" t="s">
        <v>241</v>
      </c>
      <c r="O62" s="756">
        <v>20</v>
      </c>
      <c r="P62" s="760">
        <v>5</v>
      </c>
      <c r="Q62" s="756">
        <v>1</v>
      </c>
      <c r="R62" s="758">
        <v>2</v>
      </c>
      <c r="S62" s="756">
        <f t="shared" si="31"/>
        <v>3</v>
      </c>
      <c r="T62" s="756">
        <f t="shared" si="3"/>
        <v>3</v>
      </c>
      <c r="U62" s="786">
        <f t="shared" si="10"/>
        <v>0.6</v>
      </c>
      <c r="V62" s="786">
        <f t="shared" si="4"/>
        <v>0.15</v>
      </c>
      <c r="W62" s="785">
        <f>+(S62/P62)*L62</f>
        <v>0.12</v>
      </c>
      <c r="X62" s="785">
        <f t="shared" si="33"/>
        <v>0.03</v>
      </c>
      <c r="Y62" s="762">
        <v>5</v>
      </c>
      <c r="Z62" s="762">
        <v>5</v>
      </c>
      <c r="AA62" s="762">
        <v>5</v>
      </c>
    </row>
    <row r="63" spans="1:36" ht="54.75" customHeight="1">
      <c r="A63" s="756"/>
      <c r="B63" s="756"/>
      <c r="C63" s="756"/>
      <c r="D63" s="756"/>
      <c r="E63" s="756"/>
      <c r="F63" s="756"/>
      <c r="G63" s="756"/>
      <c r="H63" s="756"/>
      <c r="I63" s="756"/>
      <c r="J63" s="756"/>
      <c r="K63" s="760"/>
      <c r="L63" s="792"/>
      <c r="M63" s="756"/>
      <c r="N63" s="760"/>
      <c r="O63" s="756"/>
      <c r="P63" s="760"/>
      <c r="Q63" s="756"/>
      <c r="R63" s="758"/>
      <c r="S63" s="756"/>
      <c r="T63" s="756"/>
      <c r="U63" s="794"/>
      <c r="V63" s="794"/>
      <c r="W63" s="785"/>
      <c r="X63" s="785"/>
      <c r="Y63" s="762"/>
      <c r="Z63" s="762"/>
      <c r="AA63" s="762"/>
    </row>
    <row r="64" spans="1:36" ht="58.5" customHeight="1">
      <c r="A64" s="756"/>
      <c r="B64" s="756"/>
      <c r="C64" s="756"/>
      <c r="D64" s="756"/>
      <c r="E64" s="756"/>
      <c r="F64" s="756"/>
      <c r="G64" s="756"/>
      <c r="H64" s="756"/>
      <c r="I64" s="756"/>
      <c r="J64" s="756"/>
      <c r="K64" s="760"/>
      <c r="L64" s="793"/>
      <c r="M64" s="756"/>
      <c r="N64" s="760"/>
      <c r="O64" s="756"/>
      <c r="P64" s="760"/>
      <c r="Q64" s="756"/>
      <c r="R64" s="758"/>
      <c r="S64" s="756"/>
      <c r="T64" s="756"/>
      <c r="U64" s="787"/>
      <c r="V64" s="787"/>
      <c r="W64" s="785"/>
      <c r="X64" s="785"/>
      <c r="Y64" s="762"/>
      <c r="Z64" s="762"/>
      <c r="AA64" s="762"/>
    </row>
    <row r="65" spans="1:36" ht="15" customHeight="1">
      <c r="A65" s="756" t="s">
        <v>220</v>
      </c>
      <c r="B65" s="756" t="s">
        <v>150</v>
      </c>
      <c r="C65" s="756" t="s">
        <v>151</v>
      </c>
      <c r="D65" s="756" t="s">
        <v>185</v>
      </c>
      <c r="E65" s="756" t="s">
        <v>221</v>
      </c>
      <c r="F65" s="756" t="s">
        <v>232</v>
      </c>
      <c r="G65" s="756"/>
      <c r="H65" s="750" t="s">
        <v>242</v>
      </c>
      <c r="I65" s="750" t="s">
        <v>243</v>
      </c>
      <c r="J65" s="750" t="s">
        <v>244</v>
      </c>
      <c r="K65" s="751" t="s">
        <v>243</v>
      </c>
      <c r="L65" s="799">
        <v>0.3</v>
      </c>
      <c r="M65" s="750" t="s">
        <v>160</v>
      </c>
      <c r="N65" s="751" t="s">
        <v>245</v>
      </c>
      <c r="O65" s="750">
        <v>60</v>
      </c>
      <c r="P65" s="751">
        <v>15</v>
      </c>
      <c r="Q65" s="750">
        <v>1</v>
      </c>
      <c r="R65" s="753">
        <v>12</v>
      </c>
      <c r="S65" s="750">
        <f t="shared" si="31"/>
        <v>13</v>
      </c>
      <c r="T65" s="750">
        <f t="shared" si="3"/>
        <v>13</v>
      </c>
      <c r="U65" s="773">
        <f t="shared" si="10"/>
        <v>0.8666666666666667</v>
      </c>
      <c r="V65" s="773">
        <f t="shared" si="4"/>
        <v>0.21666666666666667</v>
      </c>
      <c r="W65" s="759">
        <f>+(S65/P65)*L65</f>
        <v>0.26</v>
      </c>
      <c r="X65" s="759">
        <f t="shared" si="33"/>
        <v>6.5000000000000002E-2</v>
      </c>
      <c r="Y65" s="762">
        <v>15</v>
      </c>
      <c r="Z65" s="762">
        <v>15</v>
      </c>
      <c r="AA65" s="762">
        <v>15</v>
      </c>
    </row>
    <row r="66" spans="1:36">
      <c r="A66" s="756"/>
      <c r="B66" s="756"/>
      <c r="C66" s="756"/>
      <c r="D66" s="756"/>
      <c r="E66" s="756"/>
      <c r="F66" s="756"/>
      <c r="G66" s="756"/>
      <c r="H66" s="750"/>
      <c r="I66" s="750"/>
      <c r="J66" s="750"/>
      <c r="K66" s="751"/>
      <c r="L66" s="800"/>
      <c r="M66" s="750"/>
      <c r="N66" s="751"/>
      <c r="O66" s="750"/>
      <c r="P66" s="751"/>
      <c r="Q66" s="750"/>
      <c r="R66" s="753"/>
      <c r="S66" s="750"/>
      <c r="T66" s="750"/>
      <c r="U66" s="802"/>
      <c r="V66" s="802"/>
      <c r="W66" s="759"/>
      <c r="X66" s="759"/>
      <c r="Y66" s="762"/>
      <c r="Z66" s="762"/>
      <c r="AA66" s="762"/>
    </row>
    <row r="67" spans="1:36" ht="51" customHeight="1">
      <c r="A67" s="756"/>
      <c r="B67" s="756"/>
      <c r="C67" s="756"/>
      <c r="D67" s="756"/>
      <c r="E67" s="756"/>
      <c r="F67" s="756"/>
      <c r="G67" s="756"/>
      <c r="H67" s="750"/>
      <c r="I67" s="750"/>
      <c r="J67" s="750"/>
      <c r="K67" s="751"/>
      <c r="L67" s="801"/>
      <c r="M67" s="750"/>
      <c r="N67" s="751"/>
      <c r="O67" s="750"/>
      <c r="P67" s="751"/>
      <c r="Q67" s="750"/>
      <c r="R67" s="753"/>
      <c r="S67" s="750"/>
      <c r="T67" s="750"/>
      <c r="U67" s="774"/>
      <c r="V67" s="774"/>
      <c r="W67" s="759"/>
      <c r="X67" s="759"/>
      <c r="Y67" s="762"/>
      <c r="Z67" s="762"/>
      <c r="AA67" s="762"/>
    </row>
    <row r="68" spans="1:36" ht="43.5" customHeight="1">
      <c r="A68" s="93"/>
      <c r="B68" s="94"/>
      <c r="C68" s="95"/>
      <c r="D68" s="93"/>
      <c r="E68" s="96"/>
      <c r="F68" s="754" t="s">
        <v>246</v>
      </c>
      <c r="G68" s="754"/>
      <c r="H68" s="754"/>
      <c r="I68" s="754"/>
      <c r="J68" s="754"/>
      <c r="K68" s="754"/>
      <c r="L68" s="754"/>
      <c r="M68" s="754"/>
      <c r="N68" s="754"/>
      <c r="O68" s="754"/>
      <c r="P68" s="754"/>
      <c r="Q68" s="754"/>
      <c r="R68" s="754"/>
      <c r="S68" s="754"/>
      <c r="T68" s="754"/>
      <c r="U68" s="691">
        <f>AVERAGE(U55:U67)</f>
        <v>0.81166666666666665</v>
      </c>
      <c r="V68" s="691">
        <f>AVERAGE(V55:V67)</f>
        <v>0.20291666666666666</v>
      </c>
      <c r="W68" s="692">
        <f>+W55+W59+W62+W65</f>
        <v>0.79200000000000004</v>
      </c>
      <c r="X68" s="692">
        <f>+X55+X59+X62+X65</f>
        <v>0.19800000000000001</v>
      </c>
      <c r="Y68" s="93"/>
      <c r="Z68" s="93"/>
      <c r="AA68" s="93"/>
      <c r="AB68" s="90"/>
      <c r="AC68" s="97"/>
      <c r="AD68" s="97"/>
      <c r="AE68" s="97"/>
      <c r="AF68" s="97"/>
      <c r="AG68" s="97"/>
      <c r="AH68" s="97"/>
      <c r="AI68" s="97"/>
      <c r="AJ68" s="97"/>
    </row>
    <row r="69" spans="1:36" ht="15" customHeight="1">
      <c r="A69" s="761" t="s">
        <v>247</v>
      </c>
      <c r="B69" s="761" t="s">
        <v>150</v>
      </c>
      <c r="C69" s="761" t="s">
        <v>151</v>
      </c>
      <c r="D69" s="761" t="s">
        <v>185</v>
      </c>
      <c r="E69" s="761" t="s">
        <v>248</v>
      </c>
      <c r="F69" s="761" t="s">
        <v>249</v>
      </c>
      <c r="G69" s="761" t="s">
        <v>250</v>
      </c>
      <c r="H69" s="761" t="s">
        <v>251</v>
      </c>
      <c r="I69" s="761" t="s">
        <v>252</v>
      </c>
      <c r="J69" s="761" t="s">
        <v>253</v>
      </c>
      <c r="K69" s="803" t="s">
        <v>252</v>
      </c>
      <c r="L69" s="761">
        <v>0.05</v>
      </c>
      <c r="M69" s="756" t="s">
        <v>199</v>
      </c>
      <c r="N69" s="760" t="s">
        <v>254</v>
      </c>
      <c r="O69" s="756">
        <v>4</v>
      </c>
      <c r="P69" s="760">
        <v>1</v>
      </c>
      <c r="Q69" s="756">
        <v>0.9</v>
      </c>
      <c r="R69" s="758">
        <v>1</v>
      </c>
      <c r="S69" s="756">
        <v>1</v>
      </c>
      <c r="T69" s="756">
        <f t="shared" si="3"/>
        <v>1</v>
      </c>
      <c r="U69" s="785">
        <f t="shared" si="10"/>
        <v>1</v>
      </c>
      <c r="V69" s="785">
        <f t="shared" si="4"/>
        <v>0.25</v>
      </c>
      <c r="W69" s="785">
        <f>+(S69/P69)*L69</f>
        <v>0.05</v>
      </c>
      <c r="X69" s="785">
        <f t="shared" ref="X69:X77" si="34">+(T69/O69)*L69</f>
        <v>1.2500000000000001E-2</v>
      </c>
      <c r="Y69" s="756">
        <v>1</v>
      </c>
      <c r="Z69" s="756">
        <v>1</v>
      </c>
      <c r="AA69" s="756">
        <v>1</v>
      </c>
    </row>
    <row r="70" spans="1:36" ht="79.5" customHeight="1">
      <c r="A70" s="761"/>
      <c r="B70" s="761"/>
      <c r="C70" s="761"/>
      <c r="D70" s="761"/>
      <c r="E70" s="761"/>
      <c r="F70" s="761"/>
      <c r="G70" s="761"/>
      <c r="H70" s="761"/>
      <c r="I70" s="761"/>
      <c r="J70" s="761"/>
      <c r="K70" s="803"/>
      <c r="L70" s="761"/>
      <c r="M70" s="756"/>
      <c r="N70" s="760"/>
      <c r="O70" s="756"/>
      <c r="P70" s="760"/>
      <c r="Q70" s="756"/>
      <c r="R70" s="758"/>
      <c r="S70" s="756"/>
      <c r="T70" s="756"/>
      <c r="U70" s="785"/>
      <c r="V70" s="785"/>
      <c r="W70" s="785"/>
      <c r="X70" s="785"/>
      <c r="Y70" s="756"/>
      <c r="Z70" s="756"/>
      <c r="AA70" s="756"/>
    </row>
    <row r="71" spans="1:36">
      <c r="A71" s="761" t="s">
        <v>247</v>
      </c>
      <c r="B71" s="761" t="s">
        <v>150</v>
      </c>
      <c r="C71" s="761" t="s">
        <v>151</v>
      </c>
      <c r="D71" s="761" t="s">
        <v>185</v>
      </c>
      <c r="E71" s="761" t="s">
        <v>248</v>
      </c>
      <c r="F71" s="761" t="s">
        <v>249</v>
      </c>
      <c r="G71" s="761"/>
      <c r="H71" s="756" t="s">
        <v>255</v>
      </c>
      <c r="I71" s="756" t="s">
        <v>256</v>
      </c>
      <c r="J71" s="756" t="s">
        <v>257</v>
      </c>
      <c r="K71" s="760" t="s">
        <v>256</v>
      </c>
      <c r="L71" s="761">
        <v>0.15</v>
      </c>
      <c r="M71" s="756" t="s">
        <v>160</v>
      </c>
      <c r="N71" s="760" t="s">
        <v>258</v>
      </c>
      <c r="O71" s="756">
        <v>40</v>
      </c>
      <c r="P71" s="760">
        <v>10</v>
      </c>
      <c r="Q71" s="756">
        <v>19</v>
      </c>
      <c r="R71" s="758">
        <v>10</v>
      </c>
      <c r="S71" s="756">
        <f t="shared" ref="S71" si="35">+Q71+R71</f>
        <v>29</v>
      </c>
      <c r="T71" s="756">
        <f t="shared" si="3"/>
        <v>29</v>
      </c>
      <c r="U71" s="759">
        <v>1</v>
      </c>
      <c r="V71" s="759">
        <f t="shared" si="4"/>
        <v>0.72499999999999998</v>
      </c>
      <c r="W71" s="804">
        <f>+(U71)*L71</f>
        <v>0.15</v>
      </c>
      <c r="X71" s="759">
        <f t="shared" si="34"/>
        <v>0.10875</v>
      </c>
      <c r="Y71" s="762">
        <v>10</v>
      </c>
      <c r="Z71" s="762">
        <v>10</v>
      </c>
      <c r="AA71" s="762">
        <v>10</v>
      </c>
      <c r="AB71" s="739"/>
    </row>
    <row r="72" spans="1:36">
      <c r="A72" s="761" t="s">
        <v>247</v>
      </c>
      <c r="B72" s="761" t="s">
        <v>150</v>
      </c>
      <c r="C72" s="761" t="s">
        <v>151</v>
      </c>
      <c r="D72" s="761" t="s">
        <v>185</v>
      </c>
      <c r="E72" s="761" t="s">
        <v>248</v>
      </c>
      <c r="F72" s="761" t="s">
        <v>249</v>
      </c>
      <c r="G72" s="761"/>
      <c r="H72" s="756"/>
      <c r="I72" s="756"/>
      <c r="J72" s="756"/>
      <c r="K72" s="760"/>
      <c r="L72" s="761"/>
      <c r="M72" s="756"/>
      <c r="N72" s="760"/>
      <c r="O72" s="756"/>
      <c r="P72" s="760"/>
      <c r="Q72" s="756"/>
      <c r="R72" s="758"/>
      <c r="S72" s="756"/>
      <c r="T72" s="756"/>
      <c r="U72" s="759"/>
      <c r="V72" s="759"/>
      <c r="W72" s="804"/>
      <c r="X72" s="759"/>
      <c r="Y72" s="762"/>
      <c r="Z72" s="762"/>
      <c r="AA72" s="762"/>
      <c r="AB72" s="740"/>
    </row>
    <row r="73" spans="1:36">
      <c r="A73" s="761" t="s">
        <v>247</v>
      </c>
      <c r="B73" s="761" t="s">
        <v>150</v>
      </c>
      <c r="C73" s="761" t="s">
        <v>151</v>
      </c>
      <c r="D73" s="761" t="s">
        <v>185</v>
      </c>
      <c r="E73" s="761" t="s">
        <v>248</v>
      </c>
      <c r="F73" s="761" t="s">
        <v>249</v>
      </c>
      <c r="G73" s="761"/>
      <c r="H73" s="756"/>
      <c r="I73" s="756"/>
      <c r="J73" s="756"/>
      <c r="K73" s="760"/>
      <c r="L73" s="761"/>
      <c r="M73" s="756"/>
      <c r="N73" s="760"/>
      <c r="O73" s="756"/>
      <c r="P73" s="760"/>
      <c r="Q73" s="756"/>
      <c r="R73" s="758"/>
      <c r="S73" s="756"/>
      <c r="T73" s="756"/>
      <c r="U73" s="759"/>
      <c r="V73" s="759"/>
      <c r="W73" s="804"/>
      <c r="X73" s="759"/>
      <c r="Y73" s="762"/>
      <c r="Z73" s="762"/>
      <c r="AA73" s="762"/>
      <c r="AB73" s="741"/>
    </row>
    <row r="74" spans="1:36" ht="51" customHeight="1">
      <c r="A74" s="761" t="s">
        <v>247</v>
      </c>
      <c r="B74" s="761" t="s">
        <v>150</v>
      </c>
      <c r="C74" s="761" t="s">
        <v>151</v>
      </c>
      <c r="D74" s="761" t="s">
        <v>185</v>
      </c>
      <c r="E74" s="761" t="s">
        <v>248</v>
      </c>
      <c r="F74" s="761" t="s">
        <v>249</v>
      </c>
      <c r="G74" s="761"/>
      <c r="H74" s="756" t="s">
        <v>259</v>
      </c>
      <c r="I74" s="756" t="s">
        <v>260</v>
      </c>
      <c r="J74" s="756" t="s">
        <v>261</v>
      </c>
      <c r="K74" s="760" t="s">
        <v>260</v>
      </c>
      <c r="L74" s="761">
        <v>0.4</v>
      </c>
      <c r="M74" s="756" t="s">
        <v>160</v>
      </c>
      <c r="N74" s="760" t="s">
        <v>262</v>
      </c>
      <c r="O74" s="756">
        <f>80*4</f>
        <v>320</v>
      </c>
      <c r="P74" s="760">
        <v>80</v>
      </c>
      <c r="Q74" s="756">
        <v>80</v>
      </c>
      <c r="R74" s="758">
        <v>80</v>
      </c>
      <c r="S74" s="756">
        <v>80</v>
      </c>
      <c r="T74" s="756">
        <v>80</v>
      </c>
      <c r="U74" s="759">
        <v>1</v>
      </c>
      <c r="V74" s="759">
        <f>+T74/O74</f>
        <v>0.25</v>
      </c>
      <c r="W74" s="759">
        <f>+(U74)*L74</f>
        <v>0.4</v>
      </c>
      <c r="X74" s="759">
        <f t="shared" si="34"/>
        <v>0.1</v>
      </c>
      <c r="Y74" s="756">
        <v>80</v>
      </c>
      <c r="Z74" s="756">
        <v>80</v>
      </c>
      <c r="AA74" s="756">
        <v>80</v>
      </c>
      <c r="AB74" s="742" t="s">
        <v>1615</v>
      </c>
    </row>
    <row r="75" spans="1:36" ht="47.25" customHeight="1">
      <c r="A75" s="761" t="s">
        <v>247</v>
      </c>
      <c r="B75" s="761" t="s">
        <v>150</v>
      </c>
      <c r="C75" s="761" t="s">
        <v>151</v>
      </c>
      <c r="D75" s="761" t="s">
        <v>185</v>
      </c>
      <c r="E75" s="761" t="s">
        <v>248</v>
      </c>
      <c r="F75" s="761" t="s">
        <v>249</v>
      </c>
      <c r="G75" s="761"/>
      <c r="H75" s="756"/>
      <c r="I75" s="756"/>
      <c r="J75" s="756"/>
      <c r="K75" s="760"/>
      <c r="L75" s="761"/>
      <c r="M75" s="756"/>
      <c r="N75" s="760"/>
      <c r="O75" s="756"/>
      <c r="P75" s="760"/>
      <c r="Q75" s="756"/>
      <c r="R75" s="758"/>
      <c r="S75" s="756"/>
      <c r="T75" s="756"/>
      <c r="U75" s="759"/>
      <c r="V75" s="759"/>
      <c r="W75" s="759"/>
      <c r="X75" s="759"/>
      <c r="Y75" s="756"/>
      <c r="Z75" s="756"/>
      <c r="AA75" s="756"/>
      <c r="AB75" s="743"/>
    </row>
    <row r="76" spans="1:36">
      <c r="A76" s="761" t="s">
        <v>247</v>
      </c>
      <c r="B76" s="761" t="s">
        <v>150</v>
      </c>
      <c r="C76" s="761" t="s">
        <v>151</v>
      </c>
      <c r="D76" s="761" t="s">
        <v>185</v>
      </c>
      <c r="E76" s="761" t="s">
        <v>248</v>
      </c>
      <c r="F76" s="761" t="s">
        <v>249</v>
      </c>
      <c r="G76" s="761"/>
      <c r="H76" s="756"/>
      <c r="I76" s="756"/>
      <c r="J76" s="756"/>
      <c r="K76" s="760"/>
      <c r="L76" s="761"/>
      <c r="M76" s="756"/>
      <c r="N76" s="760"/>
      <c r="O76" s="756"/>
      <c r="P76" s="760"/>
      <c r="Q76" s="756"/>
      <c r="R76" s="758"/>
      <c r="S76" s="756"/>
      <c r="T76" s="756"/>
      <c r="U76" s="759"/>
      <c r="V76" s="759"/>
      <c r="W76" s="759"/>
      <c r="X76" s="759"/>
      <c r="Y76" s="756"/>
      <c r="Z76" s="756"/>
      <c r="AA76" s="756"/>
      <c r="AB76" s="744"/>
    </row>
    <row r="77" spans="1:36" ht="121.8">
      <c r="A77" s="761" t="s">
        <v>247</v>
      </c>
      <c r="B77" s="761" t="s">
        <v>150</v>
      </c>
      <c r="C77" s="761" t="s">
        <v>151</v>
      </c>
      <c r="D77" s="761" t="s">
        <v>185</v>
      </c>
      <c r="E77" s="761" t="s">
        <v>248</v>
      </c>
      <c r="F77" s="761" t="s">
        <v>249</v>
      </c>
      <c r="G77" s="761"/>
      <c r="H77" s="91" t="s">
        <v>263</v>
      </c>
      <c r="I77" s="91" t="s">
        <v>264</v>
      </c>
      <c r="J77" s="91" t="s">
        <v>261</v>
      </c>
      <c r="K77" s="340" t="s">
        <v>264</v>
      </c>
      <c r="L77" s="64">
        <v>0.4</v>
      </c>
      <c r="M77" s="91" t="s">
        <v>160</v>
      </c>
      <c r="N77" s="340" t="s">
        <v>262</v>
      </c>
      <c r="O77" s="99">
        <v>80</v>
      </c>
      <c r="P77" s="342" t="s">
        <v>205</v>
      </c>
      <c r="Q77" s="99"/>
      <c r="R77" s="537"/>
      <c r="S77" s="99"/>
      <c r="T77" s="99">
        <f t="shared" ref="T77:T91" si="36">+S77</f>
        <v>0</v>
      </c>
      <c r="U77" s="69"/>
      <c r="V77" s="92"/>
      <c r="W77" s="69"/>
      <c r="X77" s="69">
        <f t="shared" si="34"/>
        <v>0</v>
      </c>
      <c r="Y77" s="91">
        <v>25</v>
      </c>
      <c r="Z77" s="91">
        <v>25</v>
      </c>
      <c r="AA77" s="91">
        <v>30</v>
      </c>
    </row>
    <row r="78" spans="1:36" ht="34.5" customHeight="1">
      <c r="A78" s="93"/>
      <c r="B78" s="94"/>
      <c r="C78" s="95"/>
      <c r="D78" s="93"/>
      <c r="E78" s="96"/>
      <c r="F78" s="754" t="s">
        <v>265</v>
      </c>
      <c r="G78" s="754"/>
      <c r="H78" s="754"/>
      <c r="I78" s="754"/>
      <c r="J78" s="754"/>
      <c r="K78" s="754"/>
      <c r="L78" s="754"/>
      <c r="M78" s="754"/>
      <c r="N78" s="754"/>
      <c r="O78" s="754"/>
      <c r="P78" s="754"/>
      <c r="Q78" s="754"/>
      <c r="R78" s="754"/>
      <c r="S78" s="754"/>
      <c r="T78" s="754"/>
      <c r="U78" s="691">
        <f>AVERAGE(U69:U77)</f>
        <v>1</v>
      </c>
      <c r="V78" s="691">
        <f>+AVERAGE(V69:V76)</f>
        <v>0.40833333333333338</v>
      </c>
      <c r="W78" s="692">
        <f>+W69+W71+W74</f>
        <v>0.60000000000000009</v>
      </c>
      <c r="X78" s="692">
        <f>+X69+X71+X74</f>
        <v>0.22125</v>
      </c>
      <c r="Y78" s="93"/>
      <c r="Z78" s="93"/>
      <c r="AA78" s="93"/>
      <c r="AB78" s="90"/>
      <c r="AC78" s="97"/>
      <c r="AD78" s="97"/>
      <c r="AE78" s="97"/>
      <c r="AF78" s="97"/>
      <c r="AG78" s="97"/>
      <c r="AH78" s="97"/>
      <c r="AI78" s="97"/>
      <c r="AJ78" s="97"/>
    </row>
    <row r="79" spans="1:36" ht="139.19999999999999">
      <c r="A79" s="756" t="s">
        <v>149</v>
      </c>
      <c r="B79" s="756" t="s">
        <v>150</v>
      </c>
      <c r="C79" s="756" t="s">
        <v>151</v>
      </c>
      <c r="D79" s="756" t="s">
        <v>185</v>
      </c>
      <c r="E79" s="756" t="s">
        <v>266</v>
      </c>
      <c r="F79" s="756" t="s">
        <v>267</v>
      </c>
      <c r="G79" s="805"/>
      <c r="H79" s="93" t="s">
        <v>268</v>
      </c>
      <c r="I79" s="93" t="s">
        <v>269</v>
      </c>
      <c r="J79" s="93" t="s">
        <v>270</v>
      </c>
      <c r="K79" s="341" t="s">
        <v>269</v>
      </c>
      <c r="L79" s="65">
        <v>0.75</v>
      </c>
      <c r="M79" s="93" t="s">
        <v>160</v>
      </c>
      <c r="N79" s="341" t="s">
        <v>271</v>
      </c>
      <c r="O79" s="93">
        <v>3534</v>
      </c>
      <c r="P79" s="341" t="s">
        <v>205</v>
      </c>
      <c r="Q79" s="93">
        <v>0</v>
      </c>
      <c r="R79" s="537"/>
      <c r="S79" s="93"/>
      <c r="T79" s="93">
        <v>0</v>
      </c>
      <c r="U79" s="92"/>
      <c r="V79" s="92">
        <v>0</v>
      </c>
      <c r="W79" s="69"/>
      <c r="X79" s="69">
        <v>0</v>
      </c>
      <c r="Y79" s="93">
        <v>900</v>
      </c>
      <c r="Z79" s="93">
        <v>1200</v>
      </c>
      <c r="AA79" s="93">
        <v>1434</v>
      </c>
    </row>
    <row r="80" spans="1:36" ht="81" customHeight="1">
      <c r="A80" s="756" t="s">
        <v>149</v>
      </c>
      <c r="B80" s="756" t="s">
        <v>150</v>
      </c>
      <c r="C80" s="756" t="s">
        <v>151</v>
      </c>
      <c r="D80" s="756" t="s">
        <v>185</v>
      </c>
      <c r="E80" s="756" t="s">
        <v>266</v>
      </c>
      <c r="F80" s="756"/>
      <c r="G80" s="805"/>
      <c r="H80" s="756" t="s">
        <v>272</v>
      </c>
      <c r="I80" s="756" t="s">
        <v>273</v>
      </c>
      <c r="J80" s="756" t="s">
        <v>274</v>
      </c>
      <c r="K80" s="760" t="s">
        <v>273</v>
      </c>
      <c r="L80" s="761">
        <v>0.25</v>
      </c>
      <c r="M80" s="756" t="s">
        <v>160</v>
      </c>
      <c r="N80" s="760" t="s">
        <v>275</v>
      </c>
      <c r="O80" s="756">
        <v>55</v>
      </c>
      <c r="P80" s="760" t="s">
        <v>205</v>
      </c>
      <c r="Q80" s="756">
        <v>0</v>
      </c>
      <c r="R80" s="758"/>
      <c r="S80" s="756"/>
      <c r="T80" s="756">
        <v>0</v>
      </c>
      <c r="U80" s="759"/>
      <c r="V80" s="759">
        <v>0</v>
      </c>
      <c r="W80" s="759"/>
      <c r="X80" s="759">
        <v>0</v>
      </c>
      <c r="Y80" s="750">
        <v>10</v>
      </c>
      <c r="Z80" s="750">
        <v>20</v>
      </c>
      <c r="AA80" s="750">
        <v>25</v>
      </c>
    </row>
    <row r="81" spans="1:36" ht="45" customHeight="1">
      <c r="A81" s="756"/>
      <c r="B81" s="756"/>
      <c r="C81" s="756"/>
      <c r="D81" s="756"/>
      <c r="E81" s="756"/>
      <c r="F81" s="756"/>
      <c r="G81" s="805"/>
      <c r="H81" s="756"/>
      <c r="I81" s="756"/>
      <c r="J81" s="756"/>
      <c r="K81" s="760"/>
      <c r="L81" s="761"/>
      <c r="M81" s="756"/>
      <c r="N81" s="760"/>
      <c r="O81" s="756"/>
      <c r="P81" s="760"/>
      <c r="Q81" s="756"/>
      <c r="R81" s="758"/>
      <c r="S81" s="756"/>
      <c r="T81" s="756"/>
      <c r="U81" s="759"/>
      <c r="V81" s="759"/>
      <c r="W81" s="759"/>
      <c r="X81" s="759"/>
      <c r="Y81" s="750"/>
      <c r="Z81" s="750"/>
      <c r="AA81" s="750"/>
    </row>
    <row r="82" spans="1:36" ht="39.75" customHeight="1">
      <c r="A82" s="93"/>
      <c r="B82" s="94"/>
      <c r="C82" s="95"/>
      <c r="D82" s="93"/>
      <c r="E82" s="96"/>
      <c r="F82" s="754" t="s">
        <v>276</v>
      </c>
      <c r="G82" s="754"/>
      <c r="H82" s="754"/>
      <c r="I82" s="754"/>
      <c r="J82" s="754"/>
      <c r="K82" s="754"/>
      <c r="L82" s="754"/>
      <c r="M82" s="754"/>
      <c r="N82" s="754"/>
      <c r="O82" s="754"/>
      <c r="P82" s="754"/>
      <c r="Q82" s="754"/>
      <c r="R82" s="754"/>
      <c r="S82" s="754"/>
      <c r="T82" s="754"/>
      <c r="U82" s="691"/>
      <c r="V82" s="691"/>
      <c r="W82" s="692"/>
      <c r="X82" s="692"/>
      <c r="Y82" s="93"/>
      <c r="Z82" s="93"/>
      <c r="AA82" s="93"/>
      <c r="AB82" s="90"/>
      <c r="AC82" s="97"/>
      <c r="AD82" s="97"/>
      <c r="AE82" s="97"/>
      <c r="AF82" s="97"/>
      <c r="AG82" s="97"/>
      <c r="AH82" s="97"/>
      <c r="AI82" s="97"/>
      <c r="AJ82" s="97"/>
    </row>
    <row r="83" spans="1:36" ht="41.25" customHeight="1">
      <c r="A83" s="756" t="s">
        <v>220</v>
      </c>
      <c r="B83" s="756" t="s">
        <v>150</v>
      </c>
      <c r="C83" s="756" t="s">
        <v>151</v>
      </c>
      <c r="D83" s="756" t="s">
        <v>185</v>
      </c>
      <c r="E83" s="756" t="s">
        <v>277</v>
      </c>
      <c r="F83" s="756" t="s">
        <v>278</v>
      </c>
      <c r="G83" s="756" t="s">
        <v>279</v>
      </c>
      <c r="H83" s="756" t="s">
        <v>280</v>
      </c>
      <c r="I83" s="756" t="s">
        <v>281</v>
      </c>
      <c r="J83" s="756" t="s">
        <v>282</v>
      </c>
      <c r="K83" s="760" t="s">
        <v>281</v>
      </c>
      <c r="L83" s="761">
        <v>0.3</v>
      </c>
      <c r="M83" s="756" t="s">
        <v>160</v>
      </c>
      <c r="N83" s="760" t="s">
        <v>283</v>
      </c>
      <c r="O83" s="756">
        <v>500</v>
      </c>
      <c r="P83" s="760">
        <v>10</v>
      </c>
      <c r="Q83" s="756">
        <v>64</v>
      </c>
      <c r="R83" s="758">
        <v>0</v>
      </c>
      <c r="S83" s="756">
        <f t="shared" ref="S83" si="37">+Q83+R83</f>
        <v>64</v>
      </c>
      <c r="T83" s="756">
        <f t="shared" si="36"/>
        <v>64</v>
      </c>
      <c r="U83" s="759">
        <v>1</v>
      </c>
      <c r="V83" s="759">
        <f>+T83/O83</f>
        <v>0.128</v>
      </c>
      <c r="W83" s="759">
        <f>+(U83)*L83</f>
        <v>0.3</v>
      </c>
      <c r="X83" s="759">
        <f>+(T83/O83)*L83</f>
        <v>3.8399999999999997E-2</v>
      </c>
      <c r="Y83" s="762">
        <v>150</v>
      </c>
      <c r="Z83" s="762">
        <v>190</v>
      </c>
      <c r="AA83" s="762">
        <v>150</v>
      </c>
    </row>
    <row r="84" spans="1:36" ht="78" customHeight="1">
      <c r="A84" s="756"/>
      <c r="B84" s="756"/>
      <c r="C84" s="756"/>
      <c r="D84" s="756"/>
      <c r="E84" s="756"/>
      <c r="F84" s="756"/>
      <c r="G84" s="756"/>
      <c r="H84" s="756"/>
      <c r="I84" s="756"/>
      <c r="J84" s="756"/>
      <c r="K84" s="760"/>
      <c r="L84" s="761"/>
      <c r="M84" s="756"/>
      <c r="N84" s="760"/>
      <c r="O84" s="756"/>
      <c r="P84" s="760"/>
      <c r="Q84" s="756"/>
      <c r="R84" s="758"/>
      <c r="S84" s="756"/>
      <c r="T84" s="756"/>
      <c r="U84" s="759"/>
      <c r="V84" s="759"/>
      <c r="W84" s="759"/>
      <c r="X84" s="759"/>
      <c r="Y84" s="762"/>
      <c r="Z84" s="762"/>
      <c r="AA84" s="762"/>
    </row>
    <row r="85" spans="1:36">
      <c r="A85" s="756" t="s">
        <v>220</v>
      </c>
      <c r="B85" s="756" t="s">
        <v>150</v>
      </c>
      <c r="C85" s="756" t="s">
        <v>151</v>
      </c>
      <c r="D85" s="756" t="s">
        <v>185</v>
      </c>
      <c r="E85" s="756" t="s">
        <v>277</v>
      </c>
      <c r="F85" s="756" t="s">
        <v>278</v>
      </c>
      <c r="G85" s="756"/>
      <c r="H85" s="756" t="s">
        <v>284</v>
      </c>
      <c r="I85" s="756" t="s">
        <v>285</v>
      </c>
      <c r="J85" s="756" t="s">
        <v>286</v>
      </c>
      <c r="K85" s="760" t="s">
        <v>285</v>
      </c>
      <c r="L85" s="761">
        <v>0.4</v>
      </c>
      <c r="M85" s="756" t="s">
        <v>199</v>
      </c>
      <c r="N85" s="760" t="s">
        <v>283</v>
      </c>
      <c r="O85" s="756">
        <v>200</v>
      </c>
      <c r="P85" s="760">
        <v>20</v>
      </c>
      <c r="Q85" s="756">
        <v>0</v>
      </c>
      <c r="R85" s="758">
        <v>26</v>
      </c>
      <c r="S85" s="756">
        <f t="shared" ref="S85:S91" si="38">+Q85+R85</f>
        <v>26</v>
      </c>
      <c r="T85" s="756">
        <f t="shared" si="36"/>
        <v>26</v>
      </c>
      <c r="U85" s="785">
        <v>1</v>
      </c>
      <c r="V85" s="785">
        <f t="shared" ref="V85:V138" si="39">+T85/O85</f>
        <v>0.13</v>
      </c>
      <c r="W85" s="785">
        <f>+U85*L85</f>
        <v>0.4</v>
      </c>
      <c r="X85" s="785">
        <f t="shared" ref="X85:X91" si="40">+(T85/O85)*L85</f>
        <v>5.2000000000000005E-2</v>
      </c>
      <c r="Y85" s="762">
        <v>60</v>
      </c>
      <c r="Z85" s="762">
        <v>60</v>
      </c>
      <c r="AA85" s="762">
        <v>60</v>
      </c>
    </row>
    <row r="86" spans="1:36" ht="33.75" customHeight="1">
      <c r="A86" s="756" t="s">
        <v>220</v>
      </c>
      <c r="B86" s="756" t="s">
        <v>150</v>
      </c>
      <c r="C86" s="756" t="s">
        <v>151</v>
      </c>
      <c r="D86" s="756" t="s">
        <v>185</v>
      </c>
      <c r="E86" s="756" t="s">
        <v>277</v>
      </c>
      <c r="F86" s="756" t="s">
        <v>278</v>
      </c>
      <c r="G86" s="756"/>
      <c r="H86" s="756"/>
      <c r="I86" s="756"/>
      <c r="J86" s="756"/>
      <c r="K86" s="760"/>
      <c r="L86" s="761"/>
      <c r="M86" s="756"/>
      <c r="N86" s="760"/>
      <c r="O86" s="756"/>
      <c r="P86" s="760"/>
      <c r="Q86" s="756"/>
      <c r="R86" s="758"/>
      <c r="S86" s="756"/>
      <c r="T86" s="756"/>
      <c r="U86" s="785"/>
      <c r="V86" s="785"/>
      <c r="W86" s="785"/>
      <c r="X86" s="785"/>
      <c r="Y86" s="762"/>
      <c r="Z86" s="762"/>
      <c r="AA86" s="762"/>
    </row>
    <row r="87" spans="1:36" ht="36.75" customHeight="1">
      <c r="A87" s="756" t="s">
        <v>220</v>
      </c>
      <c r="B87" s="756" t="s">
        <v>150</v>
      </c>
      <c r="C87" s="756" t="s">
        <v>151</v>
      </c>
      <c r="D87" s="756" t="s">
        <v>185</v>
      </c>
      <c r="E87" s="756" t="s">
        <v>277</v>
      </c>
      <c r="F87" s="756" t="s">
        <v>278</v>
      </c>
      <c r="G87" s="756"/>
      <c r="H87" s="756"/>
      <c r="I87" s="756"/>
      <c r="J87" s="756"/>
      <c r="K87" s="760"/>
      <c r="L87" s="761"/>
      <c r="M87" s="756"/>
      <c r="N87" s="760"/>
      <c r="O87" s="756"/>
      <c r="P87" s="760"/>
      <c r="Q87" s="756"/>
      <c r="R87" s="758"/>
      <c r="S87" s="756"/>
      <c r="T87" s="756"/>
      <c r="U87" s="785"/>
      <c r="V87" s="785"/>
      <c r="W87" s="785"/>
      <c r="X87" s="785"/>
      <c r="Y87" s="762"/>
      <c r="Z87" s="762"/>
      <c r="AA87" s="762"/>
    </row>
    <row r="88" spans="1:36" ht="49.5" customHeight="1">
      <c r="A88" s="756" t="s">
        <v>220</v>
      </c>
      <c r="B88" s="756" t="s">
        <v>150</v>
      </c>
      <c r="C88" s="756" t="s">
        <v>151</v>
      </c>
      <c r="D88" s="756" t="s">
        <v>185</v>
      </c>
      <c r="E88" s="756" t="s">
        <v>277</v>
      </c>
      <c r="F88" s="756" t="s">
        <v>278</v>
      </c>
      <c r="G88" s="756"/>
      <c r="H88" s="756" t="s">
        <v>287</v>
      </c>
      <c r="I88" s="756" t="s">
        <v>288</v>
      </c>
      <c r="J88" s="756" t="s">
        <v>282</v>
      </c>
      <c r="K88" s="760" t="s">
        <v>288</v>
      </c>
      <c r="L88" s="761">
        <v>0.1</v>
      </c>
      <c r="M88" s="756" t="s">
        <v>160</v>
      </c>
      <c r="N88" s="760" t="s">
        <v>218</v>
      </c>
      <c r="O88" s="756">
        <v>1</v>
      </c>
      <c r="P88" s="760">
        <v>0.5</v>
      </c>
      <c r="Q88" s="756">
        <v>0.5</v>
      </c>
      <c r="R88" s="758">
        <v>0</v>
      </c>
      <c r="S88" s="756">
        <f t="shared" si="38"/>
        <v>0.5</v>
      </c>
      <c r="T88" s="756">
        <f t="shared" si="36"/>
        <v>0.5</v>
      </c>
      <c r="U88" s="785">
        <f t="shared" ref="U88:U114" si="41">+S88/P88</f>
        <v>1</v>
      </c>
      <c r="V88" s="785">
        <f t="shared" si="39"/>
        <v>0.5</v>
      </c>
      <c r="W88" s="785">
        <f t="shared" ref="W88:W91" si="42">+(S88/P88)*L88</f>
        <v>0.1</v>
      </c>
      <c r="X88" s="785">
        <f t="shared" si="40"/>
        <v>0.05</v>
      </c>
      <c r="Y88" s="756">
        <v>0.5</v>
      </c>
      <c r="Z88" s="756" t="s">
        <v>205</v>
      </c>
      <c r="AA88" s="756" t="s">
        <v>205</v>
      </c>
    </row>
    <row r="89" spans="1:36" ht="56.25" customHeight="1">
      <c r="A89" s="756" t="s">
        <v>220</v>
      </c>
      <c r="B89" s="756" t="s">
        <v>150</v>
      </c>
      <c r="C89" s="756" t="s">
        <v>151</v>
      </c>
      <c r="D89" s="756" t="s">
        <v>185</v>
      </c>
      <c r="E89" s="756" t="s">
        <v>277</v>
      </c>
      <c r="F89" s="756" t="s">
        <v>278</v>
      </c>
      <c r="G89" s="756"/>
      <c r="H89" s="756"/>
      <c r="I89" s="756"/>
      <c r="J89" s="756"/>
      <c r="K89" s="760"/>
      <c r="L89" s="761"/>
      <c r="M89" s="756"/>
      <c r="N89" s="760"/>
      <c r="O89" s="756"/>
      <c r="P89" s="760"/>
      <c r="Q89" s="756"/>
      <c r="R89" s="758"/>
      <c r="S89" s="756"/>
      <c r="T89" s="756"/>
      <c r="U89" s="785"/>
      <c r="V89" s="785"/>
      <c r="W89" s="785"/>
      <c r="X89" s="785"/>
      <c r="Y89" s="756"/>
      <c r="Z89" s="756"/>
      <c r="AA89" s="756"/>
    </row>
    <row r="90" spans="1:36" ht="191.4">
      <c r="A90" s="756" t="s">
        <v>220</v>
      </c>
      <c r="B90" s="756" t="s">
        <v>150</v>
      </c>
      <c r="C90" s="756" t="s">
        <v>151</v>
      </c>
      <c r="D90" s="756" t="s">
        <v>185</v>
      </c>
      <c r="E90" s="756" t="s">
        <v>277</v>
      </c>
      <c r="F90" s="756" t="s">
        <v>278</v>
      </c>
      <c r="G90" s="756"/>
      <c r="H90" s="91" t="s">
        <v>289</v>
      </c>
      <c r="I90" s="91" t="s">
        <v>290</v>
      </c>
      <c r="J90" s="91" t="s">
        <v>203</v>
      </c>
      <c r="K90" s="340" t="s">
        <v>290</v>
      </c>
      <c r="L90" s="64">
        <v>0.1</v>
      </c>
      <c r="M90" s="91" t="s">
        <v>160</v>
      </c>
      <c r="N90" s="340" t="s">
        <v>291</v>
      </c>
      <c r="O90" s="91">
        <v>8</v>
      </c>
      <c r="P90" s="340">
        <v>2</v>
      </c>
      <c r="Q90" s="91">
        <v>2</v>
      </c>
      <c r="R90" s="537">
        <v>0</v>
      </c>
      <c r="S90" s="91">
        <f>+Q90+R90</f>
        <v>2</v>
      </c>
      <c r="T90" s="91">
        <f t="shared" si="36"/>
        <v>2</v>
      </c>
      <c r="U90" s="92">
        <f t="shared" si="41"/>
        <v>1</v>
      </c>
      <c r="V90" s="92">
        <f t="shared" si="39"/>
        <v>0.25</v>
      </c>
      <c r="W90" s="69">
        <f t="shared" si="42"/>
        <v>0.1</v>
      </c>
      <c r="X90" s="69">
        <f t="shared" si="40"/>
        <v>2.5000000000000001E-2</v>
      </c>
      <c r="Y90" s="91">
        <v>2</v>
      </c>
      <c r="Z90" s="91">
        <v>2</v>
      </c>
      <c r="AA90" s="91">
        <v>2</v>
      </c>
    </row>
    <row r="91" spans="1:36" ht="262.5" customHeight="1">
      <c r="A91" s="756" t="s">
        <v>220</v>
      </c>
      <c r="B91" s="756" t="s">
        <v>150</v>
      </c>
      <c r="C91" s="756" t="s">
        <v>151</v>
      </c>
      <c r="D91" s="756" t="s">
        <v>185</v>
      </c>
      <c r="E91" s="756" t="s">
        <v>277</v>
      </c>
      <c r="F91" s="756" t="s">
        <v>278</v>
      </c>
      <c r="G91" s="756"/>
      <c r="H91" s="91" t="s">
        <v>292</v>
      </c>
      <c r="I91" s="91" t="s">
        <v>293</v>
      </c>
      <c r="J91" s="91" t="s">
        <v>203</v>
      </c>
      <c r="K91" s="340" t="s">
        <v>293</v>
      </c>
      <c r="L91" s="64">
        <v>0.1</v>
      </c>
      <c r="M91" s="91" t="s">
        <v>160</v>
      </c>
      <c r="N91" s="340" t="s">
        <v>294</v>
      </c>
      <c r="O91" s="91">
        <v>8</v>
      </c>
      <c r="P91" s="340">
        <v>2</v>
      </c>
      <c r="Q91" s="91">
        <v>0</v>
      </c>
      <c r="R91" s="537">
        <v>2</v>
      </c>
      <c r="S91" s="91">
        <f t="shared" si="38"/>
        <v>2</v>
      </c>
      <c r="T91" s="91">
        <f t="shared" si="36"/>
        <v>2</v>
      </c>
      <c r="U91" s="92">
        <f t="shared" si="41"/>
        <v>1</v>
      </c>
      <c r="V91" s="92">
        <f t="shared" si="39"/>
        <v>0.25</v>
      </c>
      <c r="W91" s="69">
        <f t="shared" si="42"/>
        <v>0.1</v>
      </c>
      <c r="X91" s="69">
        <f t="shared" si="40"/>
        <v>2.5000000000000001E-2</v>
      </c>
      <c r="Y91" s="91">
        <v>2</v>
      </c>
      <c r="Z91" s="91">
        <v>2</v>
      </c>
      <c r="AA91" s="91">
        <v>2</v>
      </c>
    </row>
    <row r="92" spans="1:36" ht="39" customHeight="1">
      <c r="A92" s="93"/>
      <c r="B92" s="94"/>
      <c r="C92" s="95"/>
      <c r="D92" s="93"/>
      <c r="E92" s="96"/>
      <c r="F92" s="754" t="s">
        <v>295</v>
      </c>
      <c r="G92" s="754"/>
      <c r="H92" s="754"/>
      <c r="I92" s="754"/>
      <c r="J92" s="754"/>
      <c r="K92" s="754"/>
      <c r="L92" s="754"/>
      <c r="M92" s="754"/>
      <c r="N92" s="754"/>
      <c r="O92" s="754"/>
      <c r="P92" s="754"/>
      <c r="Q92" s="754"/>
      <c r="R92" s="754"/>
      <c r="S92" s="754"/>
      <c r="T92" s="754"/>
      <c r="U92" s="691">
        <v>1</v>
      </c>
      <c r="V92" s="691">
        <f>AVERAGE(V83:V91)</f>
        <v>0.25159999999999999</v>
      </c>
      <c r="W92" s="692">
        <f>SUM(W83:W91)</f>
        <v>0.99999999999999989</v>
      </c>
      <c r="X92" s="692">
        <f>SUM(X83:X91)</f>
        <v>0.19040000000000001</v>
      </c>
      <c r="Y92" s="93"/>
      <c r="Z92" s="93"/>
      <c r="AA92" s="93"/>
      <c r="AB92" s="90"/>
      <c r="AC92" s="97"/>
      <c r="AD92" s="97"/>
      <c r="AE92" s="97"/>
      <c r="AF92" s="97"/>
      <c r="AG92" s="97"/>
      <c r="AH92" s="97"/>
      <c r="AI92" s="97"/>
      <c r="AJ92" s="97"/>
    </row>
    <row r="93" spans="1:36" ht="87">
      <c r="A93" s="757" t="s">
        <v>220</v>
      </c>
      <c r="B93" s="757" t="s">
        <v>150</v>
      </c>
      <c r="C93" s="757" t="s">
        <v>151</v>
      </c>
      <c r="D93" s="757" t="s">
        <v>185</v>
      </c>
      <c r="E93" s="757" t="s">
        <v>277</v>
      </c>
      <c r="F93" s="757" t="s">
        <v>296</v>
      </c>
      <c r="G93" s="757" t="s">
        <v>297</v>
      </c>
      <c r="H93" s="91" t="s">
        <v>298</v>
      </c>
      <c r="I93" s="91" t="s">
        <v>299</v>
      </c>
      <c r="J93" s="91" t="s">
        <v>203</v>
      </c>
      <c r="K93" s="340" t="s">
        <v>299</v>
      </c>
      <c r="L93" s="64">
        <v>0.25</v>
      </c>
      <c r="M93" s="91" t="s">
        <v>160</v>
      </c>
      <c r="N93" s="340" t="s">
        <v>300</v>
      </c>
      <c r="O93" s="91">
        <v>4</v>
      </c>
      <c r="P93" s="340" t="s">
        <v>205</v>
      </c>
      <c r="Q93" s="91"/>
      <c r="R93" s="537"/>
      <c r="S93" s="93"/>
      <c r="T93" s="93"/>
      <c r="U93" s="92"/>
      <c r="V93" s="92"/>
      <c r="W93" s="69"/>
      <c r="X93" s="69"/>
      <c r="Y93" s="91">
        <v>1</v>
      </c>
      <c r="Z93" s="91">
        <v>1</v>
      </c>
      <c r="AA93" s="91">
        <v>2</v>
      </c>
    </row>
    <row r="94" spans="1:36" ht="121.8">
      <c r="A94" s="757" t="s">
        <v>220</v>
      </c>
      <c r="B94" s="757" t="s">
        <v>150</v>
      </c>
      <c r="C94" s="757" t="s">
        <v>151</v>
      </c>
      <c r="D94" s="757" t="s">
        <v>185</v>
      </c>
      <c r="E94" s="757" t="s">
        <v>277</v>
      </c>
      <c r="F94" s="757" t="s">
        <v>296</v>
      </c>
      <c r="G94" s="757"/>
      <c r="H94" s="91" t="s">
        <v>301</v>
      </c>
      <c r="I94" s="91" t="s">
        <v>302</v>
      </c>
      <c r="J94" s="91" t="s">
        <v>203</v>
      </c>
      <c r="K94" s="340" t="s">
        <v>302</v>
      </c>
      <c r="L94" s="64">
        <v>0.25</v>
      </c>
      <c r="M94" s="91" t="s">
        <v>160</v>
      </c>
      <c r="N94" s="340" t="s">
        <v>254</v>
      </c>
      <c r="O94" s="91">
        <v>1</v>
      </c>
      <c r="P94" s="340" t="s">
        <v>205</v>
      </c>
      <c r="Q94" s="91"/>
      <c r="R94" s="537"/>
      <c r="S94" s="93"/>
      <c r="T94" s="93"/>
      <c r="U94" s="92"/>
      <c r="V94" s="92"/>
      <c r="W94" s="69"/>
      <c r="X94" s="69"/>
      <c r="Y94" s="91">
        <v>0.6</v>
      </c>
      <c r="Z94" s="91">
        <v>0.4</v>
      </c>
      <c r="AA94" s="91" t="s">
        <v>205</v>
      </c>
    </row>
    <row r="95" spans="1:36" ht="69.599999999999994">
      <c r="A95" s="757" t="s">
        <v>220</v>
      </c>
      <c r="B95" s="757" t="s">
        <v>150</v>
      </c>
      <c r="C95" s="757" t="s">
        <v>151</v>
      </c>
      <c r="D95" s="757" t="s">
        <v>185</v>
      </c>
      <c r="E95" s="757" t="s">
        <v>277</v>
      </c>
      <c r="F95" s="757" t="s">
        <v>296</v>
      </c>
      <c r="G95" s="757"/>
      <c r="H95" s="91" t="s">
        <v>303</v>
      </c>
      <c r="I95" s="91" t="s">
        <v>304</v>
      </c>
      <c r="J95" s="91" t="s">
        <v>203</v>
      </c>
      <c r="K95" s="340" t="s">
        <v>304</v>
      </c>
      <c r="L95" s="64">
        <v>0.25</v>
      </c>
      <c r="M95" s="91" t="s">
        <v>160</v>
      </c>
      <c r="N95" s="340" t="s">
        <v>305</v>
      </c>
      <c r="O95" s="91">
        <v>1</v>
      </c>
      <c r="P95" s="340" t="s">
        <v>205</v>
      </c>
      <c r="Q95" s="91"/>
      <c r="R95" s="537"/>
      <c r="S95" s="93"/>
      <c r="T95" s="93"/>
      <c r="U95" s="92"/>
      <c r="V95" s="92"/>
      <c r="W95" s="69"/>
      <c r="X95" s="69"/>
      <c r="Y95" s="91">
        <v>1</v>
      </c>
      <c r="Z95" s="91" t="s">
        <v>205</v>
      </c>
      <c r="AA95" s="91" t="s">
        <v>205</v>
      </c>
    </row>
    <row r="96" spans="1:36" ht="87">
      <c r="A96" s="757" t="s">
        <v>220</v>
      </c>
      <c r="B96" s="757" t="s">
        <v>150</v>
      </c>
      <c r="C96" s="757" t="s">
        <v>151</v>
      </c>
      <c r="D96" s="757" t="s">
        <v>185</v>
      </c>
      <c r="E96" s="757" t="s">
        <v>277</v>
      </c>
      <c r="F96" s="757" t="s">
        <v>296</v>
      </c>
      <c r="G96" s="757"/>
      <c r="H96" s="91" t="s">
        <v>306</v>
      </c>
      <c r="I96" s="91" t="s">
        <v>307</v>
      </c>
      <c r="J96" s="91" t="s">
        <v>203</v>
      </c>
      <c r="K96" s="340" t="s">
        <v>307</v>
      </c>
      <c r="L96" s="64">
        <v>0.25</v>
      </c>
      <c r="M96" s="91" t="s">
        <v>160</v>
      </c>
      <c r="N96" s="340" t="s">
        <v>294</v>
      </c>
      <c r="O96" s="91">
        <v>4</v>
      </c>
      <c r="P96" s="340" t="s">
        <v>205</v>
      </c>
      <c r="Q96" s="91"/>
      <c r="R96" s="537"/>
      <c r="S96" s="93"/>
      <c r="T96" s="93"/>
      <c r="U96" s="92"/>
      <c r="V96" s="92"/>
      <c r="W96" s="69"/>
      <c r="X96" s="69"/>
      <c r="Y96" s="91" t="s">
        <v>205</v>
      </c>
      <c r="Z96" s="91">
        <v>2</v>
      </c>
      <c r="AA96" s="91">
        <v>2</v>
      </c>
    </row>
    <row r="97" spans="1:36" ht="35.25" customHeight="1">
      <c r="A97" s="93"/>
      <c r="B97" s="94"/>
      <c r="C97" s="95"/>
      <c r="D97" s="93"/>
      <c r="E97" s="96"/>
      <c r="F97" s="754" t="s">
        <v>308</v>
      </c>
      <c r="G97" s="754"/>
      <c r="H97" s="754"/>
      <c r="I97" s="754"/>
      <c r="J97" s="754"/>
      <c r="K97" s="754"/>
      <c r="L97" s="754"/>
      <c r="M97" s="754"/>
      <c r="N97" s="754"/>
      <c r="O97" s="754"/>
      <c r="P97" s="754"/>
      <c r="Q97" s="754"/>
      <c r="R97" s="754"/>
      <c r="S97" s="754"/>
      <c r="T97" s="754"/>
      <c r="U97" s="691" t="s">
        <v>205</v>
      </c>
      <c r="V97" s="691" t="s">
        <v>205</v>
      </c>
      <c r="W97" s="692" t="s">
        <v>205</v>
      </c>
      <c r="X97" s="692" t="s">
        <v>205</v>
      </c>
      <c r="Y97" s="93"/>
      <c r="Z97" s="93"/>
      <c r="AA97" s="93"/>
      <c r="AB97" s="90"/>
      <c r="AC97" s="97"/>
      <c r="AD97" s="97"/>
      <c r="AE97" s="97"/>
      <c r="AF97" s="97"/>
      <c r="AG97" s="97"/>
      <c r="AH97" s="97"/>
      <c r="AI97" s="97"/>
      <c r="AJ97" s="97"/>
    </row>
    <row r="98" spans="1:36">
      <c r="A98" s="757" t="s">
        <v>309</v>
      </c>
      <c r="B98" s="757" t="s">
        <v>310</v>
      </c>
      <c r="C98" s="757" t="s">
        <v>311</v>
      </c>
      <c r="D98" s="757" t="s">
        <v>312</v>
      </c>
      <c r="E98" s="757" t="s">
        <v>313</v>
      </c>
      <c r="F98" s="757" t="s">
        <v>314</v>
      </c>
      <c r="G98" s="757" t="s">
        <v>315</v>
      </c>
      <c r="H98" s="756" t="s">
        <v>316</v>
      </c>
      <c r="I98" s="756" t="s">
        <v>317</v>
      </c>
      <c r="J98" s="756" t="s">
        <v>318</v>
      </c>
      <c r="K98" s="760" t="s">
        <v>317</v>
      </c>
      <c r="L98" s="763">
        <v>0.15</v>
      </c>
      <c r="M98" s="756" t="s">
        <v>160</v>
      </c>
      <c r="N98" s="760" t="s">
        <v>319</v>
      </c>
      <c r="O98" s="756">
        <v>2800</v>
      </c>
      <c r="P98" s="760">
        <v>700</v>
      </c>
      <c r="Q98" s="756">
        <v>200</v>
      </c>
      <c r="R98" s="758">
        <v>1065</v>
      </c>
      <c r="S98" s="756">
        <f t="shared" ref="S98" si="43">+Q98+R98</f>
        <v>1265</v>
      </c>
      <c r="T98" s="756">
        <f t="shared" ref="T98" si="44">+S98</f>
        <v>1265</v>
      </c>
      <c r="U98" s="759">
        <v>1</v>
      </c>
      <c r="V98" s="759">
        <f t="shared" si="39"/>
        <v>0.45178571428571429</v>
      </c>
      <c r="W98" s="759">
        <f>+(U98)*L98</f>
        <v>0.15</v>
      </c>
      <c r="X98" s="759">
        <f>+(T98/O98)*L98</f>
        <v>6.7767857142857144E-2</v>
      </c>
      <c r="Y98" s="762">
        <v>700</v>
      </c>
      <c r="Z98" s="762">
        <v>700</v>
      </c>
      <c r="AA98" s="762">
        <v>700</v>
      </c>
    </row>
    <row r="99" spans="1:36">
      <c r="A99" s="757" t="s">
        <v>309</v>
      </c>
      <c r="B99" s="757" t="s">
        <v>310</v>
      </c>
      <c r="C99" s="757" t="s">
        <v>311</v>
      </c>
      <c r="D99" s="757" t="s">
        <v>312</v>
      </c>
      <c r="E99" s="757" t="s">
        <v>313</v>
      </c>
      <c r="F99" s="757" t="s">
        <v>314</v>
      </c>
      <c r="G99" s="757"/>
      <c r="H99" s="756"/>
      <c r="I99" s="756"/>
      <c r="J99" s="756"/>
      <c r="K99" s="760"/>
      <c r="L99" s="763"/>
      <c r="M99" s="756"/>
      <c r="N99" s="760"/>
      <c r="O99" s="756"/>
      <c r="P99" s="760"/>
      <c r="Q99" s="756"/>
      <c r="R99" s="758"/>
      <c r="S99" s="756"/>
      <c r="T99" s="756"/>
      <c r="U99" s="759"/>
      <c r="V99" s="759"/>
      <c r="W99" s="759"/>
      <c r="X99" s="759"/>
      <c r="Y99" s="762"/>
      <c r="Z99" s="762"/>
      <c r="AA99" s="762"/>
    </row>
    <row r="100" spans="1:36">
      <c r="A100" s="757" t="s">
        <v>309</v>
      </c>
      <c r="B100" s="757" t="s">
        <v>310</v>
      </c>
      <c r="C100" s="757" t="s">
        <v>311</v>
      </c>
      <c r="D100" s="757" t="s">
        <v>312</v>
      </c>
      <c r="E100" s="757" t="s">
        <v>313</v>
      </c>
      <c r="F100" s="757" t="s">
        <v>314</v>
      </c>
      <c r="G100" s="757"/>
      <c r="H100" s="756"/>
      <c r="I100" s="756"/>
      <c r="J100" s="756"/>
      <c r="K100" s="760"/>
      <c r="L100" s="763"/>
      <c r="M100" s="756"/>
      <c r="N100" s="760"/>
      <c r="O100" s="756"/>
      <c r="P100" s="760"/>
      <c r="Q100" s="756"/>
      <c r="R100" s="758"/>
      <c r="S100" s="756"/>
      <c r="T100" s="756"/>
      <c r="U100" s="759"/>
      <c r="V100" s="759"/>
      <c r="W100" s="759"/>
      <c r="X100" s="759"/>
      <c r="Y100" s="762"/>
      <c r="Z100" s="762"/>
      <c r="AA100" s="762"/>
    </row>
    <row r="101" spans="1:36">
      <c r="A101" s="757" t="s">
        <v>309</v>
      </c>
      <c r="B101" s="757" t="s">
        <v>310</v>
      </c>
      <c r="C101" s="757" t="s">
        <v>311</v>
      </c>
      <c r="D101" s="757" t="s">
        <v>312</v>
      </c>
      <c r="E101" s="757" t="s">
        <v>313</v>
      </c>
      <c r="F101" s="757" t="s">
        <v>314</v>
      </c>
      <c r="G101" s="757"/>
      <c r="H101" s="756"/>
      <c r="I101" s="756"/>
      <c r="J101" s="756"/>
      <c r="K101" s="760"/>
      <c r="L101" s="763"/>
      <c r="M101" s="756"/>
      <c r="N101" s="760"/>
      <c r="O101" s="756"/>
      <c r="P101" s="760"/>
      <c r="Q101" s="756"/>
      <c r="R101" s="758"/>
      <c r="S101" s="756"/>
      <c r="T101" s="756"/>
      <c r="U101" s="759"/>
      <c r="V101" s="759"/>
      <c r="W101" s="759"/>
      <c r="X101" s="759"/>
      <c r="Y101" s="762"/>
      <c r="Z101" s="762"/>
      <c r="AA101" s="762"/>
    </row>
    <row r="102" spans="1:36">
      <c r="A102" s="757" t="s">
        <v>309</v>
      </c>
      <c r="B102" s="757" t="s">
        <v>310</v>
      </c>
      <c r="C102" s="757" t="s">
        <v>311</v>
      </c>
      <c r="D102" s="757" t="s">
        <v>312</v>
      </c>
      <c r="E102" s="757" t="s">
        <v>313</v>
      </c>
      <c r="F102" s="757" t="s">
        <v>314</v>
      </c>
      <c r="G102" s="757"/>
      <c r="H102" s="756"/>
      <c r="I102" s="756"/>
      <c r="J102" s="756"/>
      <c r="K102" s="760"/>
      <c r="L102" s="763"/>
      <c r="M102" s="756"/>
      <c r="N102" s="760"/>
      <c r="O102" s="756"/>
      <c r="P102" s="760"/>
      <c r="Q102" s="756"/>
      <c r="R102" s="758"/>
      <c r="S102" s="756"/>
      <c r="T102" s="756"/>
      <c r="U102" s="759"/>
      <c r="V102" s="759"/>
      <c r="W102" s="759"/>
      <c r="X102" s="759"/>
      <c r="Y102" s="762"/>
      <c r="Z102" s="762"/>
      <c r="AA102" s="762"/>
    </row>
    <row r="103" spans="1:36">
      <c r="A103" s="757" t="s">
        <v>309</v>
      </c>
      <c r="B103" s="757" t="s">
        <v>310</v>
      </c>
      <c r="C103" s="757" t="s">
        <v>311</v>
      </c>
      <c r="D103" s="757" t="s">
        <v>312</v>
      </c>
      <c r="E103" s="757" t="s">
        <v>313</v>
      </c>
      <c r="F103" s="757" t="s">
        <v>314</v>
      </c>
      <c r="G103" s="757"/>
      <c r="H103" s="756" t="s">
        <v>320</v>
      </c>
      <c r="I103" s="756" t="s">
        <v>321</v>
      </c>
      <c r="J103" s="756" t="s">
        <v>322</v>
      </c>
      <c r="K103" s="760" t="s">
        <v>321</v>
      </c>
      <c r="L103" s="763">
        <v>0.2</v>
      </c>
      <c r="M103" s="756" t="s">
        <v>160</v>
      </c>
      <c r="N103" s="760" t="s">
        <v>323</v>
      </c>
      <c r="O103" s="756">
        <v>33822</v>
      </c>
      <c r="P103" s="760">
        <v>4500</v>
      </c>
      <c r="Q103" s="756">
        <v>4301</v>
      </c>
      <c r="R103" s="758">
        <v>2873</v>
      </c>
      <c r="S103" s="756">
        <f t="shared" ref="S103" si="45">+Q103+R103</f>
        <v>7174</v>
      </c>
      <c r="T103" s="756">
        <f t="shared" ref="T103" si="46">+S103</f>
        <v>7174</v>
      </c>
      <c r="U103" s="759">
        <v>1</v>
      </c>
      <c r="V103" s="759">
        <f t="shared" si="39"/>
        <v>0.21211046064691622</v>
      </c>
      <c r="W103" s="759">
        <f>+(U103)*L103</f>
        <v>0.2</v>
      </c>
      <c r="X103" s="759">
        <f t="shared" ref="X103" si="47">+(T103/O103)*L103</f>
        <v>4.2422092129383249E-2</v>
      </c>
      <c r="Y103" s="762">
        <v>8750</v>
      </c>
      <c r="Z103" s="762">
        <v>8750</v>
      </c>
      <c r="AA103" s="762">
        <v>11822</v>
      </c>
    </row>
    <row r="104" spans="1:36">
      <c r="A104" s="757" t="s">
        <v>309</v>
      </c>
      <c r="B104" s="757" t="s">
        <v>310</v>
      </c>
      <c r="C104" s="757" t="s">
        <v>311</v>
      </c>
      <c r="D104" s="757" t="s">
        <v>312</v>
      </c>
      <c r="E104" s="757" t="s">
        <v>313</v>
      </c>
      <c r="F104" s="757" t="s">
        <v>314</v>
      </c>
      <c r="G104" s="757"/>
      <c r="H104" s="756"/>
      <c r="I104" s="756"/>
      <c r="J104" s="756"/>
      <c r="K104" s="760"/>
      <c r="L104" s="763"/>
      <c r="M104" s="756"/>
      <c r="N104" s="760"/>
      <c r="O104" s="756"/>
      <c r="P104" s="760"/>
      <c r="Q104" s="756"/>
      <c r="R104" s="758"/>
      <c r="S104" s="756"/>
      <c r="T104" s="756"/>
      <c r="U104" s="759"/>
      <c r="V104" s="759"/>
      <c r="W104" s="759"/>
      <c r="X104" s="759"/>
      <c r="Y104" s="762"/>
      <c r="Z104" s="762"/>
      <c r="AA104" s="762"/>
    </row>
    <row r="105" spans="1:36">
      <c r="A105" s="757" t="s">
        <v>309</v>
      </c>
      <c r="B105" s="757" t="s">
        <v>310</v>
      </c>
      <c r="C105" s="757" t="s">
        <v>311</v>
      </c>
      <c r="D105" s="757" t="s">
        <v>312</v>
      </c>
      <c r="E105" s="757" t="s">
        <v>313</v>
      </c>
      <c r="F105" s="757" t="s">
        <v>314</v>
      </c>
      <c r="G105" s="757"/>
      <c r="H105" s="756"/>
      <c r="I105" s="756"/>
      <c r="J105" s="756"/>
      <c r="K105" s="760"/>
      <c r="L105" s="763"/>
      <c r="M105" s="756"/>
      <c r="N105" s="760"/>
      <c r="O105" s="756"/>
      <c r="P105" s="760"/>
      <c r="Q105" s="756"/>
      <c r="R105" s="758"/>
      <c r="S105" s="756"/>
      <c r="T105" s="756"/>
      <c r="U105" s="759"/>
      <c r="V105" s="759"/>
      <c r="W105" s="759"/>
      <c r="X105" s="759"/>
      <c r="Y105" s="762"/>
      <c r="Z105" s="762"/>
      <c r="AA105" s="762"/>
    </row>
    <row r="106" spans="1:36" ht="69.599999999999994">
      <c r="A106" s="757" t="s">
        <v>309</v>
      </c>
      <c r="B106" s="757" t="s">
        <v>310</v>
      </c>
      <c r="C106" s="757" t="s">
        <v>311</v>
      </c>
      <c r="D106" s="757" t="s">
        <v>312</v>
      </c>
      <c r="E106" s="757" t="s">
        <v>313</v>
      </c>
      <c r="F106" s="757" t="s">
        <v>314</v>
      </c>
      <c r="G106" s="757"/>
      <c r="H106" s="91" t="s">
        <v>324</v>
      </c>
      <c r="I106" s="91" t="s">
        <v>325</v>
      </c>
      <c r="J106" s="91" t="s">
        <v>326</v>
      </c>
      <c r="K106" s="340" t="s">
        <v>325</v>
      </c>
      <c r="L106" s="707">
        <v>0.5</v>
      </c>
      <c r="M106" s="91" t="s">
        <v>199</v>
      </c>
      <c r="N106" s="340" t="s">
        <v>327</v>
      </c>
      <c r="O106" s="91">
        <v>2</v>
      </c>
      <c r="P106" s="340" t="s">
        <v>205</v>
      </c>
      <c r="Q106" s="91"/>
      <c r="R106" s="537"/>
      <c r="S106" s="91"/>
      <c r="T106" s="91">
        <v>0</v>
      </c>
      <c r="U106" s="69"/>
      <c r="V106" s="69"/>
      <c r="W106" s="69"/>
      <c r="X106" s="69">
        <v>0</v>
      </c>
      <c r="Y106" s="91">
        <v>1</v>
      </c>
      <c r="Z106" s="91">
        <v>1</v>
      </c>
      <c r="AA106" s="91" t="s">
        <v>205</v>
      </c>
    </row>
    <row r="107" spans="1:36" ht="69.599999999999994">
      <c r="A107" s="757" t="s">
        <v>309</v>
      </c>
      <c r="B107" s="757" t="s">
        <v>310</v>
      </c>
      <c r="C107" s="757" t="s">
        <v>311</v>
      </c>
      <c r="D107" s="757" t="s">
        <v>312</v>
      </c>
      <c r="E107" s="757" t="s">
        <v>313</v>
      </c>
      <c r="F107" s="757" t="s">
        <v>314</v>
      </c>
      <c r="G107" s="757"/>
      <c r="H107" s="91" t="s">
        <v>328</v>
      </c>
      <c r="I107" s="91" t="s">
        <v>329</v>
      </c>
      <c r="J107" s="91" t="s">
        <v>326</v>
      </c>
      <c r="K107" s="340" t="s">
        <v>329</v>
      </c>
      <c r="L107" s="707">
        <v>0.15</v>
      </c>
      <c r="M107" s="91" t="s">
        <v>199</v>
      </c>
      <c r="N107" s="340" t="s">
        <v>330</v>
      </c>
      <c r="O107" s="91">
        <v>3</v>
      </c>
      <c r="P107" s="340">
        <v>1</v>
      </c>
      <c r="Q107" s="91">
        <v>0</v>
      </c>
      <c r="R107" s="537">
        <v>1</v>
      </c>
      <c r="S107" s="91">
        <f t="shared" ref="S107" si="48">+Q107+R107</f>
        <v>1</v>
      </c>
      <c r="T107" s="91">
        <f t="shared" ref="T107" si="49">+S107</f>
        <v>1</v>
      </c>
      <c r="U107" s="92">
        <f t="shared" si="41"/>
        <v>1</v>
      </c>
      <c r="V107" s="92">
        <f t="shared" si="39"/>
        <v>0.33333333333333331</v>
      </c>
      <c r="W107" s="69">
        <f>+(U107)*L107</f>
        <v>0.15</v>
      </c>
      <c r="X107" s="69">
        <f t="shared" ref="X107" si="50">+(T107/O107)*L107</f>
        <v>4.9999999999999996E-2</v>
      </c>
      <c r="Y107" s="91">
        <v>1</v>
      </c>
      <c r="Z107" s="91">
        <v>1</v>
      </c>
      <c r="AA107" s="91" t="s">
        <v>212</v>
      </c>
    </row>
    <row r="108" spans="1:36" ht="38.25" customHeight="1">
      <c r="A108" s="93"/>
      <c r="B108" s="94"/>
      <c r="C108" s="95"/>
      <c r="D108" s="93"/>
      <c r="E108" s="96"/>
      <c r="F108" s="754" t="s">
        <v>331</v>
      </c>
      <c r="G108" s="754"/>
      <c r="H108" s="754"/>
      <c r="I108" s="754"/>
      <c r="J108" s="754"/>
      <c r="K108" s="754"/>
      <c r="L108" s="754"/>
      <c r="M108" s="754"/>
      <c r="N108" s="754"/>
      <c r="O108" s="754"/>
      <c r="P108" s="754"/>
      <c r="Q108" s="754"/>
      <c r="R108" s="754"/>
      <c r="S108" s="754"/>
      <c r="T108" s="754"/>
      <c r="U108" s="691">
        <f>AVERAGE(U98:U107)</f>
        <v>1</v>
      </c>
      <c r="V108" s="691">
        <f>AVERAGE(V98:V107)</f>
        <v>0.33240983608865465</v>
      </c>
      <c r="W108" s="692">
        <f>+W98+W103+W107</f>
        <v>0.5</v>
      </c>
      <c r="X108" s="692">
        <f>+X98+X103+X107</f>
        <v>0.1601899492722404</v>
      </c>
      <c r="Y108" s="93"/>
      <c r="Z108" s="93"/>
      <c r="AA108" s="93"/>
      <c r="AB108" s="90"/>
      <c r="AC108" s="97"/>
      <c r="AD108" s="97"/>
      <c r="AE108" s="97"/>
      <c r="AF108" s="97"/>
      <c r="AG108" s="97"/>
      <c r="AH108" s="97"/>
      <c r="AI108" s="97"/>
      <c r="AJ108" s="97"/>
    </row>
    <row r="109" spans="1:36">
      <c r="A109" s="757" t="s">
        <v>309</v>
      </c>
      <c r="B109" s="757" t="s">
        <v>310</v>
      </c>
      <c r="C109" s="757" t="s">
        <v>311</v>
      </c>
      <c r="D109" s="757" t="s">
        <v>312</v>
      </c>
      <c r="E109" s="757" t="s">
        <v>313</v>
      </c>
      <c r="F109" s="757" t="s">
        <v>332</v>
      </c>
      <c r="G109" s="757" t="s">
        <v>333</v>
      </c>
      <c r="H109" s="756" t="s">
        <v>334</v>
      </c>
      <c r="I109" s="756" t="s">
        <v>335</v>
      </c>
      <c r="J109" s="756" t="s">
        <v>336</v>
      </c>
      <c r="K109" s="760" t="s">
        <v>335</v>
      </c>
      <c r="L109" s="761">
        <v>0.4</v>
      </c>
      <c r="M109" s="756" t="s">
        <v>160</v>
      </c>
      <c r="N109" s="760" t="s">
        <v>337</v>
      </c>
      <c r="O109" s="756">
        <v>36000</v>
      </c>
      <c r="P109" s="760">
        <v>10000</v>
      </c>
      <c r="Q109" s="756">
        <v>7299</v>
      </c>
      <c r="R109" s="775">
        <v>3511</v>
      </c>
      <c r="S109" s="812">
        <f t="shared" ref="S109" si="51">+Q109+R109</f>
        <v>10810</v>
      </c>
      <c r="T109" s="812">
        <f t="shared" ref="T109" si="52">+S109</f>
        <v>10810</v>
      </c>
      <c r="U109" s="759">
        <v>1</v>
      </c>
      <c r="V109" s="759">
        <f>+T109/O109</f>
        <v>0.30027777777777775</v>
      </c>
      <c r="W109" s="759">
        <f>+(U109)*L109</f>
        <v>0.4</v>
      </c>
      <c r="X109" s="759">
        <f t="shared" ref="X109" si="53">+(T109/O109)*L109</f>
        <v>0.12011111111111111</v>
      </c>
      <c r="Y109" s="762">
        <v>10000</v>
      </c>
      <c r="Z109" s="762">
        <v>10000</v>
      </c>
      <c r="AA109" s="762">
        <v>10000</v>
      </c>
    </row>
    <row r="110" spans="1:36">
      <c r="A110" s="757" t="s">
        <v>309</v>
      </c>
      <c r="B110" s="757" t="s">
        <v>310</v>
      </c>
      <c r="C110" s="757" t="s">
        <v>311</v>
      </c>
      <c r="D110" s="757" t="s">
        <v>312</v>
      </c>
      <c r="E110" s="757" t="s">
        <v>313</v>
      </c>
      <c r="F110" s="757" t="s">
        <v>332</v>
      </c>
      <c r="G110" s="757"/>
      <c r="H110" s="756"/>
      <c r="I110" s="756"/>
      <c r="J110" s="756"/>
      <c r="K110" s="760"/>
      <c r="L110" s="761"/>
      <c r="M110" s="756"/>
      <c r="N110" s="760"/>
      <c r="O110" s="756"/>
      <c r="P110" s="760"/>
      <c r="Q110" s="756"/>
      <c r="R110" s="776"/>
      <c r="S110" s="813"/>
      <c r="T110" s="813"/>
      <c r="U110" s="759"/>
      <c r="V110" s="759"/>
      <c r="W110" s="759"/>
      <c r="X110" s="759"/>
      <c r="Y110" s="762"/>
      <c r="Z110" s="762"/>
      <c r="AA110" s="762"/>
    </row>
    <row r="111" spans="1:36" ht="50.25" customHeight="1">
      <c r="A111" s="757" t="s">
        <v>309</v>
      </c>
      <c r="B111" s="757" t="s">
        <v>310</v>
      </c>
      <c r="C111" s="757" t="s">
        <v>311</v>
      </c>
      <c r="D111" s="757" t="s">
        <v>312</v>
      </c>
      <c r="E111" s="757" t="s">
        <v>313</v>
      </c>
      <c r="F111" s="757" t="s">
        <v>332</v>
      </c>
      <c r="G111" s="757"/>
      <c r="H111" s="756"/>
      <c r="I111" s="756"/>
      <c r="J111" s="756"/>
      <c r="K111" s="760"/>
      <c r="L111" s="761"/>
      <c r="M111" s="756"/>
      <c r="N111" s="760"/>
      <c r="O111" s="756"/>
      <c r="P111" s="760"/>
      <c r="Q111" s="756"/>
      <c r="R111" s="776"/>
      <c r="S111" s="813"/>
      <c r="T111" s="813"/>
      <c r="U111" s="759"/>
      <c r="V111" s="759"/>
      <c r="W111" s="759"/>
      <c r="X111" s="759"/>
      <c r="Y111" s="762"/>
      <c r="Z111" s="762"/>
      <c r="AA111" s="762"/>
    </row>
    <row r="112" spans="1:36">
      <c r="A112" s="757" t="s">
        <v>309</v>
      </c>
      <c r="B112" s="757" t="s">
        <v>310</v>
      </c>
      <c r="C112" s="757" t="s">
        <v>311</v>
      </c>
      <c r="D112" s="757" t="s">
        <v>312</v>
      </c>
      <c r="E112" s="757" t="s">
        <v>313</v>
      </c>
      <c r="F112" s="757" t="s">
        <v>332</v>
      </c>
      <c r="G112" s="757"/>
      <c r="H112" s="756"/>
      <c r="I112" s="756"/>
      <c r="J112" s="756"/>
      <c r="K112" s="760"/>
      <c r="L112" s="761"/>
      <c r="M112" s="756"/>
      <c r="N112" s="760"/>
      <c r="O112" s="756"/>
      <c r="P112" s="760"/>
      <c r="Q112" s="756"/>
      <c r="R112" s="777"/>
      <c r="S112" s="814"/>
      <c r="T112" s="814"/>
      <c r="U112" s="759"/>
      <c r="V112" s="759"/>
      <c r="W112" s="759"/>
      <c r="X112" s="759"/>
      <c r="Y112" s="762"/>
      <c r="Z112" s="762"/>
      <c r="AA112" s="762"/>
    </row>
    <row r="113" spans="1:36" ht="139.19999999999999">
      <c r="A113" s="757" t="s">
        <v>309</v>
      </c>
      <c r="B113" s="757" t="s">
        <v>310</v>
      </c>
      <c r="C113" s="757" t="s">
        <v>311</v>
      </c>
      <c r="D113" s="757" t="s">
        <v>312</v>
      </c>
      <c r="E113" s="757" t="s">
        <v>313</v>
      </c>
      <c r="F113" s="757" t="s">
        <v>332</v>
      </c>
      <c r="G113" s="757"/>
      <c r="H113" s="91" t="s">
        <v>338</v>
      </c>
      <c r="I113" s="91" t="s">
        <v>339</v>
      </c>
      <c r="J113" s="91" t="s">
        <v>203</v>
      </c>
      <c r="K113" s="340" t="s">
        <v>339</v>
      </c>
      <c r="L113" s="64">
        <v>0.4</v>
      </c>
      <c r="M113" s="91" t="s">
        <v>160</v>
      </c>
      <c r="N113" s="340" t="s">
        <v>340</v>
      </c>
      <c r="O113" s="91">
        <f>480*4</f>
        <v>1920</v>
      </c>
      <c r="P113" s="340">
        <v>480</v>
      </c>
      <c r="Q113" s="91">
        <v>157</v>
      </c>
      <c r="R113" s="537">
        <f>177-157</f>
        <v>20</v>
      </c>
      <c r="S113" s="91">
        <f t="shared" ref="S113:S114" si="54">+Q113+R113</f>
        <v>177</v>
      </c>
      <c r="T113" s="91">
        <f t="shared" ref="T113:T114" si="55">+S113</f>
        <v>177</v>
      </c>
      <c r="U113" s="92">
        <f t="shared" si="41"/>
        <v>0.36875000000000002</v>
      </c>
      <c r="V113" s="92">
        <f t="shared" si="39"/>
        <v>9.2187500000000006E-2</v>
      </c>
      <c r="W113" s="69">
        <f t="shared" ref="W113:W114" si="56">+(S113/P113)*L113</f>
        <v>0.14750000000000002</v>
      </c>
      <c r="X113" s="69">
        <f t="shared" ref="X113:X114" si="57">+(T113/O113)*L113</f>
        <v>3.6875000000000005E-2</v>
      </c>
      <c r="Y113" s="606">
        <v>480</v>
      </c>
      <c r="Z113" s="606">
        <v>480</v>
      </c>
      <c r="AA113" s="606">
        <v>480</v>
      </c>
    </row>
    <row r="114" spans="1:36">
      <c r="A114" s="757" t="s">
        <v>309</v>
      </c>
      <c r="B114" s="757" t="s">
        <v>310</v>
      </c>
      <c r="C114" s="757" t="s">
        <v>311</v>
      </c>
      <c r="D114" s="757" t="s">
        <v>312</v>
      </c>
      <c r="E114" s="757" t="s">
        <v>313</v>
      </c>
      <c r="F114" s="757" t="s">
        <v>332</v>
      </c>
      <c r="G114" s="757"/>
      <c r="H114" s="756" t="s">
        <v>341</v>
      </c>
      <c r="I114" s="756" t="s">
        <v>342</v>
      </c>
      <c r="J114" s="756" t="s">
        <v>343</v>
      </c>
      <c r="K114" s="760" t="s">
        <v>342</v>
      </c>
      <c r="L114" s="761">
        <v>0.05</v>
      </c>
      <c r="M114" s="756" t="s">
        <v>160</v>
      </c>
      <c r="N114" s="760" t="s">
        <v>218</v>
      </c>
      <c r="O114" s="756">
        <v>1</v>
      </c>
      <c r="P114" s="760">
        <v>0.5</v>
      </c>
      <c r="Q114" s="756">
        <v>0.5</v>
      </c>
      <c r="R114" s="758">
        <v>0</v>
      </c>
      <c r="S114" s="756">
        <f t="shared" si="54"/>
        <v>0.5</v>
      </c>
      <c r="T114" s="756">
        <f t="shared" si="55"/>
        <v>0.5</v>
      </c>
      <c r="U114" s="759">
        <f t="shared" si="41"/>
        <v>1</v>
      </c>
      <c r="V114" s="759">
        <f t="shared" si="39"/>
        <v>0.5</v>
      </c>
      <c r="W114" s="759">
        <f t="shared" si="56"/>
        <v>0.05</v>
      </c>
      <c r="X114" s="759">
        <f t="shared" si="57"/>
        <v>2.5000000000000001E-2</v>
      </c>
      <c r="Y114" s="756">
        <v>0.5</v>
      </c>
      <c r="Z114" s="756">
        <v>0</v>
      </c>
      <c r="AA114" s="756">
        <v>0</v>
      </c>
    </row>
    <row r="115" spans="1:36" ht="69" customHeight="1">
      <c r="A115" s="757" t="s">
        <v>309</v>
      </c>
      <c r="B115" s="757" t="s">
        <v>310</v>
      </c>
      <c r="C115" s="757" t="s">
        <v>311</v>
      </c>
      <c r="D115" s="757" t="s">
        <v>312</v>
      </c>
      <c r="E115" s="757" t="s">
        <v>313</v>
      </c>
      <c r="F115" s="757" t="s">
        <v>332</v>
      </c>
      <c r="G115" s="757"/>
      <c r="H115" s="756"/>
      <c r="I115" s="756"/>
      <c r="J115" s="756"/>
      <c r="K115" s="760"/>
      <c r="L115" s="761"/>
      <c r="M115" s="756"/>
      <c r="N115" s="760"/>
      <c r="O115" s="756"/>
      <c r="P115" s="760"/>
      <c r="Q115" s="756"/>
      <c r="R115" s="758"/>
      <c r="S115" s="756"/>
      <c r="T115" s="756"/>
      <c r="U115" s="759"/>
      <c r="V115" s="759"/>
      <c r="W115" s="759"/>
      <c r="X115" s="759"/>
      <c r="Y115" s="756"/>
      <c r="Z115" s="756"/>
      <c r="AA115" s="756"/>
    </row>
    <row r="116" spans="1:36">
      <c r="A116" s="757" t="s">
        <v>309</v>
      </c>
      <c r="B116" s="757" t="s">
        <v>310</v>
      </c>
      <c r="C116" s="757" t="s">
        <v>311</v>
      </c>
      <c r="D116" s="757" t="s">
        <v>312</v>
      </c>
      <c r="E116" s="757" t="s">
        <v>313</v>
      </c>
      <c r="F116" s="757" t="s">
        <v>332</v>
      </c>
      <c r="G116" s="757"/>
      <c r="H116" s="756" t="s">
        <v>344</v>
      </c>
      <c r="I116" s="756" t="s">
        <v>345</v>
      </c>
      <c r="J116" s="756" t="s">
        <v>346</v>
      </c>
      <c r="K116" s="760" t="s">
        <v>345</v>
      </c>
      <c r="L116" s="761">
        <v>0.15</v>
      </c>
      <c r="M116" s="756" t="s">
        <v>160</v>
      </c>
      <c r="N116" s="760" t="s">
        <v>347</v>
      </c>
      <c r="O116" s="756">
        <v>8000</v>
      </c>
      <c r="P116" s="760">
        <v>1000</v>
      </c>
      <c r="Q116" s="756">
        <v>718</v>
      </c>
      <c r="R116" s="758">
        <v>377</v>
      </c>
      <c r="S116" s="756">
        <f t="shared" ref="S116" si="58">+Q116+R116</f>
        <v>1095</v>
      </c>
      <c r="T116" s="756">
        <f t="shared" ref="T116" si="59">+S116</f>
        <v>1095</v>
      </c>
      <c r="U116" s="759">
        <v>1</v>
      </c>
      <c r="V116" s="759">
        <f t="shared" si="39"/>
        <v>0.136875</v>
      </c>
      <c r="W116" s="759">
        <f>+(U116)*L116</f>
        <v>0.15</v>
      </c>
      <c r="X116" s="759">
        <f t="shared" ref="X116" si="60">+(T116/O116)*L116</f>
        <v>2.0531249999999997E-2</v>
      </c>
      <c r="Y116" s="762">
        <v>2300</v>
      </c>
      <c r="Z116" s="762">
        <v>2300</v>
      </c>
      <c r="AA116" s="762">
        <v>2400</v>
      </c>
    </row>
    <row r="117" spans="1:36" ht="131.25" customHeight="1">
      <c r="A117" s="757" t="s">
        <v>309</v>
      </c>
      <c r="B117" s="757" t="s">
        <v>310</v>
      </c>
      <c r="C117" s="757" t="s">
        <v>311</v>
      </c>
      <c r="D117" s="757" t="s">
        <v>312</v>
      </c>
      <c r="E117" s="757" t="s">
        <v>313</v>
      </c>
      <c r="F117" s="757" t="s">
        <v>332</v>
      </c>
      <c r="G117" s="757"/>
      <c r="H117" s="756"/>
      <c r="I117" s="756"/>
      <c r="J117" s="756"/>
      <c r="K117" s="760"/>
      <c r="L117" s="761"/>
      <c r="M117" s="756"/>
      <c r="N117" s="760"/>
      <c r="O117" s="756"/>
      <c r="P117" s="760"/>
      <c r="Q117" s="756"/>
      <c r="R117" s="758"/>
      <c r="S117" s="756"/>
      <c r="T117" s="756"/>
      <c r="U117" s="759"/>
      <c r="V117" s="759"/>
      <c r="W117" s="759"/>
      <c r="X117" s="759"/>
      <c r="Y117" s="762"/>
      <c r="Z117" s="762"/>
      <c r="AA117" s="762"/>
    </row>
    <row r="118" spans="1:36">
      <c r="A118" s="757" t="s">
        <v>309</v>
      </c>
      <c r="B118" s="757" t="s">
        <v>310</v>
      </c>
      <c r="C118" s="757" t="s">
        <v>311</v>
      </c>
      <c r="D118" s="757" t="s">
        <v>312</v>
      </c>
      <c r="E118" s="757" t="s">
        <v>313</v>
      </c>
      <c r="F118" s="757" t="s">
        <v>332</v>
      </c>
      <c r="G118" s="757"/>
      <c r="H118" s="756"/>
      <c r="I118" s="756"/>
      <c r="J118" s="756"/>
      <c r="K118" s="760"/>
      <c r="L118" s="761"/>
      <c r="M118" s="756"/>
      <c r="N118" s="760"/>
      <c r="O118" s="756"/>
      <c r="P118" s="760"/>
      <c r="Q118" s="756"/>
      <c r="R118" s="758"/>
      <c r="S118" s="756"/>
      <c r="T118" s="756"/>
      <c r="U118" s="759"/>
      <c r="V118" s="759"/>
      <c r="W118" s="759"/>
      <c r="X118" s="759"/>
      <c r="Y118" s="762"/>
      <c r="Z118" s="762"/>
      <c r="AA118" s="762"/>
    </row>
    <row r="119" spans="1:36" ht="51" customHeight="1">
      <c r="A119" s="93"/>
      <c r="B119" s="94"/>
      <c r="C119" s="95"/>
      <c r="D119" s="93"/>
      <c r="E119" s="96"/>
      <c r="F119" s="754" t="s">
        <v>348</v>
      </c>
      <c r="G119" s="754"/>
      <c r="H119" s="754"/>
      <c r="I119" s="754"/>
      <c r="J119" s="754"/>
      <c r="K119" s="754"/>
      <c r="L119" s="754"/>
      <c r="M119" s="754"/>
      <c r="N119" s="754"/>
      <c r="O119" s="754"/>
      <c r="P119" s="754"/>
      <c r="Q119" s="754"/>
      <c r="R119" s="754"/>
      <c r="S119" s="754"/>
      <c r="T119" s="754"/>
      <c r="U119" s="691">
        <f>AVERAGE(U109:U118)</f>
        <v>0.84218749999999998</v>
      </c>
      <c r="V119" s="691">
        <f>AVERAGE(V109:V118)</f>
        <v>0.25733506944444445</v>
      </c>
      <c r="W119" s="692">
        <f>+W109+W113+W114+W116</f>
        <v>0.74750000000000016</v>
      </c>
      <c r="X119" s="692">
        <f>+X109+X113+X114+X116</f>
        <v>0.2025173611111111</v>
      </c>
      <c r="Y119" s="93"/>
      <c r="Z119" s="93"/>
      <c r="AA119" s="93"/>
      <c r="AB119" s="90"/>
      <c r="AC119" s="97"/>
      <c r="AD119" s="97"/>
      <c r="AE119" s="97"/>
      <c r="AF119" s="97"/>
      <c r="AG119" s="97"/>
      <c r="AH119" s="97"/>
      <c r="AI119" s="97"/>
      <c r="AJ119" s="97"/>
    </row>
    <row r="120" spans="1:36">
      <c r="A120" s="757" t="s">
        <v>309</v>
      </c>
      <c r="B120" s="757" t="s">
        <v>310</v>
      </c>
      <c r="C120" s="757" t="s">
        <v>311</v>
      </c>
      <c r="D120" s="757" t="s">
        <v>312</v>
      </c>
      <c r="E120" s="757" t="s">
        <v>313</v>
      </c>
      <c r="F120" s="757" t="s">
        <v>349</v>
      </c>
      <c r="G120" s="757" t="s">
        <v>350</v>
      </c>
      <c r="H120" s="756" t="s">
        <v>351</v>
      </c>
      <c r="I120" s="756" t="s">
        <v>352</v>
      </c>
      <c r="J120" s="756" t="s">
        <v>353</v>
      </c>
      <c r="K120" s="760" t="s">
        <v>352</v>
      </c>
      <c r="L120" s="761">
        <v>0.8</v>
      </c>
      <c r="M120" s="756" t="s">
        <v>160</v>
      </c>
      <c r="N120" s="760" t="s">
        <v>354</v>
      </c>
      <c r="O120" s="756">
        <v>63000</v>
      </c>
      <c r="P120" s="760">
        <v>10000</v>
      </c>
      <c r="Q120" s="756">
        <v>9222</v>
      </c>
      <c r="R120" s="758">
        <f>12570+6500</f>
        <v>19070</v>
      </c>
      <c r="S120" s="756">
        <f t="shared" ref="S120" si="61">+Q120+R120</f>
        <v>28292</v>
      </c>
      <c r="T120" s="756">
        <f t="shared" ref="T120" si="62">+S120</f>
        <v>28292</v>
      </c>
      <c r="U120" s="759">
        <v>1</v>
      </c>
      <c r="V120" s="759">
        <f t="shared" si="39"/>
        <v>0.44907936507936508</v>
      </c>
      <c r="W120" s="759">
        <f>+(U120)*L120</f>
        <v>0.8</v>
      </c>
      <c r="X120" s="759">
        <f t="shared" ref="X120" si="63">+(T120/O120)*L120</f>
        <v>0.35926349206349206</v>
      </c>
      <c r="Y120" s="762">
        <v>17700</v>
      </c>
      <c r="Z120" s="762">
        <v>17700</v>
      </c>
      <c r="AA120" s="762">
        <v>17600</v>
      </c>
    </row>
    <row r="121" spans="1:36">
      <c r="A121" s="757" t="s">
        <v>309</v>
      </c>
      <c r="B121" s="757" t="s">
        <v>310</v>
      </c>
      <c r="C121" s="757" t="s">
        <v>311</v>
      </c>
      <c r="D121" s="757" t="s">
        <v>312</v>
      </c>
      <c r="E121" s="757" t="s">
        <v>313</v>
      </c>
      <c r="F121" s="757" t="s">
        <v>349</v>
      </c>
      <c r="G121" s="757"/>
      <c r="H121" s="756"/>
      <c r="I121" s="756"/>
      <c r="J121" s="756"/>
      <c r="K121" s="760"/>
      <c r="L121" s="761"/>
      <c r="M121" s="756"/>
      <c r="N121" s="760"/>
      <c r="O121" s="756"/>
      <c r="P121" s="760"/>
      <c r="Q121" s="756"/>
      <c r="R121" s="758"/>
      <c r="S121" s="756"/>
      <c r="T121" s="756"/>
      <c r="U121" s="759"/>
      <c r="V121" s="759"/>
      <c r="W121" s="759"/>
      <c r="X121" s="759"/>
      <c r="Y121" s="762"/>
      <c r="Z121" s="762"/>
      <c r="AA121" s="762"/>
    </row>
    <row r="122" spans="1:36">
      <c r="A122" s="757" t="s">
        <v>309</v>
      </c>
      <c r="B122" s="757" t="s">
        <v>310</v>
      </c>
      <c r="C122" s="757" t="s">
        <v>311</v>
      </c>
      <c r="D122" s="757" t="s">
        <v>312</v>
      </c>
      <c r="E122" s="757" t="s">
        <v>313</v>
      </c>
      <c r="F122" s="757" t="s">
        <v>349</v>
      </c>
      <c r="G122" s="757"/>
      <c r="H122" s="756"/>
      <c r="I122" s="756"/>
      <c r="J122" s="756"/>
      <c r="K122" s="760"/>
      <c r="L122" s="761"/>
      <c r="M122" s="756"/>
      <c r="N122" s="760"/>
      <c r="O122" s="756"/>
      <c r="P122" s="760"/>
      <c r="Q122" s="756"/>
      <c r="R122" s="758"/>
      <c r="S122" s="756"/>
      <c r="T122" s="756"/>
      <c r="U122" s="759"/>
      <c r="V122" s="759"/>
      <c r="W122" s="759"/>
      <c r="X122" s="759"/>
      <c r="Y122" s="762"/>
      <c r="Z122" s="762"/>
      <c r="AA122" s="762"/>
    </row>
    <row r="123" spans="1:36">
      <c r="A123" s="757" t="s">
        <v>309</v>
      </c>
      <c r="B123" s="757" t="s">
        <v>310</v>
      </c>
      <c r="C123" s="757" t="s">
        <v>311</v>
      </c>
      <c r="D123" s="757" t="s">
        <v>312</v>
      </c>
      <c r="E123" s="757" t="s">
        <v>313</v>
      </c>
      <c r="F123" s="757" t="s">
        <v>349</v>
      </c>
      <c r="G123" s="757"/>
      <c r="H123" s="756"/>
      <c r="I123" s="756"/>
      <c r="J123" s="756"/>
      <c r="K123" s="760"/>
      <c r="L123" s="761"/>
      <c r="M123" s="756"/>
      <c r="N123" s="760"/>
      <c r="O123" s="756"/>
      <c r="P123" s="760"/>
      <c r="Q123" s="756"/>
      <c r="R123" s="758"/>
      <c r="S123" s="756"/>
      <c r="T123" s="756"/>
      <c r="U123" s="759"/>
      <c r="V123" s="759"/>
      <c r="W123" s="759"/>
      <c r="X123" s="759"/>
      <c r="Y123" s="762"/>
      <c r="Z123" s="762"/>
      <c r="AA123" s="762"/>
    </row>
    <row r="124" spans="1:36">
      <c r="A124" s="757" t="s">
        <v>309</v>
      </c>
      <c r="B124" s="757" t="s">
        <v>310</v>
      </c>
      <c r="C124" s="757" t="s">
        <v>311</v>
      </c>
      <c r="D124" s="757" t="s">
        <v>312</v>
      </c>
      <c r="E124" s="757" t="s">
        <v>313</v>
      </c>
      <c r="F124" s="757" t="s">
        <v>349</v>
      </c>
      <c r="G124" s="757"/>
      <c r="H124" s="756"/>
      <c r="I124" s="756"/>
      <c r="J124" s="756"/>
      <c r="K124" s="760"/>
      <c r="L124" s="761"/>
      <c r="M124" s="756"/>
      <c r="N124" s="760"/>
      <c r="O124" s="756"/>
      <c r="P124" s="760"/>
      <c r="Q124" s="756"/>
      <c r="R124" s="758"/>
      <c r="S124" s="756"/>
      <c r="T124" s="756"/>
      <c r="U124" s="759"/>
      <c r="V124" s="759"/>
      <c r="W124" s="759"/>
      <c r="X124" s="759"/>
      <c r="Y124" s="762"/>
      <c r="Z124" s="762"/>
      <c r="AA124" s="762"/>
    </row>
    <row r="125" spans="1:36" ht="74.25" customHeight="1">
      <c r="A125" s="757" t="s">
        <v>309</v>
      </c>
      <c r="B125" s="757" t="s">
        <v>310</v>
      </c>
      <c r="C125" s="757" t="s">
        <v>311</v>
      </c>
      <c r="D125" s="757" t="s">
        <v>312</v>
      </c>
      <c r="E125" s="757" t="s">
        <v>313</v>
      </c>
      <c r="F125" s="757" t="s">
        <v>349</v>
      </c>
      <c r="G125" s="757"/>
      <c r="H125" s="756"/>
      <c r="I125" s="756"/>
      <c r="J125" s="756"/>
      <c r="K125" s="760"/>
      <c r="L125" s="761"/>
      <c r="M125" s="756"/>
      <c r="N125" s="760"/>
      <c r="O125" s="756"/>
      <c r="P125" s="760"/>
      <c r="Q125" s="756"/>
      <c r="R125" s="758"/>
      <c r="S125" s="756"/>
      <c r="T125" s="756"/>
      <c r="U125" s="759"/>
      <c r="V125" s="759"/>
      <c r="W125" s="759"/>
      <c r="X125" s="759"/>
      <c r="Y125" s="762"/>
      <c r="Z125" s="762"/>
      <c r="AA125" s="762"/>
    </row>
    <row r="126" spans="1:36" ht="78.75" customHeight="1">
      <c r="A126" s="757" t="s">
        <v>309</v>
      </c>
      <c r="B126" s="757" t="s">
        <v>310</v>
      </c>
      <c r="C126" s="757" t="s">
        <v>311</v>
      </c>
      <c r="D126" s="757" t="s">
        <v>312</v>
      </c>
      <c r="E126" s="757" t="s">
        <v>313</v>
      </c>
      <c r="F126" s="757" t="s">
        <v>349</v>
      </c>
      <c r="G126" s="757"/>
      <c r="H126" s="756" t="s">
        <v>355</v>
      </c>
      <c r="I126" s="756" t="s">
        <v>356</v>
      </c>
      <c r="J126" s="756" t="s">
        <v>357</v>
      </c>
      <c r="K126" s="760" t="s">
        <v>356</v>
      </c>
      <c r="L126" s="761">
        <v>0.2</v>
      </c>
      <c r="M126" s="756" t="s">
        <v>160</v>
      </c>
      <c r="N126" s="760" t="s">
        <v>340</v>
      </c>
      <c r="O126" s="756">
        <v>2300</v>
      </c>
      <c r="P126" s="760">
        <v>350</v>
      </c>
      <c r="Q126" s="756">
        <v>371</v>
      </c>
      <c r="R126" s="758">
        <v>575</v>
      </c>
      <c r="S126" s="756">
        <f t="shared" ref="S126" si="64">+Q126+R126</f>
        <v>946</v>
      </c>
      <c r="T126" s="756">
        <f t="shared" ref="T126" si="65">+S126</f>
        <v>946</v>
      </c>
      <c r="U126" s="759">
        <v>1</v>
      </c>
      <c r="V126" s="759">
        <f t="shared" si="39"/>
        <v>0.41130434782608694</v>
      </c>
      <c r="W126" s="759">
        <f>+(U126)*L126</f>
        <v>0.2</v>
      </c>
      <c r="X126" s="759">
        <f t="shared" ref="X126" si="66">+(T126/O126)*L126</f>
        <v>8.2260869565217387E-2</v>
      </c>
      <c r="Y126" s="762">
        <v>650</v>
      </c>
      <c r="Z126" s="762">
        <v>650</v>
      </c>
      <c r="AA126" s="762">
        <v>650</v>
      </c>
    </row>
    <row r="127" spans="1:36" ht="141" customHeight="1">
      <c r="A127" s="757" t="s">
        <v>309</v>
      </c>
      <c r="B127" s="757" t="s">
        <v>310</v>
      </c>
      <c r="C127" s="757" t="s">
        <v>311</v>
      </c>
      <c r="D127" s="757" t="s">
        <v>312</v>
      </c>
      <c r="E127" s="757" t="s">
        <v>313</v>
      </c>
      <c r="F127" s="757" t="s">
        <v>349</v>
      </c>
      <c r="G127" s="757"/>
      <c r="H127" s="756"/>
      <c r="I127" s="756"/>
      <c r="J127" s="756"/>
      <c r="K127" s="760"/>
      <c r="L127" s="761"/>
      <c r="M127" s="756"/>
      <c r="N127" s="760"/>
      <c r="O127" s="756"/>
      <c r="P127" s="760"/>
      <c r="Q127" s="756"/>
      <c r="R127" s="758"/>
      <c r="S127" s="756"/>
      <c r="T127" s="756"/>
      <c r="U127" s="759"/>
      <c r="V127" s="759"/>
      <c r="W127" s="759"/>
      <c r="X127" s="759"/>
      <c r="Y127" s="762"/>
      <c r="Z127" s="762"/>
      <c r="AA127" s="762"/>
    </row>
    <row r="128" spans="1:36" ht="40.5" customHeight="1">
      <c r="A128" s="93"/>
      <c r="B128" s="94"/>
      <c r="C128" s="95"/>
      <c r="D128" s="93"/>
      <c r="E128" s="96"/>
      <c r="F128" s="754" t="s">
        <v>358</v>
      </c>
      <c r="G128" s="754"/>
      <c r="H128" s="754"/>
      <c r="I128" s="754"/>
      <c r="J128" s="754"/>
      <c r="K128" s="754"/>
      <c r="L128" s="754"/>
      <c r="M128" s="754"/>
      <c r="N128" s="754"/>
      <c r="O128" s="754"/>
      <c r="P128" s="754"/>
      <c r="Q128" s="754"/>
      <c r="R128" s="754"/>
      <c r="S128" s="754"/>
      <c r="T128" s="754"/>
      <c r="U128" s="691">
        <f>AVERAGE(U120:U127)</f>
        <v>1</v>
      </c>
      <c r="V128" s="691">
        <f>AVERAGE(V120:V127)</f>
        <v>0.43019185645272601</v>
      </c>
      <c r="W128" s="692">
        <f>+W120+W126</f>
        <v>1</v>
      </c>
      <c r="X128" s="692">
        <f>+X120+X126</f>
        <v>0.44152436162870945</v>
      </c>
      <c r="Y128" s="93"/>
      <c r="Z128" s="93"/>
      <c r="AA128" s="93"/>
      <c r="AB128" s="90"/>
      <c r="AC128" s="97"/>
      <c r="AD128" s="97"/>
      <c r="AE128" s="97"/>
      <c r="AF128" s="97"/>
      <c r="AG128" s="97"/>
      <c r="AH128" s="97"/>
      <c r="AI128" s="97"/>
      <c r="AJ128" s="97"/>
    </row>
    <row r="129" spans="1:36">
      <c r="A129" s="756" t="s">
        <v>359</v>
      </c>
      <c r="B129" s="756" t="s">
        <v>360</v>
      </c>
      <c r="C129" s="756" t="s">
        <v>361</v>
      </c>
      <c r="D129" s="756" t="s">
        <v>362</v>
      </c>
      <c r="E129" s="756" t="s">
        <v>363</v>
      </c>
      <c r="F129" s="756" t="s">
        <v>364</v>
      </c>
      <c r="G129" s="756" t="s">
        <v>365</v>
      </c>
      <c r="H129" s="756" t="s">
        <v>366</v>
      </c>
      <c r="I129" s="756" t="s">
        <v>367</v>
      </c>
      <c r="J129" s="756" t="s">
        <v>368</v>
      </c>
      <c r="K129" s="760" t="s">
        <v>367</v>
      </c>
      <c r="L129" s="761">
        <v>1</v>
      </c>
      <c r="M129" s="756" t="s">
        <v>160</v>
      </c>
      <c r="N129" s="760" t="s">
        <v>369</v>
      </c>
      <c r="O129" s="756">
        <v>1300</v>
      </c>
      <c r="P129" s="760">
        <v>550</v>
      </c>
      <c r="Q129" s="756">
        <v>579</v>
      </c>
      <c r="R129" s="758"/>
      <c r="S129" s="756">
        <f t="shared" ref="S129" si="67">+Q129+R129</f>
        <v>579</v>
      </c>
      <c r="T129" s="756">
        <f t="shared" ref="T129" si="68">+S129</f>
        <v>579</v>
      </c>
      <c r="U129" s="759">
        <v>1</v>
      </c>
      <c r="V129" s="759">
        <f t="shared" si="39"/>
        <v>0.44538461538461538</v>
      </c>
      <c r="W129" s="759">
        <f>+(U129)*L129</f>
        <v>1</v>
      </c>
      <c r="X129" s="759">
        <f t="shared" ref="X129" si="69">+(T129/O129)*L129</f>
        <v>0.44538461538461538</v>
      </c>
      <c r="Y129" s="762">
        <v>200</v>
      </c>
      <c r="Z129" s="762">
        <v>275</v>
      </c>
      <c r="AA129" s="762">
        <v>275</v>
      </c>
    </row>
    <row r="130" spans="1:36" ht="132" customHeight="1">
      <c r="A130" s="756" t="s">
        <v>359</v>
      </c>
      <c r="B130" s="756" t="s">
        <v>360</v>
      </c>
      <c r="C130" s="756" t="s">
        <v>361</v>
      </c>
      <c r="D130" s="756" t="s">
        <v>362</v>
      </c>
      <c r="E130" s="756" t="s">
        <v>363</v>
      </c>
      <c r="F130" s="756" t="s">
        <v>364</v>
      </c>
      <c r="G130" s="756" t="s">
        <v>365</v>
      </c>
      <c r="H130" s="756"/>
      <c r="I130" s="756"/>
      <c r="J130" s="756"/>
      <c r="K130" s="760"/>
      <c r="L130" s="761"/>
      <c r="M130" s="756"/>
      <c r="N130" s="760"/>
      <c r="O130" s="756"/>
      <c r="P130" s="760"/>
      <c r="Q130" s="756"/>
      <c r="R130" s="758"/>
      <c r="S130" s="756"/>
      <c r="T130" s="756"/>
      <c r="U130" s="759"/>
      <c r="V130" s="759"/>
      <c r="W130" s="759"/>
      <c r="X130" s="759"/>
      <c r="Y130" s="762"/>
      <c r="Z130" s="762"/>
      <c r="AA130" s="762"/>
    </row>
    <row r="131" spans="1:36">
      <c r="A131" s="756" t="s">
        <v>359</v>
      </c>
      <c r="B131" s="756" t="s">
        <v>360</v>
      </c>
      <c r="C131" s="756" t="s">
        <v>361</v>
      </c>
      <c r="D131" s="756" t="s">
        <v>362</v>
      </c>
      <c r="E131" s="756" t="s">
        <v>363</v>
      </c>
      <c r="F131" s="756" t="s">
        <v>364</v>
      </c>
      <c r="G131" s="756" t="s">
        <v>365</v>
      </c>
      <c r="H131" s="756"/>
      <c r="I131" s="756"/>
      <c r="J131" s="756"/>
      <c r="K131" s="760"/>
      <c r="L131" s="761"/>
      <c r="M131" s="756"/>
      <c r="N131" s="760"/>
      <c r="O131" s="756"/>
      <c r="P131" s="760"/>
      <c r="Q131" s="756"/>
      <c r="R131" s="758"/>
      <c r="S131" s="756"/>
      <c r="T131" s="756"/>
      <c r="U131" s="759"/>
      <c r="V131" s="759"/>
      <c r="W131" s="759"/>
      <c r="X131" s="759"/>
      <c r="Y131" s="762"/>
      <c r="Z131" s="762"/>
      <c r="AA131" s="762"/>
    </row>
    <row r="132" spans="1:36" ht="117" customHeight="1">
      <c r="A132" s="756" t="s">
        <v>359</v>
      </c>
      <c r="B132" s="756" t="s">
        <v>360</v>
      </c>
      <c r="C132" s="756" t="s">
        <v>361</v>
      </c>
      <c r="D132" s="756" t="s">
        <v>362</v>
      </c>
      <c r="E132" s="756" t="s">
        <v>363</v>
      </c>
      <c r="F132" s="756" t="s">
        <v>364</v>
      </c>
      <c r="G132" s="756" t="s">
        <v>365</v>
      </c>
      <c r="H132" s="756"/>
      <c r="I132" s="756"/>
      <c r="J132" s="756"/>
      <c r="K132" s="760"/>
      <c r="L132" s="761"/>
      <c r="M132" s="756"/>
      <c r="N132" s="760"/>
      <c r="O132" s="756"/>
      <c r="P132" s="760"/>
      <c r="Q132" s="756"/>
      <c r="R132" s="758"/>
      <c r="S132" s="756"/>
      <c r="T132" s="756"/>
      <c r="U132" s="759"/>
      <c r="V132" s="759"/>
      <c r="W132" s="759"/>
      <c r="X132" s="759"/>
      <c r="Y132" s="762"/>
      <c r="Z132" s="762"/>
      <c r="AA132" s="762"/>
    </row>
    <row r="133" spans="1:36">
      <c r="A133" s="756" t="s">
        <v>359</v>
      </c>
      <c r="B133" s="756" t="s">
        <v>360</v>
      </c>
      <c r="C133" s="756" t="s">
        <v>361</v>
      </c>
      <c r="D133" s="756" t="s">
        <v>362</v>
      </c>
      <c r="E133" s="756" t="s">
        <v>363</v>
      </c>
      <c r="F133" s="756" t="s">
        <v>364</v>
      </c>
      <c r="G133" s="756" t="s">
        <v>365</v>
      </c>
      <c r="H133" s="756"/>
      <c r="I133" s="756"/>
      <c r="J133" s="756"/>
      <c r="K133" s="760"/>
      <c r="L133" s="761"/>
      <c r="M133" s="756"/>
      <c r="N133" s="760"/>
      <c r="O133" s="756"/>
      <c r="P133" s="760"/>
      <c r="Q133" s="756"/>
      <c r="R133" s="758"/>
      <c r="S133" s="756"/>
      <c r="T133" s="756"/>
      <c r="U133" s="759"/>
      <c r="V133" s="759"/>
      <c r="W133" s="759"/>
      <c r="X133" s="759"/>
      <c r="Y133" s="762"/>
      <c r="Z133" s="762"/>
      <c r="AA133" s="762"/>
    </row>
    <row r="134" spans="1:36" ht="39" customHeight="1">
      <c r="A134" s="93"/>
      <c r="B134" s="94"/>
      <c r="C134" s="95"/>
      <c r="D134" s="93"/>
      <c r="E134" s="96"/>
      <c r="F134" s="754" t="s">
        <v>370</v>
      </c>
      <c r="G134" s="754"/>
      <c r="H134" s="754"/>
      <c r="I134" s="754"/>
      <c r="J134" s="754"/>
      <c r="K134" s="754"/>
      <c r="L134" s="754"/>
      <c r="M134" s="754"/>
      <c r="N134" s="754"/>
      <c r="O134" s="754"/>
      <c r="P134" s="754"/>
      <c r="Q134" s="754"/>
      <c r="R134" s="754"/>
      <c r="S134" s="754"/>
      <c r="T134" s="754"/>
      <c r="U134" s="691">
        <f>+U129</f>
        <v>1</v>
      </c>
      <c r="V134" s="691">
        <f>+V129</f>
        <v>0.44538461538461538</v>
      </c>
      <c r="W134" s="692">
        <f>+W129</f>
        <v>1</v>
      </c>
      <c r="X134" s="692">
        <f>+X129</f>
        <v>0.44538461538461538</v>
      </c>
      <c r="Y134" s="93"/>
      <c r="Z134" s="93"/>
      <c r="AA134" s="93"/>
      <c r="AB134" s="90"/>
      <c r="AC134" s="97"/>
      <c r="AD134" s="97"/>
      <c r="AE134" s="97"/>
      <c r="AF134" s="97"/>
      <c r="AG134" s="97"/>
      <c r="AH134" s="97"/>
      <c r="AI134" s="97"/>
      <c r="AJ134" s="97"/>
    </row>
    <row r="135" spans="1:36" ht="17.399999999999999" customHeight="1">
      <c r="A135" s="749" t="s">
        <v>371</v>
      </c>
      <c r="B135" s="749" t="s">
        <v>360</v>
      </c>
      <c r="C135" s="749" t="s">
        <v>361</v>
      </c>
      <c r="D135" s="806" t="s">
        <v>372</v>
      </c>
      <c r="E135" s="806" t="s">
        <v>373</v>
      </c>
      <c r="F135" s="806" t="s">
        <v>374</v>
      </c>
      <c r="G135" s="806" t="s">
        <v>375</v>
      </c>
      <c r="H135" s="756" t="s">
        <v>376</v>
      </c>
      <c r="I135" s="756" t="s">
        <v>377</v>
      </c>
      <c r="J135" s="756" t="s">
        <v>181</v>
      </c>
      <c r="K135" s="760" t="s">
        <v>377</v>
      </c>
      <c r="L135" s="763">
        <v>0.05</v>
      </c>
      <c r="M135" s="756" t="s">
        <v>160</v>
      </c>
      <c r="N135" s="760" t="s">
        <v>378</v>
      </c>
      <c r="O135" s="756">
        <v>1</v>
      </c>
      <c r="P135" s="760" t="s">
        <v>205</v>
      </c>
      <c r="Q135" s="756"/>
      <c r="R135" s="758"/>
      <c r="S135" s="756"/>
      <c r="T135" s="756">
        <v>0</v>
      </c>
      <c r="U135" s="754"/>
      <c r="V135" s="755"/>
      <c r="W135" s="809"/>
      <c r="X135" s="755">
        <v>0</v>
      </c>
      <c r="Y135" s="756">
        <v>0.3</v>
      </c>
      <c r="Z135" s="756">
        <v>0.3</v>
      </c>
      <c r="AA135" s="756">
        <v>0.4</v>
      </c>
    </row>
    <row r="136" spans="1:36" s="100" customFormat="1" ht="63.75" customHeight="1">
      <c r="A136" s="749" t="s">
        <v>371</v>
      </c>
      <c r="B136" s="749" t="s">
        <v>360</v>
      </c>
      <c r="C136" s="749" t="s">
        <v>361</v>
      </c>
      <c r="D136" s="807"/>
      <c r="E136" s="807" t="s">
        <v>373</v>
      </c>
      <c r="F136" s="807" t="s">
        <v>374</v>
      </c>
      <c r="G136" s="807"/>
      <c r="H136" s="756"/>
      <c r="I136" s="756"/>
      <c r="J136" s="756"/>
      <c r="K136" s="760"/>
      <c r="L136" s="763"/>
      <c r="M136" s="756"/>
      <c r="N136" s="760"/>
      <c r="O136" s="756"/>
      <c r="P136" s="760"/>
      <c r="Q136" s="756"/>
      <c r="R136" s="758"/>
      <c r="S136" s="756"/>
      <c r="T136" s="756"/>
      <c r="U136" s="754"/>
      <c r="V136" s="754"/>
      <c r="W136" s="810"/>
      <c r="X136" s="754"/>
      <c r="Y136" s="756"/>
      <c r="Z136" s="756"/>
      <c r="AA136" s="756"/>
    </row>
    <row r="137" spans="1:36" s="100" customFormat="1" ht="17.399999999999999" customHeight="1">
      <c r="A137" s="749" t="s">
        <v>371</v>
      </c>
      <c r="B137" s="749" t="s">
        <v>360</v>
      </c>
      <c r="C137" s="749" t="s">
        <v>361</v>
      </c>
      <c r="D137" s="807"/>
      <c r="E137" s="807" t="s">
        <v>373</v>
      </c>
      <c r="F137" s="807" t="s">
        <v>374</v>
      </c>
      <c r="G137" s="807"/>
      <c r="H137" s="756"/>
      <c r="I137" s="756"/>
      <c r="J137" s="756"/>
      <c r="K137" s="760"/>
      <c r="L137" s="763"/>
      <c r="M137" s="756"/>
      <c r="N137" s="760"/>
      <c r="O137" s="756"/>
      <c r="P137" s="760"/>
      <c r="Q137" s="756"/>
      <c r="R137" s="758"/>
      <c r="S137" s="756"/>
      <c r="T137" s="756"/>
      <c r="U137" s="754"/>
      <c r="V137" s="754"/>
      <c r="W137" s="811"/>
      <c r="X137" s="754"/>
      <c r="Y137" s="756"/>
      <c r="Z137" s="756"/>
      <c r="AA137" s="756"/>
    </row>
    <row r="138" spans="1:36" ht="88.5" customHeight="1">
      <c r="A138" s="749" t="s">
        <v>371</v>
      </c>
      <c r="B138" s="749" t="s">
        <v>360</v>
      </c>
      <c r="C138" s="749" t="s">
        <v>361</v>
      </c>
      <c r="D138" s="807"/>
      <c r="E138" s="807" t="s">
        <v>373</v>
      </c>
      <c r="F138" s="807" t="s">
        <v>374</v>
      </c>
      <c r="G138" s="807"/>
      <c r="H138" s="756" t="s">
        <v>379</v>
      </c>
      <c r="I138" s="756" t="s">
        <v>380</v>
      </c>
      <c r="J138" s="756" t="s">
        <v>381</v>
      </c>
      <c r="K138" s="760" t="s">
        <v>380</v>
      </c>
      <c r="L138" s="763">
        <v>0.5</v>
      </c>
      <c r="M138" s="756" t="s">
        <v>160</v>
      </c>
      <c r="N138" s="760" t="s">
        <v>283</v>
      </c>
      <c r="O138" s="756">
        <v>4000</v>
      </c>
      <c r="P138" s="760">
        <v>500</v>
      </c>
      <c r="Q138" s="756">
        <v>1339</v>
      </c>
      <c r="R138" s="758"/>
      <c r="S138" s="756">
        <f t="shared" ref="S138" si="70">+Q138+R138</f>
        <v>1339</v>
      </c>
      <c r="T138" s="772">
        <f t="shared" ref="T138" si="71">+S138</f>
        <v>1339</v>
      </c>
      <c r="U138" s="759">
        <v>1</v>
      </c>
      <c r="V138" s="759">
        <f t="shared" si="39"/>
        <v>0.33474999999999999</v>
      </c>
      <c r="W138" s="773">
        <f>+(U138)*L138</f>
        <v>0.5</v>
      </c>
      <c r="X138" s="759">
        <f t="shared" ref="X138" si="72">+(T138/O138)*L138</f>
        <v>0.167375</v>
      </c>
      <c r="Y138" s="762">
        <v>1300</v>
      </c>
      <c r="Z138" s="762">
        <v>1400</v>
      </c>
      <c r="AA138" s="762">
        <v>800</v>
      </c>
    </row>
    <row r="139" spans="1:36" ht="51" customHeight="1">
      <c r="A139" s="749" t="s">
        <v>371</v>
      </c>
      <c r="B139" s="749" t="s">
        <v>360</v>
      </c>
      <c r="C139" s="749" t="s">
        <v>361</v>
      </c>
      <c r="D139" s="807"/>
      <c r="E139" s="807" t="s">
        <v>373</v>
      </c>
      <c r="F139" s="807" t="s">
        <v>374</v>
      </c>
      <c r="G139" s="807"/>
      <c r="H139" s="756"/>
      <c r="I139" s="756"/>
      <c r="J139" s="756"/>
      <c r="K139" s="760"/>
      <c r="L139" s="763"/>
      <c r="M139" s="756"/>
      <c r="N139" s="760"/>
      <c r="O139" s="756"/>
      <c r="P139" s="760"/>
      <c r="Q139" s="756"/>
      <c r="R139" s="758"/>
      <c r="S139" s="756"/>
      <c r="T139" s="772"/>
      <c r="U139" s="759"/>
      <c r="V139" s="759"/>
      <c r="W139" s="774"/>
      <c r="X139" s="759"/>
      <c r="Y139" s="762"/>
      <c r="Z139" s="762"/>
      <c r="AA139" s="762"/>
    </row>
    <row r="140" spans="1:36" ht="69.599999999999994" customHeight="1">
      <c r="A140" s="749" t="s">
        <v>371</v>
      </c>
      <c r="B140" s="749" t="s">
        <v>360</v>
      </c>
      <c r="C140" s="749" t="s">
        <v>361</v>
      </c>
      <c r="D140" s="807"/>
      <c r="E140" s="807" t="s">
        <v>373</v>
      </c>
      <c r="F140" s="807" t="s">
        <v>374</v>
      </c>
      <c r="G140" s="807"/>
      <c r="H140" s="91" t="s">
        <v>382</v>
      </c>
      <c r="I140" s="91" t="s">
        <v>383</v>
      </c>
      <c r="J140" s="91" t="s">
        <v>158</v>
      </c>
      <c r="K140" s="340" t="s">
        <v>383</v>
      </c>
      <c r="L140" s="707">
        <v>0.15</v>
      </c>
      <c r="M140" s="91" t="s">
        <v>160</v>
      </c>
      <c r="N140" s="340" t="s">
        <v>384</v>
      </c>
      <c r="O140" s="701">
        <v>3</v>
      </c>
      <c r="P140" s="340" t="s">
        <v>205</v>
      </c>
      <c r="Q140" s="91" t="s">
        <v>205</v>
      </c>
      <c r="R140" s="537"/>
      <c r="S140" s="91"/>
      <c r="T140" s="91"/>
      <c r="U140" s="69"/>
      <c r="V140" s="69"/>
      <c r="W140" s="69"/>
      <c r="X140" s="69">
        <v>0</v>
      </c>
      <c r="Y140" s="91">
        <v>1</v>
      </c>
      <c r="Z140" s="91">
        <v>1</v>
      </c>
      <c r="AA140" s="91">
        <v>1</v>
      </c>
    </row>
    <row r="141" spans="1:36" ht="17.399999999999999" customHeight="1">
      <c r="A141" s="749" t="s">
        <v>371</v>
      </c>
      <c r="B141" s="749" t="s">
        <v>360</v>
      </c>
      <c r="C141" s="749" t="s">
        <v>361</v>
      </c>
      <c r="D141" s="807"/>
      <c r="E141" s="807" t="s">
        <v>373</v>
      </c>
      <c r="F141" s="807" t="s">
        <v>374</v>
      </c>
      <c r="G141" s="807"/>
      <c r="H141" s="750" t="s">
        <v>385</v>
      </c>
      <c r="I141" s="750" t="s">
        <v>386</v>
      </c>
      <c r="J141" s="750" t="s">
        <v>387</v>
      </c>
      <c r="K141" s="751" t="s">
        <v>386</v>
      </c>
      <c r="L141" s="763">
        <v>0.3</v>
      </c>
      <c r="M141" s="750" t="s">
        <v>199</v>
      </c>
      <c r="N141" s="751" t="s">
        <v>388</v>
      </c>
      <c r="O141" s="750">
        <v>100</v>
      </c>
      <c r="P141" s="751" t="s">
        <v>205</v>
      </c>
      <c r="Q141" s="750" t="s">
        <v>205</v>
      </c>
      <c r="R141" s="753"/>
      <c r="S141" s="750"/>
      <c r="T141" s="750"/>
      <c r="U141" s="754"/>
      <c r="V141" s="755"/>
      <c r="W141" s="754"/>
      <c r="X141" s="755">
        <v>0</v>
      </c>
      <c r="Y141" s="750">
        <v>50</v>
      </c>
      <c r="Z141" s="750">
        <v>30</v>
      </c>
      <c r="AA141" s="750">
        <v>20</v>
      </c>
    </row>
    <row r="142" spans="1:36" ht="17.399999999999999" customHeight="1">
      <c r="A142" s="749" t="s">
        <v>371</v>
      </c>
      <c r="B142" s="749" t="s">
        <v>360</v>
      </c>
      <c r="C142" s="749" t="s">
        <v>361</v>
      </c>
      <c r="D142" s="807"/>
      <c r="E142" s="807" t="s">
        <v>373</v>
      </c>
      <c r="F142" s="807" t="s">
        <v>374</v>
      </c>
      <c r="G142" s="807"/>
      <c r="H142" s="750"/>
      <c r="I142" s="750"/>
      <c r="J142" s="750"/>
      <c r="K142" s="751"/>
      <c r="L142" s="763"/>
      <c r="M142" s="750"/>
      <c r="N142" s="751"/>
      <c r="O142" s="750"/>
      <c r="P142" s="751"/>
      <c r="Q142" s="750"/>
      <c r="R142" s="753"/>
      <c r="S142" s="750"/>
      <c r="T142" s="750"/>
      <c r="U142" s="754"/>
      <c r="V142" s="754"/>
      <c r="W142" s="754"/>
      <c r="X142" s="754"/>
      <c r="Y142" s="750"/>
      <c r="Z142" s="750"/>
      <c r="AA142" s="750"/>
    </row>
    <row r="143" spans="1:36" ht="17.399999999999999" customHeight="1">
      <c r="A143" s="749" t="s">
        <v>371</v>
      </c>
      <c r="B143" s="749" t="s">
        <v>360</v>
      </c>
      <c r="C143" s="749" t="s">
        <v>361</v>
      </c>
      <c r="D143" s="807"/>
      <c r="E143" s="807" t="s">
        <v>373</v>
      </c>
      <c r="F143" s="807" t="s">
        <v>374</v>
      </c>
      <c r="G143" s="807"/>
      <c r="H143" s="750"/>
      <c r="I143" s="750"/>
      <c r="J143" s="750"/>
      <c r="K143" s="751"/>
      <c r="L143" s="763"/>
      <c r="M143" s="750"/>
      <c r="N143" s="751"/>
      <c r="O143" s="750"/>
      <c r="P143" s="751"/>
      <c r="Q143" s="750"/>
      <c r="R143" s="753"/>
      <c r="S143" s="750"/>
      <c r="T143" s="750"/>
      <c r="U143" s="754"/>
      <c r="V143" s="754"/>
      <c r="W143" s="754"/>
      <c r="X143" s="754"/>
      <c r="Y143" s="750"/>
      <c r="Z143" s="750"/>
      <c r="AA143" s="750"/>
    </row>
    <row r="144" spans="1:36" ht="17.399999999999999" customHeight="1">
      <c r="A144" s="749" t="s">
        <v>371</v>
      </c>
      <c r="B144" s="749" t="s">
        <v>360</v>
      </c>
      <c r="C144" s="749" t="s">
        <v>361</v>
      </c>
      <c r="D144" s="808"/>
      <c r="E144" s="808" t="s">
        <v>373</v>
      </c>
      <c r="F144" s="808" t="s">
        <v>374</v>
      </c>
      <c r="G144" s="808"/>
      <c r="H144" s="750"/>
      <c r="I144" s="750"/>
      <c r="J144" s="750"/>
      <c r="K144" s="751"/>
      <c r="L144" s="763"/>
      <c r="M144" s="750"/>
      <c r="N144" s="751"/>
      <c r="O144" s="750"/>
      <c r="P144" s="751"/>
      <c r="Q144" s="750"/>
      <c r="R144" s="753"/>
      <c r="S144" s="750"/>
      <c r="T144" s="750"/>
      <c r="U144" s="754"/>
      <c r="V144" s="754"/>
      <c r="W144" s="754"/>
      <c r="X144" s="754"/>
      <c r="Y144" s="750"/>
      <c r="Z144" s="750"/>
      <c r="AA144" s="750"/>
    </row>
    <row r="145" spans="1:36" ht="53.4" customHeight="1">
      <c r="A145" s="749"/>
      <c r="B145" s="749"/>
      <c r="C145" s="749"/>
      <c r="D145" s="708"/>
      <c r="E145" s="708"/>
      <c r="F145" s="754" t="s">
        <v>400</v>
      </c>
      <c r="G145" s="754"/>
      <c r="H145" s="754"/>
      <c r="I145" s="754"/>
      <c r="J145" s="754"/>
      <c r="K145" s="754"/>
      <c r="L145" s="754"/>
      <c r="M145" s="754"/>
      <c r="N145" s="754"/>
      <c r="O145" s="754"/>
      <c r="P145" s="754"/>
      <c r="Q145" s="754"/>
      <c r="R145" s="754"/>
      <c r="S145" s="754"/>
      <c r="T145" s="754"/>
      <c r="U145" s="691">
        <f>+AVERAGE(U135:U144)</f>
        <v>1</v>
      </c>
      <c r="V145" s="691">
        <f>+AVERAGE(V135:V144)</f>
        <v>0.33474999999999999</v>
      </c>
      <c r="W145" s="692">
        <f>+W131+W139+W142+W138</f>
        <v>0.5</v>
      </c>
      <c r="X145" s="692">
        <f>+X131+X139+X142</f>
        <v>0</v>
      </c>
      <c r="Y145" s="702"/>
      <c r="Z145" s="702"/>
      <c r="AA145" s="702"/>
    </row>
    <row r="146" spans="1:36" ht="87" customHeight="1">
      <c r="A146" s="749" t="s">
        <v>371</v>
      </c>
      <c r="B146" s="749" t="s">
        <v>360</v>
      </c>
      <c r="C146" s="749" t="s">
        <v>361</v>
      </c>
      <c r="D146" s="806" t="s">
        <v>372</v>
      </c>
      <c r="E146" s="806" t="s">
        <v>373</v>
      </c>
      <c r="F146" s="806" t="s">
        <v>374</v>
      </c>
      <c r="G146" s="806"/>
      <c r="H146" s="93" t="s">
        <v>390</v>
      </c>
      <c r="I146" s="93" t="s">
        <v>391</v>
      </c>
      <c r="J146" s="93" t="s">
        <v>392</v>
      </c>
      <c r="K146" s="341" t="s">
        <v>391</v>
      </c>
      <c r="L146" s="707">
        <v>0.3</v>
      </c>
      <c r="M146" s="93" t="s">
        <v>160</v>
      </c>
      <c r="N146" s="341" t="s">
        <v>393</v>
      </c>
      <c r="O146" s="93">
        <v>2000</v>
      </c>
      <c r="P146" s="341">
        <v>300</v>
      </c>
      <c r="Q146" s="93">
        <v>501</v>
      </c>
      <c r="R146" s="537">
        <v>46</v>
      </c>
      <c r="S146" s="93">
        <f t="shared" ref="S146" si="73">+Q146+R146</f>
        <v>547</v>
      </c>
      <c r="T146" s="93">
        <f t="shared" ref="T146" si="74">+S146</f>
        <v>547</v>
      </c>
      <c r="U146" s="92">
        <v>1</v>
      </c>
      <c r="V146" s="92">
        <f t="shared" ref="V146:V194" si="75">+T146/O146</f>
        <v>0.27350000000000002</v>
      </c>
      <c r="W146" s="69">
        <f>+(U146)*L146</f>
        <v>0.3</v>
      </c>
      <c r="X146" s="69">
        <f t="shared" ref="X146" si="76">+(T146/O146)*L146</f>
        <v>8.2049999999999998E-2</v>
      </c>
      <c r="Y146" s="602">
        <v>600</v>
      </c>
      <c r="Z146" s="602">
        <v>600</v>
      </c>
      <c r="AA146" s="602">
        <v>500</v>
      </c>
    </row>
    <row r="147" spans="1:36" ht="17.399999999999999" customHeight="1">
      <c r="A147" s="749" t="s">
        <v>371</v>
      </c>
      <c r="B147" s="749" t="s">
        <v>360</v>
      </c>
      <c r="C147" s="749" t="s">
        <v>361</v>
      </c>
      <c r="D147" s="807"/>
      <c r="E147" s="807"/>
      <c r="F147" s="807" t="s">
        <v>374</v>
      </c>
      <c r="G147" s="807"/>
      <c r="H147" s="750" t="s">
        <v>394</v>
      </c>
      <c r="I147" s="750" t="s">
        <v>395</v>
      </c>
      <c r="J147" s="750" t="s">
        <v>1623</v>
      </c>
      <c r="K147" s="751" t="s">
        <v>395</v>
      </c>
      <c r="L147" s="763">
        <v>0.4</v>
      </c>
      <c r="M147" s="750" t="s">
        <v>199</v>
      </c>
      <c r="N147" s="751" t="s">
        <v>388</v>
      </c>
      <c r="O147" s="750">
        <v>600</v>
      </c>
      <c r="P147" s="751" t="s">
        <v>205</v>
      </c>
      <c r="Q147" s="750" t="s">
        <v>205</v>
      </c>
      <c r="R147" s="746">
        <v>15</v>
      </c>
      <c r="S147" s="770" t="s">
        <v>206</v>
      </c>
      <c r="T147" s="770" t="s">
        <v>206</v>
      </c>
      <c r="U147" s="771"/>
      <c r="V147" s="771"/>
      <c r="W147" s="771"/>
      <c r="X147" s="771">
        <v>0</v>
      </c>
      <c r="Y147" s="770">
        <v>200</v>
      </c>
      <c r="Z147" s="770">
        <v>200</v>
      </c>
      <c r="AA147" s="770">
        <v>200</v>
      </c>
      <c r="AB147" s="745" t="s">
        <v>1616</v>
      </c>
    </row>
    <row r="148" spans="1:36" ht="103.5" customHeight="1">
      <c r="A148" s="749" t="s">
        <v>371</v>
      </c>
      <c r="B148" s="749" t="s">
        <v>360</v>
      </c>
      <c r="C148" s="749" t="s">
        <v>361</v>
      </c>
      <c r="D148" s="807"/>
      <c r="E148" s="807"/>
      <c r="F148" s="807" t="s">
        <v>374</v>
      </c>
      <c r="G148" s="807"/>
      <c r="H148" s="750"/>
      <c r="I148" s="750"/>
      <c r="J148" s="750"/>
      <c r="K148" s="751"/>
      <c r="L148" s="763"/>
      <c r="M148" s="750"/>
      <c r="N148" s="751"/>
      <c r="O148" s="750"/>
      <c r="P148" s="751"/>
      <c r="Q148" s="750"/>
      <c r="R148" s="748"/>
      <c r="S148" s="770"/>
      <c r="T148" s="770"/>
      <c r="U148" s="771"/>
      <c r="V148" s="771"/>
      <c r="W148" s="771"/>
      <c r="X148" s="771"/>
      <c r="Y148" s="770"/>
      <c r="Z148" s="770"/>
      <c r="AA148" s="770"/>
      <c r="AB148" s="745"/>
    </row>
    <row r="149" spans="1:36" ht="17.399999999999999" customHeight="1">
      <c r="A149" s="749" t="s">
        <v>371</v>
      </c>
      <c r="B149" s="749" t="s">
        <v>360</v>
      </c>
      <c r="C149" s="749" t="s">
        <v>361</v>
      </c>
      <c r="D149" s="807"/>
      <c r="E149" s="807"/>
      <c r="F149" s="807" t="s">
        <v>374</v>
      </c>
      <c r="G149" s="807"/>
      <c r="H149" s="750" t="s">
        <v>396</v>
      </c>
      <c r="I149" s="750" t="s">
        <v>397</v>
      </c>
      <c r="J149" s="750" t="s">
        <v>158</v>
      </c>
      <c r="K149" s="751" t="s">
        <v>397</v>
      </c>
      <c r="L149" s="763">
        <v>0.25</v>
      </c>
      <c r="M149" s="750" t="s">
        <v>160</v>
      </c>
      <c r="N149" s="751" t="s">
        <v>275</v>
      </c>
      <c r="O149" s="750">
        <v>400</v>
      </c>
      <c r="P149" s="751">
        <v>40</v>
      </c>
      <c r="Q149" s="750">
        <v>103</v>
      </c>
      <c r="R149" s="753">
        <v>0</v>
      </c>
      <c r="S149" s="750">
        <f t="shared" ref="S149" si="77">+Q149+R149</f>
        <v>103</v>
      </c>
      <c r="T149" s="750">
        <f t="shared" ref="T149" si="78">+S149</f>
        <v>103</v>
      </c>
      <c r="U149" s="759">
        <v>1</v>
      </c>
      <c r="V149" s="759">
        <f t="shared" si="75"/>
        <v>0.25750000000000001</v>
      </c>
      <c r="W149" s="759">
        <f>+(U149)*L149</f>
        <v>0.25</v>
      </c>
      <c r="X149" s="759">
        <f t="shared" ref="X149" si="79">+(T149/O149)*L149</f>
        <v>6.4375000000000002E-2</v>
      </c>
      <c r="Y149" s="769">
        <v>120</v>
      </c>
      <c r="Z149" s="769">
        <v>120</v>
      </c>
      <c r="AA149" s="769">
        <v>120</v>
      </c>
    </row>
    <row r="150" spans="1:36" ht="133.5" customHeight="1">
      <c r="A150" s="749" t="s">
        <v>371</v>
      </c>
      <c r="B150" s="749" t="s">
        <v>360</v>
      </c>
      <c r="C150" s="749" t="s">
        <v>361</v>
      </c>
      <c r="D150" s="807"/>
      <c r="E150" s="807"/>
      <c r="F150" s="807" t="s">
        <v>374</v>
      </c>
      <c r="G150" s="807"/>
      <c r="H150" s="750"/>
      <c r="I150" s="750"/>
      <c r="J150" s="750"/>
      <c r="K150" s="751"/>
      <c r="L150" s="763"/>
      <c r="M150" s="750"/>
      <c r="N150" s="751"/>
      <c r="O150" s="750"/>
      <c r="P150" s="751"/>
      <c r="Q150" s="750"/>
      <c r="R150" s="753"/>
      <c r="S150" s="750"/>
      <c r="T150" s="750"/>
      <c r="U150" s="759"/>
      <c r="V150" s="759"/>
      <c r="W150" s="759"/>
      <c r="X150" s="759"/>
      <c r="Y150" s="769"/>
      <c r="Z150" s="769"/>
      <c r="AA150" s="769"/>
    </row>
    <row r="151" spans="1:36" ht="104.4" customHeight="1">
      <c r="A151" s="749" t="s">
        <v>371</v>
      </c>
      <c r="B151" s="749" t="s">
        <v>360</v>
      </c>
      <c r="C151" s="749" t="s">
        <v>361</v>
      </c>
      <c r="D151" s="808"/>
      <c r="E151" s="808"/>
      <c r="F151" s="808" t="s">
        <v>374</v>
      </c>
      <c r="G151" s="808"/>
      <c r="H151" s="93" t="s">
        <v>398</v>
      </c>
      <c r="I151" s="93" t="s">
        <v>399</v>
      </c>
      <c r="J151" s="93" t="s">
        <v>203</v>
      </c>
      <c r="K151" s="341" t="s">
        <v>399</v>
      </c>
      <c r="L151" s="707">
        <v>0.05</v>
      </c>
      <c r="M151" s="93" t="s">
        <v>160</v>
      </c>
      <c r="N151" s="341" t="s">
        <v>291</v>
      </c>
      <c r="O151" s="93">
        <v>4</v>
      </c>
      <c r="P151" s="341" t="s">
        <v>205</v>
      </c>
      <c r="Q151" s="93"/>
      <c r="R151" s="537"/>
      <c r="S151" s="93"/>
      <c r="T151" s="93">
        <v>0</v>
      </c>
      <c r="U151" s="69"/>
      <c r="V151" s="69"/>
      <c r="W151" s="69"/>
      <c r="X151" s="69">
        <v>0</v>
      </c>
      <c r="Y151" s="93">
        <v>2</v>
      </c>
      <c r="Z151" s="93">
        <v>1</v>
      </c>
      <c r="AA151" s="93">
        <v>1</v>
      </c>
    </row>
    <row r="152" spans="1:36" ht="42.75" customHeight="1">
      <c r="A152" s="93"/>
      <c r="B152" s="94"/>
      <c r="C152" s="95"/>
      <c r="D152" s="93"/>
      <c r="E152" s="96"/>
      <c r="F152" s="754" t="s">
        <v>1624</v>
      </c>
      <c r="G152" s="754"/>
      <c r="H152" s="754"/>
      <c r="I152" s="754"/>
      <c r="J152" s="754"/>
      <c r="K152" s="754"/>
      <c r="L152" s="754"/>
      <c r="M152" s="754"/>
      <c r="N152" s="754"/>
      <c r="O152" s="754"/>
      <c r="P152" s="754"/>
      <c r="Q152" s="754"/>
      <c r="R152" s="754"/>
      <c r="S152" s="754"/>
      <c r="T152" s="754"/>
      <c r="U152" s="691">
        <f>+AVERAGE(U146:U151)</f>
        <v>1</v>
      </c>
      <c r="V152" s="691">
        <f>+AVERAGE(V146:V151)</f>
        <v>0.26550000000000001</v>
      </c>
      <c r="W152" s="692">
        <f>+W146+W147+W149+W151</f>
        <v>0.55000000000000004</v>
      </c>
      <c r="X152" s="692">
        <f>+X146+X147+X149+X151</f>
        <v>0.146425</v>
      </c>
      <c r="Y152" s="93"/>
      <c r="Z152" s="93"/>
      <c r="AA152" s="93"/>
      <c r="AB152" s="90"/>
      <c r="AC152" s="97"/>
      <c r="AD152" s="97"/>
      <c r="AE152" s="97"/>
      <c r="AF152" s="97"/>
      <c r="AG152" s="97"/>
      <c r="AH152" s="97"/>
      <c r="AI152" s="97"/>
      <c r="AJ152" s="97"/>
    </row>
    <row r="153" spans="1:36">
      <c r="A153" s="757" t="s">
        <v>401</v>
      </c>
      <c r="B153" s="757" t="s">
        <v>360</v>
      </c>
      <c r="C153" s="757" t="s">
        <v>361</v>
      </c>
      <c r="D153" s="757" t="s">
        <v>402</v>
      </c>
      <c r="E153" s="757" t="s">
        <v>403</v>
      </c>
      <c r="F153" s="757" t="s">
        <v>404</v>
      </c>
      <c r="G153" s="757" t="s">
        <v>405</v>
      </c>
      <c r="H153" s="750" t="s">
        <v>406</v>
      </c>
      <c r="I153" s="750" t="s">
        <v>407</v>
      </c>
      <c r="J153" s="750" t="s">
        <v>408</v>
      </c>
      <c r="K153" s="751" t="s">
        <v>407</v>
      </c>
      <c r="L153" s="752">
        <v>0.2</v>
      </c>
      <c r="M153" s="750" t="s">
        <v>160</v>
      </c>
      <c r="N153" s="751" t="s">
        <v>245</v>
      </c>
      <c r="O153" s="750">
        <v>10</v>
      </c>
      <c r="P153" s="751">
        <v>1</v>
      </c>
      <c r="Q153" s="750">
        <v>1</v>
      </c>
      <c r="R153" s="753">
        <v>0</v>
      </c>
      <c r="S153" s="750">
        <f t="shared" ref="S153" si="80">+Q153+R153</f>
        <v>1</v>
      </c>
      <c r="T153" s="750">
        <f t="shared" ref="T153" si="81">+S153</f>
        <v>1</v>
      </c>
      <c r="U153" s="759">
        <f t="shared" ref="U153:U194" si="82">+S153/P153</f>
        <v>1</v>
      </c>
      <c r="V153" s="759">
        <f t="shared" si="75"/>
        <v>0.1</v>
      </c>
      <c r="W153" s="759">
        <f t="shared" ref="W153" si="83">+(S153/P153)*L153</f>
        <v>0.2</v>
      </c>
      <c r="X153" s="759">
        <f t="shared" ref="X153" si="84">+(T153/O153)*L153</f>
        <v>2.0000000000000004E-2</v>
      </c>
      <c r="Y153" s="750">
        <v>3</v>
      </c>
      <c r="Z153" s="750">
        <v>3</v>
      </c>
      <c r="AA153" s="750">
        <v>3</v>
      </c>
    </row>
    <row r="154" spans="1:36" ht="143.25" customHeight="1">
      <c r="A154" s="757" t="s">
        <v>401</v>
      </c>
      <c r="B154" s="757" t="s">
        <v>360</v>
      </c>
      <c r="C154" s="757" t="s">
        <v>361</v>
      </c>
      <c r="D154" s="757" t="s">
        <v>402</v>
      </c>
      <c r="E154" s="757" t="s">
        <v>403</v>
      </c>
      <c r="F154" s="757" t="s">
        <v>404</v>
      </c>
      <c r="G154" s="757"/>
      <c r="H154" s="750"/>
      <c r="I154" s="750"/>
      <c r="J154" s="750"/>
      <c r="K154" s="751"/>
      <c r="L154" s="752"/>
      <c r="M154" s="750"/>
      <c r="N154" s="751"/>
      <c r="O154" s="750"/>
      <c r="P154" s="751"/>
      <c r="Q154" s="750"/>
      <c r="R154" s="753"/>
      <c r="S154" s="750"/>
      <c r="T154" s="750"/>
      <c r="U154" s="759"/>
      <c r="V154" s="759"/>
      <c r="W154" s="759"/>
      <c r="X154" s="759"/>
      <c r="Y154" s="750"/>
      <c r="Z154" s="750"/>
      <c r="AA154" s="750"/>
    </row>
    <row r="155" spans="1:36" ht="87">
      <c r="A155" s="757" t="s">
        <v>401</v>
      </c>
      <c r="B155" s="757" t="s">
        <v>360</v>
      </c>
      <c r="C155" s="757" t="s">
        <v>361</v>
      </c>
      <c r="D155" s="757" t="s">
        <v>402</v>
      </c>
      <c r="E155" s="757" t="s">
        <v>403</v>
      </c>
      <c r="F155" s="757" t="s">
        <v>404</v>
      </c>
      <c r="G155" s="757"/>
      <c r="H155" s="93" t="s">
        <v>409</v>
      </c>
      <c r="I155" s="93" t="s">
        <v>410</v>
      </c>
      <c r="J155" s="93" t="s">
        <v>411</v>
      </c>
      <c r="K155" s="341" t="s">
        <v>410</v>
      </c>
      <c r="L155" s="65">
        <v>0.2</v>
      </c>
      <c r="M155" s="93" t="s">
        <v>160</v>
      </c>
      <c r="N155" s="341" t="s">
        <v>412</v>
      </c>
      <c r="O155" s="93">
        <v>1767</v>
      </c>
      <c r="P155" s="341">
        <v>100</v>
      </c>
      <c r="Q155" s="93">
        <v>100</v>
      </c>
      <c r="R155" s="537">
        <v>6</v>
      </c>
      <c r="S155" s="93">
        <f t="shared" ref="S155:S157" si="85">+Q155+R155</f>
        <v>106</v>
      </c>
      <c r="T155" s="93">
        <f t="shared" ref="T155:T157" si="86">+S155</f>
        <v>106</v>
      </c>
      <c r="U155" s="92">
        <v>1</v>
      </c>
      <c r="V155" s="92">
        <f t="shared" si="75"/>
        <v>5.9988681380871531E-2</v>
      </c>
      <c r="W155" s="69">
        <f>+(U155)*L155</f>
        <v>0.2</v>
      </c>
      <c r="X155" s="69">
        <f>+(T155/O155)*L155</f>
        <v>1.1997736276174308E-2</v>
      </c>
      <c r="Y155" s="93">
        <v>467</v>
      </c>
      <c r="Z155" s="93">
        <v>600</v>
      </c>
      <c r="AA155" s="93">
        <v>600</v>
      </c>
    </row>
    <row r="156" spans="1:36" ht="87">
      <c r="A156" s="757" t="s">
        <v>401</v>
      </c>
      <c r="B156" s="757" t="s">
        <v>360</v>
      </c>
      <c r="C156" s="757" t="s">
        <v>361</v>
      </c>
      <c r="D156" s="757" t="s">
        <v>402</v>
      </c>
      <c r="E156" s="757" t="s">
        <v>403</v>
      </c>
      <c r="F156" s="757" t="s">
        <v>404</v>
      </c>
      <c r="G156" s="757"/>
      <c r="H156" s="93" t="s">
        <v>413</v>
      </c>
      <c r="I156" s="93" t="s">
        <v>414</v>
      </c>
      <c r="J156" s="93" t="s">
        <v>408</v>
      </c>
      <c r="K156" s="341" t="s">
        <v>414</v>
      </c>
      <c r="L156" s="65">
        <v>0.2</v>
      </c>
      <c r="M156" s="93" t="s">
        <v>160</v>
      </c>
      <c r="N156" s="341" t="s">
        <v>415</v>
      </c>
      <c r="O156" s="93">
        <v>200</v>
      </c>
      <c r="P156" s="341">
        <v>20</v>
      </c>
      <c r="Q156" s="93">
        <v>20</v>
      </c>
      <c r="R156" s="537">
        <v>0</v>
      </c>
      <c r="S156" s="93">
        <f t="shared" si="85"/>
        <v>20</v>
      </c>
      <c r="T156" s="93">
        <f t="shared" si="86"/>
        <v>20</v>
      </c>
      <c r="U156" s="92">
        <f t="shared" si="82"/>
        <v>1</v>
      </c>
      <c r="V156" s="92">
        <f t="shared" si="75"/>
        <v>0.1</v>
      </c>
      <c r="W156" s="69">
        <f t="shared" ref="W156:W157" si="87">+(S156/P156)*L156</f>
        <v>0.2</v>
      </c>
      <c r="X156" s="69">
        <f t="shared" ref="X156:X157" si="88">+(T156/O156)*L156</f>
        <v>2.0000000000000004E-2</v>
      </c>
      <c r="Y156" s="93">
        <v>60</v>
      </c>
      <c r="Z156" s="93">
        <v>60</v>
      </c>
      <c r="AA156" s="93">
        <v>60</v>
      </c>
    </row>
    <row r="157" spans="1:36" ht="81" customHeight="1">
      <c r="A157" s="757" t="s">
        <v>401</v>
      </c>
      <c r="B157" s="757" t="s">
        <v>360</v>
      </c>
      <c r="C157" s="757" t="s">
        <v>361</v>
      </c>
      <c r="D157" s="757" t="s">
        <v>402</v>
      </c>
      <c r="E157" s="757" t="s">
        <v>416</v>
      </c>
      <c r="F157" s="757" t="s">
        <v>404</v>
      </c>
      <c r="G157" s="757"/>
      <c r="H157" s="750" t="s">
        <v>417</v>
      </c>
      <c r="I157" s="750" t="s">
        <v>418</v>
      </c>
      <c r="J157" s="750" t="s">
        <v>419</v>
      </c>
      <c r="K157" s="751" t="s">
        <v>418</v>
      </c>
      <c r="L157" s="752">
        <v>0.2</v>
      </c>
      <c r="M157" s="750" t="s">
        <v>160</v>
      </c>
      <c r="N157" s="751" t="s">
        <v>415</v>
      </c>
      <c r="O157" s="750">
        <v>100</v>
      </c>
      <c r="P157" s="751">
        <v>30</v>
      </c>
      <c r="Q157" s="750">
        <v>30</v>
      </c>
      <c r="R157" s="753">
        <v>0</v>
      </c>
      <c r="S157" s="750">
        <f t="shared" si="85"/>
        <v>30</v>
      </c>
      <c r="T157" s="750">
        <f t="shared" si="86"/>
        <v>30</v>
      </c>
      <c r="U157" s="759">
        <f t="shared" si="82"/>
        <v>1</v>
      </c>
      <c r="V157" s="759">
        <f t="shared" si="75"/>
        <v>0.3</v>
      </c>
      <c r="W157" s="759">
        <f t="shared" si="87"/>
        <v>0.2</v>
      </c>
      <c r="X157" s="759">
        <f t="shared" si="88"/>
        <v>0.06</v>
      </c>
      <c r="Y157" s="750">
        <v>25</v>
      </c>
      <c r="Z157" s="750">
        <v>25</v>
      </c>
      <c r="AA157" s="750">
        <v>20</v>
      </c>
    </row>
    <row r="158" spans="1:36" ht="104.25" customHeight="1">
      <c r="A158" s="757" t="s">
        <v>401</v>
      </c>
      <c r="B158" s="757" t="s">
        <v>360</v>
      </c>
      <c r="C158" s="757" t="s">
        <v>361</v>
      </c>
      <c r="D158" s="757" t="s">
        <v>402</v>
      </c>
      <c r="E158" s="757" t="s">
        <v>416</v>
      </c>
      <c r="F158" s="757" t="s">
        <v>404</v>
      </c>
      <c r="G158" s="757"/>
      <c r="H158" s="750"/>
      <c r="I158" s="750"/>
      <c r="J158" s="750"/>
      <c r="K158" s="751"/>
      <c r="L158" s="752"/>
      <c r="M158" s="750"/>
      <c r="N158" s="751"/>
      <c r="O158" s="750"/>
      <c r="P158" s="751"/>
      <c r="Q158" s="750"/>
      <c r="R158" s="753"/>
      <c r="S158" s="750"/>
      <c r="T158" s="750"/>
      <c r="U158" s="759"/>
      <c r="V158" s="759"/>
      <c r="W158" s="759"/>
      <c r="X158" s="759"/>
      <c r="Y158" s="750"/>
      <c r="Z158" s="750"/>
      <c r="AA158" s="750"/>
    </row>
    <row r="159" spans="1:36">
      <c r="A159" s="757" t="s">
        <v>401</v>
      </c>
      <c r="B159" s="757" t="s">
        <v>360</v>
      </c>
      <c r="C159" s="757" t="s">
        <v>361</v>
      </c>
      <c r="D159" s="757" t="s">
        <v>402</v>
      </c>
      <c r="E159" s="757" t="s">
        <v>403</v>
      </c>
      <c r="F159" s="757" t="s">
        <v>404</v>
      </c>
      <c r="G159" s="757"/>
      <c r="H159" s="750" t="s">
        <v>420</v>
      </c>
      <c r="I159" s="750" t="s">
        <v>421</v>
      </c>
      <c r="J159" s="750" t="s">
        <v>408</v>
      </c>
      <c r="K159" s="751" t="s">
        <v>421</v>
      </c>
      <c r="L159" s="752">
        <v>0.2</v>
      </c>
      <c r="M159" s="750" t="s">
        <v>160</v>
      </c>
      <c r="N159" s="751" t="s">
        <v>384</v>
      </c>
      <c r="O159" s="750">
        <v>3</v>
      </c>
      <c r="P159" s="751">
        <v>1</v>
      </c>
      <c r="Q159" s="750">
        <v>1</v>
      </c>
      <c r="R159" s="753">
        <v>0</v>
      </c>
      <c r="S159" s="750">
        <f t="shared" ref="S159" si="89">+Q159+R159</f>
        <v>1</v>
      </c>
      <c r="T159" s="750">
        <f t="shared" ref="T159" si="90">+S159</f>
        <v>1</v>
      </c>
      <c r="U159" s="759">
        <f t="shared" si="82"/>
        <v>1</v>
      </c>
      <c r="V159" s="759">
        <f t="shared" si="75"/>
        <v>0.33333333333333331</v>
      </c>
      <c r="W159" s="759">
        <f t="shared" ref="W159" si="91">+(S159/P159)*L159</f>
        <v>0.2</v>
      </c>
      <c r="X159" s="759">
        <f t="shared" ref="X159" si="92">+(T159/O159)*L159</f>
        <v>6.6666666666666666E-2</v>
      </c>
      <c r="Y159" s="750">
        <v>1</v>
      </c>
      <c r="Z159" s="750">
        <v>1</v>
      </c>
      <c r="AA159" s="750" t="s">
        <v>205</v>
      </c>
    </row>
    <row r="160" spans="1:36" ht="158.25" customHeight="1">
      <c r="A160" s="757" t="s">
        <v>401</v>
      </c>
      <c r="B160" s="757" t="s">
        <v>360</v>
      </c>
      <c r="C160" s="757" t="s">
        <v>361</v>
      </c>
      <c r="D160" s="757" t="s">
        <v>402</v>
      </c>
      <c r="E160" s="757" t="s">
        <v>403</v>
      </c>
      <c r="F160" s="757" t="s">
        <v>404</v>
      </c>
      <c r="G160" s="757"/>
      <c r="H160" s="750"/>
      <c r="I160" s="750"/>
      <c r="J160" s="750"/>
      <c r="K160" s="751"/>
      <c r="L160" s="752"/>
      <c r="M160" s="750"/>
      <c r="N160" s="751"/>
      <c r="O160" s="750"/>
      <c r="P160" s="751"/>
      <c r="Q160" s="750"/>
      <c r="R160" s="753"/>
      <c r="S160" s="750"/>
      <c r="T160" s="750"/>
      <c r="U160" s="759"/>
      <c r="V160" s="759"/>
      <c r="W160" s="759"/>
      <c r="X160" s="759"/>
      <c r="Y160" s="750"/>
      <c r="Z160" s="750"/>
      <c r="AA160" s="750"/>
    </row>
    <row r="161" spans="1:36">
      <c r="A161" s="757" t="s">
        <v>401</v>
      </c>
      <c r="B161" s="757" t="s">
        <v>360</v>
      </c>
      <c r="C161" s="757" t="s">
        <v>361</v>
      </c>
      <c r="D161" s="757" t="s">
        <v>402</v>
      </c>
      <c r="E161" s="757" t="s">
        <v>403</v>
      </c>
      <c r="F161" s="757" t="s">
        <v>404</v>
      </c>
      <c r="G161" s="757"/>
      <c r="H161" s="750"/>
      <c r="I161" s="750"/>
      <c r="J161" s="750"/>
      <c r="K161" s="751"/>
      <c r="L161" s="752"/>
      <c r="M161" s="750"/>
      <c r="N161" s="751"/>
      <c r="O161" s="750"/>
      <c r="P161" s="751"/>
      <c r="Q161" s="750"/>
      <c r="R161" s="753"/>
      <c r="S161" s="750"/>
      <c r="T161" s="750"/>
      <c r="U161" s="759"/>
      <c r="V161" s="759"/>
      <c r="W161" s="759"/>
      <c r="X161" s="759"/>
      <c r="Y161" s="750"/>
      <c r="Z161" s="750"/>
      <c r="AA161" s="750"/>
    </row>
    <row r="162" spans="1:36" ht="37.5" customHeight="1">
      <c r="A162" s="93"/>
      <c r="B162" s="94"/>
      <c r="C162" s="95"/>
      <c r="D162" s="93"/>
      <c r="E162" s="96"/>
      <c r="F162" s="754" t="s">
        <v>422</v>
      </c>
      <c r="G162" s="754"/>
      <c r="H162" s="754"/>
      <c r="I162" s="754"/>
      <c r="J162" s="754"/>
      <c r="K162" s="754"/>
      <c r="L162" s="754"/>
      <c r="M162" s="754"/>
      <c r="N162" s="754"/>
      <c r="O162" s="754"/>
      <c r="P162" s="754"/>
      <c r="Q162" s="754"/>
      <c r="R162" s="754"/>
      <c r="S162" s="754"/>
      <c r="T162" s="754"/>
      <c r="U162" s="691">
        <f>AVERAGE(U153:U161)</f>
        <v>1</v>
      </c>
      <c r="V162" s="691">
        <f>AVERAGE(V153:V161)</f>
        <v>0.17866440294284094</v>
      </c>
      <c r="W162" s="692">
        <f>+W153+W155+W156+W157+W159</f>
        <v>1</v>
      </c>
      <c r="X162" s="692">
        <f>+X153+X155+X156+X157+X159</f>
        <v>0.17866440294284097</v>
      </c>
      <c r="Y162" s="93"/>
      <c r="Z162" s="93"/>
      <c r="AA162" s="93"/>
      <c r="AB162" s="90"/>
      <c r="AC162" s="97"/>
      <c r="AD162" s="97"/>
      <c r="AE162" s="97"/>
      <c r="AF162" s="97"/>
      <c r="AG162" s="97"/>
      <c r="AH162" s="97"/>
      <c r="AI162" s="97"/>
      <c r="AJ162" s="97"/>
    </row>
    <row r="163" spans="1:36" ht="133.5" customHeight="1">
      <c r="A163" s="757" t="s">
        <v>401</v>
      </c>
      <c r="B163" s="757" t="s">
        <v>360</v>
      </c>
      <c r="C163" s="757" t="s">
        <v>361</v>
      </c>
      <c r="D163" s="757" t="s">
        <v>402</v>
      </c>
      <c r="E163" s="757" t="s">
        <v>423</v>
      </c>
      <c r="F163" s="757" t="s">
        <v>424</v>
      </c>
      <c r="G163" s="757" t="s">
        <v>425</v>
      </c>
      <c r="H163" s="756" t="s">
        <v>426</v>
      </c>
      <c r="I163" s="756" t="s">
        <v>427</v>
      </c>
      <c r="J163" s="756" t="s">
        <v>408</v>
      </c>
      <c r="K163" s="760" t="s">
        <v>427</v>
      </c>
      <c r="L163" s="761">
        <v>0.1</v>
      </c>
      <c r="M163" s="756" t="s">
        <v>160</v>
      </c>
      <c r="N163" s="760" t="s">
        <v>428</v>
      </c>
      <c r="O163" s="756">
        <v>1</v>
      </c>
      <c r="P163" s="760" t="s">
        <v>205</v>
      </c>
      <c r="Q163" s="756"/>
      <c r="R163" s="758"/>
      <c r="S163" s="756"/>
      <c r="T163" s="756">
        <v>0</v>
      </c>
      <c r="U163" s="759"/>
      <c r="V163" s="759">
        <v>0</v>
      </c>
      <c r="W163" s="759"/>
      <c r="X163" s="759">
        <v>0</v>
      </c>
      <c r="Y163" s="756">
        <v>1</v>
      </c>
      <c r="Z163" s="756" t="s">
        <v>205</v>
      </c>
      <c r="AA163" s="756" t="s">
        <v>205</v>
      </c>
    </row>
    <row r="164" spans="1:36">
      <c r="A164" s="757" t="s">
        <v>401</v>
      </c>
      <c r="B164" s="757" t="s">
        <v>360</v>
      </c>
      <c r="C164" s="757" t="s">
        <v>361</v>
      </c>
      <c r="D164" s="757" t="s">
        <v>402</v>
      </c>
      <c r="E164" s="757" t="s">
        <v>423</v>
      </c>
      <c r="F164" s="757" t="s">
        <v>424</v>
      </c>
      <c r="G164" s="757"/>
      <c r="H164" s="756"/>
      <c r="I164" s="756"/>
      <c r="J164" s="756"/>
      <c r="K164" s="760"/>
      <c r="L164" s="761"/>
      <c r="M164" s="756"/>
      <c r="N164" s="760"/>
      <c r="O164" s="756"/>
      <c r="P164" s="760"/>
      <c r="Q164" s="756"/>
      <c r="R164" s="758"/>
      <c r="S164" s="756"/>
      <c r="T164" s="756"/>
      <c r="U164" s="759"/>
      <c r="V164" s="759"/>
      <c r="W164" s="759"/>
      <c r="X164" s="759"/>
      <c r="Y164" s="756"/>
      <c r="Z164" s="756"/>
      <c r="AA164" s="756"/>
    </row>
    <row r="165" spans="1:36" ht="17.399999999999999" customHeight="1">
      <c r="A165" s="757" t="s">
        <v>401</v>
      </c>
      <c r="B165" s="757" t="s">
        <v>360</v>
      </c>
      <c r="C165" s="757" t="s">
        <v>361</v>
      </c>
      <c r="D165" s="757" t="s">
        <v>402</v>
      </c>
      <c r="E165" s="757" t="s">
        <v>423</v>
      </c>
      <c r="F165" s="757" t="s">
        <v>424</v>
      </c>
      <c r="G165" s="757"/>
      <c r="H165" s="756" t="s">
        <v>429</v>
      </c>
      <c r="I165" s="756" t="s">
        <v>430</v>
      </c>
      <c r="J165" s="756" t="s">
        <v>431</v>
      </c>
      <c r="K165" s="760" t="s">
        <v>430</v>
      </c>
      <c r="L165" s="761">
        <v>0.3</v>
      </c>
      <c r="M165" s="756" t="s">
        <v>160</v>
      </c>
      <c r="N165" s="760" t="s">
        <v>412</v>
      </c>
      <c r="O165" s="756">
        <v>3652</v>
      </c>
      <c r="P165" s="760">
        <v>652</v>
      </c>
      <c r="Q165" s="756">
        <v>854</v>
      </c>
      <c r="R165" s="758">
        <v>470</v>
      </c>
      <c r="S165" s="756">
        <f t="shared" ref="S165" si="93">+Q165+R165</f>
        <v>1324</v>
      </c>
      <c r="T165" s="756">
        <f t="shared" ref="T165" si="94">+S165</f>
        <v>1324</v>
      </c>
      <c r="U165" s="759">
        <v>1</v>
      </c>
      <c r="V165" s="759">
        <f t="shared" si="75"/>
        <v>0.36254107338444685</v>
      </c>
      <c r="W165" s="759">
        <f t="shared" ref="W165" si="95">+(S165/P165)*L165</f>
        <v>0.60920245398772999</v>
      </c>
      <c r="X165" s="759">
        <f t="shared" ref="X165" si="96">+(T165/O165)*L165</f>
        <v>0.10876232201533405</v>
      </c>
      <c r="Y165" s="762">
        <v>1000</v>
      </c>
      <c r="Z165" s="762">
        <v>1000</v>
      </c>
      <c r="AA165" s="762">
        <v>1000</v>
      </c>
    </row>
    <row r="166" spans="1:36" ht="53.4" customHeight="1">
      <c r="A166" s="757" t="s">
        <v>401</v>
      </c>
      <c r="B166" s="757" t="s">
        <v>360</v>
      </c>
      <c r="C166" s="757" t="s">
        <v>361</v>
      </c>
      <c r="D166" s="757" t="s">
        <v>402</v>
      </c>
      <c r="E166" s="757" t="s">
        <v>423</v>
      </c>
      <c r="F166" s="757" t="s">
        <v>424</v>
      </c>
      <c r="G166" s="757"/>
      <c r="H166" s="756"/>
      <c r="I166" s="756"/>
      <c r="J166" s="756"/>
      <c r="K166" s="760"/>
      <c r="L166" s="761"/>
      <c r="M166" s="756"/>
      <c r="N166" s="760"/>
      <c r="O166" s="756"/>
      <c r="P166" s="760"/>
      <c r="Q166" s="756"/>
      <c r="R166" s="758"/>
      <c r="S166" s="756"/>
      <c r="T166" s="756"/>
      <c r="U166" s="759"/>
      <c r="V166" s="759"/>
      <c r="W166" s="759"/>
      <c r="X166" s="759"/>
      <c r="Y166" s="762"/>
      <c r="Z166" s="762"/>
      <c r="AA166" s="762"/>
    </row>
    <row r="167" spans="1:36" ht="49.2" customHeight="1">
      <c r="A167" s="757" t="s">
        <v>401</v>
      </c>
      <c r="B167" s="757" t="s">
        <v>360</v>
      </c>
      <c r="C167" s="757" t="s">
        <v>361</v>
      </c>
      <c r="D167" s="757" t="s">
        <v>402</v>
      </c>
      <c r="E167" s="757" t="s">
        <v>423</v>
      </c>
      <c r="F167" s="757" t="s">
        <v>424</v>
      </c>
      <c r="G167" s="757"/>
      <c r="H167" s="756"/>
      <c r="I167" s="756"/>
      <c r="J167" s="756"/>
      <c r="K167" s="760"/>
      <c r="L167" s="761"/>
      <c r="M167" s="756"/>
      <c r="N167" s="760"/>
      <c r="O167" s="756"/>
      <c r="P167" s="760"/>
      <c r="Q167" s="756"/>
      <c r="R167" s="758"/>
      <c r="S167" s="756"/>
      <c r="T167" s="756"/>
      <c r="U167" s="759"/>
      <c r="V167" s="759"/>
      <c r="W167" s="759"/>
      <c r="X167" s="759"/>
      <c r="Y167" s="762"/>
      <c r="Z167" s="762"/>
      <c r="AA167" s="762"/>
    </row>
    <row r="168" spans="1:36" ht="91.5" customHeight="1">
      <c r="A168" s="757" t="s">
        <v>401</v>
      </c>
      <c r="B168" s="757" t="s">
        <v>360</v>
      </c>
      <c r="C168" s="757" t="s">
        <v>361</v>
      </c>
      <c r="D168" s="757" t="s">
        <v>402</v>
      </c>
      <c r="E168" s="757" t="s">
        <v>423</v>
      </c>
      <c r="F168" s="757" t="s">
        <v>424</v>
      </c>
      <c r="G168" s="757"/>
      <c r="H168" s="756" t="s">
        <v>432</v>
      </c>
      <c r="I168" s="756" t="s">
        <v>433</v>
      </c>
      <c r="J168" s="756" t="s">
        <v>408</v>
      </c>
      <c r="K168" s="760" t="s">
        <v>433</v>
      </c>
      <c r="L168" s="761">
        <v>0.15</v>
      </c>
      <c r="M168" s="756" t="s">
        <v>160</v>
      </c>
      <c r="N168" s="760" t="s">
        <v>384</v>
      </c>
      <c r="O168" s="756">
        <v>2</v>
      </c>
      <c r="P168" s="760" t="s">
        <v>205</v>
      </c>
      <c r="Q168" s="756"/>
      <c r="R168" s="758"/>
      <c r="S168" s="756"/>
      <c r="T168" s="756">
        <v>0</v>
      </c>
      <c r="U168" s="759"/>
      <c r="V168" s="759">
        <v>0</v>
      </c>
      <c r="W168" s="759"/>
      <c r="X168" s="759">
        <v>0</v>
      </c>
      <c r="Y168" s="756">
        <v>1</v>
      </c>
      <c r="Z168" s="756">
        <v>1</v>
      </c>
      <c r="AA168" s="756" t="s">
        <v>205</v>
      </c>
    </row>
    <row r="169" spans="1:36">
      <c r="A169" s="757" t="s">
        <v>401</v>
      </c>
      <c r="B169" s="757" t="s">
        <v>360</v>
      </c>
      <c r="C169" s="757" t="s">
        <v>361</v>
      </c>
      <c r="D169" s="757" t="s">
        <v>402</v>
      </c>
      <c r="E169" s="757" t="s">
        <v>423</v>
      </c>
      <c r="F169" s="757" t="s">
        <v>424</v>
      </c>
      <c r="G169" s="757"/>
      <c r="H169" s="756"/>
      <c r="I169" s="756"/>
      <c r="J169" s="756"/>
      <c r="K169" s="760"/>
      <c r="L169" s="761"/>
      <c r="M169" s="756"/>
      <c r="N169" s="760"/>
      <c r="O169" s="756"/>
      <c r="P169" s="760"/>
      <c r="Q169" s="756"/>
      <c r="R169" s="758"/>
      <c r="S169" s="756"/>
      <c r="T169" s="756"/>
      <c r="U169" s="759"/>
      <c r="V169" s="759"/>
      <c r="W169" s="759"/>
      <c r="X169" s="759"/>
      <c r="Y169" s="756"/>
      <c r="Z169" s="756"/>
      <c r="AA169" s="756"/>
    </row>
    <row r="170" spans="1:36">
      <c r="A170" s="757" t="s">
        <v>401</v>
      </c>
      <c r="B170" s="757" t="s">
        <v>360</v>
      </c>
      <c r="C170" s="757" t="s">
        <v>361</v>
      </c>
      <c r="D170" s="757" t="s">
        <v>402</v>
      </c>
      <c r="E170" s="757" t="s">
        <v>423</v>
      </c>
      <c r="F170" s="757" t="s">
        <v>424</v>
      </c>
      <c r="G170" s="757"/>
      <c r="H170" s="756" t="s">
        <v>434</v>
      </c>
      <c r="I170" s="756" t="s">
        <v>435</v>
      </c>
      <c r="J170" s="756" t="s">
        <v>436</v>
      </c>
      <c r="K170" s="760" t="s">
        <v>435</v>
      </c>
      <c r="L170" s="761">
        <v>0.15</v>
      </c>
      <c r="M170" s="756" t="s">
        <v>199</v>
      </c>
      <c r="N170" s="760" t="s">
        <v>437</v>
      </c>
      <c r="O170" s="756">
        <v>20</v>
      </c>
      <c r="P170" s="760">
        <v>1</v>
      </c>
      <c r="Q170" s="756">
        <v>1</v>
      </c>
      <c r="R170" s="758">
        <v>0</v>
      </c>
      <c r="S170" s="756">
        <f t="shared" ref="S170" si="97">+Q170+R170</f>
        <v>1</v>
      </c>
      <c r="T170" s="756">
        <f t="shared" ref="T170" si="98">+S170</f>
        <v>1</v>
      </c>
      <c r="U170" s="759">
        <f t="shared" si="82"/>
        <v>1</v>
      </c>
      <c r="V170" s="759">
        <f t="shared" si="75"/>
        <v>0.05</v>
      </c>
      <c r="W170" s="759">
        <f t="shared" ref="W170" si="99">+(S170/P170)*L170</f>
        <v>0.15</v>
      </c>
      <c r="X170" s="759">
        <f t="shared" ref="X170" si="100">+(T170/O170)*L170</f>
        <v>7.4999999999999997E-3</v>
      </c>
      <c r="Y170" s="756">
        <v>7</v>
      </c>
      <c r="Z170" s="756">
        <v>7</v>
      </c>
      <c r="AA170" s="756">
        <v>5</v>
      </c>
    </row>
    <row r="171" spans="1:36" ht="133.5" customHeight="1">
      <c r="A171" s="757" t="s">
        <v>401</v>
      </c>
      <c r="B171" s="757" t="s">
        <v>360</v>
      </c>
      <c r="C171" s="757" t="s">
        <v>361</v>
      </c>
      <c r="D171" s="757" t="s">
        <v>402</v>
      </c>
      <c r="E171" s="757" t="s">
        <v>423</v>
      </c>
      <c r="F171" s="757" t="s">
        <v>424</v>
      </c>
      <c r="G171" s="757"/>
      <c r="H171" s="756"/>
      <c r="I171" s="756"/>
      <c r="J171" s="756"/>
      <c r="K171" s="760"/>
      <c r="L171" s="761"/>
      <c r="M171" s="756"/>
      <c r="N171" s="760"/>
      <c r="O171" s="756"/>
      <c r="P171" s="760"/>
      <c r="Q171" s="756"/>
      <c r="R171" s="758"/>
      <c r="S171" s="756"/>
      <c r="T171" s="756"/>
      <c r="U171" s="759"/>
      <c r="V171" s="759"/>
      <c r="W171" s="759"/>
      <c r="X171" s="759"/>
      <c r="Y171" s="756"/>
      <c r="Z171" s="756"/>
      <c r="AA171" s="756"/>
    </row>
    <row r="172" spans="1:36" ht="206.25" customHeight="1">
      <c r="A172" s="757" t="s">
        <v>401</v>
      </c>
      <c r="B172" s="757" t="s">
        <v>360</v>
      </c>
      <c r="C172" s="757" t="s">
        <v>361</v>
      </c>
      <c r="D172" s="757" t="s">
        <v>402</v>
      </c>
      <c r="E172" s="757" t="s">
        <v>423</v>
      </c>
      <c r="F172" s="757" t="s">
        <v>424</v>
      </c>
      <c r="G172" s="757"/>
      <c r="H172" s="756" t="s">
        <v>438</v>
      </c>
      <c r="I172" s="756" t="s">
        <v>439</v>
      </c>
      <c r="J172" s="756" t="s">
        <v>408</v>
      </c>
      <c r="K172" s="760" t="s">
        <v>439</v>
      </c>
      <c r="L172" s="761">
        <v>0.1</v>
      </c>
      <c r="M172" s="756" t="s">
        <v>160</v>
      </c>
      <c r="N172" s="760" t="s">
        <v>245</v>
      </c>
      <c r="O172" s="756">
        <v>3</v>
      </c>
      <c r="P172" s="760" t="s">
        <v>205</v>
      </c>
      <c r="Q172" s="756"/>
      <c r="R172" s="758"/>
      <c r="S172" s="756"/>
      <c r="T172" s="756">
        <v>0</v>
      </c>
      <c r="U172" s="759"/>
      <c r="V172" s="759">
        <v>0</v>
      </c>
      <c r="W172" s="759"/>
      <c r="X172" s="759">
        <v>0</v>
      </c>
      <c r="Y172" s="756">
        <v>1</v>
      </c>
      <c r="Z172" s="756">
        <v>1</v>
      </c>
      <c r="AA172" s="756">
        <v>1</v>
      </c>
    </row>
    <row r="173" spans="1:36">
      <c r="A173" s="757" t="s">
        <v>401</v>
      </c>
      <c r="B173" s="757" t="s">
        <v>360</v>
      </c>
      <c r="C173" s="757" t="s">
        <v>361</v>
      </c>
      <c r="D173" s="757" t="s">
        <v>402</v>
      </c>
      <c r="E173" s="757" t="s">
        <v>423</v>
      </c>
      <c r="F173" s="757" t="s">
        <v>424</v>
      </c>
      <c r="G173" s="757"/>
      <c r="H173" s="756"/>
      <c r="I173" s="756"/>
      <c r="J173" s="756"/>
      <c r="K173" s="760"/>
      <c r="L173" s="761"/>
      <c r="M173" s="756"/>
      <c r="N173" s="760"/>
      <c r="O173" s="756"/>
      <c r="P173" s="760"/>
      <c r="Q173" s="756"/>
      <c r="R173" s="758"/>
      <c r="S173" s="756"/>
      <c r="T173" s="756"/>
      <c r="U173" s="759"/>
      <c r="V173" s="759"/>
      <c r="W173" s="759"/>
      <c r="X173" s="759"/>
      <c r="Y173" s="756"/>
      <c r="Z173" s="756"/>
      <c r="AA173" s="756"/>
    </row>
    <row r="174" spans="1:36">
      <c r="A174" s="757" t="s">
        <v>401</v>
      </c>
      <c r="B174" s="757" t="s">
        <v>360</v>
      </c>
      <c r="C174" s="757" t="s">
        <v>361</v>
      </c>
      <c r="D174" s="757" t="s">
        <v>402</v>
      </c>
      <c r="E174" s="757" t="s">
        <v>423</v>
      </c>
      <c r="F174" s="757" t="s">
        <v>424</v>
      </c>
      <c r="G174" s="757"/>
      <c r="H174" s="756" t="s">
        <v>440</v>
      </c>
      <c r="I174" s="756" t="s">
        <v>441</v>
      </c>
      <c r="J174" s="756" t="s">
        <v>408</v>
      </c>
      <c r="K174" s="760" t="s">
        <v>441</v>
      </c>
      <c r="L174" s="761">
        <v>0.1</v>
      </c>
      <c r="M174" s="756" t="s">
        <v>160</v>
      </c>
      <c r="N174" s="760" t="s">
        <v>442</v>
      </c>
      <c r="O174" s="756">
        <v>4</v>
      </c>
      <c r="P174" s="760"/>
      <c r="Q174" s="756"/>
      <c r="R174" s="758"/>
      <c r="S174" s="756"/>
      <c r="T174" s="756">
        <v>0</v>
      </c>
      <c r="U174" s="759"/>
      <c r="V174" s="759">
        <v>0</v>
      </c>
      <c r="W174" s="759"/>
      <c r="X174" s="759">
        <v>0</v>
      </c>
      <c r="Y174" s="756">
        <v>2</v>
      </c>
      <c r="Z174" s="756">
        <v>1</v>
      </c>
      <c r="AA174" s="756">
        <v>1</v>
      </c>
    </row>
    <row r="175" spans="1:36" ht="180.75" customHeight="1">
      <c r="A175" s="757" t="s">
        <v>401</v>
      </c>
      <c r="B175" s="757" t="s">
        <v>360</v>
      </c>
      <c r="C175" s="757" t="s">
        <v>361</v>
      </c>
      <c r="D175" s="757" t="s">
        <v>402</v>
      </c>
      <c r="E175" s="757" t="s">
        <v>423</v>
      </c>
      <c r="F175" s="757" t="s">
        <v>424</v>
      </c>
      <c r="G175" s="757"/>
      <c r="H175" s="756"/>
      <c r="I175" s="756"/>
      <c r="J175" s="756"/>
      <c r="K175" s="760"/>
      <c r="L175" s="761"/>
      <c r="M175" s="756"/>
      <c r="N175" s="760"/>
      <c r="O175" s="756"/>
      <c r="P175" s="760"/>
      <c r="Q175" s="756"/>
      <c r="R175" s="758"/>
      <c r="S175" s="756"/>
      <c r="T175" s="756"/>
      <c r="U175" s="759"/>
      <c r="V175" s="759"/>
      <c r="W175" s="759"/>
      <c r="X175" s="759"/>
      <c r="Y175" s="756"/>
      <c r="Z175" s="756"/>
      <c r="AA175" s="756"/>
    </row>
    <row r="176" spans="1:36">
      <c r="A176" s="757" t="s">
        <v>401</v>
      </c>
      <c r="B176" s="757" t="s">
        <v>360</v>
      </c>
      <c r="C176" s="757" t="s">
        <v>361</v>
      </c>
      <c r="D176" s="757" t="s">
        <v>402</v>
      </c>
      <c r="E176" s="757" t="s">
        <v>423</v>
      </c>
      <c r="F176" s="757" t="s">
        <v>424</v>
      </c>
      <c r="G176" s="757"/>
      <c r="H176" s="756" t="s">
        <v>443</v>
      </c>
      <c r="I176" s="756" t="s">
        <v>444</v>
      </c>
      <c r="J176" s="756" t="s">
        <v>445</v>
      </c>
      <c r="K176" s="760" t="s">
        <v>444</v>
      </c>
      <c r="L176" s="761">
        <v>0.1</v>
      </c>
      <c r="M176" s="756" t="s">
        <v>160</v>
      </c>
      <c r="N176" s="760" t="s">
        <v>446</v>
      </c>
      <c r="O176" s="756">
        <v>20</v>
      </c>
      <c r="P176" s="760">
        <v>1</v>
      </c>
      <c r="Q176" s="756">
        <v>1</v>
      </c>
      <c r="R176" s="758">
        <v>0</v>
      </c>
      <c r="S176" s="756">
        <f t="shared" ref="S176" si="101">+Q176+R176</f>
        <v>1</v>
      </c>
      <c r="T176" s="756">
        <f t="shared" ref="T176" si="102">+S176</f>
        <v>1</v>
      </c>
      <c r="U176" s="759">
        <f t="shared" si="82"/>
        <v>1</v>
      </c>
      <c r="V176" s="759">
        <f t="shared" si="75"/>
        <v>0.05</v>
      </c>
      <c r="W176" s="759">
        <f t="shared" ref="W176" si="103">+(S176/P176)*L176</f>
        <v>0.1</v>
      </c>
      <c r="X176" s="759">
        <f t="shared" ref="X176" si="104">+(T176/O176)*L176</f>
        <v>5.000000000000001E-3</v>
      </c>
      <c r="Y176" s="756">
        <v>7</v>
      </c>
      <c r="Z176" s="756">
        <v>7</v>
      </c>
      <c r="AA176" s="756">
        <v>5</v>
      </c>
    </row>
    <row r="177" spans="1:36" ht="258" customHeight="1">
      <c r="A177" s="757" t="s">
        <v>401</v>
      </c>
      <c r="B177" s="757" t="s">
        <v>360</v>
      </c>
      <c r="C177" s="757" t="s">
        <v>361</v>
      </c>
      <c r="D177" s="757" t="s">
        <v>402</v>
      </c>
      <c r="E177" s="757" t="s">
        <v>423</v>
      </c>
      <c r="F177" s="757" t="s">
        <v>424</v>
      </c>
      <c r="G177" s="757"/>
      <c r="H177" s="756"/>
      <c r="I177" s="756"/>
      <c r="J177" s="756"/>
      <c r="K177" s="760"/>
      <c r="L177" s="761"/>
      <c r="M177" s="756"/>
      <c r="N177" s="760"/>
      <c r="O177" s="756"/>
      <c r="P177" s="760"/>
      <c r="Q177" s="756"/>
      <c r="R177" s="758"/>
      <c r="S177" s="756"/>
      <c r="T177" s="756"/>
      <c r="U177" s="759"/>
      <c r="V177" s="759"/>
      <c r="W177" s="759"/>
      <c r="X177" s="759"/>
      <c r="Y177" s="756"/>
      <c r="Z177" s="756"/>
      <c r="AA177" s="756"/>
    </row>
    <row r="178" spans="1:36" ht="45.75" customHeight="1">
      <c r="A178" s="93"/>
      <c r="B178" s="94"/>
      <c r="C178" s="95"/>
      <c r="D178" s="93"/>
      <c r="E178" s="96"/>
      <c r="F178" s="754" t="s">
        <v>447</v>
      </c>
      <c r="G178" s="754"/>
      <c r="H178" s="754"/>
      <c r="I178" s="754"/>
      <c r="J178" s="754"/>
      <c r="K178" s="754"/>
      <c r="L178" s="754"/>
      <c r="M178" s="754"/>
      <c r="N178" s="754"/>
      <c r="O178" s="754"/>
      <c r="P178" s="754"/>
      <c r="Q178" s="754"/>
      <c r="R178" s="754"/>
      <c r="S178" s="754"/>
      <c r="T178" s="754"/>
      <c r="U178" s="691">
        <v>1</v>
      </c>
      <c r="V178" s="691">
        <f>AVERAGE(V163:V177)</f>
        <v>6.6077296197778121E-2</v>
      </c>
      <c r="W178" s="692">
        <f>+W165+W170+W176</f>
        <v>0.85920245398772999</v>
      </c>
      <c r="X178" s="692">
        <f>+X165+X170+X176</f>
        <v>0.12126232201533405</v>
      </c>
      <c r="Y178" s="93"/>
      <c r="Z178" s="93"/>
      <c r="AA178" s="93"/>
      <c r="AB178" s="90"/>
      <c r="AC178" s="97"/>
      <c r="AD178" s="97"/>
      <c r="AE178" s="97"/>
      <c r="AF178" s="97"/>
      <c r="AG178" s="97"/>
      <c r="AH178" s="97"/>
      <c r="AI178" s="97"/>
      <c r="AJ178" s="97"/>
    </row>
    <row r="179" spans="1:36">
      <c r="A179" s="757" t="s">
        <v>401</v>
      </c>
      <c r="B179" s="757" t="s">
        <v>360</v>
      </c>
      <c r="C179" s="757" t="s">
        <v>361</v>
      </c>
      <c r="D179" s="757" t="s">
        <v>402</v>
      </c>
      <c r="E179" s="757" t="s">
        <v>423</v>
      </c>
      <c r="F179" s="757" t="s">
        <v>448</v>
      </c>
      <c r="G179" s="757" t="s">
        <v>449</v>
      </c>
      <c r="H179" s="750" t="s">
        <v>450</v>
      </c>
      <c r="I179" s="750" t="s">
        <v>451</v>
      </c>
      <c r="J179" s="750" t="s">
        <v>408</v>
      </c>
      <c r="K179" s="751" t="s">
        <v>451</v>
      </c>
      <c r="L179" s="752">
        <v>0.05</v>
      </c>
      <c r="M179" s="750" t="s">
        <v>160</v>
      </c>
      <c r="N179" s="751" t="s">
        <v>428</v>
      </c>
      <c r="O179" s="750">
        <v>2</v>
      </c>
      <c r="P179" s="760"/>
      <c r="Q179" s="756"/>
      <c r="R179" s="758"/>
      <c r="S179" s="756"/>
      <c r="T179" s="756">
        <v>0</v>
      </c>
      <c r="U179" s="759"/>
      <c r="V179" s="759"/>
      <c r="W179" s="759"/>
      <c r="X179" s="759">
        <v>0</v>
      </c>
      <c r="Y179" s="750">
        <v>0.5</v>
      </c>
      <c r="Z179" s="750">
        <v>1</v>
      </c>
      <c r="AA179" s="750">
        <v>0.5</v>
      </c>
    </row>
    <row r="180" spans="1:36" ht="91.5" customHeight="1">
      <c r="A180" s="757" t="s">
        <v>401</v>
      </c>
      <c r="B180" s="757" t="s">
        <v>360</v>
      </c>
      <c r="C180" s="757" t="s">
        <v>361</v>
      </c>
      <c r="D180" s="757" t="s">
        <v>402</v>
      </c>
      <c r="E180" s="757" t="s">
        <v>423</v>
      </c>
      <c r="F180" s="757" t="s">
        <v>448</v>
      </c>
      <c r="G180" s="757"/>
      <c r="H180" s="750"/>
      <c r="I180" s="750"/>
      <c r="J180" s="750"/>
      <c r="K180" s="751"/>
      <c r="L180" s="752"/>
      <c r="M180" s="750"/>
      <c r="N180" s="751"/>
      <c r="O180" s="750"/>
      <c r="P180" s="760"/>
      <c r="Q180" s="756"/>
      <c r="R180" s="758"/>
      <c r="S180" s="756"/>
      <c r="T180" s="756"/>
      <c r="U180" s="759"/>
      <c r="V180" s="759"/>
      <c r="W180" s="759"/>
      <c r="X180" s="759"/>
      <c r="Y180" s="750"/>
      <c r="Z180" s="750"/>
      <c r="AA180" s="750"/>
    </row>
    <row r="181" spans="1:36" ht="69.599999999999994">
      <c r="A181" s="757" t="s">
        <v>401</v>
      </c>
      <c r="B181" s="757" t="s">
        <v>360</v>
      </c>
      <c r="C181" s="757" t="s">
        <v>361</v>
      </c>
      <c r="D181" s="757" t="s">
        <v>402</v>
      </c>
      <c r="E181" s="757" t="s">
        <v>423</v>
      </c>
      <c r="F181" s="757" t="s">
        <v>448</v>
      </c>
      <c r="G181" s="757"/>
      <c r="H181" s="93" t="s">
        <v>452</v>
      </c>
      <c r="I181" s="93" t="s">
        <v>453</v>
      </c>
      <c r="J181" s="93" t="s">
        <v>408</v>
      </c>
      <c r="K181" s="341" t="s">
        <v>453</v>
      </c>
      <c r="L181" s="65">
        <v>0.15</v>
      </c>
      <c r="M181" s="93" t="s">
        <v>160</v>
      </c>
      <c r="N181" s="341" t="s">
        <v>454</v>
      </c>
      <c r="O181" s="93">
        <v>4</v>
      </c>
      <c r="P181" s="341">
        <v>1</v>
      </c>
      <c r="Q181" s="93">
        <v>1</v>
      </c>
      <c r="R181" s="537"/>
      <c r="S181" s="93">
        <f t="shared" ref="S181" si="105">+Q181+R181</f>
        <v>1</v>
      </c>
      <c r="T181" s="93">
        <f t="shared" ref="T181" si="106">+S181</f>
        <v>1</v>
      </c>
      <c r="U181" s="92">
        <f t="shared" si="82"/>
        <v>1</v>
      </c>
      <c r="V181" s="92">
        <f t="shared" si="75"/>
        <v>0.25</v>
      </c>
      <c r="W181" s="69">
        <f t="shared" ref="W181" si="107">+(S181/P181)*L181</f>
        <v>0.15</v>
      </c>
      <c r="X181" s="69">
        <f t="shared" ref="X181" si="108">+(T181/O181)*L181</f>
        <v>3.7499999999999999E-2</v>
      </c>
      <c r="Y181" s="93">
        <v>1</v>
      </c>
      <c r="Z181" s="93">
        <v>1</v>
      </c>
      <c r="AA181" s="93">
        <v>1</v>
      </c>
    </row>
    <row r="182" spans="1:36" ht="110.25" customHeight="1">
      <c r="A182" s="757" t="s">
        <v>401</v>
      </c>
      <c r="B182" s="757" t="s">
        <v>360</v>
      </c>
      <c r="C182" s="757" t="s">
        <v>361</v>
      </c>
      <c r="D182" s="757" t="s">
        <v>402</v>
      </c>
      <c r="E182" s="757" t="s">
        <v>423</v>
      </c>
      <c r="F182" s="757" t="s">
        <v>448</v>
      </c>
      <c r="G182" s="757"/>
      <c r="H182" s="750" t="s">
        <v>455</v>
      </c>
      <c r="I182" s="750" t="s">
        <v>456</v>
      </c>
      <c r="J182" s="750" t="s">
        <v>408</v>
      </c>
      <c r="K182" s="751" t="s">
        <v>456</v>
      </c>
      <c r="L182" s="752">
        <v>0.4</v>
      </c>
      <c r="M182" s="750" t="s">
        <v>199</v>
      </c>
      <c r="N182" s="751" t="s">
        <v>457</v>
      </c>
      <c r="O182" s="750">
        <v>1</v>
      </c>
      <c r="P182" s="751" t="s">
        <v>205</v>
      </c>
      <c r="Q182" s="756"/>
      <c r="R182" s="758"/>
      <c r="S182" s="756"/>
      <c r="T182" s="756">
        <v>0</v>
      </c>
      <c r="U182" s="759"/>
      <c r="V182" s="759"/>
      <c r="W182" s="759"/>
      <c r="X182" s="759">
        <v>0</v>
      </c>
      <c r="Y182" s="767">
        <v>0.5</v>
      </c>
      <c r="Z182" s="750">
        <v>0.5</v>
      </c>
      <c r="AA182" s="750" t="s">
        <v>205</v>
      </c>
    </row>
    <row r="183" spans="1:36">
      <c r="A183" s="757" t="s">
        <v>401</v>
      </c>
      <c r="B183" s="757" t="s">
        <v>360</v>
      </c>
      <c r="C183" s="757" t="s">
        <v>361</v>
      </c>
      <c r="D183" s="757" t="s">
        <v>402</v>
      </c>
      <c r="E183" s="757" t="s">
        <v>423</v>
      </c>
      <c r="F183" s="757" t="s">
        <v>448</v>
      </c>
      <c r="G183" s="757"/>
      <c r="H183" s="750"/>
      <c r="I183" s="750"/>
      <c r="J183" s="750"/>
      <c r="K183" s="751"/>
      <c r="L183" s="752"/>
      <c r="M183" s="750"/>
      <c r="N183" s="751"/>
      <c r="O183" s="750"/>
      <c r="P183" s="751"/>
      <c r="Q183" s="756"/>
      <c r="R183" s="758"/>
      <c r="S183" s="756"/>
      <c r="T183" s="756"/>
      <c r="U183" s="759"/>
      <c r="V183" s="759"/>
      <c r="W183" s="759"/>
      <c r="X183" s="759"/>
      <c r="Y183" s="768"/>
      <c r="Z183" s="750"/>
      <c r="AA183" s="750"/>
    </row>
    <row r="184" spans="1:36">
      <c r="A184" s="757" t="s">
        <v>401</v>
      </c>
      <c r="B184" s="757" t="s">
        <v>360</v>
      </c>
      <c r="C184" s="757" t="s">
        <v>361</v>
      </c>
      <c r="D184" s="757" t="s">
        <v>402</v>
      </c>
      <c r="E184" s="757" t="s">
        <v>423</v>
      </c>
      <c r="F184" s="757" t="s">
        <v>448</v>
      </c>
      <c r="G184" s="757"/>
      <c r="H184" s="750" t="s">
        <v>458</v>
      </c>
      <c r="I184" s="750" t="s">
        <v>459</v>
      </c>
      <c r="J184" s="750" t="s">
        <v>408</v>
      </c>
      <c r="K184" s="751" t="s">
        <v>459</v>
      </c>
      <c r="L184" s="752">
        <v>0.3</v>
      </c>
      <c r="M184" s="750" t="s">
        <v>160</v>
      </c>
      <c r="N184" s="751" t="s">
        <v>460</v>
      </c>
      <c r="O184" s="750">
        <v>1</v>
      </c>
      <c r="P184" s="751" t="s">
        <v>205</v>
      </c>
      <c r="Q184" s="750"/>
      <c r="R184" s="753"/>
      <c r="S184" s="750"/>
      <c r="T184" s="750">
        <v>0</v>
      </c>
      <c r="U184" s="754"/>
      <c r="V184" s="755"/>
      <c r="W184" s="754"/>
      <c r="X184" s="755">
        <v>0</v>
      </c>
      <c r="Y184" s="750">
        <v>1</v>
      </c>
      <c r="Z184" s="750" t="s">
        <v>205</v>
      </c>
      <c r="AA184" s="750" t="s">
        <v>205</v>
      </c>
    </row>
    <row r="185" spans="1:36" ht="79.5" customHeight="1">
      <c r="A185" s="757" t="s">
        <v>401</v>
      </c>
      <c r="B185" s="757" t="s">
        <v>360</v>
      </c>
      <c r="C185" s="757" t="s">
        <v>361</v>
      </c>
      <c r="D185" s="757" t="s">
        <v>402</v>
      </c>
      <c r="E185" s="757" t="s">
        <v>423</v>
      </c>
      <c r="F185" s="757" t="s">
        <v>448</v>
      </c>
      <c r="G185" s="757"/>
      <c r="H185" s="750"/>
      <c r="I185" s="750"/>
      <c r="J185" s="750"/>
      <c r="K185" s="751"/>
      <c r="L185" s="752"/>
      <c r="M185" s="750"/>
      <c r="N185" s="751"/>
      <c r="O185" s="750"/>
      <c r="P185" s="751"/>
      <c r="Q185" s="750"/>
      <c r="R185" s="753"/>
      <c r="S185" s="750"/>
      <c r="T185" s="750"/>
      <c r="U185" s="754"/>
      <c r="V185" s="754"/>
      <c r="W185" s="754"/>
      <c r="X185" s="754"/>
      <c r="Y185" s="750"/>
      <c r="Z185" s="750"/>
      <c r="AA185" s="750"/>
    </row>
    <row r="186" spans="1:36">
      <c r="A186" s="757" t="s">
        <v>401</v>
      </c>
      <c r="B186" s="757" t="s">
        <v>360</v>
      </c>
      <c r="C186" s="757" t="s">
        <v>361</v>
      </c>
      <c r="D186" s="757" t="s">
        <v>402</v>
      </c>
      <c r="E186" s="757" t="s">
        <v>423</v>
      </c>
      <c r="F186" s="757" t="s">
        <v>448</v>
      </c>
      <c r="G186" s="757"/>
      <c r="H186" s="750"/>
      <c r="I186" s="750"/>
      <c r="J186" s="750"/>
      <c r="K186" s="751"/>
      <c r="L186" s="752"/>
      <c r="M186" s="750"/>
      <c r="N186" s="751"/>
      <c r="O186" s="750"/>
      <c r="P186" s="751"/>
      <c r="Q186" s="750"/>
      <c r="R186" s="753"/>
      <c r="S186" s="750"/>
      <c r="T186" s="750"/>
      <c r="U186" s="754"/>
      <c r="V186" s="754"/>
      <c r="W186" s="754"/>
      <c r="X186" s="754"/>
      <c r="Y186" s="750"/>
      <c r="Z186" s="750"/>
      <c r="AA186" s="750"/>
    </row>
    <row r="187" spans="1:36" ht="69.599999999999994">
      <c r="A187" s="757" t="s">
        <v>401</v>
      </c>
      <c r="B187" s="757" t="s">
        <v>360</v>
      </c>
      <c r="C187" s="757" t="s">
        <v>361</v>
      </c>
      <c r="D187" s="757" t="s">
        <v>402</v>
      </c>
      <c r="E187" s="757" t="s">
        <v>423</v>
      </c>
      <c r="F187" s="757" t="s">
        <v>448</v>
      </c>
      <c r="G187" s="757"/>
      <c r="H187" s="93" t="s">
        <v>461</v>
      </c>
      <c r="I187" s="93" t="s">
        <v>462</v>
      </c>
      <c r="J187" s="93" t="s">
        <v>463</v>
      </c>
      <c r="K187" s="341" t="s">
        <v>462</v>
      </c>
      <c r="L187" s="65">
        <v>0.05</v>
      </c>
      <c r="M187" s="93" t="s">
        <v>160</v>
      </c>
      <c r="N187" s="341" t="s">
        <v>464</v>
      </c>
      <c r="O187" s="93">
        <v>1</v>
      </c>
      <c r="P187" s="341" t="s">
        <v>205</v>
      </c>
      <c r="Q187" s="93"/>
      <c r="R187" s="537"/>
      <c r="S187" s="93"/>
      <c r="T187" s="93">
        <v>0</v>
      </c>
      <c r="U187" s="69"/>
      <c r="V187" s="69"/>
      <c r="W187" s="69"/>
      <c r="X187" s="69">
        <v>0</v>
      </c>
      <c r="Y187" s="93" t="s">
        <v>205</v>
      </c>
      <c r="Z187" s="93">
        <v>1</v>
      </c>
      <c r="AA187" s="93" t="s">
        <v>205</v>
      </c>
    </row>
    <row r="188" spans="1:36" ht="52.2">
      <c r="A188" s="757" t="s">
        <v>401</v>
      </c>
      <c r="B188" s="757" t="s">
        <v>360</v>
      </c>
      <c r="C188" s="757" t="s">
        <v>361</v>
      </c>
      <c r="D188" s="757" t="s">
        <v>402</v>
      </c>
      <c r="E188" s="757" t="s">
        <v>423</v>
      </c>
      <c r="F188" s="757" t="s">
        <v>448</v>
      </c>
      <c r="G188" s="757"/>
      <c r="H188" s="93" t="s">
        <v>465</v>
      </c>
      <c r="I188" s="93" t="s">
        <v>466</v>
      </c>
      <c r="J188" s="93" t="s">
        <v>463</v>
      </c>
      <c r="K188" s="341" t="s">
        <v>466</v>
      </c>
      <c r="L188" s="65">
        <v>0.05</v>
      </c>
      <c r="M188" s="93" t="s">
        <v>160</v>
      </c>
      <c r="N188" s="341" t="s">
        <v>464</v>
      </c>
      <c r="O188" s="93">
        <v>1</v>
      </c>
      <c r="P188" s="341" t="s">
        <v>205</v>
      </c>
      <c r="Q188" s="93"/>
      <c r="R188" s="537"/>
      <c r="S188" s="93"/>
      <c r="T188" s="93">
        <v>0</v>
      </c>
      <c r="U188" s="69"/>
      <c r="V188" s="69"/>
      <c r="W188" s="69"/>
      <c r="X188" s="69">
        <v>0</v>
      </c>
      <c r="Y188" s="93" t="s">
        <v>205</v>
      </c>
      <c r="Z188" s="93">
        <v>1</v>
      </c>
      <c r="AA188" s="93" t="s">
        <v>205</v>
      </c>
    </row>
    <row r="189" spans="1:36" ht="44.25" customHeight="1">
      <c r="A189" s="93"/>
      <c r="B189" s="94"/>
      <c r="C189" s="95"/>
      <c r="D189" s="93"/>
      <c r="E189" s="96"/>
      <c r="F189" s="754" t="s">
        <v>467</v>
      </c>
      <c r="G189" s="754"/>
      <c r="H189" s="754"/>
      <c r="I189" s="754"/>
      <c r="J189" s="754"/>
      <c r="K189" s="754"/>
      <c r="L189" s="754"/>
      <c r="M189" s="754"/>
      <c r="N189" s="754"/>
      <c r="O189" s="754"/>
      <c r="P189" s="754"/>
      <c r="Q189" s="754"/>
      <c r="R189" s="754"/>
      <c r="S189" s="754"/>
      <c r="T189" s="754"/>
      <c r="U189" s="691">
        <f>AVERAGE(U179:U188)</f>
        <v>1</v>
      </c>
      <c r="V189" s="691">
        <f>AVERAGE(V179:V188)</f>
        <v>0.25</v>
      </c>
      <c r="W189" s="692">
        <f>+W181</f>
        <v>0.15</v>
      </c>
      <c r="X189" s="692">
        <f>+X181</f>
        <v>3.7499999999999999E-2</v>
      </c>
      <c r="Y189" s="93"/>
      <c r="Z189" s="93"/>
      <c r="AA189" s="93"/>
      <c r="AB189" s="90"/>
      <c r="AC189" s="97"/>
      <c r="AD189" s="97"/>
      <c r="AE189" s="97"/>
      <c r="AF189" s="97"/>
      <c r="AG189" s="97"/>
      <c r="AH189" s="97"/>
      <c r="AI189" s="97"/>
      <c r="AJ189" s="97"/>
    </row>
    <row r="190" spans="1:36" ht="105.75" customHeight="1">
      <c r="A190" s="757" t="s">
        <v>468</v>
      </c>
      <c r="B190" s="757" t="s">
        <v>469</v>
      </c>
      <c r="C190" s="757" t="s">
        <v>470</v>
      </c>
      <c r="D190" s="757" t="s">
        <v>471</v>
      </c>
      <c r="E190" s="757" t="s">
        <v>472</v>
      </c>
      <c r="F190" s="757" t="s">
        <v>473</v>
      </c>
      <c r="G190" s="757" t="s">
        <v>474</v>
      </c>
      <c r="H190" s="756" t="s">
        <v>475</v>
      </c>
      <c r="I190" s="756" t="s">
        <v>476</v>
      </c>
      <c r="J190" s="756" t="s">
        <v>158</v>
      </c>
      <c r="K190" s="760" t="s">
        <v>476</v>
      </c>
      <c r="L190" s="764">
        <v>0.03</v>
      </c>
      <c r="M190" s="756" t="s">
        <v>160</v>
      </c>
      <c r="N190" s="760" t="s">
        <v>477</v>
      </c>
      <c r="O190" s="756">
        <v>48</v>
      </c>
      <c r="P190" s="760">
        <v>12</v>
      </c>
      <c r="Q190" s="756">
        <v>6</v>
      </c>
      <c r="R190" s="758">
        <v>6</v>
      </c>
      <c r="S190" s="756">
        <f t="shared" ref="S190" si="109">+Q190+R190</f>
        <v>12</v>
      </c>
      <c r="T190" s="756">
        <f t="shared" ref="T190" si="110">+S190</f>
        <v>12</v>
      </c>
      <c r="U190" s="759">
        <f t="shared" si="82"/>
        <v>1</v>
      </c>
      <c r="V190" s="759">
        <f t="shared" si="75"/>
        <v>0.25</v>
      </c>
      <c r="W190" s="759">
        <f t="shared" ref="W190" si="111">+(S190/P190)*L190</f>
        <v>0.03</v>
      </c>
      <c r="X190" s="759">
        <f t="shared" ref="X190" si="112">+(T190/O190)*L190</f>
        <v>7.4999999999999997E-3</v>
      </c>
      <c r="Y190" s="756">
        <v>12</v>
      </c>
      <c r="Z190" s="756">
        <v>12</v>
      </c>
      <c r="AA190" s="756">
        <v>12</v>
      </c>
    </row>
    <row r="191" spans="1:36" ht="64.5" customHeight="1">
      <c r="A191" s="757" t="s">
        <v>468</v>
      </c>
      <c r="B191" s="757" t="s">
        <v>469</v>
      </c>
      <c r="C191" s="757" t="s">
        <v>470</v>
      </c>
      <c r="D191" s="757" t="s">
        <v>471</v>
      </c>
      <c r="E191" s="757" t="s">
        <v>472</v>
      </c>
      <c r="F191" s="757" t="s">
        <v>473</v>
      </c>
      <c r="G191" s="757"/>
      <c r="H191" s="756"/>
      <c r="I191" s="756"/>
      <c r="J191" s="756"/>
      <c r="K191" s="760"/>
      <c r="L191" s="765"/>
      <c r="M191" s="756"/>
      <c r="N191" s="760"/>
      <c r="O191" s="756"/>
      <c r="P191" s="760"/>
      <c r="Q191" s="756"/>
      <c r="R191" s="758"/>
      <c r="S191" s="756"/>
      <c r="T191" s="756"/>
      <c r="U191" s="759"/>
      <c r="V191" s="759"/>
      <c r="W191" s="759"/>
      <c r="X191" s="759"/>
      <c r="Y191" s="756"/>
      <c r="Z191" s="756"/>
      <c r="AA191" s="756"/>
    </row>
    <row r="192" spans="1:36" ht="69.599999999999994">
      <c r="A192" s="757" t="s">
        <v>468</v>
      </c>
      <c r="B192" s="757" t="s">
        <v>469</v>
      </c>
      <c r="C192" s="757" t="s">
        <v>470</v>
      </c>
      <c r="D192" s="757" t="s">
        <v>471</v>
      </c>
      <c r="E192" s="757" t="s">
        <v>478</v>
      </c>
      <c r="F192" s="757" t="s">
        <v>473</v>
      </c>
      <c r="G192" s="757"/>
      <c r="H192" s="91" t="s">
        <v>479</v>
      </c>
      <c r="I192" s="91" t="s">
        <v>480</v>
      </c>
      <c r="J192" s="91" t="s">
        <v>158</v>
      </c>
      <c r="K192" s="340" t="s">
        <v>480</v>
      </c>
      <c r="L192" s="707">
        <v>0.03</v>
      </c>
      <c r="M192" s="91" t="s">
        <v>160</v>
      </c>
      <c r="N192" s="340" t="s">
        <v>481</v>
      </c>
      <c r="O192" s="91">
        <v>3</v>
      </c>
      <c r="P192" s="340" t="s">
        <v>205</v>
      </c>
      <c r="Q192" s="604"/>
      <c r="R192" s="537"/>
      <c r="S192" s="604"/>
      <c r="T192" s="604">
        <v>0</v>
      </c>
      <c r="U192" s="603"/>
      <c r="V192" s="603"/>
      <c r="W192" s="603"/>
      <c r="X192" s="603">
        <v>0</v>
      </c>
      <c r="Y192" s="91">
        <v>1</v>
      </c>
      <c r="Z192" s="91">
        <v>1</v>
      </c>
      <c r="AA192" s="91">
        <v>1</v>
      </c>
    </row>
    <row r="193" spans="1:36" ht="87">
      <c r="A193" s="757" t="s">
        <v>468</v>
      </c>
      <c r="B193" s="757" t="s">
        <v>469</v>
      </c>
      <c r="C193" s="757" t="s">
        <v>470</v>
      </c>
      <c r="D193" s="757" t="s">
        <v>471</v>
      </c>
      <c r="E193" s="757" t="s">
        <v>478</v>
      </c>
      <c r="F193" s="757" t="s">
        <v>473</v>
      </c>
      <c r="G193" s="757"/>
      <c r="H193" s="91" t="s">
        <v>482</v>
      </c>
      <c r="I193" s="91" t="s">
        <v>483</v>
      </c>
      <c r="J193" s="91" t="s">
        <v>158</v>
      </c>
      <c r="K193" s="340" t="s">
        <v>483</v>
      </c>
      <c r="L193" s="707">
        <v>0.04</v>
      </c>
      <c r="M193" s="91" t="s">
        <v>199</v>
      </c>
      <c r="N193" s="340" t="s">
        <v>484</v>
      </c>
      <c r="O193" s="91">
        <v>3</v>
      </c>
      <c r="P193" s="340" t="s">
        <v>205</v>
      </c>
      <c r="Q193" s="604"/>
      <c r="R193" s="537"/>
      <c r="S193" s="604"/>
      <c r="T193" s="604">
        <v>0</v>
      </c>
      <c r="U193" s="603"/>
      <c r="V193" s="603"/>
      <c r="W193" s="603"/>
      <c r="X193" s="603">
        <v>0</v>
      </c>
      <c r="Y193" s="91">
        <v>1</v>
      </c>
      <c r="Z193" s="91">
        <v>1</v>
      </c>
      <c r="AA193" s="91">
        <v>1</v>
      </c>
    </row>
    <row r="194" spans="1:36">
      <c r="A194" s="757" t="s">
        <v>468</v>
      </c>
      <c r="B194" s="757" t="s">
        <v>469</v>
      </c>
      <c r="C194" s="757" t="s">
        <v>470</v>
      </c>
      <c r="D194" s="757" t="s">
        <v>471</v>
      </c>
      <c r="E194" s="757" t="s">
        <v>485</v>
      </c>
      <c r="F194" s="757" t="s">
        <v>473</v>
      </c>
      <c r="G194" s="757"/>
      <c r="H194" s="756" t="s">
        <v>486</v>
      </c>
      <c r="I194" s="756" t="s">
        <v>487</v>
      </c>
      <c r="J194" s="756" t="s">
        <v>488</v>
      </c>
      <c r="K194" s="760" t="s">
        <v>487</v>
      </c>
      <c r="L194" s="764">
        <v>0.2</v>
      </c>
      <c r="M194" s="756" t="s">
        <v>160</v>
      </c>
      <c r="N194" s="760" t="s">
        <v>489</v>
      </c>
      <c r="O194" s="756">
        <v>80000</v>
      </c>
      <c r="P194" s="760">
        <v>10000</v>
      </c>
      <c r="Q194" s="756">
        <v>8055</v>
      </c>
      <c r="R194" s="758">
        <v>1886</v>
      </c>
      <c r="S194" s="756">
        <f t="shared" ref="S194" si="113">+Q194+R194</f>
        <v>9941</v>
      </c>
      <c r="T194" s="756">
        <f t="shared" ref="T194" si="114">+S194</f>
        <v>9941</v>
      </c>
      <c r="U194" s="759">
        <f t="shared" si="82"/>
        <v>0.99409999999999998</v>
      </c>
      <c r="V194" s="759">
        <f t="shared" si="75"/>
        <v>0.1242625</v>
      </c>
      <c r="W194" s="759">
        <f>+(S194/P194)*L194</f>
        <v>0.19882</v>
      </c>
      <c r="X194" s="759">
        <f t="shared" ref="X194" si="115">+(T194/O194)*L194</f>
        <v>2.48525E-2</v>
      </c>
      <c r="Y194" s="756">
        <v>23500</v>
      </c>
      <c r="Z194" s="756">
        <v>23500</v>
      </c>
      <c r="AA194" s="756">
        <v>23000</v>
      </c>
    </row>
    <row r="195" spans="1:36" ht="120" customHeight="1">
      <c r="A195" s="757" t="s">
        <v>468</v>
      </c>
      <c r="B195" s="757" t="s">
        <v>469</v>
      </c>
      <c r="C195" s="757" t="s">
        <v>470</v>
      </c>
      <c r="D195" s="757" t="s">
        <v>471</v>
      </c>
      <c r="E195" s="757" t="s">
        <v>485</v>
      </c>
      <c r="F195" s="757" t="s">
        <v>473</v>
      </c>
      <c r="G195" s="757"/>
      <c r="H195" s="756"/>
      <c r="I195" s="756"/>
      <c r="J195" s="756"/>
      <c r="K195" s="760"/>
      <c r="L195" s="766"/>
      <c r="M195" s="756"/>
      <c r="N195" s="760"/>
      <c r="O195" s="756"/>
      <c r="P195" s="760"/>
      <c r="Q195" s="756"/>
      <c r="R195" s="758"/>
      <c r="S195" s="756"/>
      <c r="T195" s="756"/>
      <c r="U195" s="759"/>
      <c r="V195" s="759"/>
      <c r="W195" s="759"/>
      <c r="X195" s="759"/>
      <c r="Y195" s="756"/>
      <c r="Z195" s="756"/>
      <c r="AA195" s="756"/>
    </row>
    <row r="196" spans="1:36">
      <c r="A196" s="757" t="s">
        <v>468</v>
      </c>
      <c r="B196" s="757" t="s">
        <v>469</v>
      </c>
      <c r="C196" s="757" t="s">
        <v>470</v>
      </c>
      <c r="D196" s="757" t="s">
        <v>471</v>
      </c>
      <c r="E196" s="757" t="s">
        <v>485</v>
      </c>
      <c r="F196" s="757" t="s">
        <v>473</v>
      </c>
      <c r="G196" s="757"/>
      <c r="H196" s="756"/>
      <c r="I196" s="756"/>
      <c r="J196" s="756"/>
      <c r="K196" s="760"/>
      <c r="L196" s="765"/>
      <c r="M196" s="756"/>
      <c r="N196" s="760"/>
      <c r="O196" s="756"/>
      <c r="P196" s="760"/>
      <c r="Q196" s="756"/>
      <c r="R196" s="758"/>
      <c r="S196" s="756"/>
      <c r="T196" s="756"/>
      <c r="U196" s="759"/>
      <c r="V196" s="759"/>
      <c r="W196" s="759"/>
      <c r="X196" s="759"/>
      <c r="Y196" s="756"/>
      <c r="Z196" s="756"/>
      <c r="AA196" s="756"/>
    </row>
    <row r="197" spans="1:36">
      <c r="A197" s="757" t="s">
        <v>468</v>
      </c>
      <c r="B197" s="757" t="s">
        <v>469</v>
      </c>
      <c r="C197" s="757" t="s">
        <v>470</v>
      </c>
      <c r="D197" s="757" t="s">
        <v>471</v>
      </c>
      <c r="E197" s="757" t="s">
        <v>485</v>
      </c>
      <c r="F197" s="757" t="s">
        <v>473</v>
      </c>
      <c r="G197" s="757"/>
      <c r="H197" s="756" t="s">
        <v>490</v>
      </c>
      <c r="I197" s="756" t="s">
        <v>491</v>
      </c>
      <c r="J197" s="756" t="s">
        <v>492</v>
      </c>
      <c r="K197" s="760" t="s">
        <v>491</v>
      </c>
      <c r="L197" s="763">
        <v>0.1</v>
      </c>
      <c r="M197" s="756" t="s">
        <v>160</v>
      </c>
      <c r="N197" s="760" t="s">
        <v>493</v>
      </c>
      <c r="O197" s="756">
        <v>100000</v>
      </c>
      <c r="P197" s="760" t="s">
        <v>205</v>
      </c>
      <c r="Q197" s="756" t="s">
        <v>205</v>
      </c>
      <c r="R197" s="758"/>
      <c r="S197" s="756"/>
      <c r="T197" s="756">
        <v>0</v>
      </c>
      <c r="U197" s="754"/>
      <c r="V197" s="755"/>
      <c r="W197" s="754"/>
      <c r="X197" s="755">
        <v>0</v>
      </c>
      <c r="Y197" s="756">
        <v>35000</v>
      </c>
      <c r="Z197" s="756">
        <v>35000</v>
      </c>
      <c r="AA197" s="756">
        <v>30000</v>
      </c>
    </row>
    <row r="198" spans="1:36" ht="132.75" customHeight="1">
      <c r="A198" s="757" t="s">
        <v>468</v>
      </c>
      <c r="B198" s="757" t="s">
        <v>469</v>
      </c>
      <c r="C198" s="757" t="s">
        <v>470</v>
      </c>
      <c r="D198" s="757" t="s">
        <v>471</v>
      </c>
      <c r="E198" s="757" t="s">
        <v>485</v>
      </c>
      <c r="F198" s="757" t="s">
        <v>473</v>
      </c>
      <c r="G198" s="757"/>
      <c r="H198" s="756"/>
      <c r="I198" s="756"/>
      <c r="J198" s="756"/>
      <c r="K198" s="760"/>
      <c r="L198" s="763"/>
      <c r="M198" s="756"/>
      <c r="N198" s="760"/>
      <c r="O198" s="756"/>
      <c r="P198" s="760"/>
      <c r="Q198" s="756"/>
      <c r="R198" s="758"/>
      <c r="S198" s="756"/>
      <c r="T198" s="756"/>
      <c r="U198" s="754"/>
      <c r="V198" s="754"/>
      <c r="W198" s="754"/>
      <c r="X198" s="754"/>
      <c r="Y198" s="756"/>
      <c r="Z198" s="756"/>
      <c r="AA198" s="756"/>
    </row>
    <row r="199" spans="1:36">
      <c r="A199" s="757" t="s">
        <v>468</v>
      </c>
      <c r="B199" s="757" t="s">
        <v>469</v>
      </c>
      <c r="C199" s="757" t="s">
        <v>470</v>
      </c>
      <c r="D199" s="757" t="s">
        <v>471</v>
      </c>
      <c r="E199" s="757" t="s">
        <v>494</v>
      </c>
      <c r="F199" s="757" t="s">
        <v>473</v>
      </c>
      <c r="G199" s="757"/>
      <c r="H199" s="756" t="s">
        <v>495</v>
      </c>
      <c r="I199" s="756" t="s">
        <v>496</v>
      </c>
      <c r="J199" s="756" t="s">
        <v>408</v>
      </c>
      <c r="K199" s="760" t="s">
        <v>496</v>
      </c>
      <c r="L199" s="763">
        <v>0.5</v>
      </c>
      <c r="M199" s="756" t="s">
        <v>199</v>
      </c>
      <c r="N199" s="760" t="s">
        <v>497</v>
      </c>
      <c r="O199" s="756">
        <v>1</v>
      </c>
      <c r="P199" s="760" t="s">
        <v>205</v>
      </c>
      <c r="Q199" s="756" t="s">
        <v>205</v>
      </c>
      <c r="R199" s="758"/>
      <c r="S199" s="756"/>
      <c r="T199" s="756">
        <v>0</v>
      </c>
      <c r="U199" s="754"/>
      <c r="V199" s="755"/>
      <c r="W199" s="754"/>
      <c r="X199" s="755">
        <v>0</v>
      </c>
      <c r="Y199" s="756" t="s">
        <v>205</v>
      </c>
      <c r="Z199" s="756">
        <v>0.5</v>
      </c>
      <c r="AA199" s="756">
        <v>0.5</v>
      </c>
    </row>
    <row r="200" spans="1:36" ht="123" customHeight="1">
      <c r="A200" s="757" t="s">
        <v>468</v>
      </c>
      <c r="B200" s="757" t="s">
        <v>469</v>
      </c>
      <c r="C200" s="757" t="s">
        <v>470</v>
      </c>
      <c r="D200" s="757" t="s">
        <v>471</v>
      </c>
      <c r="E200" s="757" t="s">
        <v>494</v>
      </c>
      <c r="F200" s="757" t="s">
        <v>473</v>
      </c>
      <c r="G200" s="757"/>
      <c r="H200" s="756"/>
      <c r="I200" s="756"/>
      <c r="J200" s="756"/>
      <c r="K200" s="760"/>
      <c r="L200" s="763"/>
      <c r="M200" s="756"/>
      <c r="N200" s="760"/>
      <c r="O200" s="756"/>
      <c r="P200" s="760"/>
      <c r="Q200" s="756"/>
      <c r="R200" s="758"/>
      <c r="S200" s="756"/>
      <c r="T200" s="756"/>
      <c r="U200" s="754"/>
      <c r="V200" s="754"/>
      <c r="W200" s="754"/>
      <c r="X200" s="754"/>
      <c r="Y200" s="756"/>
      <c r="Z200" s="756"/>
      <c r="AA200" s="756"/>
    </row>
    <row r="201" spans="1:36" ht="52.2">
      <c r="A201" s="757" t="s">
        <v>468</v>
      </c>
      <c r="B201" s="757" t="s">
        <v>469</v>
      </c>
      <c r="C201" s="757" t="s">
        <v>470</v>
      </c>
      <c r="D201" s="757" t="s">
        <v>471</v>
      </c>
      <c r="E201" s="757" t="s">
        <v>494</v>
      </c>
      <c r="F201" s="757" t="s">
        <v>473</v>
      </c>
      <c r="G201" s="757"/>
      <c r="H201" s="91" t="s">
        <v>498</v>
      </c>
      <c r="I201" s="91" t="s">
        <v>499</v>
      </c>
      <c r="J201" s="91" t="s">
        <v>408</v>
      </c>
      <c r="K201" s="340" t="s">
        <v>499</v>
      </c>
      <c r="L201" s="707">
        <v>0.1</v>
      </c>
      <c r="M201" s="91" t="s">
        <v>199</v>
      </c>
      <c r="N201" s="340" t="s">
        <v>500</v>
      </c>
      <c r="O201" s="91">
        <v>3</v>
      </c>
      <c r="P201" s="340">
        <v>1</v>
      </c>
      <c r="Q201" s="91" t="s">
        <v>206</v>
      </c>
      <c r="R201" s="537">
        <v>0</v>
      </c>
      <c r="S201" s="91">
        <v>0</v>
      </c>
      <c r="T201" s="91">
        <v>0</v>
      </c>
      <c r="U201" s="69">
        <v>0</v>
      </c>
      <c r="V201" s="69">
        <v>0</v>
      </c>
      <c r="W201" s="69">
        <v>0</v>
      </c>
      <c r="X201" s="69">
        <v>0</v>
      </c>
      <c r="Y201" s="91">
        <v>1</v>
      </c>
      <c r="Z201" s="91">
        <v>1</v>
      </c>
      <c r="AA201" s="91" t="s">
        <v>205</v>
      </c>
    </row>
    <row r="202" spans="1:36" ht="70.5" customHeight="1">
      <c r="A202" s="93"/>
      <c r="B202" s="94"/>
      <c r="C202" s="95"/>
      <c r="D202" s="93"/>
      <c r="E202" s="96"/>
      <c r="F202" s="754" t="s">
        <v>501</v>
      </c>
      <c r="G202" s="754"/>
      <c r="H202" s="754"/>
      <c r="I202" s="754"/>
      <c r="J202" s="754"/>
      <c r="K202" s="754"/>
      <c r="L202" s="754"/>
      <c r="M202" s="754"/>
      <c r="N202" s="754"/>
      <c r="O202" s="754"/>
      <c r="P202" s="754"/>
      <c r="Q202" s="754"/>
      <c r="R202" s="754"/>
      <c r="S202" s="754"/>
      <c r="T202" s="754"/>
      <c r="U202" s="691">
        <f>AVERAGE(U190:U201)</f>
        <v>0.66469999999999996</v>
      </c>
      <c r="V202" s="691">
        <f>AVERAGE(V190:V201)</f>
        <v>0.12475416666666667</v>
      </c>
      <c r="W202" s="692">
        <f>+W190+W194</f>
        <v>0.22882</v>
      </c>
      <c r="X202" s="692">
        <f>+X190+X194</f>
        <v>3.2352499999999999E-2</v>
      </c>
      <c r="Y202" s="93"/>
      <c r="Z202" s="93"/>
      <c r="AA202" s="93"/>
      <c r="AB202" s="90"/>
      <c r="AC202" s="97"/>
      <c r="AD202" s="97"/>
      <c r="AE202" s="97"/>
      <c r="AF202" s="97"/>
      <c r="AG202" s="97"/>
      <c r="AH202" s="97"/>
      <c r="AI202" s="97"/>
      <c r="AJ202" s="97"/>
    </row>
    <row r="203" spans="1:36" ht="52.2">
      <c r="A203" s="757" t="s">
        <v>502</v>
      </c>
      <c r="B203" s="757" t="s">
        <v>503</v>
      </c>
      <c r="C203" s="757" t="s">
        <v>504</v>
      </c>
      <c r="D203" s="757" t="s">
        <v>505</v>
      </c>
      <c r="E203" s="757" t="s">
        <v>506</v>
      </c>
      <c r="F203" s="757" t="s">
        <v>507</v>
      </c>
      <c r="G203" s="757" t="s">
        <v>508</v>
      </c>
      <c r="H203" s="91" t="s">
        <v>509</v>
      </c>
      <c r="I203" s="91" t="s">
        <v>510</v>
      </c>
      <c r="J203" s="91" t="s">
        <v>203</v>
      </c>
      <c r="K203" s="340" t="s">
        <v>510</v>
      </c>
      <c r="L203" s="707">
        <v>0.06</v>
      </c>
      <c r="M203" s="91" t="s">
        <v>160</v>
      </c>
      <c r="N203" s="340" t="s">
        <v>511</v>
      </c>
      <c r="O203" s="91">
        <v>1</v>
      </c>
      <c r="P203" s="340" t="s">
        <v>205</v>
      </c>
      <c r="Q203" s="604"/>
      <c r="R203" s="537"/>
      <c r="S203" s="604"/>
      <c r="T203" s="604">
        <v>0</v>
      </c>
      <c r="U203" s="603"/>
      <c r="V203" s="603"/>
      <c r="W203" s="603"/>
      <c r="X203" s="603">
        <v>0</v>
      </c>
      <c r="Y203" s="91">
        <v>0.33</v>
      </c>
      <c r="Z203" s="91">
        <v>0.33</v>
      </c>
      <c r="AA203" s="91">
        <v>0.34</v>
      </c>
    </row>
    <row r="204" spans="1:36" ht="77.25" customHeight="1">
      <c r="A204" s="757" t="s">
        <v>502</v>
      </c>
      <c r="B204" s="757" t="s">
        <v>503</v>
      </c>
      <c r="C204" s="757" t="s">
        <v>504</v>
      </c>
      <c r="D204" s="757" t="s">
        <v>505</v>
      </c>
      <c r="E204" s="757" t="s">
        <v>506</v>
      </c>
      <c r="F204" s="757" t="s">
        <v>507</v>
      </c>
      <c r="G204" s="757"/>
      <c r="H204" s="756" t="s">
        <v>512</v>
      </c>
      <c r="I204" s="756" t="s">
        <v>513</v>
      </c>
      <c r="J204" s="756" t="s">
        <v>203</v>
      </c>
      <c r="K204" s="760" t="s">
        <v>513</v>
      </c>
      <c r="L204" s="763">
        <v>0.2</v>
      </c>
      <c r="M204" s="756" t="s">
        <v>160</v>
      </c>
      <c r="N204" s="760" t="s">
        <v>514</v>
      </c>
      <c r="O204" s="756">
        <v>1</v>
      </c>
      <c r="P204" s="760" t="s">
        <v>205</v>
      </c>
      <c r="Q204" s="756"/>
      <c r="R204" s="758"/>
      <c r="S204" s="756"/>
      <c r="T204" s="756">
        <v>0</v>
      </c>
      <c r="U204" s="754"/>
      <c r="V204" s="755"/>
      <c r="W204" s="754"/>
      <c r="X204" s="755">
        <v>0</v>
      </c>
      <c r="Y204" s="756">
        <v>0.33</v>
      </c>
      <c r="Z204" s="756">
        <v>0.33</v>
      </c>
      <c r="AA204" s="756">
        <v>0.34</v>
      </c>
    </row>
    <row r="205" spans="1:36" ht="51.75" customHeight="1">
      <c r="A205" s="757" t="s">
        <v>502</v>
      </c>
      <c r="B205" s="757" t="s">
        <v>503</v>
      </c>
      <c r="C205" s="757" t="s">
        <v>504</v>
      </c>
      <c r="D205" s="757" t="s">
        <v>505</v>
      </c>
      <c r="E205" s="757" t="s">
        <v>506</v>
      </c>
      <c r="F205" s="757"/>
      <c r="G205" s="757"/>
      <c r="H205" s="756"/>
      <c r="I205" s="756"/>
      <c r="J205" s="756"/>
      <c r="K205" s="760"/>
      <c r="L205" s="763"/>
      <c r="M205" s="756"/>
      <c r="N205" s="760"/>
      <c r="O205" s="756"/>
      <c r="P205" s="760"/>
      <c r="Q205" s="756"/>
      <c r="R205" s="758"/>
      <c r="S205" s="756"/>
      <c r="T205" s="756"/>
      <c r="U205" s="754"/>
      <c r="V205" s="754"/>
      <c r="W205" s="754"/>
      <c r="X205" s="754"/>
      <c r="Y205" s="756"/>
      <c r="Z205" s="756"/>
      <c r="AA205" s="756"/>
    </row>
    <row r="206" spans="1:36" ht="132.6" customHeight="1">
      <c r="A206" s="757" t="s">
        <v>502</v>
      </c>
      <c r="B206" s="757" t="s">
        <v>503</v>
      </c>
      <c r="C206" s="757" t="s">
        <v>504</v>
      </c>
      <c r="D206" s="757" t="s">
        <v>505</v>
      </c>
      <c r="E206" s="757" t="s">
        <v>506</v>
      </c>
      <c r="F206" s="757" t="s">
        <v>507</v>
      </c>
      <c r="G206" s="757"/>
      <c r="H206" s="91" t="s">
        <v>515</v>
      </c>
      <c r="I206" s="91" t="s">
        <v>516</v>
      </c>
      <c r="J206" s="91" t="s">
        <v>517</v>
      </c>
      <c r="K206" s="340" t="s">
        <v>516</v>
      </c>
      <c r="L206" s="707">
        <v>0.7</v>
      </c>
      <c r="M206" s="91" t="s">
        <v>160</v>
      </c>
      <c r="N206" s="340" t="s">
        <v>283</v>
      </c>
      <c r="O206" s="91">
        <v>8000</v>
      </c>
      <c r="P206" s="340">
        <v>2000</v>
      </c>
      <c r="Q206" s="91">
        <v>2280</v>
      </c>
      <c r="R206" s="537"/>
      <c r="S206" s="91">
        <f t="shared" ref="S206" si="116">+Q206+R206</f>
        <v>2280</v>
      </c>
      <c r="T206" s="91">
        <f t="shared" ref="T206" si="117">+S206</f>
        <v>2280</v>
      </c>
      <c r="U206" s="92">
        <v>1</v>
      </c>
      <c r="V206" s="92">
        <f t="shared" ref="V206:V216" si="118">+T206/O206</f>
        <v>0.28499999999999998</v>
      </c>
      <c r="W206" s="69">
        <f>+(U206)*L206</f>
        <v>0.7</v>
      </c>
      <c r="X206" s="69">
        <f t="shared" ref="X206" si="119">+(T206/O206)*L206</f>
        <v>0.19949999999999998</v>
      </c>
      <c r="Y206" s="607">
        <v>2000</v>
      </c>
      <c r="Z206" s="607">
        <v>2000</v>
      </c>
      <c r="AA206" s="607">
        <v>2000</v>
      </c>
    </row>
    <row r="207" spans="1:36" ht="103.8" customHeight="1">
      <c r="A207" s="757" t="s">
        <v>502</v>
      </c>
      <c r="B207" s="757" t="s">
        <v>503</v>
      </c>
      <c r="C207" s="757" t="s">
        <v>504</v>
      </c>
      <c r="D207" s="757" t="s">
        <v>505</v>
      </c>
      <c r="E207" s="757" t="s">
        <v>506</v>
      </c>
      <c r="F207" s="757" t="s">
        <v>507</v>
      </c>
      <c r="G207" s="757"/>
      <c r="H207" s="91" t="s">
        <v>518</v>
      </c>
      <c r="I207" s="91" t="s">
        <v>519</v>
      </c>
      <c r="J207" s="91" t="s">
        <v>203</v>
      </c>
      <c r="K207" s="340" t="s">
        <v>519</v>
      </c>
      <c r="L207" s="707">
        <v>0.02</v>
      </c>
      <c r="M207" s="91" t="s">
        <v>160</v>
      </c>
      <c r="N207" s="340" t="s">
        <v>514</v>
      </c>
      <c r="O207" s="91">
        <v>4</v>
      </c>
      <c r="P207" s="340">
        <v>1</v>
      </c>
      <c r="Q207" s="91">
        <v>1</v>
      </c>
      <c r="R207" s="537"/>
      <c r="S207" s="91">
        <f t="shared" ref="S207:S208" si="120">+Q207+R207</f>
        <v>1</v>
      </c>
      <c r="T207" s="91">
        <f t="shared" ref="T207:T208" si="121">+S207</f>
        <v>1</v>
      </c>
      <c r="U207" s="92">
        <f t="shared" ref="U207:U216" si="122">+S207/P207</f>
        <v>1</v>
      </c>
      <c r="V207" s="92">
        <f t="shared" si="118"/>
        <v>0.25</v>
      </c>
      <c r="W207" s="69">
        <f t="shared" ref="W207:W208" si="123">+(S207/P207)*L207</f>
        <v>0.02</v>
      </c>
      <c r="X207" s="69">
        <f t="shared" ref="X207:X208" si="124">+(T207/O207)*L207</f>
        <v>5.0000000000000001E-3</v>
      </c>
      <c r="Y207" s="91">
        <v>1</v>
      </c>
      <c r="Z207" s="91">
        <v>1</v>
      </c>
      <c r="AA207" s="91">
        <v>1</v>
      </c>
    </row>
    <row r="208" spans="1:36" ht="60.75" customHeight="1">
      <c r="A208" s="757" t="s">
        <v>502</v>
      </c>
      <c r="B208" s="757" t="s">
        <v>503</v>
      </c>
      <c r="C208" s="757" t="s">
        <v>504</v>
      </c>
      <c r="D208" s="757" t="s">
        <v>505</v>
      </c>
      <c r="E208" s="757" t="s">
        <v>506</v>
      </c>
      <c r="F208" s="757" t="s">
        <v>507</v>
      </c>
      <c r="G208" s="757"/>
      <c r="H208" s="756" t="s">
        <v>520</v>
      </c>
      <c r="I208" s="756" t="s">
        <v>521</v>
      </c>
      <c r="J208" s="756" t="s">
        <v>522</v>
      </c>
      <c r="K208" s="760" t="s">
        <v>521</v>
      </c>
      <c r="L208" s="763">
        <v>0.02</v>
      </c>
      <c r="M208" s="756" t="s">
        <v>160</v>
      </c>
      <c r="N208" s="760" t="s">
        <v>523</v>
      </c>
      <c r="O208" s="756">
        <v>4</v>
      </c>
      <c r="P208" s="760">
        <v>1</v>
      </c>
      <c r="Q208" s="756">
        <v>1</v>
      </c>
      <c r="R208" s="758"/>
      <c r="S208" s="756">
        <f t="shared" si="120"/>
        <v>1</v>
      </c>
      <c r="T208" s="756">
        <f t="shared" si="121"/>
        <v>1</v>
      </c>
      <c r="U208" s="759">
        <f t="shared" si="122"/>
        <v>1</v>
      </c>
      <c r="V208" s="759">
        <f t="shared" si="118"/>
        <v>0.25</v>
      </c>
      <c r="W208" s="759">
        <f t="shared" si="123"/>
        <v>0.02</v>
      </c>
      <c r="X208" s="759">
        <f t="shared" si="124"/>
        <v>5.0000000000000001E-3</v>
      </c>
      <c r="Y208" s="756">
        <v>1</v>
      </c>
      <c r="Z208" s="756">
        <v>1</v>
      </c>
      <c r="AA208" s="756">
        <v>1</v>
      </c>
    </row>
    <row r="209" spans="1:36" ht="135.75" customHeight="1">
      <c r="A209" s="757" t="s">
        <v>502</v>
      </c>
      <c r="B209" s="757" t="s">
        <v>503</v>
      </c>
      <c r="C209" s="757" t="s">
        <v>504</v>
      </c>
      <c r="D209" s="757" t="s">
        <v>505</v>
      </c>
      <c r="E209" s="757" t="s">
        <v>506</v>
      </c>
      <c r="F209" s="757" t="s">
        <v>507</v>
      </c>
      <c r="G209" s="757"/>
      <c r="H209" s="756"/>
      <c r="I209" s="756"/>
      <c r="J209" s="756"/>
      <c r="K209" s="760"/>
      <c r="L209" s="763"/>
      <c r="M209" s="756"/>
      <c r="N209" s="760"/>
      <c r="O209" s="756"/>
      <c r="P209" s="760"/>
      <c r="Q209" s="756"/>
      <c r="R209" s="758"/>
      <c r="S209" s="756"/>
      <c r="T209" s="756"/>
      <c r="U209" s="759"/>
      <c r="V209" s="759"/>
      <c r="W209" s="759"/>
      <c r="X209" s="759"/>
      <c r="Y209" s="756"/>
      <c r="Z209" s="756"/>
      <c r="AA209" s="756"/>
    </row>
    <row r="210" spans="1:36" ht="44.25" customHeight="1">
      <c r="A210" s="93"/>
      <c r="B210" s="94"/>
      <c r="C210" s="95"/>
      <c r="D210" s="93"/>
      <c r="E210" s="96"/>
      <c r="F210" s="754" t="s">
        <v>524</v>
      </c>
      <c r="G210" s="754"/>
      <c r="H210" s="754"/>
      <c r="I210" s="754"/>
      <c r="J210" s="754"/>
      <c r="K210" s="754"/>
      <c r="L210" s="754"/>
      <c r="M210" s="754"/>
      <c r="N210" s="754"/>
      <c r="O210" s="754"/>
      <c r="P210" s="754"/>
      <c r="Q210" s="754"/>
      <c r="R210" s="754"/>
      <c r="S210" s="754"/>
      <c r="T210" s="754"/>
      <c r="U210" s="691">
        <f>AVERAGE(U203:U209)</f>
        <v>1</v>
      </c>
      <c r="V210" s="691">
        <f>AVERAGE(V203:V209)</f>
        <v>0.26166666666666666</v>
      </c>
      <c r="W210" s="692">
        <f>+W206+W207+W208</f>
        <v>0.74</v>
      </c>
      <c r="X210" s="692">
        <f>+X206+X207+X208</f>
        <v>0.20949999999999999</v>
      </c>
      <c r="Y210" s="93"/>
      <c r="Z210" s="93"/>
      <c r="AA210" s="93"/>
      <c r="AB210" s="90"/>
      <c r="AC210" s="97"/>
      <c r="AD210" s="97"/>
      <c r="AE210" s="97"/>
      <c r="AF210" s="97"/>
      <c r="AG210" s="97"/>
      <c r="AH210" s="97"/>
      <c r="AI210" s="97"/>
      <c r="AJ210" s="97"/>
    </row>
    <row r="211" spans="1:36">
      <c r="A211" s="757" t="s">
        <v>525</v>
      </c>
      <c r="B211" s="757" t="s">
        <v>503</v>
      </c>
      <c r="C211" s="757" t="s">
        <v>504</v>
      </c>
      <c r="D211" s="757" t="s">
        <v>505</v>
      </c>
      <c r="E211" s="757" t="s">
        <v>526</v>
      </c>
      <c r="F211" s="757" t="s">
        <v>527</v>
      </c>
      <c r="G211" s="757" t="s">
        <v>528</v>
      </c>
      <c r="H211" s="756" t="s">
        <v>529</v>
      </c>
      <c r="I211" s="756" t="s">
        <v>530</v>
      </c>
      <c r="J211" s="756" t="s">
        <v>158</v>
      </c>
      <c r="K211" s="760" t="s">
        <v>530</v>
      </c>
      <c r="L211" s="761">
        <v>0.1</v>
      </c>
      <c r="M211" s="756" t="s">
        <v>160</v>
      </c>
      <c r="N211" s="760" t="s">
        <v>511</v>
      </c>
      <c r="O211" s="756">
        <v>1</v>
      </c>
      <c r="P211" s="760">
        <v>0.25</v>
      </c>
      <c r="Q211" s="756">
        <v>0.25</v>
      </c>
      <c r="R211" s="758"/>
      <c r="S211" s="756">
        <f t="shared" ref="S211" si="125">+Q211+R211</f>
        <v>0.25</v>
      </c>
      <c r="T211" s="756">
        <f t="shared" ref="T211" si="126">+S211</f>
        <v>0.25</v>
      </c>
      <c r="U211" s="759">
        <f t="shared" si="122"/>
        <v>1</v>
      </c>
      <c r="V211" s="759">
        <f t="shared" si="118"/>
        <v>0.25</v>
      </c>
      <c r="W211" s="759">
        <f t="shared" ref="W211" si="127">+(S211/P211)*L211</f>
        <v>0.1</v>
      </c>
      <c r="X211" s="759">
        <f t="shared" ref="X211" si="128">+(T211/O211)*L211</f>
        <v>2.5000000000000001E-2</v>
      </c>
      <c r="Y211" s="756">
        <v>0.25</v>
      </c>
      <c r="Z211" s="756">
        <v>0.25</v>
      </c>
      <c r="AA211" s="756">
        <v>0.25</v>
      </c>
    </row>
    <row r="212" spans="1:36" ht="52.5" customHeight="1">
      <c r="A212" s="757" t="s">
        <v>525</v>
      </c>
      <c r="B212" s="757" t="s">
        <v>503</v>
      </c>
      <c r="C212" s="757" t="s">
        <v>504</v>
      </c>
      <c r="D212" s="757" t="s">
        <v>505</v>
      </c>
      <c r="E212" s="757" t="s">
        <v>526</v>
      </c>
      <c r="F212" s="757" t="s">
        <v>527</v>
      </c>
      <c r="G212" s="757"/>
      <c r="H212" s="756"/>
      <c r="I212" s="756"/>
      <c r="J212" s="756"/>
      <c r="K212" s="760"/>
      <c r="L212" s="761"/>
      <c r="M212" s="756"/>
      <c r="N212" s="760"/>
      <c r="O212" s="756"/>
      <c r="P212" s="760"/>
      <c r="Q212" s="756"/>
      <c r="R212" s="758"/>
      <c r="S212" s="756"/>
      <c r="T212" s="756"/>
      <c r="U212" s="759"/>
      <c r="V212" s="759"/>
      <c r="W212" s="759"/>
      <c r="X212" s="759"/>
      <c r="Y212" s="756"/>
      <c r="Z212" s="756"/>
      <c r="AA212" s="756"/>
    </row>
    <row r="213" spans="1:36" ht="51" customHeight="1">
      <c r="A213" s="757" t="s">
        <v>525</v>
      </c>
      <c r="B213" s="757" t="s">
        <v>503</v>
      </c>
      <c r="C213" s="757" t="s">
        <v>504</v>
      </c>
      <c r="D213" s="757" t="s">
        <v>505</v>
      </c>
      <c r="E213" s="757" t="s">
        <v>526</v>
      </c>
      <c r="F213" s="757" t="s">
        <v>527</v>
      </c>
      <c r="G213" s="757"/>
      <c r="H213" s="756"/>
      <c r="I213" s="756"/>
      <c r="J213" s="756"/>
      <c r="K213" s="760"/>
      <c r="L213" s="761"/>
      <c r="M213" s="756"/>
      <c r="N213" s="760"/>
      <c r="O213" s="756"/>
      <c r="P213" s="760"/>
      <c r="Q213" s="756"/>
      <c r="R213" s="758"/>
      <c r="S213" s="756"/>
      <c r="T213" s="756"/>
      <c r="U213" s="759"/>
      <c r="V213" s="759"/>
      <c r="W213" s="759"/>
      <c r="X213" s="759"/>
      <c r="Y213" s="756"/>
      <c r="Z213" s="756"/>
      <c r="AA213" s="756"/>
    </row>
    <row r="214" spans="1:36">
      <c r="A214" s="757" t="s">
        <v>525</v>
      </c>
      <c r="B214" s="757" t="s">
        <v>503</v>
      </c>
      <c r="C214" s="757" t="s">
        <v>504</v>
      </c>
      <c r="D214" s="757" t="s">
        <v>505</v>
      </c>
      <c r="E214" s="757" t="s">
        <v>526</v>
      </c>
      <c r="F214" s="757" t="s">
        <v>527</v>
      </c>
      <c r="G214" s="757"/>
      <c r="H214" s="756" t="s">
        <v>531</v>
      </c>
      <c r="I214" s="756" t="s">
        <v>532</v>
      </c>
      <c r="J214" s="756" t="s">
        <v>158</v>
      </c>
      <c r="K214" s="760" t="s">
        <v>532</v>
      </c>
      <c r="L214" s="761">
        <v>0.4</v>
      </c>
      <c r="M214" s="756" t="s">
        <v>160</v>
      </c>
      <c r="N214" s="760" t="s">
        <v>393</v>
      </c>
      <c r="O214" s="756">
        <v>3000</v>
      </c>
      <c r="P214" s="760">
        <v>500</v>
      </c>
      <c r="Q214" s="756">
        <v>224</v>
      </c>
      <c r="R214" s="758"/>
      <c r="S214" s="756">
        <f t="shared" ref="S214" si="129">+Q214+R214</f>
        <v>224</v>
      </c>
      <c r="T214" s="756">
        <f t="shared" ref="T214" si="130">+S214</f>
        <v>224</v>
      </c>
      <c r="U214" s="759">
        <f t="shared" si="122"/>
        <v>0.44800000000000001</v>
      </c>
      <c r="V214" s="759">
        <f t="shared" si="118"/>
        <v>7.4666666666666673E-2</v>
      </c>
      <c r="W214" s="759">
        <f t="shared" ref="W214" si="131">+(S214/P214)*L214</f>
        <v>0.17920000000000003</v>
      </c>
      <c r="X214" s="759">
        <f t="shared" ref="X214" si="132">+(T214/O214)*L214</f>
        <v>2.986666666666667E-2</v>
      </c>
      <c r="Y214" s="762">
        <v>1000</v>
      </c>
      <c r="Z214" s="762">
        <v>750</v>
      </c>
      <c r="AA214" s="762">
        <v>750</v>
      </c>
    </row>
    <row r="215" spans="1:36" ht="99.75" customHeight="1">
      <c r="A215" s="757" t="s">
        <v>525</v>
      </c>
      <c r="B215" s="757" t="s">
        <v>503</v>
      </c>
      <c r="C215" s="757" t="s">
        <v>504</v>
      </c>
      <c r="D215" s="757" t="s">
        <v>505</v>
      </c>
      <c r="E215" s="757" t="s">
        <v>526</v>
      </c>
      <c r="F215" s="757" t="s">
        <v>527</v>
      </c>
      <c r="G215" s="757"/>
      <c r="H215" s="756"/>
      <c r="I215" s="756"/>
      <c r="J215" s="756"/>
      <c r="K215" s="760"/>
      <c r="L215" s="761"/>
      <c r="M215" s="756"/>
      <c r="N215" s="760"/>
      <c r="O215" s="756"/>
      <c r="P215" s="760"/>
      <c r="Q215" s="756"/>
      <c r="R215" s="758"/>
      <c r="S215" s="756"/>
      <c r="T215" s="756"/>
      <c r="U215" s="759"/>
      <c r="V215" s="759"/>
      <c r="W215" s="759"/>
      <c r="X215" s="759"/>
      <c r="Y215" s="762"/>
      <c r="Z215" s="762"/>
      <c r="AA215" s="762"/>
    </row>
    <row r="216" spans="1:36">
      <c r="A216" s="757" t="s">
        <v>525</v>
      </c>
      <c r="B216" s="757" t="s">
        <v>503</v>
      </c>
      <c r="C216" s="757" t="s">
        <v>504</v>
      </c>
      <c r="D216" s="757" t="s">
        <v>505</v>
      </c>
      <c r="E216" s="757" t="s">
        <v>526</v>
      </c>
      <c r="F216" s="757" t="s">
        <v>527</v>
      </c>
      <c r="G216" s="757"/>
      <c r="H216" s="756" t="s">
        <v>533</v>
      </c>
      <c r="I216" s="756" t="s">
        <v>534</v>
      </c>
      <c r="J216" s="756" t="s">
        <v>535</v>
      </c>
      <c r="K216" s="760" t="s">
        <v>534</v>
      </c>
      <c r="L216" s="761">
        <v>0.5</v>
      </c>
      <c r="M216" s="756" t="s">
        <v>199</v>
      </c>
      <c r="N216" s="760" t="s">
        <v>536</v>
      </c>
      <c r="O216" s="756">
        <v>1</v>
      </c>
      <c r="P216" s="760">
        <v>0.5</v>
      </c>
      <c r="Q216" s="756">
        <v>0</v>
      </c>
      <c r="R216" s="758"/>
      <c r="S216" s="756">
        <f t="shared" ref="S216" si="133">+Q216+R216</f>
        <v>0</v>
      </c>
      <c r="T216" s="756">
        <f t="shared" ref="T216" si="134">+S216</f>
        <v>0</v>
      </c>
      <c r="U216" s="759">
        <f t="shared" si="122"/>
        <v>0</v>
      </c>
      <c r="V216" s="759">
        <f t="shared" si="118"/>
        <v>0</v>
      </c>
      <c r="W216" s="759">
        <f t="shared" ref="W216" si="135">+(S216/P216)*L216</f>
        <v>0</v>
      </c>
      <c r="X216" s="759">
        <f t="shared" ref="X216" si="136">+(T216/O216)*L216</f>
        <v>0</v>
      </c>
      <c r="Y216" s="756">
        <v>0.5</v>
      </c>
      <c r="Z216" s="756" t="s">
        <v>205</v>
      </c>
      <c r="AA216" s="756" t="s">
        <v>205</v>
      </c>
    </row>
    <row r="217" spans="1:36" ht="129.75" customHeight="1">
      <c r="A217" s="757" t="s">
        <v>525</v>
      </c>
      <c r="B217" s="757" t="s">
        <v>503</v>
      </c>
      <c r="C217" s="757" t="s">
        <v>504</v>
      </c>
      <c r="D217" s="757" t="s">
        <v>505</v>
      </c>
      <c r="E217" s="757" t="s">
        <v>526</v>
      </c>
      <c r="F217" s="757" t="s">
        <v>527</v>
      </c>
      <c r="G217" s="757"/>
      <c r="H217" s="756"/>
      <c r="I217" s="756"/>
      <c r="J217" s="756"/>
      <c r="K217" s="760"/>
      <c r="L217" s="761"/>
      <c r="M217" s="756"/>
      <c r="N217" s="760"/>
      <c r="O217" s="756"/>
      <c r="P217" s="760"/>
      <c r="Q217" s="756"/>
      <c r="R217" s="758"/>
      <c r="S217" s="756"/>
      <c r="T217" s="756"/>
      <c r="U217" s="759"/>
      <c r="V217" s="759"/>
      <c r="W217" s="759"/>
      <c r="X217" s="759"/>
      <c r="Y217" s="756"/>
      <c r="Z217" s="756"/>
      <c r="AA217" s="756"/>
    </row>
    <row r="218" spans="1:36" ht="48.75" customHeight="1">
      <c r="A218" s="93"/>
      <c r="B218" s="94"/>
      <c r="C218" s="95"/>
      <c r="D218" s="93"/>
      <c r="E218" s="96"/>
      <c r="F218" s="754" t="s">
        <v>537</v>
      </c>
      <c r="G218" s="754"/>
      <c r="H218" s="754"/>
      <c r="I218" s="754"/>
      <c r="J218" s="754"/>
      <c r="K218" s="754"/>
      <c r="L218" s="754"/>
      <c r="M218" s="754"/>
      <c r="N218" s="754"/>
      <c r="O218" s="754"/>
      <c r="P218" s="754"/>
      <c r="Q218" s="754"/>
      <c r="R218" s="754"/>
      <c r="S218" s="754"/>
      <c r="T218" s="754"/>
      <c r="U218" s="691">
        <f>AVERAGE(U211:U217)</f>
        <v>0.48266666666666663</v>
      </c>
      <c r="V218" s="691">
        <f>AVERAGE(V211:V217)</f>
        <v>0.10822222222222222</v>
      </c>
      <c r="W218" s="692">
        <f>+W211+W214+W216</f>
        <v>0.2792</v>
      </c>
      <c r="X218" s="692">
        <f>+X211+X214+X216</f>
        <v>5.4866666666666675E-2</v>
      </c>
      <c r="Y218" s="93"/>
      <c r="Z218" s="93"/>
      <c r="AA218" s="93"/>
      <c r="AB218" s="90"/>
      <c r="AC218" s="97"/>
      <c r="AD218" s="97"/>
      <c r="AE218" s="97"/>
      <c r="AF218" s="97"/>
      <c r="AG218" s="97"/>
      <c r="AH218" s="97"/>
      <c r="AI218" s="97"/>
      <c r="AJ218" s="97"/>
    </row>
    <row r="219" spans="1:36" ht="76.5" customHeight="1">
      <c r="A219" s="749" t="s">
        <v>538</v>
      </c>
      <c r="B219" s="749" t="s">
        <v>539</v>
      </c>
      <c r="C219" s="749" t="s">
        <v>540</v>
      </c>
      <c r="D219" s="749" t="s">
        <v>541</v>
      </c>
      <c r="E219" s="749" t="s">
        <v>542</v>
      </c>
      <c r="F219" s="749" t="s">
        <v>543</v>
      </c>
      <c r="G219" s="749"/>
      <c r="H219" s="750" t="s">
        <v>544</v>
      </c>
      <c r="I219" s="750" t="s">
        <v>545</v>
      </c>
      <c r="J219" s="750" t="s">
        <v>158</v>
      </c>
      <c r="K219" s="751" t="s">
        <v>545</v>
      </c>
      <c r="L219" s="752">
        <v>1</v>
      </c>
      <c r="M219" s="750" t="s">
        <v>160</v>
      </c>
      <c r="N219" s="751" t="s">
        <v>354</v>
      </c>
      <c r="O219" s="750">
        <v>500</v>
      </c>
      <c r="P219" s="751" t="s">
        <v>205</v>
      </c>
      <c r="Q219" s="750" t="s">
        <v>205</v>
      </c>
      <c r="R219" s="753"/>
      <c r="S219" s="750"/>
      <c r="T219" s="750">
        <v>0</v>
      </c>
      <c r="U219" s="754"/>
      <c r="V219" s="755">
        <v>0</v>
      </c>
      <c r="W219" s="754"/>
      <c r="X219" s="755">
        <v>0</v>
      </c>
      <c r="Y219" s="750">
        <v>150</v>
      </c>
      <c r="Z219" s="750">
        <v>150</v>
      </c>
      <c r="AA219" s="750">
        <v>200</v>
      </c>
    </row>
    <row r="220" spans="1:36" ht="87" customHeight="1">
      <c r="A220" s="749" t="s">
        <v>538</v>
      </c>
      <c r="B220" s="749" t="s">
        <v>539</v>
      </c>
      <c r="C220" s="749" t="s">
        <v>540</v>
      </c>
      <c r="D220" s="749" t="s">
        <v>541</v>
      </c>
      <c r="E220" s="749" t="s">
        <v>542</v>
      </c>
      <c r="F220" s="749"/>
      <c r="G220" s="749"/>
      <c r="H220" s="750"/>
      <c r="I220" s="750"/>
      <c r="J220" s="750"/>
      <c r="K220" s="751"/>
      <c r="L220" s="752"/>
      <c r="M220" s="750"/>
      <c r="N220" s="751"/>
      <c r="O220" s="750"/>
      <c r="P220" s="751"/>
      <c r="Q220" s="750"/>
      <c r="R220" s="753"/>
      <c r="S220" s="750"/>
      <c r="T220" s="750"/>
      <c r="U220" s="754"/>
      <c r="V220" s="754"/>
      <c r="W220" s="754"/>
      <c r="X220" s="754"/>
      <c r="Y220" s="750"/>
      <c r="Z220" s="750"/>
      <c r="AA220" s="750"/>
    </row>
    <row r="221" spans="1:36" ht="70.2" customHeight="1">
      <c r="A221" s="749" t="s">
        <v>538</v>
      </c>
      <c r="B221" s="749" t="s">
        <v>539</v>
      </c>
      <c r="C221" s="749" t="s">
        <v>540</v>
      </c>
      <c r="D221" s="749" t="s">
        <v>541</v>
      </c>
      <c r="E221" s="749" t="s">
        <v>542</v>
      </c>
      <c r="F221" s="749"/>
      <c r="G221" s="749"/>
      <c r="H221" s="750"/>
      <c r="I221" s="750"/>
      <c r="J221" s="750"/>
      <c r="K221" s="751"/>
      <c r="L221" s="752"/>
      <c r="M221" s="750"/>
      <c r="N221" s="751"/>
      <c r="O221" s="750"/>
      <c r="P221" s="751"/>
      <c r="Q221" s="750"/>
      <c r="R221" s="753"/>
      <c r="S221" s="750"/>
      <c r="T221" s="750"/>
      <c r="U221" s="754"/>
      <c r="V221" s="754"/>
      <c r="W221" s="754"/>
      <c r="X221" s="754"/>
      <c r="Y221" s="750"/>
      <c r="Z221" s="750"/>
      <c r="AA221" s="750"/>
    </row>
    <row r="222" spans="1:36" ht="76.2" customHeight="1">
      <c r="A222" s="101" t="s">
        <v>538</v>
      </c>
      <c r="B222" s="101" t="s">
        <v>539</v>
      </c>
      <c r="C222" s="101" t="s">
        <v>540</v>
      </c>
      <c r="D222" s="101" t="s">
        <v>541</v>
      </c>
      <c r="E222" s="101" t="s">
        <v>542</v>
      </c>
      <c r="F222" s="101" t="s">
        <v>546</v>
      </c>
      <c r="G222" s="98"/>
      <c r="H222" s="750" t="s">
        <v>547</v>
      </c>
      <c r="I222" s="750" t="s">
        <v>548</v>
      </c>
      <c r="J222" s="750" t="s">
        <v>158</v>
      </c>
      <c r="K222" s="751" t="s">
        <v>548</v>
      </c>
      <c r="L222" s="752">
        <v>0.5</v>
      </c>
      <c r="M222" s="750" t="s">
        <v>199</v>
      </c>
      <c r="N222" s="751" t="s">
        <v>388</v>
      </c>
      <c r="O222" s="750">
        <v>60</v>
      </c>
      <c r="P222" s="751" t="s">
        <v>205</v>
      </c>
      <c r="Q222" s="750" t="s">
        <v>205</v>
      </c>
      <c r="R222" s="753"/>
      <c r="S222" s="750"/>
      <c r="T222" s="750">
        <v>0</v>
      </c>
      <c r="U222" s="754"/>
      <c r="V222" s="755">
        <v>0</v>
      </c>
      <c r="W222" s="754"/>
      <c r="X222" s="755">
        <v>0</v>
      </c>
      <c r="Y222" s="750" t="s">
        <v>205</v>
      </c>
      <c r="Z222" s="750">
        <v>30</v>
      </c>
      <c r="AA222" s="750">
        <v>30</v>
      </c>
    </row>
    <row r="223" spans="1:36" ht="70.2" customHeight="1">
      <c r="A223" s="101" t="s">
        <v>538</v>
      </c>
      <c r="B223" s="101" t="s">
        <v>539</v>
      </c>
      <c r="C223" s="101" t="s">
        <v>540</v>
      </c>
      <c r="D223" s="101" t="s">
        <v>541</v>
      </c>
      <c r="E223" s="101" t="s">
        <v>542</v>
      </c>
      <c r="F223" s="101" t="s">
        <v>546</v>
      </c>
      <c r="G223" s="98"/>
      <c r="H223" s="750"/>
      <c r="I223" s="750"/>
      <c r="J223" s="750"/>
      <c r="K223" s="751"/>
      <c r="L223" s="752"/>
      <c r="M223" s="750"/>
      <c r="N223" s="751"/>
      <c r="O223" s="750"/>
      <c r="P223" s="751"/>
      <c r="Q223" s="750"/>
      <c r="R223" s="753"/>
      <c r="S223" s="750"/>
      <c r="T223" s="750"/>
      <c r="U223" s="754"/>
      <c r="V223" s="754"/>
      <c r="W223" s="754"/>
      <c r="X223" s="754"/>
      <c r="Y223" s="750"/>
      <c r="Z223" s="750"/>
      <c r="AA223" s="750"/>
    </row>
    <row r="224" spans="1:36" ht="68.400000000000006" customHeight="1">
      <c r="A224" s="101" t="s">
        <v>538</v>
      </c>
      <c r="B224" s="101" t="s">
        <v>539</v>
      </c>
      <c r="C224" s="101" t="s">
        <v>540</v>
      </c>
      <c r="D224" s="101" t="s">
        <v>541</v>
      </c>
      <c r="E224" s="101" t="s">
        <v>542</v>
      </c>
      <c r="F224" s="101" t="s">
        <v>546</v>
      </c>
      <c r="G224" s="98"/>
      <c r="H224" s="750"/>
      <c r="I224" s="750"/>
      <c r="J224" s="750"/>
      <c r="K224" s="751"/>
      <c r="L224" s="752"/>
      <c r="M224" s="750"/>
      <c r="N224" s="751"/>
      <c r="O224" s="750"/>
      <c r="P224" s="751"/>
      <c r="Q224" s="750"/>
      <c r="R224" s="753"/>
      <c r="S224" s="750"/>
      <c r="T224" s="750"/>
      <c r="U224" s="754"/>
      <c r="V224" s="754"/>
      <c r="W224" s="754"/>
      <c r="X224" s="754"/>
      <c r="Y224" s="750"/>
      <c r="Z224" s="750"/>
      <c r="AA224" s="750"/>
    </row>
    <row r="225" spans="1:36" ht="101.4" customHeight="1">
      <c r="A225" s="101" t="s">
        <v>538</v>
      </c>
      <c r="B225" s="101" t="s">
        <v>539</v>
      </c>
      <c r="C225" s="101" t="s">
        <v>540</v>
      </c>
      <c r="D225" s="101" t="s">
        <v>541</v>
      </c>
      <c r="E225" s="101" t="s">
        <v>542</v>
      </c>
      <c r="F225" s="101" t="s">
        <v>546</v>
      </c>
      <c r="G225" s="98"/>
      <c r="H225" s="93" t="s">
        <v>549</v>
      </c>
      <c r="I225" s="93" t="s">
        <v>550</v>
      </c>
      <c r="J225" s="93" t="s">
        <v>551</v>
      </c>
      <c r="K225" s="341" t="s">
        <v>550</v>
      </c>
      <c r="L225" s="65">
        <v>0.5</v>
      </c>
      <c r="M225" s="93" t="s">
        <v>160</v>
      </c>
      <c r="N225" s="341" t="s">
        <v>415</v>
      </c>
      <c r="O225" s="93">
        <v>100</v>
      </c>
      <c r="P225" s="341" t="s">
        <v>205</v>
      </c>
      <c r="Q225" s="93" t="s">
        <v>205</v>
      </c>
      <c r="R225" s="538"/>
      <c r="S225" s="93"/>
      <c r="T225" s="93">
        <v>0</v>
      </c>
      <c r="U225" s="68"/>
      <c r="V225" s="611">
        <v>0</v>
      </c>
      <c r="W225" s="68"/>
      <c r="X225" s="611">
        <v>0</v>
      </c>
      <c r="Y225" s="93">
        <v>30</v>
      </c>
      <c r="Z225" s="93">
        <v>30</v>
      </c>
      <c r="AA225" s="93">
        <v>40</v>
      </c>
    </row>
    <row r="226" spans="1:36" ht="116.4" customHeight="1">
      <c r="A226" s="101" t="s">
        <v>538</v>
      </c>
      <c r="B226" s="101" t="s">
        <v>539</v>
      </c>
      <c r="C226" s="101" t="s">
        <v>540</v>
      </c>
      <c r="D226" s="101" t="s">
        <v>541</v>
      </c>
      <c r="E226" s="101" t="s">
        <v>542</v>
      </c>
      <c r="F226" s="102" t="s">
        <v>546</v>
      </c>
      <c r="G226" s="98"/>
      <c r="H226" s="93" t="s">
        <v>552</v>
      </c>
      <c r="I226" s="93" t="s">
        <v>553</v>
      </c>
      <c r="J226" s="93" t="s">
        <v>554</v>
      </c>
      <c r="K226" s="341" t="s">
        <v>553</v>
      </c>
      <c r="L226" s="65">
        <v>0.5</v>
      </c>
      <c r="M226" s="93" t="s">
        <v>160</v>
      </c>
      <c r="N226" s="341" t="s">
        <v>412</v>
      </c>
      <c r="O226" s="93">
        <v>100</v>
      </c>
      <c r="P226" s="341" t="s">
        <v>205</v>
      </c>
      <c r="Q226" s="93" t="s">
        <v>205</v>
      </c>
      <c r="R226" s="538"/>
      <c r="S226" s="93"/>
      <c r="T226" s="93">
        <v>0</v>
      </c>
      <c r="U226" s="68"/>
      <c r="V226" s="611">
        <v>0</v>
      </c>
      <c r="W226" s="68"/>
      <c r="X226" s="611">
        <v>0</v>
      </c>
      <c r="Y226" s="93">
        <v>20</v>
      </c>
      <c r="Z226" s="93">
        <v>40</v>
      </c>
      <c r="AA226" s="93">
        <v>40</v>
      </c>
    </row>
    <row r="227" spans="1:36" ht="55.5" customHeight="1" thickBot="1">
      <c r="A227" s="93"/>
      <c r="B227" s="94"/>
      <c r="C227" s="95"/>
      <c r="D227" s="93"/>
      <c r="E227" s="96"/>
      <c r="F227" s="754" t="s">
        <v>555</v>
      </c>
      <c r="G227" s="754"/>
      <c r="H227" s="754"/>
      <c r="I227" s="754"/>
      <c r="J227" s="754"/>
      <c r="K227" s="754"/>
      <c r="L227" s="754"/>
      <c r="M227" s="754"/>
      <c r="N227" s="754"/>
      <c r="O227" s="754"/>
      <c r="P227" s="754"/>
      <c r="Q227" s="754"/>
      <c r="R227" s="754"/>
      <c r="S227" s="754"/>
      <c r="T227" s="754"/>
      <c r="U227" s="691"/>
      <c r="V227" s="691">
        <v>0</v>
      </c>
      <c r="W227" s="692"/>
      <c r="X227" s="692">
        <v>0</v>
      </c>
      <c r="Y227" s="93"/>
      <c r="Z227" s="93"/>
      <c r="AA227" s="93"/>
      <c r="AB227" s="90"/>
      <c r="AC227" s="97"/>
      <c r="AD227" s="97"/>
      <c r="AE227" s="97"/>
      <c r="AF227" s="97"/>
      <c r="AG227" s="97"/>
      <c r="AH227" s="97"/>
      <c r="AI227" s="97"/>
      <c r="AJ227" s="97"/>
    </row>
    <row r="228" spans="1:36" ht="162" customHeight="1" thickBot="1">
      <c r="U228" s="693" t="s">
        <v>1332</v>
      </c>
      <c r="V228" s="694" t="s">
        <v>1333</v>
      </c>
      <c r="W228" s="695" t="s">
        <v>1330</v>
      </c>
      <c r="X228" s="696" t="s">
        <v>1331</v>
      </c>
    </row>
    <row r="229" spans="1:36" s="97" customFormat="1" ht="78" customHeight="1" thickBot="1">
      <c r="F229" s="778" t="s">
        <v>1591</v>
      </c>
      <c r="G229" s="779"/>
      <c r="H229" s="779"/>
      <c r="I229" s="779"/>
      <c r="J229" s="779"/>
      <c r="K229" s="779"/>
      <c r="L229" s="779"/>
      <c r="M229" s="779"/>
      <c r="N229" s="779"/>
      <c r="O229" s="779"/>
      <c r="P229" s="779"/>
      <c r="Q229" s="779"/>
      <c r="R229" s="779"/>
      <c r="S229" s="779"/>
      <c r="T229" s="780"/>
      <c r="U229" s="697">
        <f>+(U15+U18+U43+U54+U68+U78+U92+U108+U119+U128+U134+U145+U152+U162+U178+U189+U202+U210+U218)/19</f>
        <v>0.88986062179471082</v>
      </c>
      <c r="V229" s="698">
        <f>+(V15+V18+V43+V54+V68+V78+V92+V108+V119+V128+V134+V145+V152+V162+V178+V189+V202+V210+V218)/19</f>
        <v>0.25395707453032818</v>
      </c>
      <c r="W229" s="700">
        <f>+(W15+W18+W43+W54+W68+W78+W92+W108+W119+W128+W134+W145+W152+W162+W178+W189+W202+W210+W218)/19</f>
        <v>0.71047850277369362</v>
      </c>
      <c r="X229" s="699">
        <f>+(X15+X18+X43+X54+X68+X78+X92+X108+X119+X128+X134+X145+X152+X162+X178+X189+X202+X210+X218)/19</f>
        <v>0.20374596807603709</v>
      </c>
      <c r="Y229" s="107"/>
      <c r="Z229" s="107"/>
      <c r="AA229" s="107"/>
    </row>
  </sheetData>
  <autoFilter ref="A8:AC229"/>
  <mergeCells count="1298">
    <mergeCell ref="D146:D151"/>
    <mergeCell ref="E146:E151"/>
    <mergeCell ref="F146:F151"/>
    <mergeCell ref="G135:G144"/>
    <mergeCell ref="G146:G151"/>
    <mergeCell ref="F152:T152"/>
    <mergeCell ref="J88:J89"/>
    <mergeCell ref="K88:K89"/>
    <mergeCell ref="L88:L89"/>
    <mergeCell ref="M88:M89"/>
    <mergeCell ref="N88:N89"/>
    <mergeCell ref="O88:O89"/>
    <mergeCell ref="P88:P89"/>
    <mergeCell ref="Q88:Q89"/>
    <mergeCell ref="R88:R89"/>
    <mergeCell ref="S88:S89"/>
    <mergeCell ref="F83:F91"/>
    <mergeCell ref="N83:N84"/>
    <mergeCell ref="O83:O84"/>
    <mergeCell ref="P83:P84"/>
    <mergeCell ref="Q83:Q84"/>
    <mergeCell ref="S109:S112"/>
    <mergeCell ref="T109:T112"/>
    <mergeCell ref="G109:G118"/>
    <mergeCell ref="L83:L84"/>
    <mergeCell ref="M83:M84"/>
    <mergeCell ref="G83:G91"/>
    <mergeCell ref="J147:J148"/>
    <mergeCell ref="K147:K148"/>
    <mergeCell ref="L147:L148"/>
    <mergeCell ref="M147:M148"/>
    <mergeCell ref="N147:N148"/>
    <mergeCell ref="Z88:Z89"/>
    <mergeCell ref="Y88:Y89"/>
    <mergeCell ref="X88:X89"/>
    <mergeCell ref="U88:U89"/>
    <mergeCell ref="V88:V89"/>
    <mergeCell ref="W88:W89"/>
    <mergeCell ref="T85:T87"/>
    <mergeCell ref="Z85:Z87"/>
    <mergeCell ref="X85:X87"/>
    <mergeCell ref="T88:T89"/>
    <mergeCell ref="P85:P87"/>
    <mergeCell ref="Q85:Q87"/>
    <mergeCell ref="R85:R87"/>
    <mergeCell ref="S85:S87"/>
    <mergeCell ref="J83:J84"/>
    <mergeCell ref="K83:K84"/>
    <mergeCell ref="D135:D144"/>
    <mergeCell ref="E135:E144"/>
    <mergeCell ref="F135:F144"/>
    <mergeCell ref="V103:V105"/>
    <mergeCell ref="W103:W105"/>
    <mergeCell ref="X103:X105"/>
    <mergeCell ref="G98:G107"/>
    <mergeCell ref="Y109:Y112"/>
    <mergeCell ref="Z109:Z112"/>
    <mergeCell ref="Z126:Z127"/>
    <mergeCell ref="Z129:Z133"/>
    <mergeCell ref="U135:U137"/>
    <mergeCell ref="V135:V137"/>
    <mergeCell ref="W135:W137"/>
    <mergeCell ref="X135:X137"/>
    <mergeCell ref="Y135:Y137"/>
    <mergeCell ref="AA83:AA84"/>
    <mergeCell ref="AA88:AA89"/>
    <mergeCell ref="K85:K87"/>
    <mergeCell ref="L85:L87"/>
    <mergeCell ref="M85:M87"/>
    <mergeCell ref="N85:N87"/>
    <mergeCell ref="O85:O87"/>
    <mergeCell ref="AA85:AA87"/>
    <mergeCell ref="Y85:Y87"/>
    <mergeCell ref="H80:H81"/>
    <mergeCell ref="I80:I81"/>
    <mergeCell ref="J80:J81"/>
    <mergeCell ref="K80:K81"/>
    <mergeCell ref="L80:L81"/>
    <mergeCell ref="M80:M81"/>
    <mergeCell ref="AA80:AA81"/>
    <mergeCell ref="A83:A91"/>
    <mergeCell ref="B83:B91"/>
    <mergeCell ref="C83:C91"/>
    <mergeCell ref="D83:D91"/>
    <mergeCell ref="E83:E91"/>
    <mergeCell ref="H85:H87"/>
    <mergeCell ref="I85:I87"/>
    <mergeCell ref="J85:J87"/>
    <mergeCell ref="H88:H89"/>
    <mergeCell ref="I88:I89"/>
    <mergeCell ref="Z83:Z84"/>
    <mergeCell ref="R83:R84"/>
    <mergeCell ref="S83:S84"/>
    <mergeCell ref="T83:T84"/>
    <mergeCell ref="U83:U84"/>
    <mergeCell ref="V83:V84"/>
    <mergeCell ref="F79:F81"/>
    <mergeCell ref="A79:A81"/>
    <mergeCell ref="B79:B81"/>
    <mergeCell ref="C79:C81"/>
    <mergeCell ref="D79:D81"/>
    <mergeCell ref="E79:E81"/>
    <mergeCell ref="N80:N81"/>
    <mergeCell ref="O80:O81"/>
    <mergeCell ref="P80:P81"/>
    <mergeCell ref="Z80:Z81"/>
    <mergeCell ref="U85:U87"/>
    <mergeCell ref="V85:V87"/>
    <mergeCell ref="W85:W87"/>
    <mergeCell ref="W83:W84"/>
    <mergeCell ref="X83:X84"/>
    <mergeCell ref="Y83:Y84"/>
    <mergeCell ref="H83:H84"/>
    <mergeCell ref="I83:I84"/>
    <mergeCell ref="U80:U81"/>
    <mergeCell ref="V80:V81"/>
    <mergeCell ref="W80:W81"/>
    <mergeCell ref="X80:X81"/>
    <mergeCell ref="Y80:Y81"/>
    <mergeCell ref="S80:S81"/>
    <mergeCell ref="T80:T81"/>
    <mergeCell ref="G79:G81"/>
    <mergeCell ref="Q80:Q81"/>
    <mergeCell ref="R80:R81"/>
    <mergeCell ref="X71:X73"/>
    <mergeCell ref="Y71:Y73"/>
    <mergeCell ref="Z71:Z73"/>
    <mergeCell ref="AA71:AA73"/>
    <mergeCell ref="H74:H76"/>
    <mergeCell ref="I74:I76"/>
    <mergeCell ref="J74:J76"/>
    <mergeCell ref="K74:K76"/>
    <mergeCell ref="L74:L76"/>
    <mergeCell ref="M74:M76"/>
    <mergeCell ref="N74:N76"/>
    <mergeCell ref="O74:O76"/>
    <mergeCell ref="P74:P76"/>
    <mergeCell ref="Q74:Q76"/>
    <mergeCell ref="R74:R76"/>
    <mergeCell ref="S74:S76"/>
    <mergeCell ref="S71:S73"/>
    <mergeCell ref="T71:T73"/>
    <mergeCell ref="U71:U73"/>
    <mergeCell ref="V71:V73"/>
    <mergeCell ref="W71:W73"/>
    <mergeCell ref="N71:N73"/>
    <mergeCell ref="O71:O73"/>
    <mergeCell ref="P71:P73"/>
    <mergeCell ref="Y74:Y76"/>
    <mergeCell ref="Z74:Z76"/>
    <mergeCell ref="AA74:AA76"/>
    <mergeCell ref="T74:T76"/>
    <mergeCell ref="U74:U76"/>
    <mergeCell ref="V74:V76"/>
    <mergeCell ref="W74:W76"/>
    <mergeCell ref="X74:X76"/>
    <mergeCell ref="A55:A67"/>
    <mergeCell ref="B55:B67"/>
    <mergeCell ref="C55:C67"/>
    <mergeCell ref="D55:D67"/>
    <mergeCell ref="E55:E67"/>
    <mergeCell ref="F55:F67"/>
    <mergeCell ref="G69:G77"/>
    <mergeCell ref="A69:A77"/>
    <mergeCell ref="B69:B77"/>
    <mergeCell ref="C69:C77"/>
    <mergeCell ref="D69:D77"/>
    <mergeCell ref="E69:E77"/>
    <mergeCell ref="F69:F77"/>
    <mergeCell ref="Q71:Q73"/>
    <mergeCell ref="R71:R73"/>
    <mergeCell ref="I71:I73"/>
    <mergeCell ref="J71:J73"/>
    <mergeCell ref="K71:K73"/>
    <mergeCell ref="L71:L73"/>
    <mergeCell ref="M71:M73"/>
    <mergeCell ref="K69:K70"/>
    <mergeCell ref="G55:G67"/>
    <mergeCell ref="H71:H73"/>
    <mergeCell ref="H69:H70"/>
    <mergeCell ref="I69:I70"/>
    <mergeCell ref="J69:J70"/>
    <mergeCell ref="R65:R67"/>
    <mergeCell ref="P62:P64"/>
    <mergeCell ref="Q62:Q64"/>
    <mergeCell ref="R62:R64"/>
    <mergeCell ref="H55:H58"/>
    <mergeCell ref="I55:I58"/>
    <mergeCell ref="V65:V67"/>
    <mergeCell ref="M65:M67"/>
    <mergeCell ref="N65:N67"/>
    <mergeCell ref="O65:O67"/>
    <mergeCell ref="P65:P67"/>
    <mergeCell ref="Q65:Q67"/>
    <mergeCell ref="AA69:AA70"/>
    <mergeCell ref="Y69:Y70"/>
    <mergeCell ref="Z69:Z70"/>
    <mergeCell ref="X69:X70"/>
    <mergeCell ref="U69:U70"/>
    <mergeCell ref="V69:V70"/>
    <mergeCell ref="W69:W70"/>
    <mergeCell ref="W65:W67"/>
    <mergeCell ref="X65:X67"/>
    <mergeCell ref="Y65:Y67"/>
    <mergeCell ref="Z65:Z67"/>
    <mergeCell ref="AA65:AA67"/>
    <mergeCell ref="H65:H67"/>
    <mergeCell ref="I65:I67"/>
    <mergeCell ref="J65:J67"/>
    <mergeCell ref="K65:K67"/>
    <mergeCell ref="L65:L67"/>
    <mergeCell ref="T62:T64"/>
    <mergeCell ref="H62:H64"/>
    <mergeCell ref="I62:I64"/>
    <mergeCell ref="J62:J64"/>
    <mergeCell ref="K62:K64"/>
    <mergeCell ref="L62:L64"/>
    <mergeCell ref="M62:M64"/>
    <mergeCell ref="N62:N64"/>
    <mergeCell ref="O62:O64"/>
    <mergeCell ref="S65:S67"/>
    <mergeCell ref="T65:T67"/>
    <mergeCell ref="U65:U67"/>
    <mergeCell ref="AA62:AA64"/>
    <mergeCell ref="Y62:Y64"/>
    <mergeCell ref="Z62:Z64"/>
    <mergeCell ref="X62:X64"/>
    <mergeCell ref="U62:U64"/>
    <mergeCell ref="V62:V64"/>
    <mergeCell ref="W62:W64"/>
    <mergeCell ref="H59:H61"/>
    <mergeCell ref="I59:I61"/>
    <mergeCell ref="J59:J61"/>
    <mergeCell ref="O59:O61"/>
    <mergeCell ref="P59:P61"/>
    <mergeCell ref="Q59:Q61"/>
    <mergeCell ref="R59:R61"/>
    <mergeCell ref="S59:S61"/>
    <mergeCell ref="AA59:AA61"/>
    <mergeCell ref="Y59:Y61"/>
    <mergeCell ref="Z59:Z61"/>
    <mergeCell ref="X59:X61"/>
    <mergeCell ref="U59:U61"/>
    <mergeCell ref="V59:V61"/>
    <mergeCell ref="W59:W61"/>
    <mergeCell ref="T59:T61"/>
    <mergeCell ref="K59:K61"/>
    <mergeCell ref="S62:S64"/>
    <mergeCell ref="L59:L61"/>
    <mergeCell ref="M59:M61"/>
    <mergeCell ref="N59:N61"/>
    <mergeCell ref="AA55:AA58"/>
    <mergeCell ref="Y55:Y58"/>
    <mergeCell ref="Z55:Z58"/>
    <mergeCell ref="X55:X58"/>
    <mergeCell ref="U55:U58"/>
    <mergeCell ref="V55:V58"/>
    <mergeCell ref="W55:W58"/>
    <mergeCell ref="W51:W53"/>
    <mergeCell ref="X51:X53"/>
    <mergeCell ref="Y51:Y53"/>
    <mergeCell ref="Z51:Z53"/>
    <mergeCell ref="AA51:AA53"/>
    <mergeCell ref="L55:L58"/>
    <mergeCell ref="K55:K58"/>
    <mergeCell ref="J55:J58"/>
    <mergeCell ref="T55:T58"/>
    <mergeCell ref="O55:O58"/>
    <mergeCell ref="P55:P58"/>
    <mergeCell ref="Q55:Q58"/>
    <mergeCell ref="R55:R58"/>
    <mergeCell ref="S55:S58"/>
    <mergeCell ref="N55:N58"/>
    <mergeCell ref="M55:M58"/>
    <mergeCell ref="H51:H53"/>
    <mergeCell ref="I51:I53"/>
    <mergeCell ref="J51:J53"/>
    <mergeCell ref="K51:K53"/>
    <mergeCell ref="L51:L53"/>
    <mergeCell ref="G44:G53"/>
    <mergeCell ref="A44:A53"/>
    <mergeCell ref="B44:B53"/>
    <mergeCell ref="C44:C53"/>
    <mergeCell ref="D44:D53"/>
    <mergeCell ref="E44:E53"/>
    <mergeCell ref="F44:F53"/>
    <mergeCell ref="R51:R53"/>
    <mergeCell ref="S51:S53"/>
    <mergeCell ref="T51:T53"/>
    <mergeCell ref="U51:U53"/>
    <mergeCell ref="V51:V53"/>
    <mergeCell ref="M51:M53"/>
    <mergeCell ref="N51:N53"/>
    <mergeCell ref="O51:O53"/>
    <mergeCell ref="P51:P53"/>
    <mergeCell ref="Q51:Q53"/>
    <mergeCell ref="N44:N50"/>
    <mergeCell ref="L44:L50"/>
    <mergeCell ref="M44:M50"/>
    <mergeCell ref="K44:K50"/>
    <mergeCell ref="H44:H50"/>
    <mergeCell ref="I44:I50"/>
    <mergeCell ref="J44:J50"/>
    <mergeCell ref="F19:F42"/>
    <mergeCell ref="AA44:AA50"/>
    <mergeCell ref="Y44:Y50"/>
    <mergeCell ref="Z44:Z50"/>
    <mergeCell ref="X44:X50"/>
    <mergeCell ref="U44:U50"/>
    <mergeCell ref="V44:V50"/>
    <mergeCell ref="W44:W50"/>
    <mergeCell ref="T44:T50"/>
    <mergeCell ref="O44:O50"/>
    <mergeCell ref="P44:P50"/>
    <mergeCell ref="Q44:Q50"/>
    <mergeCell ref="R44:R50"/>
    <mergeCell ref="S44:S50"/>
    <mergeCell ref="N41:N42"/>
    <mergeCell ref="M41:M42"/>
    <mergeCell ref="L41:L42"/>
    <mergeCell ref="P34:P39"/>
    <mergeCell ref="Q34:Q39"/>
    <mergeCell ref="R34:R39"/>
    <mergeCell ref="S34:S39"/>
    <mergeCell ref="AA34:AA39"/>
    <mergeCell ref="U34:U39"/>
    <mergeCell ref="V34:V39"/>
    <mergeCell ref="W34:W39"/>
    <mergeCell ref="K41:K42"/>
    <mergeCell ref="H41:H42"/>
    <mergeCell ref="I41:I42"/>
    <mergeCell ref="J41:J42"/>
    <mergeCell ref="G19:G42"/>
    <mergeCell ref="AA41:AA42"/>
    <mergeCell ref="Z41:Z42"/>
    <mergeCell ref="A19:A42"/>
    <mergeCell ref="T41:T42"/>
    <mergeCell ref="O41:O42"/>
    <mergeCell ref="P41:P42"/>
    <mergeCell ref="Q41:Q42"/>
    <mergeCell ref="R41:R42"/>
    <mergeCell ref="S41:S42"/>
    <mergeCell ref="B19:B42"/>
    <mergeCell ref="C19:C42"/>
    <mergeCell ref="D19:D42"/>
    <mergeCell ref="E19:E42"/>
    <mergeCell ref="X34:X39"/>
    <mergeCell ref="Y34:Y39"/>
    <mergeCell ref="Z34:Z39"/>
    <mergeCell ref="N29:N33"/>
    <mergeCell ref="H29:H33"/>
    <mergeCell ref="I29:I33"/>
    <mergeCell ref="J29:J33"/>
    <mergeCell ref="K29:K33"/>
    <mergeCell ref="L29:L33"/>
    <mergeCell ref="M29:M33"/>
    <mergeCell ref="T29:T33"/>
    <mergeCell ref="O29:O33"/>
    <mergeCell ref="P29:P33"/>
    <mergeCell ref="Q29:Q33"/>
    <mergeCell ref="R29:R33"/>
    <mergeCell ref="S29:S33"/>
    <mergeCell ref="U41:U42"/>
    <mergeCell ref="V41:V42"/>
    <mergeCell ref="W41:W42"/>
    <mergeCell ref="X41:X42"/>
    <mergeCell ref="Y41:Y42"/>
    <mergeCell ref="N34:N39"/>
    <mergeCell ref="H34:H39"/>
    <mergeCell ref="I34:I39"/>
    <mergeCell ref="J34:J39"/>
    <mergeCell ref="K34:K39"/>
    <mergeCell ref="L34:L39"/>
    <mergeCell ref="M34:M39"/>
    <mergeCell ref="T34:T39"/>
    <mergeCell ref="O34:O39"/>
    <mergeCell ref="D9:D14"/>
    <mergeCell ref="E9:E14"/>
    <mergeCell ref="AA29:AA33"/>
    <mergeCell ref="Y29:Y33"/>
    <mergeCell ref="Z29:Z33"/>
    <mergeCell ref="X29:X33"/>
    <mergeCell ref="U29:U33"/>
    <mergeCell ref="V29:V33"/>
    <mergeCell ref="W29:W33"/>
    <mergeCell ref="I20:I26"/>
    <mergeCell ref="J20:J26"/>
    <mergeCell ref="K20:K26"/>
    <mergeCell ref="L20:L26"/>
    <mergeCell ref="M20:M26"/>
    <mergeCell ref="AA20:AA26"/>
    <mergeCell ref="Z20:Z26"/>
    <mergeCell ref="Y20:Y26"/>
    <mergeCell ref="X20:X26"/>
    <mergeCell ref="U20:U26"/>
    <mergeCell ref="V20:V26"/>
    <mergeCell ref="W20:W26"/>
    <mergeCell ref="Z9:Z11"/>
    <mergeCell ref="AA9:AA11"/>
    <mergeCell ref="AA13:AA14"/>
    <mergeCell ref="Y13:Y14"/>
    <mergeCell ref="Z13:Z14"/>
    <mergeCell ref="U9:U11"/>
    <mergeCell ref="V9:V11"/>
    <mergeCell ref="W9:W11"/>
    <mergeCell ref="X9:X11"/>
    <mergeCell ref="Y9:Y11"/>
    <mergeCell ref="A16:A17"/>
    <mergeCell ref="B16:B17"/>
    <mergeCell ref="C16:C17"/>
    <mergeCell ref="D16:D17"/>
    <mergeCell ref="E16:E17"/>
    <mergeCell ref="P13:P14"/>
    <mergeCell ref="Q13:Q14"/>
    <mergeCell ref="R13:R14"/>
    <mergeCell ref="S13:S14"/>
    <mergeCell ref="G9:G14"/>
    <mergeCell ref="K13:K14"/>
    <mergeCell ref="L13:L14"/>
    <mergeCell ref="M13:M14"/>
    <mergeCell ref="N13:N14"/>
    <mergeCell ref="O13:O14"/>
    <mergeCell ref="H13:H14"/>
    <mergeCell ref="I13:I14"/>
    <mergeCell ref="J13:J14"/>
    <mergeCell ref="F9:F14"/>
    <mergeCell ref="A9:A14"/>
    <mergeCell ref="B9:B14"/>
    <mergeCell ref="C9:C14"/>
    <mergeCell ref="N9:N11"/>
    <mergeCell ref="M9:M11"/>
    <mergeCell ref="L9:L11"/>
    <mergeCell ref="K9:K11"/>
    <mergeCell ref="H9:H11"/>
    <mergeCell ref="I9:I11"/>
    <mergeCell ref="J9:J11"/>
    <mergeCell ref="T9:T11"/>
    <mergeCell ref="S9:S11"/>
    <mergeCell ref="Q9:Q11"/>
    <mergeCell ref="P9:P11"/>
    <mergeCell ref="O9:O11"/>
    <mergeCell ref="X13:X14"/>
    <mergeCell ref="U13:U14"/>
    <mergeCell ref="V13:V14"/>
    <mergeCell ref="W13:W14"/>
    <mergeCell ref="T13:T14"/>
    <mergeCell ref="F15:T15"/>
    <mergeCell ref="F18:T18"/>
    <mergeCell ref="R9:R11"/>
    <mergeCell ref="F43:T43"/>
    <mergeCell ref="F54:T54"/>
    <mergeCell ref="F108:T108"/>
    <mergeCell ref="G16:G17"/>
    <mergeCell ref="F16:F17"/>
    <mergeCell ref="T20:T26"/>
    <mergeCell ref="S20:S26"/>
    <mergeCell ref="O20:O26"/>
    <mergeCell ref="P20:P26"/>
    <mergeCell ref="Q20:Q26"/>
    <mergeCell ref="N20:N26"/>
    <mergeCell ref="H20:H26"/>
    <mergeCell ref="F119:T119"/>
    <mergeCell ref="F128:T128"/>
    <mergeCell ref="F68:T68"/>
    <mergeCell ref="F78:T78"/>
    <mergeCell ref="F82:T82"/>
    <mergeCell ref="F92:T92"/>
    <mergeCell ref="F97:T97"/>
    <mergeCell ref="T69:T70"/>
    <mergeCell ref="O69:O70"/>
    <mergeCell ref="P69:P70"/>
    <mergeCell ref="Q69:Q70"/>
    <mergeCell ref="R69:R70"/>
    <mergeCell ref="S69:S70"/>
    <mergeCell ref="N69:N70"/>
    <mergeCell ref="M69:M70"/>
    <mergeCell ref="L69:L70"/>
    <mergeCell ref="K109:K112"/>
    <mergeCell ref="L109:L112"/>
    <mergeCell ref="H116:H118"/>
    <mergeCell ref="I116:I118"/>
    <mergeCell ref="F227:T227"/>
    <mergeCell ref="H135:H137"/>
    <mergeCell ref="I135:I137"/>
    <mergeCell ref="J135:J137"/>
    <mergeCell ref="K135:K137"/>
    <mergeCell ref="L135:L137"/>
    <mergeCell ref="M135:M137"/>
    <mergeCell ref="N135:N137"/>
    <mergeCell ref="O135:O137"/>
    <mergeCell ref="P135:P137"/>
    <mergeCell ref="Q135:Q137"/>
    <mergeCell ref="R135:R137"/>
    <mergeCell ref="S135:S137"/>
    <mergeCell ref="T135:T137"/>
    <mergeCell ref="H147:H148"/>
    <mergeCell ref="I147:I148"/>
    <mergeCell ref="S176:S177"/>
    <mergeCell ref="T176:T177"/>
    <mergeCell ref="L172:L173"/>
    <mergeCell ref="M172:M173"/>
    <mergeCell ref="N172:N173"/>
    <mergeCell ref="O172:O173"/>
    <mergeCell ref="P172:P173"/>
    <mergeCell ref="Q168:Q169"/>
    <mergeCell ref="R168:R169"/>
    <mergeCell ref="S168:S169"/>
    <mergeCell ref="T168:T169"/>
    <mergeCell ref="Q184:Q186"/>
    <mergeCell ref="R184:R186"/>
    <mergeCell ref="S184:S186"/>
    <mergeCell ref="F229:T229"/>
    <mergeCell ref="G93:G96"/>
    <mergeCell ref="A93:A96"/>
    <mergeCell ref="B93:B96"/>
    <mergeCell ref="C93:C96"/>
    <mergeCell ref="D93:D96"/>
    <mergeCell ref="E93:E96"/>
    <mergeCell ref="F93:F96"/>
    <mergeCell ref="H98:H102"/>
    <mergeCell ref="I98:I102"/>
    <mergeCell ref="J98:J102"/>
    <mergeCell ref="K98:K102"/>
    <mergeCell ref="L98:L102"/>
    <mergeCell ref="M98:M102"/>
    <mergeCell ref="N98:N102"/>
    <mergeCell ref="O98:O102"/>
    <mergeCell ref="P98:P102"/>
    <mergeCell ref="Q98:Q102"/>
    <mergeCell ref="R98:R102"/>
    <mergeCell ref="S98:S102"/>
    <mergeCell ref="T98:T102"/>
    <mergeCell ref="H109:H112"/>
    <mergeCell ref="I109:I112"/>
    <mergeCell ref="J109:J112"/>
    <mergeCell ref="F134:T134"/>
    <mergeCell ref="F145:T145"/>
    <mergeCell ref="F162:T162"/>
    <mergeCell ref="F178:T178"/>
    <mergeCell ref="F189:T189"/>
    <mergeCell ref="F202:T202"/>
    <mergeCell ref="F210:T210"/>
    <mergeCell ref="F218:T218"/>
    <mergeCell ref="AA98:AA102"/>
    <mergeCell ref="H103:H105"/>
    <mergeCell ref="I103:I105"/>
    <mergeCell ref="J103:J105"/>
    <mergeCell ref="K103:K105"/>
    <mergeCell ref="L103:L105"/>
    <mergeCell ref="M103:M105"/>
    <mergeCell ref="N103:N105"/>
    <mergeCell ref="O103:O105"/>
    <mergeCell ref="P103:P105"/>
    <mergeCell ref="Q103:Q105"/>
    <mergeCell ref="R103:R105"/>
    <mergeCell ref="S103:S105"/>
    <mergeCell ref="T103:T105"/>
    <mergeCell ref="Y103:Y105"/>
    <mergeCell ref="Z103:Z105"/>
    <mergeCell ref="AA103:AA105"/>
    <mergeCell ref="U103:U105"/>
    <mergeCell ref="U114:U115"/>
    <mergeCell ref="V114:V115"/>
    <mergeCell ref="W114:W115"/>
    <mergeCell ref="X114:X115"/>
    <mergeCell ref="Y114:Y115"/>
    <mergeCell ref="A98:A107"/>
    <mergeCell ref="B98:B107"/>
    <mergeCell ref="C98:C107"/>
    <mergeCell ref="D98:D107"/>
    <mergeCell ref="E98:E107"/>
    <mergeCell ref="F98:F107"/>
    <mergeCell ref="U98:U102"/>
    <mergeCell ref="V98:V102"/>
    <mergeCell ref="W98:W102"/>
    <mergeCell ref="X98:X102"/>
    <mergeCell ref="Y98:Y102"/>
    <mergeCell ref="Z98:Z102"/>
    <mergeCell ref="J120:J125"/>
    <mergeCell ref="K120:K125"/>
    <mergeCell ref="L120:L125"/>
    <mergeCell ref="M120:M125"/>
    <mergeCell ref="N120:N125"/>
    <mergeCell ref="O120:O125"/>
    <mergeCell ref="P120:P125"/>
    <mergeCell ref="Q120:Q125"/>
    <mergeCell ref="R120:R125"/>
    <mergeCell ref="J116:J118"/>
    <mergeCell ref="K116:K118"/>
    <mergeCell ref="L116:L118"/>
    <mergeCell ref="M116:M118"/>
    <mergeCell ref="N116:N118"/>
    <mergeCell ref="O116:O118"/>
    <mergeCell ref="P116:P118"/>
    <mergeCell ref="AA109:AA112"/>
    <mergeCell ref="U109:U112"/>
    <mergeCell ref="V109:V112"/>
    <mergeCell ref="W109:W112"/>
    <mergeCell ref="X109:X112"/>
    <mergeCell ref="M109:M112"/>
    <mergeCell ref="N109:N112"/>
    <mergeCell ref="O109:O112"/>
    <mergeCell ref="P109:P112"/>
    <mergeCell ref="Q109:Q112"/>
    <mergeCell ref="R109:R112"/>
    <mergeCell ref="P114:P115"/>
    <mergeCell ref="Q114:Q115"/>
    <mergeCell ref="R114:R115"/>
    <mergeCell ref="S114:S115"/>
    <mergeCell ref="T114:T115"/>
    <mergeCell ref="A109:A118"/>
    <mergeCell ref="B109:B118"/>
    <mergeCell ref="C109:C118"/>
    <mergeCell ref="D109:D118"/>
    <mergeCell ref="E109:E118"/>
    <mergeCell ref="F109:F118"/>
    <mergeCell ref="H120:H125"/>
    <mergeCell ref="I120:I125"/>
    <mergeCell ref="Z116:Z118"/>
    <mergeCell ref="AA116:AA118"/>
    <mergeCell ref="H114:H115"/>
    <mergeCell ref="I114:I115"/>
    <mergeCell ref="J114:J115"/>
    <mergeCell ref="K114:K115"/>
    <mergeCell ref="L114:L115"/>
    <mergeCell ref="M114:M115"/>
    <mergeCell ref="N114:N115"/>
    <mergeCell ref="O114:O115"/>
    <mergeCell ref="Z114:Z115"/>
    <mergeCell ref="AA114:AA115"/>
    <mergeCell ref="Q116:Q118"/>
    <mergeCell ref="R116:R118"/>
    <mergeCell ref="S116:S118"/>
    <mergeCell ref="T116:T118"/>
    <mergeCell ref="U116:U118"/>
    <mergeCell ref="V116:V118"/>
    <mergeCell ref="W116:W118"/>
    <mergeCell ref="X116:X118"/>
    <mergeCell ref="Y116:Y118"/>
    <mergeCell ref="X120:X125"/>
    <mergeCell ref="Y120:Y125"/>
    <mergeCell ref="Z120:Z125"/>
    <mergeCell ref="AA126:AA127"/>
    <mergeCell ref="G120:G127"/>
    <mergeCell ref="A120:A127"/>
    <mergeCell ref="B120:B127"/>
    <mergeCell ref="C120:C127"/>
    <mergeCell ref="D120:D127"/>
    <mergeCell ref="E120:E127"/>
    <mergeCell ref="F120:F127"/>
    <mergeCell ref="Q126:Q127"/>
    <mergeCell ref="R126:R127"/>
    <mergeCell ref="S126:S127"/>
    <mergeCell ref="T126:T127"/>
    <mergeCell ref="U126:U127"/>
    <mergeCell ref="V126:V127"/>
    <mergeCell ref="W126:W127"/>
    <mergeCell ref="X126:X127"/>
    <mergeCell ref="Y126:Y127"/>
    <mergeCell ref="H126:H127"/>
    <mergeCell ref="I126:I127"/>
    <mergeCell ref="J126:J127"/>
    <mergeCell ref="K126:K127"/>
    <mergeCell ref="L126:L127"/>
    <mergeCell ref="M126:M127"/>
    <mergeCell ref="N126:N127"/>
    <mergeCell ref="O126:O127"/>
    <mergeCell ref="P126:P127"/>
    <mergeCell ref="S120:S125"/>
    <mergeCell ref="T120:T125"/>
    <mergeCell ref="U120:U125"/>
    <mergeCell ref="V120:V125"/>
    <mergeCell ref="W120:W125"/>
    <mergeCell ref="AA120:AA125"/>
    <mergeCell ref="AA129:AA133"/>
    <mergeCell ref="A129:A133"/>
    <mergeCell ref="B129:B133"/>
    <mergeCell ref="C129:C133"/>
    <mergeCell ref="D129:D133"/>
    <mergeCell ref="E129:E133"/>
    <mergeCell ref="F129:F133"/>
    <mergeCell ref="G129:G133"/>
    <mergeCell ref="Q129:Q133"/>
    <mergeCell ref="R129:R133"/>
    <mergeCell ref="S129:S133"/>
    <mergeCell ref="T129:T133"/>
    <mergeCell ref="U129:U133"/>
    <mergeCell ref="V129:V133"/>
    <mergeCell ref="W129:W133"/>
    <mergeCell ref="X129:X133"/>
    <mergeCell ref="Y129:Y133"/>
    <mergeCell ref="H129:H133"/>
    <mergeCell ref="I129:I133"/>
    <mergeCell ref="J129:J133"/>
    <mergeCell ref="K129:K133"/>
    <mergeCell ref="L129:L133"/>
    <mergeCell ref="M129:M133"/>
    <mergeCell ref="N129:N133"/>
    <mergeCell ref="O129:O133"/>
    <mergeCell ref="P129:P133"/>
    <mergeCell ref="Z135:Z137"/>
    <mergeCell ref="AA135:AA137"/>
    <mergeCell ref="H138:H139"/>
    <mergeCell ref="I138:I139"/>
    <mergeCell ref="J138:J139"/>
    <mergeCell ref="K138:K139"/>
    <mergeCell ref="L138:L139"/>
    <mergeCell ref="M138:M139"/>
    <mergeCell ref="N138:N139"/>
    <mergeCell ref="O138:O139"/>
    <mergeCell ref="P138:P139"/>
    <mergeCell ref="Q138:Q139"/>
    <mergeCell ref="R138:R139"/>
    <mergeCell ref="S138:S139"/>
    <mergeCell ref="T138:T139"/>
    <mergeCell ref="U138:U139"/>
    <mergeCell ref="V138:V139"/>
    <mergeCell ref="W138:W139"/>
    <mergeCell ref="X138:X139"/>
    <mergeCell ref="O147:O148"/>
    <mergeCell ref="P147:P148"/>
    <mergeCell ref="Q147:Q148"/>
    <mergeCell ref="R147:R148"/>
    <mergeCell ref="Y138:Y139"/>
    <mergeCell ref="Z138:Z139"/>
    <mergeCell ref="AA138:AA139"/>
    <mergeCell ref="H141:H144"/>
    <mergeCell ref="I141:I144"/>
    <mergeCell ref="J141:J144"/>
    <mergeCell ref="K141:K144"/>
    <mergeCell ref="L141:L144"/>
    <mergeCell ref="M141:M144"/>
    <mergeCell ref="N141:N144"/>
    <mergeCell ref="O141:O144"/>
    <mergeCell ref="P141:P144"/>
    <mergeCell ref="Q141:Q144"/>
    <mergeCell ref="R141:R144"/>
    <mergeCell ref="S141:S144"/>
    <mergeCell ref="T141:T144"/>
    <mergeCell ref="U141:U144"/>
    <mergeCell ref="V141:V144"/>
    <mergeCell ref="W141:W144"/>
    <mergeCell ref="X141:X144"/>
    <mergeCell ref="Y141:Y144"/>
    <mergeCell ref="Z141:Z144"/>
    <mergeCell ref="AA141:AA144"/>
    <mergeCell ref="Z149:Z150"/>
    <mergeCell ref="AA149:AA150"/>
    <mergeCell ref="B135:B151"/>
    <mergeCell ref="C135:C151"/>
    <mergeCell ref="A135:A151"/>
    <mergeCell ref="Q149:Q150"/>
    <mergeCell ref="R149:R150"/>
    <mergeCell ref="S149:S150"/>
    <mergeCell ref="T149:T150"/>
    <mergeCell ref="U149:U150"/>
    <mergeCell ref="V149:V150"/>
    <mergeCell ref="W149:W150"/>
    <mergeCell ref="X149:X150"/>
    <mergeCell ref="Y149:Y150"/>
    <mergeCell ref="H149:H150"/>
    <mergeCell ref="I149:I150"/>
    <mergeCell ref="J149:J150"/>
    <mergeCell ref="K149:K150"/>
    <mergeCell ref="L149:L150"/>
    <mergeCell ref="M149:M150"/>
    <mergeCell ref="N149:N150"/>
    <mergeCell ref="O149:O150"/>
    <mergeCell ref="P149:P150"/>
    <mergeCell ref="S147:S148"/>
    <mergeCell ref="T147:T148"/>
    <mergeCell ref="U147:U148"/>
    <mergeCell ref="V147:V148"/>
    <mergeCell ref="W147:W148"/>
    <mergeCell ref="X147:X148"/>
    <mergeCell ref="Y147:Y148"/>
    <mergeCell ref="Z147:Z148"/>
    <mergeCell ref="AA147:AA148"/>
    <mergeCell ref="I157:I158"/>
    <mergeCell ref="J157:J158"/>
    <mergeCell ref="K157:K158"/>
    <mergeCell ref="Z157:Z158"/>
    <mergeCell ref="AA157:AA158"/>
    <mergeCell ref="Q159:Q161"/>
    <mergeCell ref="R159:R161"/>
    <mergeCell ref="S159:S161"/>
    <mergeCell ref="T159:T161"/>
    <mergeCell ref="U159:U161"/>
    <mergeCell ref="V159:V161"/>
    <mergeCell ref="W159:W161"/>
    <mergeCell ref="X159:X161"/>
    <mergeCell ref="Y159:Y161"/>
    <mergeCell ref="H159:H161"/>
    <mergeCell ref="I159:I161"/>
    <mergeCell ref="J159:J161"/>
    <mergeCell ref="K159:K161"/>
    <mergeCell ref="L159:L161"/>
    <mergeCell ref="M159:M161"/>
    <mergeCell ref="N159:N161"/>
    <mergeCell ref="O159:O161"/>
    <mergeCell ref="P159:P161"/>
    <mergeCell ref="I172:I173"/>
    <mergeCell ref="J172:J173"/>
    <mergeCell ref="K172:K173"/>
    <mergeCell ref="Z153:Z154"/>
    <mergeCell ref="AA153:AA154"/>
    <mergeCell ref="G153:G161"/>
    <mergeCell ref="A153:A161"/>
    <mergeCell ref="B153:B161"/>
    <mergeCell ref="C153:C161"/>
    <mergeCell ref="D153:D161"/>
    <mergeCell ref="E153:E161"/>
    <mergeCell ref="F153:F161"/>
    <mergeCell ref="P153:P154"/>
    <mergeCell ref="Q153:Q154"/>
    <mergeCell ref="R153:R154"/>
    <mergeCell ref="S153:S154"/>
    <mergeCell ref="T153:T154"/>
    <mergeCell ref="U153:U154"/>
    <mergeCell ref="V153:V154"/>
    <mergeCell ref="W153:W154"/>
    <mergeCell ref="X153:X154"/>
    <mergeCell ref="H153:H154"/>
    <mergeCell ref="I153:I154"/>
    <mergeCell ref="J153:J154"/>
    <mergeCell ref="K153:K154"/>
    <mergeCell ref="L153:L154"/>
    <mergeCell ref="M153:M154"/>
    <mergeCell ref="N153:N154"/>
    <mergeCell ref="O153:O154"/>
    <mergeCell ref="Z159:Z161"/>
    <mergeCell ref="AA159:AA161"/>
    <mergeCell ref="H157:H158"/>
    <mergeCell ref="K176:K177"/>
    <mergeCell ref="L176:L177"/>
    <mergeCell ref="M176:M177"/>
    <mergeCell ref="N176:N177"/>
    <mergeCell ref="O176:O177"/>
    <mergeCell ref="P176:P177"/>
    <mergeCell ref="Y153:Y154"/>
    <mergeCell ref="L157:L158"/>
    <mergeCell ref="M157:M158"/>
    <mergeCell ref="N157:N158"/>
    <mergeCell ref="O157:O158"/>
    <mergeCell ref="P157:P158"/>
    <mergeCell ref="Q157:Q158"/>
    <mergeCell ref="R157:R158"/>
    <mergeCell ref="S157:S158"/>
    <mergeCell ref="T157:T158"/>
    <mergeCell ref="U157:U158"/>
    <mergeCell ref="V157:V158"/>
    <mergeCell ref="W157:W158"/>
    <mergeCell ref="X157:X158"/>
    <mergeCell ref="Y157:Y158"/>
    <mergeCell ref="U168:U169"/>
    <mergeCell ref="V168:V169"/>
    <mergeCell ref="W168:W169"/>
    <mergeCell ref="X168:X169"/>
    <mergeCell ref="Y168:Y169"/>
    <mergeCell ref="S165:S167"/>
    <mergeCell ref="T165:T167"/>
    <mergeCell ref="U165:U167"/>
    <mergeCell ref="V165:V167"/>
    <mergeCell ref="W165:W167"/>
    <mergeCell ref="X165:X167"/>
    <mergeCell ref="Z176:Z177"/>
    <mergeCell ref="AA176:AA177"/>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U174:U175"/>
    <mergeCell ref="V174:V175"/>
    <mergeCell ref="W174:W175"/>
    <mergeCell ref="X174:X175"/>
    <mergeCell ref="Y174:Y175"/>
    <mergeCell ref="Z174:Z175"/>
    <mergeCell ref="AA174:AA175"/>
    <mergeCell ref="Q176:Q177"/>
    <mergeCell ref="R176:R177"/>
    <mergeCell ref="U176:U177"/>
    <mergeCell ref="V176:V177"/>
    <mergeCell ref="W176:W177"/>
    <mergeCell ref="X176:X177"/>
    <mergeCell ref="Y176:Y177"/>
    <mergeCell ref="H176:H177"/>
    <mergeCell ref="I176:I177"/>
    <mergeCell ref="J176:J177"/>
    <mergeCell ref="Z172:Z173"/>
    <mergeCell ref="AA172:AA173"/>
    <mergeCell ref="H170:H171"/>
    <mergeCell ref="I170:I171"/>
    <mergeCell ref="J170:J171"/>
    <mergeCell ref="K170:K171"/>
    <mergeCell ref="L170:L171"/>
    <mergeCell ref="M170:M171"/>
    <mergeCell ref="N170:N171"/>
    <mergeCell ref="O170:O171"/>
    <mergeCell ref="P170:P171"/>
    <mergeCell ref="Q170:Q171"/>
    <mergeCell ref="R170:R171"/>
    <mergeCell ref="S170:S171"/>
    <mergeCell ref="T170:T171"/>
    <mergeCell ref="U170:U171"/>
    <mergeCell ref="V170:V171"/>
    <mergeCell ref="W170:W171"/>
    <mergeCell ref="X170:X171"/>
    <mergeCell ref="Y170:Y171"/>
    <mergeCell ref="Z170:Z171"/>
    <mergeCell ref="AA170:AA171"/>
    <mergeCell ref="Q172:Q173"/>
    <mergeCell ref="R172:R173"/>
    <mergeCell ref="S172:S173"/>
    <mergeCell ref="T172:T173"/>
    <mergeCell ref="U172:U173"/>
    <mergeCell ref="V172:V173"/>
    <mergeCell ref="W172:W173"/>
    <mergeCell ref="X172:X173"/>
    <mergeCell ref="Y172:Y173"/>
    <mergeCell ref="H172:H173"/>
    <mergeCell ref="H168:H169"/>
    <mergeCell ref="I168:I169"/>
    <mergeCell ref="J168:J169"/>
    <mergeCell ref="K168:K169"/>
    <mergeCell ref="L168:L169"/>
    <mergeCell ref="M168:M169"/>
    <mergeCell ref="N168:N169"/>
    <mergeCell ref="O168:O169"/>
    <mergeCell ref="P168:P169"/>
    <mergeCell ref="K165:K167"/>
    <mergeCell ref="L165:L167"/>
    <mergeCell ref="M165:M167"/>
    <mergeCell ref="N165:N167"/>
    <mergeCell ref="O165:O167"/>
    <mergeCell ref="P165:P167"/>
    <mergeCell ref="Q165:Q167"/>
    <mergeCell ref="R165:R167"/>
    <mergeCell ref="Y165:Y167"/>
    <mergeCell ref="I165:I167"/>
    <mergeCell ref="J165:J167"/>
    <mergeCell ref="Z165:Z167"/>
    <mergeCell ref="AA165:AA167"/>
    <mergeCell ref="Z163:Z164"/>
    <mergeCell ref="AA163:AA164"/>
    <mergeCell ref="G163:G177"/>
    <mergeCell ref="A163:A177"/>
    <mergeCell ref="B163:B177"/>
    <mergeCell ref="C163:C177"/>
    <mergeCell ref="D163:D177"/>
    <mergeCell ref="E163:E177"/>
    <mergeCell ref="F163:F177"/>
    <mergeCell ref="Q163:Q164"/>
    <mergeCell ref="R163:R164"/>
    <mergeCell ref="S163:S164"/>
    <mergeCell ref="T163:T164"/>
    <mergeCell ref="U163:U164"/>
    <mergeCell ref="V163:V164"/>
    <mergeCell ref="W163:W164"/>
    <mergeCell ref="X163:X164"/>
    <mergeCell ref="Y163:Y164"/>
    <mergeCell ref="H163:H164"/>
    <mergeCell ref="I163:I164"/>
    <mergeCell ref="J163:J164"/>
    <mergeCell ref="K163:K164"/>
    <mergeCell ref="L163:L164"/>
    <mergeCell ref="M163:M164"/>
    <mergeCell ref="N163:N164"/>
    <mergeCell ref="O163:O164"/>
    <mergeCell ref="P163:P164"/>
    <mergeCell ref="Z168:Z169"/>
    <mergeCell ref="AA168:AA169"/>
    <mergeCell ref="H165:H167"/>
    <mergeCell ref="T184:T186"/>
    <mergeCell ref="U184:U186"/>
    <mergeCell ref="V184:V186"/>
    <mergeCell ref="W184:W186"/>
    <mergeCell ref="X184:X186"/>
    <mergeCell ref="Y184:Y186"/>
    <mergeCell ref="H184:H186"/>
    <mergeCell ref="I184:I186"/>
    <mergeCell ref="J184:J186"/>
    <mergeCell ref="K184:K186"/>
    <mergeCell ref="L184:L186"/>
    <mergeCell ref="M184:M186"/>
    <mergeCell ref="N184:N186"/>
    <mergeCell ref="O184:O186"/>
    <mergeCell ref="P184:P186"/>
    <mergeCell ref="K182:K183"/>
    <mergeCell ref="L182:L183"/>
    <mergeCell ref="M182:M183"/>
    <mergeCell ref="N182:N183"/>
    <mergeCell ref="O182:O183"/>
    <mergeCell ref="P182:P183"/>
    <mergeCell ref="Q182:Q183"/>
    <mergeCell ref="R182:R183"/>
    <mergeCell ref="S182:S183"/>
    <mergeCell ref="T182:T183"/>
    <mergeCell ref="U182:U183"/>
    <mergeCell ref="V182:V183"/>
    <mergeCell ref="W182:W183"/>
    <mergeCell ref="X182:X183"/>
    <mergeCell ref="Z179:Z180"/>
    <mergeCell ref="AA179:AA180"/>
    <mergeCell ref="G179:G188"/>
    <mergeCell ref="A179:A188"/>
    <mergeCell ref="B179:B188"/>
    <mergeCell ref="C179:C188"/>
    <mergeCell ref="D179:D188"/>
    <mergeCell ref="E179:E188"/>
    <mergeCell ref="F179:F188"/>
    <mergeCell ref="Q179:Q180"/>
    <mergeCell ref="R179:R180"/>
    <mergeCell ref="S179:S180"/>
    <mergeCell ref="T179:T180"/>
    <mergeCell ref="U179:U180"/>
    <mergeCell ref="V179:V180"/>
    <mergeCell ref="W179:W180"/>
    <mergeCell ref="X179:X180"/>
    <mergeCell ref="Y179:Y180"/>
    <mergeCell ref="H179:H180"/>
    <mergeCell ref="I179:I180"/>
    <mergeCell ref="J179:J180"/>
    <mergeCell ref="K179:K180"/>
    <mergeCell ref="L179:L180"/>
    <mergeCell ref="M179:M180"/>
    <mergeCell ref="N179:N180"/>
    <mergeCell ref="O179:O180"/>
    <mergeCell ref="P179:P180"/>
    <mergeCell ref="H194:H196"/>
    <mergeCell ref="I194:I196"/>
    <mergeCell ref="J194:J196"/>
    <mergeCell ref="K194:K196"/>
    <mergeCell ref="L194:L196"/>
    <mergeCell ref="M194:M196"/>
    <mergeCell ref="N194:N196"/>
    <mergeCell ref="O194:O196"/>
    <mergeCell ref="P194:P196"/>
    <mergeCell ref="Z199:Z200"/>
    <mergeCell ref="AA199:AA200"/>
    <mergeCell ref="H197:H198"/>
    <mergeCell ref="Y182:Y183"/>
    <mergeCell ref="I182:I183"/>
    <mergeCell ref="J182:J183"/>
    <mergeCell ref="Z182:Z183"/>
    <mergeCell ref="AA182:AA183"/>
    <mergeCell ref="N197:N198"/>
    <mergeCell ref="O197:O198"/>
    <mergeCell ref="P197:P198"/>
    <mergeCell ref="Q197:Q198"/>
    <mergeCell ref="R197:R198"/>
    <mergeCell ref="S197:S198"/>
    <mergeCell ref="T197:T198"/>
    <mergeCell ref="U197:U198"/>
    <mergeCell ref="V197:V198"/>
    <mergeCell ref="W197:W198"/>
    <mergeCell ref="X197:X198"/>
    <mergeCell ref="Y197:Y198"/>
    <mergeCell ref="Z184:Z186"/>
    <mergeCell ref="AA184:AA186"/>
    <mergeCell ref="H182:H183"/>
    <mergeCell ref="R199:R200"/>
    <mergeCell ref="S199:S200"/>
    <mergeCell ref="T199:T200"/>
    <mergeCell ref="U199:U200"/>
    <mergeCell ref="V199:V200"/>
    <mergeCell ref="W199:W200"/>
    <mergeCell ref="X199:X200"/>
    <mergeCell ref="Y199:Y200"/>
    <mergeCell ref="H199:H200"/>
    <mergeCell ref="I199:I200"/>
    <mergeCell ref="J199:J200"/>
    <mergeCell ref="K199:K200"/>
    <mergeCell ref="L199:L200"/>
    <mergeCell ref="M199:M200"/>
    <mergeCell ref="N199:N200"/>
    <mergeCell ref="O199:O200"/>
    <mergeCell ref="P199:P200"/>
    <mergeCell ref="A190:A201"/>
    <mergeCell ref="B190:B201"/>
    <mergeCell ref="C190:C201"/>
    <mergeCell ref="D190:D201"/>
    <mergeCell ref="E190:E201"/>
    <mergeCell ref="F190:F201"/>
    <mergeCell ref="H204:H205"/>
    <mergeCell ref="I204:I205"/>
    <mergeCell ref="Z194:Z196"/>
    <mergeCell ref="AA194:AA196"/>
    <mergeCell ref="H190:H191"/>
    <mergeCell ref="I190:I191"/>
    <mergeCell ref="J190:J191"/>
    <mergeCell ref="K190:K191"/>
    <mergeCell ref="L190:L191"/>
    <mergeCell ref="M190:M191"/>
    <mergeCell ref="N190:N191"/>
    <mergeCell ref="Z197:Z198"/>
    <mergeCell ref="AA197:AA198"/>
    <mergeCell ref="Q199:Q200"/>
    <mergeCell ref="O190:O191"/>
    <mergeCell ref="P190:P191"/>
    <mergeCell ref="Q190:Q191"/>
    <mergeCell ref="R190:R191"/>
    <mergeCell ref="S190:S191"/>
    <mergeCell ref="T190:T191"/>
    <mergeCell ref="U190:U191"/>
    <mergeCell ref="V190:V191"/>
    <mergeCell ref="W190:W191"/>
    <mergeCell ref="X190:X191"/>
    <mergeCell ref="Y190:Y191"/>
    <mergeCell ref="Z190:Z191"/>
    <mergeCell ref="U204:U205"/>
    <mergeCell ref="V204:V205"/>
    <mergeCell ref="W204:W205"/>
    <mergeCell ref="X204:X205"/>
    <mergeCell ref="Y204:Y205"/>
    <mergeCell ref="Z204:Z205"/>
    <mergeCell ref="AA204:AA205"/>
    <mergeCell ref="J204:J205"/>
    <mergeCell ref="K204:K205"/>
    <mergeCell ref="L204:L205"/>
    <mergeCell ref="M204:M205"/>
    <mergeCell ref="N204:N205"/>
    <mergeCell ref="O204:O205"/>
    <mergeCell ref="P204:P205"/>
    <mergeCell ref="Q204:Q205"/>
    <mergeCell ref="R204:R205"/>
    <mergeCell ref="G190:G201"/>
    <mergeCell ref="AA190:AA191"/>
    <mergeCell ref="Q194:Q196"/>
    <mergeCell ref="R194:R196"/>
    <mergeCell ref="S194:S196"/>
    <mergeCell ref="T194:T196"/>
    <mergeCell ref="U194:U196"/>
    <mergeCell ref="V194:V196"/>
    <mergeCell ref="W194:W196"/>
    <mergeCell ref="X194:X196"/>
    <mergeCell ref="Y194:Y196"/>
    <mergeCell ref="I197:I198"/>
    <mergeCell ref="J197:J198"/>
    <mergeCell ref="K197:K198"/>
    <mergeCell ref="L197:L198"/>
    <mergeCell ref="M197:M198"/>
    <mergeCell ref="Y211:Y213"/>
    <mergeCell ref="H211:H213"/>
    <mergeCell ref="P211:P213"/>
    <mergeCell ref="Z208:Z209"/>
    <mergeCell ref="AA208:AA209"/>
    <mergeCell ref="G203:G209"/>
    <mergeCell ref="A203:A209"/>
    <mergeCell ref="B203:B209"/>
    <mergeCell ref="C203:C209"/>
    <mergeCell ref="D203:D209"/>
    <mergeCell ref="E203:E209"/>
    <mergeCell ref="F203:F209"/>
    <mergeCell ref="Q208:Q209"/>
    <mergeCell ref="R208:R209"/>
    <mergeCell ref="S208:S209"/>
    <mergeCell ref="T208:T209"/>
    <mergeCell ref="U208:U209"/>
    <mergeCell ref="V208:V209"/>
    <mergeCell ref="W208:W209"/>
    <mergeCell ref="X208:X209"/>
    <mergeCell ref="Y208:Y209"/>
    <mergeCell ref="H208:H209"/>
    <mergeCell ref="I208:I209"/>
    <mergeCell ref="J208:J209"/>
    <mergeCell ref="K208:K209"/>
    <mergeCell ref="L208:L209"/>
    <mergeCell ref="M208:M209"/>
    <mergeCell ref="N208:N209"/>
    <mergeCell ref="O208:O209"/>
    <mergeCell ref="P208:P209"/>
    <mergeCell ref="S204:S205"/>
    <mergeCell ref="T204:T205"/>
    <mergeCell ref="N211:N213"/>
    <mergeCell ref="O211:O213"/>
    <mergeCell ref="Z211:Z213"/>
    <mergeCell ref="AA211:AA213"/>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U214:U215"/>
    <mergeCell ref="V214:V215"/>
    <mergeCell ref="W214:W215"/>
    <mergeCell ref="X214:X215"/>
    <mergeCell ref="Y214:Y215"/>
    <mergeCell ref="Z214:Z215"/>
    <mergeCell ref="AA214:AA215"/>
    <mergeCell ref="Q211:Q213"/>
    <mergeCell ref="R211:R213"/>
    <mergeCell ref="S211:S213"/>
    <mergeCell ref="T211:T213"/>
    <mergeCell ref="U211:U213"/>
    <mergeCell ref="V211:V213"/>
    <mergeCell ref="W211:W213"/>
    <mergeCell ref="X211:X213"/>
    <mergeCell ref="Z216:Z217"/>
    <mergeCell ref="AA216:AA217"/>
    <mergeCell ref="G211:G217"/>
    <mergeCell ref="A211:A217"/>
    <mergeCell ref="B211:B217"/>
    <mergeCell ref="C211:C217"/>
    <mergeCell ref="D211:D217"/>
    <mergeCell ref="E211:E217"/>
    <mergeCell ref="F211:F217"/>
    <mergeCell ref="Q216:Q217"/>
    <mergeCell ref="R216:R217"/>
    <mergeCell ref="S216:S217"/>
    <mergeCell ref="T216:T217"/>
    <mergeCell ref="U216:U217"/>
    <mergeCell ref="V216:V217"/>
    <mergeCell ref="W216:W217"/>
    <mergeCell ref="X216:X217"/>
    <mergeCell ref="Y216:Y217"/>
    <mergeCell ref="H216:H217"/>
    <mergeCell ref="I216:I217"/>
    <mergeCell ref="J216:J217"/>
    <mergeCell ref="K216:K217"/>
    <mergeCell ref="L216:L217"/>
    <mergeCell ref="M216:M217"/>
    <mergeCell ref="N216:N217"/>
    <mergeCell ref="O216:O217"/>
    <mergeCell ref="P216:P217"/>
    <mergeCell ref="I211:I213"/>
    <mergeCell ref="J211:J213"/>
    <mergeCell ref="K211:K213"/>
    <mergeCell ref="L211:L213"/>
    <mergeCell ref="M211:M213"/>
    <mergeCell ref="Z222:Z224"/>
    <mergeCell ref="AA222:AA224"/>
    <mergeCell ref="Q219:Q221"/>
    <mergeCell ref="R219:R221"/>
    <mergeCell ref="S219:S221"/>
    <mergeCell ref="T219:T221"/>
    <mergeCell ref="U219:U221"/>
    <mergeCell ref="V219:V221"/>
    <mergeCell ref="W219:W221"/>
    <mergeCell ref="X219:X221"/>
    <mergeCell ref="Y219:Y221"/>
    <mergeCell ref="H219:H221"/>
    <mergeCell ref="I219:I221"/>
    <mergeCell ref="J219:J221"/>
    <mergeCell ref="K219:K221"/>
    <mergeCell ref="L219:L221"/>
    <mergeCell ref="M219:M221"/>
    <mergeCell ref="N219:N221"/>
    <mergeCell ref="O219:O221"/>
    <mergeCell ref="P219:P221"/>
    <mergeCell ref="AB20:AB26"/>
    <mergeCell ref="AB71:AB73"/>
    <mergeCell ref="AB74:AB76"/>
    <mergeCell ref="AB147:AB148"/>
    <mergeCell ref="R20:R26"/>
    <mergeCell ref="A219:A221"/>
    <mergeCell ref="B219:B221"/>
    <mergeCell ref="C219:C221"/>
    <mergeCell ref="D219:D221"/>
    <mergeCell ref="E219:E221"/>
    <mergeCell ref="G219:G221"/>
    <mergeCell ref="F219:F221"/>
    <mergeCell ref="Z219:Z221"/>
    <mergeCell ref="AA219:AA221"/>
    <mergeCell ref="H222:H224"/>
    <mergeCell ref="I222:I224"/>
    <mergeCell ref="J222:J224"/>
    <mergeCell ref="K222:K224"/>
    <mergeCell ref="L222:L224"/>
    <mergeCell ref="M222:M224"/>
    <mergeCell ref="N222:N224"/>
    <mergeCell ref="O222:O224"/>
    <mergeCell ref="P222:P224"/>
    <mergeCell ref="Q222:Q224"/>
    <mergeCell ref="R222:R224"/>
    <mergeCell ref="S222:S224"/>
    <mergeCell ref="T222:T224"/>
    <mergeCell ref="U222:U224"/>
    <mergeCell ref="V222:V224"/>
    <mergeCell ref="W222:W224"/>
    <mergeCell ref="X222:X224"/>
    <mergeCell ref="Y222:Y224"/>
  </mergeCells>
  <dataValidations count="3">
    <dataValidation type="list" allowBlank="1" showInputMessage="1" showErrorMessage="1" sqref="M9:M14 M230:M312 M228 M219:M226 M211:M217 M203:M209 M190:M201 M179:M188 M163:M177 M153:M161 M106:M107 M129:M133 M120:M127 M109:M118 M71:M77 M93:M96 M83:M91 M79:M81 M59:M67 M19:M41 M44:M53 M16:M17 M55 M69 M98:M103 M135:M144 M146:M151">
      <formula1>$AC$10:$AC$11</formula1>
    </dataValidation>
    <dataValidation type="list" allowBlank="1" showInputMessage="1" showErrorMessage="1" sqref="M15 M227 M218 M210 M202 M189 M178 M162 M145 M134 M128 M119 M108 M97 M92 M82 M78 M68 M54 M43 M18">
      <formula1>$AA$10:$AA$12</formula1>
    </dataValidation>
    <dataValidation type="list" allowBlank="1" showErrorMessage="1" sqref="M229">
      <formula1>$AC$10:$AC$12</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05"/>
  <sheetViews>
    <sheetView zoomScale="40" zoomScaleNormal="40" workbookViewId="0">
      <selection activeCell="H9" sqref="H9"/>
    </sheetView>
  </sheetViews>
  <sheetFormatPr baseColWidth="10" defaultColWidth="11.3984375" defaultRowHeight="13.8"/>
  <cols>
    <col min="1" max="1" width="20.8984375" customWidth="1"/>
    <col min="2" max="2" width="22.09765625" customWidth="1"/>
    <col min="3" max="3" width="26" customWidth="1"/>
    <col min="4" max="4" width="32" customWidth="1"/>
    <col min="5" max="6" width="28.59765625" customWidth="1"/>
    <col min="7" max="7" width="23.8984375" customWidth="1"/>
    <col min="8" max="8" width="20.59765625" customWidth="1"/>
    <col min="9" max="9" width="21.09765625" customWidth="1"/>
    <col min="10" max="10" width="19.69921875" customWidth="1"/>
    <col min="11" max="11" width="13.59765625" customWidth="1"/>
    <col min="12" max="12" width="14.296875" customWidth="1"/>
    <col min="13" max="13" width="13.296875" customWidth="1"/>
    <col min="14" max="14" width="12.69921875" customWidth="1"/>
    <col min="15" max="15" width="12.296875" customWidth="1"/>
    <col min="16" max="16" width="12.3984375" style="347" customWidth="1"/>
    <col min="17" max="17" width="12.8984375" customWidth="1"/>
    <col min="18" max="18" width="13.69921875" customWidth="1"/>
    <col min="19" max="19" width="13.09765625" customWidth="1"/>
    <col min="20" max="20" width="12.3984375" customWidth="1"/>
    <col min="21" max="21" width="12.296875" customWidth="1"/>
    <col min="22" max="22" width="12.3984375" customWidth="1"/>
    <col min="23" max="23" width="11.296875" customWidth="1"/>
    <col min="24" max="24" width="23" customWidth="1"/>
    <col min="25" max="25" width="39.296875" bestFit="1" customWidth="1"/>
    <col min="26" max="26" width="73.3984375" customWidth="1"/>
    <col min="29" max="29" width="0" hidden="1" customWidth="1"/>
  </cols>
  <sheetData>
    <row r="1" spans="1:29" s="1" customFormat="1">
      <c r="A1" s="825"/>
      <c r="B1" s="826"/>
      <c r="C1" s="831" t="s">
        <v>125</v>
      </c>
      <c r="D1" s="832"/>
      <c r="E1" s="832"/>
      <c r="F1" s="832"/>
      <c r="G1" s="832"/>
      <c r="H1" s="832"/>
      <c r="I1" s="832"/>
      <c r="J1" s="832"/>
      <c r="K1" s="832"/>
      <c r="L1" s="832"/>
      <c r="M1" s="832"/>
      <c r="N1" s="832"/>
      <c r="O1" s="832"/>
      <c r="P1" s="832"/>
      <c r="Q1" s="832"/>
      <c r="R1" s="832"/>
      <c r="S1" s="832"/>
      <c r="T1" s="832"/>
      <c r="U1" s="832"/>
      <c r="V1" s="832"/>
      <c r="W1" s="832"/>
      <c r="X1" s="832"/>
      <c r="Y1" s="833"/>
      <c r="Z1" s="22" t="s">
        <v>126</v>
      </c>
    </row>
    <row r="2" spans="1:29" s="1" customFormat="1" ht="30.75" customHeight="1">
      <c r="A2" s="827"/>
      <c r="B2" s="828"/>
      <c r="C2" s="831" t="s">
        <v>127</v>
      </c>
      <c r="D2" s="832"/>
      <c r="E2" s="832"/>
      <c r="F2" s="832"/>
      <c r="G2" s="832"/>
      <c r="H2" s="832"/>
      <c r="I2" s="832"/>
      <c r="J2" s="832"/>
      <c r="K2" s="832"/>
      <c r="L2" s="832"/>
      <c r="M2" s="832"/>
      <c r="N2" s="832"/>
      <c r="O2" s="832"/>
      <c r="P2" s="832"/>
      <c r="Q2" s="832"/>
      <c r="R2" s="832"/>
      <c r="S2" s="832"/>
      <c r="T2" s="832"/>
      <c r="U2" s="832"/>
      <c r="V2" s="832"/>
      <c r="W2" s="832"/>
      <c r="X2" s="832"/>
      <c r="Y2" s="833"/>
      <c r="Z2" s="22" t="s">
        <v>128</v>
      </c>
    </row>
    <row r="3" spans="1:29" s="1" customFormat="1" ht="30" customHeight="1">
      <c r="A3" s="827"/>
      <c r="B3" s="828"/>
      <c r="C3" s="831" t="s">
        <v>129</v>
      </c>
      <c r="D3" s="832"/>
      <c r="E3" s="832"/>
      <c r="F3" s="832"/>
      <c r="G3" s="832"/>
      <c r="H3" s="832"/>
      <c r="I3" s="832"/>
      <c r="J3" s="832"/>
      <c r="K3" s="832"/>
      <c r="L3" s="832"/>
      <c r="M3" s="832"/>
      <c r="N3" s="832"/>
      <c r="O3" s="832"/>
      <c r="P3" s="832"/>
      <c r="Q3" s="832"/>
      <c r="R3" s="832"/>
      <c r="S3" s="832"/>
      <c r="T3" s="832"/>
      <c r="U3" s="832"/>
      <c r="V3" s="832"/>
      <c r="W3" s="832"/>
      <c r="X3" s="832"/>
      <c r="Y3" s="833"/>
      <c r="Z3" s="22" t="s">
        <v>130</v>
      </c>
    </row>
    <row r="4" spans="1:29" s="1" customFormat="1" ht="27" customHeight="1">
      <c r="A4" s="829"/>
      <c r="B4" s="830"/>
      <c r="C4" s="831" t="s">
        <v>131</v>
      </c>
      <c r="D4" s="832"/>
      <c r="E4" s="832"/>
      <c r="F4" s="832"/>
      <c r="G4" s="832"/>
      <c r="H4" s="832"/>
      <c r="I4" s="832"/>
      <c r="J4" s="832"/>
      <c r="K4" s="832"/>
      <c r="L4" s="832"/>
      <c r="M4" s="832"/>
      <c r="N4" s="832"/>
      <c r="O4" s="832"/>
      <c r="P4" s="832"/>
      <c r="Q4" s="832"/>
      <c r="R4" s="832"/>
      <c r="S4" s="832"/>
      <c r="T4" s="832"/>
      <c r="U4" s="832"/>
      <c r="V4" s="832"/>
      <c r="W4" s="832"/>
      <c r="X4" s="832"/>
      <c r="Y4" s="833"/>
      <c r="Z4" s="22" t="s">
        <v>556</v>
      </c>
    </row>
    <row r="5" spans="1:29" s="1" customFormat="1" ht="24.6">
      <c r="A5" s="823" t="s">
        <v>557</v>
      </c>
      <c r="B5" s="824"/>
      <c r="C5" s="823"/>
      <c r="D5" s="834"/>
      <c r="E5" s="834"/>
      <c r="F5" s="834"/>
      <c r="G5" s="834"/>
      <c r="H5" s="834"/>
      <c r="I5" s="834"/>
      <c r="J5" s="834"/>
      <c r="K5" s="834"/>
      <c r="L5" s="834"/>
      <c r="M5" s="834"/>
      <c r="N5" s="834"/>
      <c r="O5" s="834"/>
      <c r="P5" s="834"/>
      <c r="Q5" s="834"/>
      <c r="R5" s="834"/>
      <c r="S5" s="834"/>
      <c r="T5" s="834"/>
      <c r="U5" s="834"/>
      <c r="V5" s="834"/>
      <c r="W5" s="834"/>
      <c r="X5" s="834"/>
      <c r="Y5" s="834"/>
      <c r="Z5" s="834"/>
    </row>
    <row r="6" spans="1:29" s="1" customFormat="1">
      <c r="A6" s="819" t="s">
        <v>558</v>
      </c>
      <c r="B6" s="819"/>
      <c r="C6" s="819"/>
      <c r="D6" s="819"/>
      <c r="E6" s="819"/>
      <c r="F6" s="819"/>
      <c r="G6" s="819"/>
      <c r="H6" s="819"/>
      <c r="I6" s="819"/>
      <c r="J6" s="819"/>
      <c r="K6" s="819"/>
      <c r="L6" s="819"/>
      <c r="M6" s="819"/>
      <c r="N6" s="819"/>
      <c r="O6" s="819"/>
      <c r="P6" s="819"/>
      <c r="Q6" s="819"/>
      <c r="R6" s="819"/>
      <c r="S6" s="819"/>
      <c r="T6" s="819"/>
      <c r="U6" s="819"/>
      <c r="V6" s="819"/>
      <c r="W6" s="819"/>
      <c r="X6" s="820"/>
      <c r="Y6" s="815" t="s">
        <v>559</v>
      </c>
      <c r="Z6" s="816"/>
    </row>
    <row r="7" spans="1:29" s="1" customFormat="1" ht="14.4" thickBot="1">
      <c r="A7" s="821"/>
      <c r="B7" s="821"/>
      <c r="C7" s="821"/>
      <c r="D7" s="821"/>
      <c r="E7" s="821"/>
      <c r="F7" s="821"/>
      <c r="G7" s="821"/>
      <c r="H7" s="821"/>
      <c r="I7" s="821"/>
      <c r="J7" s="821"/>
      <c r="K7" s="821"/>
      <c r="L7" s="821"/>
      <c r="M7" s="821"/>
      <c r="N7" s="821"/>
      <c r="O7" s="821"/>
      <c r="P7" s="821"/>
      <c r="Q7" s="821"/>
      <c r="R7" s="821"/>
      <c r="S7" s="821"/>
      <c r="T7" s="821"/>
      <c r="U7" s="821"/>
      <c r="V7" s="821"/>
      <c r="W7" s="821"/>
      <c r="X7" s="822"/>
      <c r="Y7" s="817"/>
      <c r="Z7" s="818"/>
    </row>
    <row r="8" spans="1:29" s="16" customFormat="1" ht="61.5" customHeight="1" thickBot="1">
      <c r="A8" s="2" t="s">
        <v>10</v>
      </c>
      <c r="B8" s="2" t="s">
        <v>560</v>
      </c>
      <c r="C8" s="2" t="s">
        <v>561</v>
      </c>
      <c r="D8" s="2" t="s">
        <v>562</v>
      </c>
      <c r="E8" s="2" t="s">
        <v>42</v>
      </c>
      <c r="F8" s="2" t="s">
        <v>44</v>
      </c>
      <c r="G8" s="2" t="s">
        <v>46</v>
      </c>
      <c r="H8" s="2" t="s">
        <v>48</v>
      </c>
      <c r="I8" s="2" t="s">
        <v>50</v>
      </c>
      <c r="J8" s="59" t="s">
        <v>52</v>
      </c>
      <c r="K8" s="60" t="s">
        <v>563</v>
      </c>
      <c r="L8" s="60" t="s">
        <v>564</v>
      </c>
      <c r="M8" s="60" t="s">
        <v>565</v>
      </c>
      <c r="N8" s="60" t="s">
        <v>566</v>
      </c>
      <c r="O8" s="60" t="s">
        <v>567</v>
      </c>
      <c r="P8" s="345" t="s">
        <v>568</v>
      </c>
      <c r="Q8" s="60" t="s">
        <v>569</v>
      </c>
      <c r="R8" s="60" t="s">
        <v>570</v>
      </c>
      <c r="S8" s="60" t="s">
        <v>571</v>
      </c>
      <c r="T8" s="60" t="s">
        <v>572</v>
      </c>
      <c r="U8" s="60" t="s">
        <v>573</v>
      </c>
      <c r="V8" s="60" t="s">
        <v>574</v>
      </c>
      <c r="W8" s="60" t="s">
        <v>575</v>
      </c>
      <c r="X8" s="62" t="s">
        <v>56</v>
      </c>
      <c r="Y8" s="2" t="s">
        <v>60</v>
      </c>
      <c r="Z8" s="2" t="s">
        <v>62</v>
      </c>
    </row>
    <row r="9" spans="1:29" ht="239.4">
      <c r="A9" s="36" t="s">
        <v>153</v>
      </c>
      <c r="B9" s="32" t="s">
        <v>576</v>
      </c>
      <c r="C9" s="32" t="s">
        <v>577</v>
      </c>
      <c r="D9" s="63" t="s">
        <v>578</v>
      </c>
      <c r="E9" s="37" t="s">
        <v>579</v>
      </c>
      <c r="F9" s="37" t="s">
        <v>580</v>
      </c>
      <c r="G9" s="37" t="s">
        <v>581</v>
      </c>
      <c r="H9" s="37" t="s">
        <v>582</v>
      </c>
      <c r="I9" s="37" t="s">
        <v>583</v>
      </c>
      <c r="J9" s="37" t="s">
        <v>584</v>
      </c>
      <c r="K9" s="61"/>
      <c r="L9" s="61"/>
      <c r="M9" s="61"/>
      <c r="N9" s="61"/>
      <c r="O9" s="61"/>
      <c r="P9" s="346"/>
      <c r="Q9" s="61"/>
      <c r="R9" s="61"/>
      <c r="S9" s="61"/>
      <c r="T9" s="61"/>
      <c r="U9" s="61"/>
      <c r="V9" s="61"/>
      <c r="W9" s="61"/>
      <c r="X9" s="37">
        <v>0</v>
      </c>
      <c r="Y9" s="37" t="s">
        <v>585</v>
      </c>
      <c r="Z9" s="37" t="s">
        <v>586</v>
      </c>
    </row>
    <row r="10" spans="1:29" ht="239.4">
      <c r="A10" s="38" t="s">
        <v>153</v>
      </c>
      <c r="B10" s="32" t="s">
        <v>576</v>
      </c>
      <c r="C10" s="32" t="s">
        <v>577</v>
      </c>
      <c r="D10" s="37" t="s">
        <v>578</v>
      </c>
      <c r="E10" s="37" t="s">
        <v>579</v>
      </c>
      <c r="F10" s="37" t="s">
        <v>580</v>
      </c>
      <c r="G10" s="37" t="s">
        <v>581</v>
      </c>
      <c r="H10" s="37" t="s">
        <v>582</v>
      </c>
      <c r="I10" s="37" t="s">
        <v>583</v>
      </c>
      <c r="J10" s="37" t="s">
        <v>584</v>
      </c>
      <c r="K10" s="61"/>
      <c r="L10" s="61"/>
      <c r="M10" s="61"/>
      <c r="N10" s="61"/>
      <c r="O10" s="61"/>
      <c r="P10" s="346"/>
      <c r="Q10" s="61"/>
      <c r="R10" s="61"/>
      <c r="S10" s="61"/>
      <c r="T10" s="61"/>
      <c r="U10" s="61"/>
      <c r="V10" s="61"/>
      <c r="W10" s="61"/>
      <c r="X10" s="37">
        <v>0</v>
      </c>
      <c r="Y10" s="37" t="s">
        <v>585</v>
      </c>
      <c r="Z10" s="37" t="s">
        <v>586</v>
      </c>
      <c r="AC10" t="s">
        <v>587</v>
      </c>
    </row>
    <row r="11" spans="1:29" ht="239.4">
      <c r="A11" s="38" t="s">
        <v>153</v>
      </c>
      <c r="B11" s="32" t="s">
        <v>576</v>
      </c>
      <c r="C11" s="32" t="s">
        <v>577</v>
      </c>
      <c r="D11" s="37" t="s">
        <v>578</v>
      </c>
      <c r="E11" s="37" t="s">
        <v>579</v>
      </c>
      <c r="F11" s="37" t="s">
        <v>580</v>
      </c>
      <c r="G11" s="37" t="s">
        <v>581</v>
      </c>
      <c r="H11" s="37" t="s">
        <v>582</v>
      </c>
      <c r="I11" s="37" t="s">
        <v>583</v>
      </c>
      <c r="J11" s="37" t="s">
        <v>584</v>
      </c>
      <c r="K11" s="61"/>
      <c r="L11" s="61"/>
      <c r="M11" s="61"/>
      <c r="N11" s="61"/>
      <c r="O11" s="61"/>
      <c r="P11" s="346"/>
      <c r="Q11" s="61"/>
      <c r="R11" s="61"/>
      <c r="S11" s="61"/>
      <c r="T11" s="61"/>
      <c r="U11" s="61"/>
      <c r="V11" s="61"/>
      <c r="W11" s="61"/>
      <c r="X11" s="37">
        <v>0</v>
      </c>
      <c r="Y11" s="37" t="s">
        <v>585</v>
      </c>
      <c r="Z11" s="37" t="s">
        <v>586</v>
      </c>
      <c r="AC11" t="s">
        <v>588</v>
      </c>
    </row>
    <row r="12" spans="1:29" ht="239.4">
      <c r="A12" s="38" t="s">
        <v>153</v>
      </c>
      <c r="B12" s="32" t="s">
        <v>576</v>
      </c>
      <c r="C12" s="32" t="s">
        <v>577</v>
      </c>
      <c r="D12" s="37" t="s">
        <v>578</v>
      </c>
      <c r="E12" s="37" t="s">
        <v>579</v>
      </c>
      <c r="F12" s="37" t="s">
        <v>580</v>
      </c>
      <c r="G12" s="37" t="s">
        <v>589</v>
      </c>
      <c r="H12" s="37" t="s">
        <v>589</v>
      </c>
      <c r="I12" s="37" t="s">
        <v>589</v>
      </c>
      <c r="J12" s="37" t="s">
        <v>589</v>
      </c>
      <c r="K12" s="61"/>
      <c r="L12" s="61"/>
      <c r="M12" s="61"/>
      <c r="N12" s="61"/>
      <c r="O12" s="61"/>
      <c r="P12" s="346"/>
      <c r="Q12" s="61"/>
      <c r="R12" s="61"/>
      <c r="S12" s="61"/>
      <c r="T12" s="61"/>
      <c r="U12" s="61"/>
      <c r="V12" s="61"/>
      <c r="W12" s="61"/>
      <c r="X12" s="37">
        <v>0</v>
      </c>
      <c r="Y12" s="37" t="s">
        <v>585</v>
      </c>
      <c r="Z12" s="37" t="s">
        <v>586</v>
      </c>
      <c r="AC12" t="s">
        <v>590</v>
      </c>
    </row>
    <row r="13" spans="1:29" ht="239.4">
      <c r="A13" s="38" t="s">
        <v>153</v>
      </c>
      <c r="B13" s="32" t="s">
        <v>576</v>
      </c>
      <c r="C13" s="32" t="s">
        <v>577</v>
      </c>
      <c r="D13" s="37" t="s">
        <v>578</v>
      </c>
      <c r="E13" s="37" t="s">
        <v>579</v>
      </c>
      <c r="F13" s="37" t="s">
        <v>580</v>
      </c>
      <c r="G13" s="37" t="s">
        <v>589</v>
      </c>
      <c r="H13" s="37" t="s">
        <v>589</v>
      </c>
      <c r="I13" s="37" t="s">
        <v>589</v>
      </c>
      <c r="J13" s="37" t="s">
        <v>589</v>
      </c>
      <c r="K13" s="61"/>
      <c r="L13" s="61"/>
      <c r="M13" s="61"/>
      <c r="N13" s="61"/>
      <c r="O13" s="61"/>
      <c r="P13" s="346"/>
      <c r="Q13" s="61"/>
      <c r="R13" s="61"/>
      <c r="S13" s="61"/>
      <c r="T13" s="61"/>
      <c r="U13" s="61"/>
      <c r="V13" s="61"/>
      <c r="W13" s="61"/>
      <c r="X13" s="37">
        <v>0</v>
      </c>
      <c r="Y13" s="37" t="s">
        <v>585</v>
      </c>
      <c r="Z13" s="37" t="s">
        <v>586</v>
      </c>
      <c r="AC13" t="s">
        <v>591</v>
      </c>
    </row>
    <row r="14" spans="1:29" ht="240" thickBot="1">
      <c r="A14" s="39" t="s">
        <v>153</v>
      </c>
      <c r="B14" s="32" t="s">
        <v>576</v>
      </c>
      <c r="C14" s="32" t="s">
        <v>577</v>
      </c>
      <c r="D14" s="37" t="s">
        <v>578</v>
      </c>
      <c r="E14" s="37" t="s">
        <v>579</v>
      </c>
      <c r="F14" s="37" t="s">
        <v>580</v>
      </c>
      <c r="G14" s="37" t="s">
        <v>589</v>
      </c>
      <c r="H14" s="37" t="s">
        <v>589</v>
      </c>
      <c r="I14" s="37" t="s">
        <v>589</v>
      </c>
      <c r="J14" s="37" t="s">
        <v>589</v>
      </c>
      <c r="K14" s="61"/>
      <c r="L14" s="61"/>
      <c r="M14" s="61"/>
      <c r="N14" s="61"/>
      <c r="O14" s="61"/>
      <c r="P14" s="346"/>
      <c r="Q14" s="61"/>
      <c r="R14" s="61"/>
      <c r="S14" s="61"/>
      <c r="T14" s="61"/>
      <c r="U14" s="61"/>
      <c r="V14" s="61"/>
      <c r="W14" s="61"/>
      <c r="X14" s="37">
        <v>0</v>
      </c>
      <c r="Y14" s="37" t="s">
        <v>585</v>
      </c>
      <c r="Z14" s="37" t="s">
        <v>586</v>
      </c>
    </row>
    <row r="15" spans="1:29" ht="239.4">
      <c r="A15" s="40" t="s">
        <v>153</v>
      </c>
      <c r="B15" s="32" t="s">
        <v>576</v>
      </c>
      <c r="C15" s="32" t="s">
        <v>577</v>
      </c>
      <c r="D15" s="37" t="s">
        <v>578</v>
      </c>
      <c r="E15" s="37" t="s">
        <v>579</v>
      </c>
      <c r="F15" s="37" t="s">
        <v>580</v>
      </c>
      <c r="G15" s="37" t="s">
        <v>589</v>
      </c>
      <c r="H15" s="37" t="s">
        <v>589</v>
      </c>
      <c r="I15" s="37" t="s">
        <v>589</v>
      </c>
      <c r="J15" s="37" t="s">
        <v>589</v>
      </c>
      <c r="K15" s="61"/>
      <c r="L15" s="61"/>
      <c r="M15" s="61"/>
      <c r="N15" s="61"/>
      <c r="O15" s="61"/>
      <c r="P15" s="346"/>
      <c r="Q15" s="61"/>
      <c r="R15" s="61"/>
      <c r="S15" s="61"/>
      <c r="T15" s="61"/>
      <c r="U15" s="61"/>
      <c r="V15" s="61"/>
      <c r="W15" s="61"/>
      <c r="X15" s="37">
        <v>0</v>
      </c>
      <c r="Y15" s="37" t="s">
        <v>585</v>
      </c>
      <c r="Z15" s="37" t="s">
        <v>586</v>
      </c>
    </row>
    <row r="16" spans="1:29" ht="240" thickBot="1">
      <c r="A16" s="41" t="s">
        <v>153</v>
      </c>
      <c r="B16" s="32" t="s">
        <v>576</v>
      </c>
      <c r="C16" s="32" t="s">
        <v>577</v>
      </c>
      <c r="D16" s="37" t="s">
        <v>578</v>
      </c>
      <c r="E16" s="37" t="s">
        <v>579</v>
      </c>
      <c r="F16" s="37" t="s">
        <v>580</v>
      </c>
      <c r="G16" s="37" t="s">
        <v>589</v>
      </c>
      <c r="H16" s="37" t="s">
        <v>589</v>
      </c>
      <c r="I16" s="37" t="s">
        <v>589</v>
      </c>
      <c r="J16" s="37" t="s">
        <v>589</v>
      </c>
      <c r="K16" s="61"/>
      <c r="L16" s="61"/>
      <c r="M16" s="61"/>
      <c r="N16" s="61"/>
      <c r="O16" s="61"/>
      <c r="P16" s="346"/>
      <c r="Q16" s="61"/>
      <c r="R16" s="61"/>
      <c r="S16" s="61"/>
      <c r="T16" s="61"/>
      <c r="U16" s="61"/>
      <c r="V16" s="61"/>
      <c r="W16" s="61"/>
      <c r="X16" s="37">
        <v>0</v>
      </c>
      <c r="Y16" s="37" t="s">
        <v>585</v>
      </c>
      <c r="Z16" s="37" t="s">
        <v>586</v>
      </c>
    </row>
    <row r="17" spans="1:26" ht="239.4">
      <c r="A17" s="42" t="s">
        <v>186</v>
      </c>
      <c r="B17" s="32" t="s">
        <v>576</v>
      </c>
      <c r="C17" s="32" t="s">
        <v>577</v>
      </c>
      <c r="D17" s="37" t="s">
        <v>578</v>
      </c>
      <c r="E17" s="37" t="s">
        <v>579</v>
      </c>
      <c r="F17" s="37" t="s">
        <v>580</v>
      </c>
      <c r="G17" s="37" t="s">
        <v>592</v>
      </c>
      <c r="H17" s="37" t="s">
        <v>593</v>
      </c>
      <c r="I17" s="37" t="s">
        <v>594</v>
      </c>
      <c r="J17" s="37" t="s">
        <v>584</v>
      </c>
      <c r="K17" s="61"/>
      <c r="L17" s="61"/>
      <c r="M17" s="61"/>
      <c r="N17" s="61"/>
      <c r="O17" s="61"/>
      <c r="P17" s="346"/>
      <c r="Q17" s="61"/>
      <c r="R17" s="61"/>
      <c r="S17" s="61"/>
      <c r="T17" s="61"/>
      <c r="U17" s="61"/>
      <c r="V17" s="61"/>
      <c r="W17" s="61"/>
      <c r="X17" s="37">
        <v>0</v>
      </c>
      <c r="Y17" s="37" t="s">
        <v>585</v>
      </c>
      <c r="Z17" s="37" t="s">
        <v>586</v>
      </c>
    </row>
    <row r="18" spans="1:26" ht="239.4">
      <c r="A18" s="40" t="s">
        <v>186</v>
      </c>
      <c r="B18" s="32" t="s">
        <v>576</v>
      </c>
      <c r="C18" s="32" t="s">
        <v>577</v>
      </c>
      <c r="D18" s="37" t="s">
        <v>578</v>
      </c>
      <c r="E18" s="37" t="s">
        <v>579</v>
      </c>
      <c r="F18" s="37" t="s">
        <v>580</v>
      </c>
      <c r="G18" s="37" t="s">
        <v>592</v>
      </c>
      <c r="H18" s="37" t="s">
        <v>593</v>
      </c>
      <c r="I18" s="37" t="s">
        <v>594</v>
      </c>
      <c r="J18" s="37" t="s">
        <v>584</v>
      </c>
      <c r="K18" s="61"/>
      <c r="L18" s="61"/>
      <c r="M18" s="61"/>
      <c r="N18" s="61"/>
      <c r="O18" s="61"/>
      <c r="P18" s="346"/>
      <c r="Q18" s="61"/>
      <c r="R18" s="61"/>
      <c r="S18" s="61"/>
      <c r="T18" s="61"/>
      <c r="U18" s="61"/>
      <c r="V18" s="61"/>
      <c r="W18" s="61"/>
      <c r="X18" s="37">
        <v>0</v>
      </c>
      <c r="Y18" s="37" t="s">
        <v>585</v>
      </c>
      <c r="Z18" s="37" t="s">
        <v>586</v>
      </c>
    </row>
    <row r="19" spans="1:26" ht="239.4">
      <c r="A19" s="40" t="s">
        <v>186</v>
      </c>
      <c r="B19" s="32" t="s">
        <v>576</v>
      </c>
      <c r="C19" s="32" t="s">
        <v>577</v>
      </c>
      <c r="D19" s="37" t="s">
        <v>578</v>
      </c>
      <c r="E19" s="37" t="s">
        <v>579</v>
      </c>
      <c r="F19" s="37" t="s">
        <v>580</v>
      </c>
      <c r="G19" s="37" t="s">
        <v>592</v>
      </c>
      <c r="H19" s="37" t="s">
        <v>593</v>
      </c>
      <c r="I19" s="37" t="s">
        <v>594</v>
      </c>
      <c r="J19" s="37" t="s">
        <v>584</v>
      </c>
      <c r="K19" s="61"/>
      <c r="L19" s="61"/>
      <c r="M19" s="61"/>
      <c r="N19" s="61"/>
      <c r="O19" s="61"/>
      <c r="P19" s="346"/>
      <c r="Q19" s="61"/>
      <c r="R19" s="61"/>
      <c r="S19" s="61"/>
      <c r="T19" s="61"/>
      <c r="U19" s="61"/>
      <c r="V19" s="61"/>
      <c r="W19" s="61"/>
      <c r="X19" s="37">
        <v>0</v>
      </c>
      <c r="Y19" s="37" t="s">
        <v>585</v>
      </c>
      <c r="Z19" s="37" t="s">
        <v>586</v>
      </c>
    </row>
    <row r="20" spans="1:26" ht="239.4">
      <c r="A20" s="40" t="s">
        <v>186</v>
      </c>
      <c r="B20" s="32" t="s">
        <v>576</v>
      </c>
      <c r="C20" s="32" t="s">
        <v>577</v>
      </c>
      <c r="D20" s="37" t="s">
        <v>578</v>
      </c>
      <c r="E20" s="37" t="s">
        <v>579</v>
      </c>
      <c r="F20" s="37" t="s">
        <v>580</v>
      </c>
      <c r="G20" s="37" t="s">
        <v>592</v>
      </c>
      <c r="H20" s="37" t="s">
        <v>593</v>
      </c>
      <c r="I20" s="37" t="s">
        <v>594</v>
      </c>
      <c r="J20" s="37" t="s">
        <v>584</v>
      </c>
      <c r="K20" s="61"/>
      <c r="L20" s="61"/>
      <c r="M20" s="61"/>
      <c r="N20" s="61"/>
      <c r="O20" s="61"/>
      <c r="P20" s="346"/>
      <c r="Q20" s="61"/>
      <c r="R20" s="61"/>
      <c r="S20" s="61"/>
      <c r="T20" s="61"/>
      <c r="U20" s="61"/>
      <c r="V20" s="61"/>
      <c r="W20" s="61"/>
      <c r="X20" s="37">
        <v>0</v>
      </c>
      <c r="Y20" s="37" t="s">
        <v>585</v>
      </c>
      <c r="Z20" s="37" t="s">
        <v>586</v>
      </c>
    </row>
    <row r="21" spans="1:26" ht="239.4">
      <c r="A21" s="40" t="s">
        <v>186</v>
      </c>
      <c r="B21" s="32" t="s">
        <v>576</v>
      </c>
      <c r="C21" s="32" t="s">
        <v>577</v>
      </c>
      <c r="D21" s="37" t="s">
        <v>578</v>
      </c>
      <c r="E21" s="37" t="s">
        <v>579</v>
      </c>
      <c r="F21" s="37" t="s">
        <v>580</v>
      </c>
      <c r="G21" s="37" t="s">
        <v>592</v>
      </c>
      <c r="H21" s="37" t="s">
        <v>593</v>
      </c>
      <c r="I21" s="37" t="s">
        <v>594</v>
      </c>
      <c r="J21" s="37" t="s">
        <v>584</v>
      </c>
      <c r="K21" s="61"/>
      <c r="L21" s="61"/>
      <c r="M21" s="61"/>
      <c r="N21" s="61"/>
      <c r="O21" s="61"/>
      <c r="P21" s="346"/>
      <c r="Q21" s="61"/>
      <c r="R21" s="61"/>
      <c r="S21" s="61"/>
      <c r="T21" s="61"/>
      <c r="U21" s="61"/>
      <c r="V21" s="61"/>
      <c r="W21" s="61"/>
      <c r="X21" s="37">
        <v>0</v>
      </c>
      <c r="Y21" s="37" t="s">
        <v>585</v>
      </c>
      <c r="Z21" s="37" t="s">
        <v>586</v>
      </c>
    </row>
    <row r="22" spans="1:26" ht="239.4">
      <c r="A22" s="40" t="s">
        <v>186</v>
      </c>
      <c r="B22" s="32" t="s">
        <v>576</v>
      </c>
      <c r="C22" s="32" t="s">
        <v>577</v>
      </c>
      <c r="D22" s="37" t="s">
        <v>578</v>
      </c>
      <c r="E22" s="37" t="s">
        <v>579</v>
      </c>
      <c r="F22" s="37" t="s">
        <v>580</v>
      </c>
      <c r="G22" s="37" t="s">
        <v>592</v>
      </c>
      <c r="H22" s="37" t="s">
        <v>593</v>
      </c>
      <c r="I22" s="37" t="s">
        <v>594</v>
      </c>
      <c r="J22" s="37" t="s">
        <v>584</v>
      </c>
      <c r="K22" s="61"/>
      <c r="L22" s="61"/>
      <c r="M22" s="61"/>
      <c r="N22" s="61"/>
      <c r="O22" s="61"/>
      <c r="P22" s="346"/>
      <c r="Q22" s="61"/>
      <c r="R22" s="61"/>
      <c r="S22" s="61"/>
      <c r="T22" s="61"/>
      <c r="U22" s="61"/>
      <c r="V22" s="61"/>
      <c r="W22" s="61"/>
      <c r="X22" s="37">
        <v>0</v>
      </c>
      <c r="Y22" s="37" t="s">
        <v>585</v>
      </c>
      <c r="Z22" s="37" t="s">
        <v>586</v>
      </c>
    </row>
    <row r="23" spans="1:26" ht="239.4">
      <c r="A23" s="40" t="s">
        <v>186</v>
      </c>
      <c r="B23" s="32" t="s">
        <v>576</v>
      </c>
      <c r="C23" s="32" t="s">
        <v>577</v>
      </c>
      <c r="D23" s="37" t="s">
        <v>578</v>
      </c>
      <c r="E23" s="37" t="s">
        <v>579</v>
      </c>
      <c r="F23" s="37" t="s">
        <v>580</v>
      </c>
      <c r="G23" s="37" t="s">
        <v>592</v>
      </c>
      <c r="H23" s="37" t="s">
        <v>593</v>
      </c>
      <c r="I23" s="37" t="s">
        <v>594</v>
      </c>
      <c r="J23" s="37" t="s">
        <v>584</v>
      </c>
      <c r="K23" s="61"/>
      <c r="L23" s="61"/>
      <c r="M23" s="61"/>
      <c r="N23" s="61"/>
      <c r="O23" s="61"/>
      <c r="P23" s="346"/>
      <c r="Q23" s="61"/>
      <c r="R23" s="61"/>
      <c r="S23" s="61"/>
      <c r="T23" s="61"/>
      <c r="U23" s="61"/>
      <c r="V23" s="61"/>
      <c r="W23" s="61"/>
      <c r="X23" s="37">
        <v>0</v>
      </c>
      <c r="Y23" s="37" t="s">
        <v>585</v>
      </c>
      <c r="Z23" s="37" t="s">
        <v>586</v>
      </c>
    </row>
    <row r="24" spans="1:26" ht="239.4">
      <c r="A24" s="40" t="s">
        <v>186</v>
      </c>
      <c r="B24" s="32" t="s">
        <v>576</v>
      </c>
      <c r="C24" s="32" t="s">
        <v>577</v>
      </c>
      <c r="D24" s="37" t="s">
        <v>578</v>
      </c>
      <c r="E24" s="37" t="s">
        <v>579</v>
      </c>
      <c r="F24" s="37" t="s">
        <v>580</v>
      </c>
      <c r="G24" s="37" t="s">
        <v>592</v>
      </c>
      <c r="H24" s="37" t="s">
        <v>593</v>
      </c>
      <c r="I24" s="37" t="s">
        <v>594</v>
      </c>
      <c r="J24" s="37" t="s">
        <v>584</v>
      </c>
      <c r="K24" s="61"/>
      <c r="L24" s="61"/>
      <c r="M24" s="61"/>
      <c r="N24" s="61"/>
      <c r="O24" s="61"/>
      <c r="P24" s="346"/>
      <c r="Q24" s="61"/>
      <c r="R24" s="61"/>
      <c r="S24" s="61"/>
      <c r="T24" s="61"/>
      <c r="U24" s="61"/>
      <c r="V24" s="61"/>
      <c r="W24" s="61"/>
      <c r="X24" s="37">
        <v>0</v>
      </c>
      <c r="Y24" s="37" t="s">
        <v>585</v>
      </c>
      <c r="Z24" s="37" t="s">
        <v>586</v>
      </c>
    </row>
    <row r="25" spans="1:26" ht="239.4">
      <c r="A25" s="40" t="s">
        <v>186</v>
      </c>
      <c r="B25" s="32" t="s">
        <v>576</v>
      </c>
      <c r="C25" s="32" t="s">
        <v>577</v>
      </c>
      <c r="D25" s="37" t="s">
        <v>578</v>
      </c>
      <c r="E25" s="37" t="s">
        <v>579</v>
      </c>
      <c r="F25" s="37" t="s">
        <v>580</v>
      </c>
      <c r="G25" s="37" t="s">
        <v>589</v>
      </c>
      <c r="H25" s="37" t="s">
        <v>589</v>
      </c>
      <c r="I25" s="37" t="s">
        <v>589</v>
      </c>
      <c r="J25" s="37" t="s">
        <v>589</v>
      </c>
      <c r="K25" s="61"/>
      <c r="L25" s="61"/>
      <c r="M25" s="61"/>
      <c r="N25" s="61"/>
      <c r="O25" s="61"/>
      <c r="P25" s="346"/>
      <c r="Q25" s="61"/>
      <c r="R25" s="61"/>
      <c r="S25" s="61"/>
      <c r="T25" s="61"/>
      <c r="U25" s="61"/>
      <c r="V25" s="61"/>
      <c r="W25" s="61"/>
      <c r="X25" s="37">
        <v>0</v>
      </c>
      <c r="Y25" s="37" t="s">
        <v>585</v>
      </c>
      <c r="Z25" s="37" t="s">
        <v>586</v>
      </c>
    </row>
    <row r="26" spans="1:26" ht="239.4">
      <c r="A26" s="40" t="s">
        <v>186</v>
      </c>
      <c r="B26" s="32" t="s">
        <v>576</v>
      </c>
      <c r="C26" s="32" t="s">
        <v>577</v>
      </c>
      <c r="D26" s="37" t="s">
        <v>578</v>
      </c>
      <c r="E26" s="37" t="s">
        <v>579</v>
      </c>
      <c r="F26" s="37" t="s">
        <v>580</v>
      </c>
      <c r="G26" s="37" t="s">
        <v>589</v>
      </c>
      <c r="H26" s="37" t="s">
        <v>589</v>
      </c>
      <c r="I26" s="37" t="s">
        <v>589</v>
      </c>
      <c r="J26" s="37" t="s">
        <v>589</v>
      </c>
      <c r="K26" s="61"/>
      <c r="L26" s="61"/>
      <c r="M26" s="61"/>
      <c r="N26" s="61"/>
      <c r="O26" s="61"/>
      <c r="P26" s="346"/>
      <c r="Q26" s="61"/>
      <c r="R26" s="61"/>
      <c r="S26" s="61"/>
      <c r="T26" s="61"/>
      <c r="U26" s="61"/>
      <c r="V26" s="61"/>
      <c r="W26" s="61"/>
      <c r="X26" s="37">
        <v>0</v>
      </c>
      <c r="Y26" s="37" t="s">
        <v>585</v>
      </c>
      <c r="Z26" s="37" t="s">
        <v>586</v>
      </c>
    </row>
    <row r="27" spans="1:26" ht="239.4">
      <c r="A27" s="40" t="s">
        <v>186</v>
      </c>
      <c r="B27" s="32" t="s">
        <v>576</v>
      </c>
      <c r="C27" s="32" t="s">
        <v>577</v>
      </c>
      <c r="D27" s="37" t="s">
        <v>578</v>
      </c>
      <c r="E27" s="37" t="s">
        <v>579</v>
      </c>
      <c r="F27" s="37" t="s">
        <v>580</v>
      </c>
      <c r="G27" s="37" t="s">
        <v>589</v>
      </c>
      <c r="H27" s="37" t="s">
        <v>589</v>
      </c>
      <c r="I27" s="37" t="s">
        <v>589</v>
      </c>
      <c r="J27" s="37" t="s">
        <v>589</v>
      </c>
      <c r="K27" s="61"/>
      <c r="L27" s="61"/>
      <c r="M27" s="61"/>
      <c r="N27" s="61"/>
      <c r="O27" s="61"/>
      <c r="P27" s="346"/>
      <c r="Q27" s="61"/>
      <c r="R27" s="61"/>
      <c r="S27" s="61"/>
      <c r="T27" s="61"/>
      <c r="U27" s="61"/>
      <c r="V27" s="61"/>
      <c r="W27" s="61"/>
      <c r="X27" s="37">
        <v>0</v>
      </c>
      <c r="Y27" s="37" t="s">
        <v>585</v>
      </c>
      <c r="Z27" s="37" t="s">
        <v>586</v>
      </c>
    </row>
    <row r="28" spans="1:26" ht="239.4">
      <c r="A28" s="40" t="s">
        <v>186</v>
      </c>
      <c r="B28" s="32" t="s">
        <v>576</v>
      </c>
      <c r="C28" s="32" t="s">
        <v>577</v>
      </c>
      <c r="D28" s="37" t="s">
        <v>578</v>
      </c>
      <c r="E28" s="37" t="s">
        <v>579</v>
      </c>
      <c r="F28" s="37" t="s">
        <v>580</v>
      </c>
      <c r="G28" s="37" t="s">
        <v>589</v>
      </c>
      <c r="H28" s="37" t="s">
        <v>589</v>
      </c>
      <c r="I28" s="37" t="s">
        <v>589</v>
      </c>
      <c r="J28" s="37" t="s">
        <v>589</v>
      </c>
      <c r="K28" s="61"/>
      <c r="L28" s="61"/>
      <c r="M28" s="61"/>
      <c r="N28" s="61"/>
      <c r="O28" s="61"/>
      <c r="P28" s="346"/>
      <c r="Q28" s="61"/>
      <c r="R28" s="61"/>
      <c r="S28" s="61"/>
      <c r="T28" s="61"/>
      <c r="U28" s="61"/>
      <c r="V28" s="61"/>
      <c r="W28" s="61"/>
      <c r="X28" s="37">
        <v>0</v>
      </c>
      <c r="Y28" s="37" t="s">
        <v>585</v>
      </c>
      <c r="Z28" s="37" t="s">
        <v>586</v>
      </c>
    </row>
    <row r="29" spans="1:26" ht="239.4">
      <c r="A29" s="40" t="s">
        <v>186</v>
      </c>
      <c r="B29" s="32" t="s">
        <v>576</v>
      </c>
      <c r="C29" s="32" t="s">
        <v>577</v>
      </c>
      <c r="D29" s="37" t="s">
        <v>578</v>
      </c>
      <c r="E29" s="37" t="s">
        <v>579</v>
      </c>
      <c r="F29" s="37" t="s">
        <v>580</v>
      </c>
      <c r="G29" s="37" t="s">
        <v>589</v>
      </c>
      <c r="H29" s="37" t="s">
        <v>589</v>
      </c>
      <c r="I29" s="37" t="s">
        <v>589</v>
      </c>
      <c r="J29" s="37" t="s">
        <v>589</v>
      </c>
      <c r="K29" s="61"/>
      <c r="L29" s="61"/>
      <c r="M29" s="61"/>
      <c r="N29" s="61"/>
      <c r="O29" s="61"/>
      <c r="P29" s="346"/>
      <c r="Q29" s="61"/>
      <c r="R29" s="61"/>
      <c r="S29" s="61"/>
      <c r="T29" s="61"/>
      <c r="U29" s="61"/>
      <c r="V29" s="61"/>
      <c r="W29" s="61"/>
      <c r="X29" s="37">
        <v>0</v>
      </c>
      <c r="Y29" s="37" t="s">
        <v>585</v>
      </c>
      <c r="Z29" s="37" t="s">
        <v>586</v>
      </c>
    </row>
    <row r="30" spans="1:26" ht="239.4">
      <c r="A30" s="40" t="s">
        <v>186</v>
      </c>
      <c r="B30" s="32" t="s">
        <v>576</v>
      </c>
      <c r="C30" s="32" t="s">
        <v>577</v>
      </c>
      <c r="D30" s="37" t="s">
        <v>578</v>
      </c>
      <c r="E30" s="37" t="s">
        <v>579</v>
      </c>
      <c r="F30" s="37" t="s">
        <v>580</v>
      </c>
      <c r="G30" s="37" t="s">
        <v>589</v>
      </c>
      <c r="H30" s="37" t="s">
        <v>589</v>
      </c>
      <c r="I30" s="37" t="s">
        <v>589</v>
      </c>
      <c r="J30" s="37" t="s">
        <v>589</v>
      </c>
      <c r="K30" s="61"/>
      <c r="L30" s="61"/>
      <c r="M30" s="61"/>
      <c r="N30" s="61"/>
      <c r="O30" s="61"/>
      <c r="P30" s="346"/>
      <c r="Q30" s="61"/>
      <c r="R30" s="61"/>
      <c r="S30" s="61"/>
      <c r="T30" s="61"/>
      <c r="U30" s="61"/>
      <c r="V30" s="61"/>
      <c r="W30" s="61"/>
      <c r="X30" s="37">
        <v>0</v>
      </c>
      <c r="Y30" s="37" t="s">
        <v>585</v>
      </c>
      <c r="Z30" s="37" t="s">
        <v>586</v>
      </c>
    </row>
    <row r="31" spans="1:26" ht="239.4">
      <c r="A31" s="40" t="s">
        <v>186</v>
      </c>
      <c r="B31" s="32" t="s">
        <v>576</v>
      </c>
      <c r="C31" s="32" t="s">
        <v>577</v>
      </c>
      <c r="D31" s="37" t="s">
        <v>578</v>
      </c>
      <c r="E31" s="37" t="s">
        <v>579</v>
      </c>
      <c r="F31" s="37" t="s">
        <v>580</v>
      </c>
      <c r="G31" s="37" t="s">
        <v>589</v>
      </c>
      <c r="H31" s="37" t="s">
        <v>589</v>
      </c>
      <c r="I31" s="37" t="s">
        <v>589</v>
      </c>
      <c r="J31" s="37" t="s">
        <v>589</v>
      </c>
      <c r="K31" s="61"/>
      <c r="L31" s="61"/>
      <c r="M31" s="61"/>
      <c r="N31" s="61"/>
      <c r="O31" s="61"/>
      <c r="P31" s="346"/>
      <c r="Q31" s="61"/>
      <c r="R31" s="61"/>
      <c r="S31" s="61"/>
      <c r="T31" s="61"/>
      <c r="U31" s="61"/>
      <c r="V31" s="61"/>
      <c r="W31" s="61"/>
      <c r="X31" s="37">
        <v>0</v>
      </c>
      <c r="Y31" s="37" t="s">
        <v>585</v>
      </c>
      <c r="Z31" s="37" t="s">
        <v>586</v>
      </c>
    </row>
    <row r="32" spans="1:26" ht="239.4">
      <c r="A32" s="40" t="s">
        <v>186</v>
      </c>
      <c r="B32" s="32" t="s">
        <v>576</v>
      </c>
      <c r="C32" s="32" t="s">
        <v>577</v>
      </c>
      <c r="D32" s="37" t="s">
        <v>578</v>
      </c>
      <c r="E32" s="37" t="s">
        <v>579</v>
      </c>
      <c r="F32" s="37" t="s">
        <v>580</v>
      </c>
      <c r="G32" s="37" t="s">
        <v>589</v>
      </c>
      <c r="H32" s="37" t="s">
        <v>589</v>
      </c>
      <c r="I32" s="37" t="s">
        <v>589</v>
      </c>
      <c r="J32" s="37" t="s">
        <v>589</v>
      </c>
      <c r="K32" s="61"/>
      <c r="L32" s="61"/>
      <c r="M32" s="61"/>
      <c r="N32" s="61"/>
      <c r="O32" s="61"/>
      <c r="P32" s="346"/>
      <c r="Q32" s="61"/>
      <c r="R32" s="61"/>
      <c r="S32" s="61"/>
      <c r="T32" s="61"/>
      <c r="U32" s="61"/>
      <c r="V32" s="61"/>
      <c r="W32" s="61"/>
      <c r="X32" s="37">
        <v>0</v>
      </c>
      <c r="Y32" s="37" t="s">
        <v>585</v>
      </c>
      <c r="Z32" s="37" t="s">
        <v>586</v>
      </c>
    </row>
    <row r="33" spans="1:26" ht="239.4">
      <c r="A33" s="40" t="s">
        <v>186</v>
      </c>
      <c r="B33" s="32" t="s">
        <v>576</v>
      </c>
      <c r="C33" s="32" t="s">
        <v>577</v>
      </c>
      <c r="D33" s="37" t="s">
        <v>578</v>
      </c>
      <c r="E33" s="37" t="s">
        <v>579</v>
      </c>
      <c r="F33" s="37" t="s">
        <v>580</v>
      </c>
      <c r="G33" s="37" t="s">
        <v>589</v>
      </c>
      <c r="H33" s="37" t="s">
        <v>589</v>
      </c>
      <c r="I33" s="37" t="s">
        <v>589</v>
      </c>
      <c r="J33" s="37" t="s">
        <v>589</v>
      </c>
      <c r="K33" s="61"/>
      <c r="L33" s="61"/>
      <c r="M33" s="61"/>
      <c r="N33" s="61"/>
      <c r="O33" s="61"/>
      <c r="P33" s="346"/>
      <c r="Q33" s="61"/>
      <c r="R33" s="61"/>
      <c r="S33" s="61"/>
      <c r="T33" s="61"/>
      <c r="U33" s="61"/>
      <c r="V33" s="61"/>
      <c r="W33" s="61"/>
      <c r="X33" s="37">
        <v>0</v>
      </c>
      <c r="Y33" s="37" t="s">
        <v>585</v>
      </c>
      <c r="Z33" s="37" t="s">
        <v>586</v>
      </c>
    </row>
    <row r="34" spans="1:26" ht="239.4">
      <c r="A34" s="38" t="s">
        <v>186</v>
      </c>
      <c r="B34" s="32" t="s">
        <v>576</v>
      </c>
      <c r="C34" s="32" t="s">
        <v>577</v>
      </c>
      <c r="D34" s="37" t="s">
        <v>578</v>
      </c>
      <c r="E34" s="37" t="s">
        <v>579</v>
      </c>
      <c r="F34" s="37" t="s">
        <v>580</v>
      </c>
      <c r="G34" s="37" t="s">
        <v>589</v>
      </c>
      <c r="H34" s="37" t="s">
        <v>589</v>
      </c>
      <c r="I34" s="37" t="s">
        <v>589</v>
      </c>
      <c r="J34" s="37" t="s">
        <v>589</v>
      </c>
      <c r="K34" s="61"/>
      <c r="L34" s="61"/>
      <c r="M34" s="61"/>
      <c r="N34" s="61"/>
      <c r="O34" s="61"/>
      <c r="P34" s="346"/>
      <c r="Q34" s="61"/>
      <c r="R34" s="61"/>
      <c r="S34" s="61"/>
      <c r="T34" s="61"/>
      <c r="U34" s="61"/>
      <c r="V34" s="61"/>
      <c r="W34" s="61"/>
      <c r="X34" s="37">
        <v>0</v>
      </c>
      <c r="Y34" s="37" t="s">
        <v>585</v>
      </c>
      <c r="Z34" s="37" t="s">
        <v>586</v>
      </c>
    </row>
    <row r="35" spans="1:26" ht="239.4">
      <c r="A35" s="38" t="s">
        <v>186</v>
      </c>
      <c r="B35" s="32" t="s">
        <v>576</v>
      </c>
      <c r="C35" s="32" t="s">
        <v>577</v>
      </c>
      <c r="D35" s="37" t="s">
        <v>578</v>
      </c>
      <c r="E35" s="37" t="s">
        <v>579</v>
      </c>
      <c r="F35" s="37" t="s">
        <v>580</v>
      </c>
      <c r="G35" s="37" t="s">
        <v>589</v>
      </c>
      <c r="H35" s="37" t="s">
        <v>589</v>
      </c>
      <c r="I35" s="37" t="s">
        <v>589</v>
      </c>
      <c r="J35" s="37" t="s">
        <v>589</v>
      </c>
      <c r="K35" s="61"/>
      <c r="L35" s="61"/>
      <c r="M35" s="61"/>
      <c r="N35" s="61"/>
      <c r="O35" s="61"/>
      <c r="P35" s="346"/>
      <c r="Q35" s="61"/>
      <c r="R35" s="61"/>
      <c r="S35" s="61"/>
      <c r="T35" s="61"/>
      <c r="U35" s="61"/>
      <c r="V35" s="61"/>
      <c r="W35" s="61"/>
      <c r="X35" s="37">
        <v>0</v>
      </c>
      <c r="Y35" s="37" t="s">
        <v>585</v>
      </c>
      <c r="Z35" s="37" t="s">
        <v>586</v>
      </c>
    </row>
    <row r="36" spans="1:26" ht="239.4">
      <c r="A36" s="40" t="s">
        <v>186</v>
      </c>
      <c r="B36" s="32" t="s">
        <v>576</v>
      </c>
      <c r="C36" s="32" t="s">
        <v>577</v>
      </c>
      <c r="D36" s="37" t="s">
        <v>578</v>
      </c>
      <c r="E36" s="37" t="s">
        <v>579</v>
      </c>
      <c r="F36" s="37" t="s">
        <v>580</v>
      </c>
      <c r="G36" s="37" t="s">
        <v>589</v>
      </c>
      <c r="H36" s="37" t="s">
        <v>589</v>
      </c>
      <c r="I36" s="37" t="s">
        <v>589</v>
      </c>
      <c r="J36" s="37" t="s">
        <v>589</v>
      </c>
      <c r="K36" s="61"/>
      <c r="L36" s="61"/>
      <c r="M36" s="61"/>
      <c r="N36" s="61"/>
      <c r="O36" s="61"/>
      <c r="P36" s="346"/>
      <c r="Q36" s="61"/>
      <c r="R36" s="61"/>
      <c r="S36" s="61"/>
      <c r="T36" s="61"/>
      <c r="U36" s="61"/>
      <c r="V36" s="61"/>
      <c r="W36" s="61"/>
      <c r="X36" s="37">
        <v>0</v>
      </c>
      <c r="Y36" s="37" t="s">
        <v>585</v>
      </c>
      <c r="Z36" s="37" t="s">
        <v>586</v>
      </c>
    </row>
    <row r="37" spans="1:26" ht="240" thickBot="1">
      <c r="A37" s="41" t="s">
        <v>186</v>
      </c>
      <c r="B37" s="32" t="s">
        <v>576</v>
      </c>
      <c r="C37" s="32" t="s">
        <v>577</v>
      </c>
      <c r="D37" s="37" t="s">
        <v>578</v>
      </c>
      <c r="E37" s="37" t="s">
        <v>579</v>
      </c>
      <c r="F37" s="37" t="s">
        <v>580</v>
      </c>
      <c r="G37" s="37" t="s">
        <v>589</v>
      </c>
      <c r="H37" s="37" t="s">
        <v>589</v>
      </c>
      <c r="I37" s="37" t="s">
        <v>589</v>
      </c>
      <c r="J37" s="37" t="s">
        <v>589</v>
      </c>
      <c r="K37" s="61"/>
      <c r="L37" s="61"/>
      <c r="M37" s="61"/>
      <c r="N37" s="61"/>
      <c r="O37" s="61"/>
      <c r="P37" s="346"/>
      <c r="Q37" s="61"/>
      <c r="R37" s="61"/>
      <c r="S37" s="61"/>
      <c r="T37" s="61"/>
      <c r="U37" s="61"/>
      <c r="V37" s="61"/>
      <c r="W37" s="61"/>
      <c r="X37" s="37">
        <v>0</v>
      </c>
      <c r="Y37" s="37" t="s">
        <v>585</v>
      </c>
      <c r="Z37" s="37" t="s">
        <v>586</v>
      </c>
    </row>
    <row r="38" spans="1:26" ht="239.4">
      <c r="A38" s="43" t="s">
        <v>186</v>
      </c>
      <c r="B38" s="34" t="s">
        <v>576</v>
      </c>
      <c r="C38" s="34" t="s">
        <v>577</v>
      </c>
      <c r="D38" s="37" t="s">
        <v>578</v>
      </c>
      <c r="E38" s="37" t="s">
        <v>579</v>
      </c>
      <c r="F38" s="37" t="s">
        <v>580</v>
      </c>
      <c r="G38" s="37" t="s">
        <v>589</v>
      </c>
      <c r="H38" s="37" t="s">
        <v>589</v>
      </c>
      <c r="I38" s="37" t="s">
        <v>589</v>
      </c>
      <c r="J38" s="37" t="s">
        <v>589</v>
      </c>
      <c r="K38" s="61"/>
      <c r="L38" s="61"/>
      <c r="M38" s="61"/>
      <c r="N38" s="61"/>
      <c r="O38" s="61"/>
      <c r="P38" s="346"/>
      <c r="Q38" s="61"/>
      <c r="R38" s="61"/>
      <c r="S38" s="61"/>
      <c r="T38" s="61"/>
      <c r="U38" s="61"/>
      <c r="V38" s="61"/>
      <c r="W38" s="61"/>
      <c r="X38" s="37">
        <v>0</v>
      </c>
      <c r="Y38" s="37" t="s">
        <v>585</v>
      </c>
      <c r="Z38" s="37" t="s">
        <v>586</v>
      </c>
    </row>
    <row r="39" spans="1:26" ht="239.4">
      <c r="A39" s="44" t="s">
        <v>186</v>
      </c>
      <c r="B39" s="34" t="s">
        <v>576</v>
      </c>
      <c r="C39" s="34" t="s">
        <v>577</v>
      </c>
      <c r="D39" s="37" t="s">
        <v>578</v>
      </c>
      <c r="E39" s="37" t="s">
        <v>579</v>
      </c>
      <c r="F39" s="37" t="s">
        <v>580</v>
      </c>
      <c r="G39" s="37">
        <v>0</v>
      </c>
      <c r="H39" s="37" t="s">
        <v>589</v>
      </c>
      <c r="I39" s="37" t="s">
        <v>589</v>
      </c>
      <c r="J39" s="37" t="s">
        <v>589</v>
      </c>
      <c r="K39" s="61"/>
      <c r="L39" s="61"/>
      <c r="M39" s="61"/>
      <c r="N39" s="61"/>
      <c r="O39" s="61"/>
      <c r="P39" s="346"/>
      <c r="Q39" s="61"/>
      <c r="R39" s="61"/>
      <c r="S39" s="61"/>
      <c r="T39" s="61"/>
      <c r="U39" s="61"/>
      <c r="V39" s="61"/>
      <c r="W39" s="61"/>
      <c r="X39" s="37">
        <v>0</v>
      </c>
      <c r="Y39" s="37" t="s">
        <v>585</v>
      </c>
      <c r="Z39" s="37" t="s">
        <v>586</v>
      </c>
    </row>
    <row r="40" spans="1:26" ht="240" thickBot="1">
      <c r="A40" s="45" t="s">
        <v>186</v>
      </c>
      <c r="B40" s="34" t="s">
        <v>576</v>
      </c>
      <c r="C40" s="34" t="s">
        <v>577</v>
      </c>
      <c r="D40" s="37" t="s">
        <v>578</v>
      </c>
      <c r="E40" s="37" t="s">
        <v>579</v>
      </c>
      <c r="F40" s="37" t="s">
        <v>580</v>
      </c>
      <c r="G40" s="37" t="s">
        <v>589</v>
      </c>
      <c r="H40" s="37" t="s">
        <v>589</v>
      </c>
      <c r="I40" s="37" t="s">
        <v>589</v>
      </c>
      <c r="J40" s="37" t="s">
        <v>589</v>
      </c>
      <c r="K40" s="61"/>
      <c r="L40" s="61"/>
      <c r="M40" s="61"/>
      <c r="N40" s="61"/>
      <c r="O40" s="61"/>
      <c r="P40" s="346"/>
      <c r="Q40" s="61"/>
      <c r="R40" s="61"/>
      <c r="S40" s="61"/>
      <c r="T40" s="61"/>
      <c r="U40" s="61"/>
      <c r="V40" s="61"/>
      <c r="W40" s="61"/>
      <c r="X40" s="37">
        <v>0</v>
      </c>
      <c r="Y40" s="37" t="s">
        <v>585</v>
      </c>
      <c r="Z40" s="37" t="s">
        <v>586</v>
      </c>
    </row>
    <row r="41" spans="1:26" ht="239.4">
      <c r="A41" s="44" t="s">
        <v>221</v>
      </c>
      <c r="B41" s="34" t="s">
        <v>576</v>
      </c>
      <c r="C41" s="34" t="s">
        <v>577</v>
      </c>
      <c r="D41" s="37" t="s">
        <v>578</v>
      </c>
      <c r="E41" s="37" t="s">
        <v>579</v>
      </c>
      <c r="F41" s="37" t="s">
        <v>580</v>
      </c>
      <c r="G41" s="37" t="s">
        <v>592</v>
      </c>
      <c r="H41" s="37" t="s">
        <v>593</v>
      </c>
      <c r="I41" s="37" t="s">
        <v>594</v>
      </c>
      <c r="J41" s="37" t="s">
        <v>584</v>
      </c>
      <c r="K41" s="61"/>
      <c r="L41" s="61"/>
      <c r="M41" s="61"/>
      <c r="N41" s="61"/>
      <c r="O41" s="61"/>
      <c r="P41" s="346"/>
      <c r="Q41" s="61"/>
      <c r="R41" s="61"/>
      <c r="S41" s="61"/>
      <c r="T41" s="61"/>
      <c r="U41" s="61"/>
      <c r="V41" s="61"/>
      <c r="W41" s="61"/>
      <c r="X41" s="37">
        <v>0</v>
      </c>
      <c r="Y41" s="37" t="s">
        <v>585</v>
      </c>
      <c r="Z41" s="37" t="s">
        <v>586</v>
      </c>
    </row>
    <row r="42" spans="1:26" ht="239.4">
      <c r="A42" s="44" t="s">
        <v>221</v>
      </c>
      <c r="B42" s="34" t="s">
        <v>576</v>
      </c>
      <c r="C42" s="34" t="s">
        <v>577</v>
      </c>
      <c r="D42" s="37" t="s">
        <v>578</v>
      </c>
      <c r="E42" s="37" t="s">
        <v>579</v>
      </c>
      <c r="F42" s="37" t="s">
        <v>580</v>
      </c>
      <c r="G42" s="37" t="s">
        <v>592</v>
      </c>
      <c r="H42" s="37" t="s">
        <v>593</v>
      </c>
      <c r="I42" s="37" t="s">
        <v>594</v>
      </c>
      <c r="J42" s="37" t="s">
        <v>584</v>
      </c>
      <c r="K42" s="61"/>
      <c r="L42" s="61"/>
      <c r="M42" s="61"/>
      <c r="N42" s="61"/>
      <c r="O42" s="61"/>
      <c r="P42" s="346"/>
      <c r="Q42" s="61"/>
      <c r="R42" s="61"/>
      <c r="S42" s="61"/>
      <c r="T42" s="61"/>
      <c r="U42" s="61"/>
      <c r="V42" s="61"/>
      <c r="W42" s="61"/>
      <c r="X42" s="37">
        <v>0</v>
      </c>
      <c r="Y42" s="37" t="s">
        <v>585</v>
      </c>
      <c r="Z42" s="37" t="s">
        <v>586</v>
      </c>
    </row>
    <row r="43" spans="1:26" ht="239.4">
      <c r="A43" s="44" t="s">
        <v>221</v>
      </c>
      <c r="B43" s="34" t="s">
        <v>576</v>
      </c>
      <c r="C43" s="34" t="s">
        <v>577</v>
      </c>
      <c r="D43" s="37" t="s">
        <v>578</v>
      </c>
      <c r="E43" s="37" t="s">
        <v>579</v>
      </c>
      <c r="F43" s="37" t="s">
        <v>580</v>
      </c>
      <c r="G43" s="37" t="s">
        <v>592</v>
      </c>
      <c r="H43" s="37" t="s">
        <v>593</v>
      </c>
      <c r="I43" s="37" t="s">
        <v>594</v>
      </c>
      <c r="J43" s="37" t="s">
        <v>584</v>
      </c>
      <c r="K43" s="61"/>
      <c r="L43" s="61"/>
      <c r="M43" s="61"/>
      <c r="N43" s="61"/>
      <c r="O43" s="61"/>
      <c r="P43" s="346"/>
      <c r="Q43" s="61"/>
      <c r="R43" s="61"/>
      <c r="S43" s="61"/>
      <c r="T43" s="61"/>
      <c r="U43" s="61"/>
      <c r="V43" s="61"/>
      <c r="W43" s="61"/>
      <c r="X43" s="37">
        <v>0</v>
      </c>
      <c r="Y43" s="37" t="s">
        <v>585</v>
      </c>
      <c r="Z43" s="37" t="s">
        <v>586</v>
      </c>
    </row>
    <row r="44" spans="1:26" ht="239.4">
      <c r="A44" s="44" t="s">
        <v>221</v>
      </c>
      <c r="B44" s="34" t="s">
        <v>576</v>
      </c>
      <c r="C44" s="34" t="s">
        <v>577</v>
      </c>
      <c r="D44" s="37" t="s">
        <v>578</v>
      </c>
      <c r="E44" s="37" t="s">
        <v>579</v>
      </c>
      <c r="F44" s="37" t="s">
        <v>580</v>
      </c>
      <c r="G44" s="37" t="s">
        <v>592</v>
      </c>
      <c r="H44" s="37" t="s">
        <v>593</v>
      </c>
      <c r="I44" s="37" t="s">
        <v>594</v>
      </c>
      <c r="J44" s="37" t="s">
        <v>584</v>
      </c>
      <c r="K44" s="61"/>
      <c r="L44" s="61"/>
      <c r="M44" s="61"/>
      <c r="N44" s="61"/>
      <c r="O44" s="61"/>
      <c r="P44" s="346"/>
      <c r="Q44" s="61"/>
      <c r="R44" s="61"/>
      <c r="S44" s="61"/>
      <c r="T44" s="61"/>
      <c r="U44" s="61"/>
      <c r="V44" s="61"/>
      <c r="W44" s="61"/>
      <c r="X44" s="37">
        <v>0</v>
      </c>
      <c r="Y44" s="37" t="s">
        <v>585</v>
      </c>
      <c r="Z44" s="37" t="s">
        <v>586</v>
      </c>
    </row>
    <row r="45" spans="1:26" ht="239.4">
      <c r="A45" s="44" t="s">
        <v>221</v>
      </c>
      <c r="B45" s="34" t="s">
        <v>576</v>
      </c>
      <c r="C45" s="34" t="s">
        <v>577</v>
      </c>
      <c r="D45" s="37" t="s">
        <v>578</v>
      </c>
      <c r="E45" s="37" t="s">
        <v>579</v>
      </c>
      <c r="F45" s="37" t="s">
        <v>580</v>
      </c>
      <c r="G45" s="37" t="s">
        <v>592</v>
      </c>
      <c r="H45" s="37" t="s">
        <v>593</v>
      </c>
      <c r="I45" s="37" t="s">
        <v>594</v>
      </c>
      <c r="J45" s="37" t="s">
        <v>584</v>
      </c>
      <c r="K45" s="61"/>
      <c r="L45" s="61"/>
      <c r="M45" s="61"/>
      <c r="N45" s="61"/>
      <c r="O45" s="61"/>
      <c r="P45" s="346"/>
      <c r="Q45" s="61"/>
      <c r="R45" s="61"/>
      <c r="S45" s="61"/>
      <c r="T45" s="61"/>
      <c r="U45" s="61"/>
      <c r="V45" s="61"/>
      <c r="W45" s="61"/>
      <c r="X45" s="37">
        <v>0</v>
      </c>
      <c r="Y45" s="37" t="s">
        <v>585</v>
      </c>
      <c r="Z45" s="37" t="s">
        <v>586</v>
      </c>
    </row>
    <row r="46" spans="1:26" ht="239.4">
      <c r="A46" s="44" t="s">
        <v>221</v>
      </c>
      <c r="B46" s="34" t="s">
        <v>576</v>
      </c>
      <c r="C46" s="34" t="s">
        <v>577</v>
      </c>
      <c r="D46" s="37" t="s">
        <v>578</v>
      </c>
      <c r="E46" s="37" t="s">
        <v>579</v>
      </c>
      <c r="F46" s="37" t="s">
        <v>580</v>
      </c>
      <c r="G46" s="37" t="s">
        <v>592</v>
      </c>
      <c r="H46" s="37" t="s">
        <v>593</v>
      </c>
      <c r="I46" s="37" t="s">
        <v>594</v>
      </c>
      <c r="J46" s="37" t="s">
        <v>584</v>
      </c>
      <c r="K46" s="61"/>
      <c r="L46" s="61"/>
      <c r="M46" s="61"/>
      <c r="N46" s="61"/>
      <c r="O46" s="61"/>
      <c r="P46" s="346"/>
      <c r="Q46" s="61"/>
      <c r="R46" s="61"/>
      <c r="S46" s="61"/>
      <c r="T46" s="61"/>
      <c r="U46" s="61"/>
      <c r="V46" s="61"/>
      <c r="W46" s="61"/>
      <c r="X46" s="37">
        <v>0</v>
      </c>
      <c r="Y46" s="37" t="s">
        <v>585</v>
      </c>
      <c r="Z46" s="37" t="s">
        <v>586</v>
      </c>
    </row>
    <row r="47" spans="1:26" ht="239.4">
      <c r="A47" s="44" t="s">
        <v>221</v>
      </c>
      <c r="B47" s="34" t="s">
        <v>576</v>
      </c>
      <c r="C47" s="34" t="s">
        <v>577</v>
      </c>
      <c r="D47" s="37" t="s">
        <v>578</v>
      </c>
      <c r="E47" s="37" t="s">
        <v>579</v>
      </c>
      <c r="F47" s="37" t="s">
        <v>580</v>
      </c>
      <c r="G47" s="37" t="s">
        <v>592</v>
      </c>
      <c r="H47" s="37" t="s">
        <v>593</v>
      </c>
      <c r="I47" s="37" t="s">
        <v>594</v>
      </c>
      <c r="J47" s="37" t="s">
        <v>584</v>
      </c>
      <c r="K47" s="61"/>
      <c r="L47" s="61"/>
      <c r="M47" s="61"/>
      <c r="N47" s="61"/>
      <c r="O47" s="61"/>
      <c r="P47" s="346"/>
      <c r="Q47" s="61"/>
      <c r="R47" s="61"/>
      <c r="S47" s="61"/>
      <c r="T47" s="61"/>
      <c r="U47" s="61"/>
      <c r="V47" s="61"/>
      <c r="W47" s="61"/>
      <c r="X47" s="37">
        <v>0</v>
      </c>
      <c r="Y47" s="37" t="s">
        <v>585</v>
      </c>
      <c r="Z47" s="37" t="s">
        <v>586</v>
      </c>
    </row>
    <row r="48" spans="1:26" ht="239.4">
      <c r="A48" s="44" t="s">
        <v>221</v>
      </c>
      <c r="B48" s="34" t="s">
        <v>576</v>
      </c>
      <c r="C48" s="34" t="s">
        <v>577</v>
      </c>
      <c r="D48" s="37" t="s">
        <v>578</v>
      </c>
      <c r="E48" s="37" t="s">
        <v>579</v>
      </c>
      <c r="F48" s="37" t="s">
        <v>580</v>
      </c>
      <c r="G48" s="37" t="s">
        <v>595</v>
      </c>
      <c r="H48" s="37" t="s">
        <v>596</v>
      </c>
      <c r="I48" s="37" t="s">
        <v>594</v>
      </c>
      <c r="J48" s="37" t="s">
        <v>584</v>
      </c>
      <c r="K48" s="61"/>
      <c r="L48" s="61"/>
      <c r="M48" s="61"/>
      <c r="N48" s="61"/>
      <c r="O48" s="61"/>
      <c r="P48" s="346"/>
      <c r="Q48" s="61"/>
      <c r="R48" s="61"/>
      <c r="S48" s="61"/>
      <c r="T48" s="61"/>
      <c r="U48" s="61"/>
      <c r="V48" s="61"/>
      <c r="W48" s="61"/>
      <c r="X48" s="37">
        <v>0</v>
      </c>
      <c r="Y48" s="37" t="s">
        <v>585</v>
      </c>
      <c r="Z48" s="37" t="s">
        <v>586</v>
      </c>
    </row>
    <row r="49" spans="1:26" ht="239.4">
      <c r="A49" s="44" t="s">
        <v>221</v>
      </c>
      <c r="B49" s="34" t="s">
        <v>576</v>
      </c>
      <c r="C49" s="34" t="s">
        <v>577</v>
      </c>
      <c r="D49" s="37" t="s">
        <v>578</v>
      </c>
      <c r="E49" s="37" t="s">
        <v>579</v>
      </c>
      <c r="F49" s="37" t="s">
        <v>580</v>
      </c>
      <c r="G49" s="37" t="s">
        <v>595</v>
      </c>
      <c r="H49" s="37" t="s">
        <v>596</v>
      </c>
      <c r="I49" s="37" t="s">
        <v>594</v>
      </c>
      <c r="J49" s="37" t="s">
        <v>584</v>
      </c>
      <c r="K49" s="61"/>
      <c r="L49" s="61"/>
      <c r="M49" s="61"/>
      <c r="N49" s="61"/>
      <c r="O49" s="61"/>
      <c r="P49" s="346"/>
      <c r="Q49" s="61"/>
      <c r="R49" s="61"/>
      <c r="S49" s="61"/>
      <c r="T49" s="61"/>
      <c r="U49" s="61"/>
      <c r="V49" s="61"/>
      <c r="W49" s="61"/>
      <c r="X49" s="37">
        <v>0</v>
      </c>
      <c r="Y49" s="37" t="s">
        <v>585</v>
      </c>
      <c r="Z49" s="37" t="s">
        <v>586</v>
      </c>
    </row>
    <row r="50" spans="1:26" ht="240" thickBot="1">
      <c r="A50" s="45" t="s">
        <v>221</v>
      </c>
      <c r="B50" s="34" t="s">
        <v>576</v>
      </c>
      <c r="C50" s="34" t="s">
        <v>577</v>
      </c>
      <c r="D50" s="37" t="s">
        <v>578</v>
      </c>
      <c r="E50" s="37" t="s">
        <v>579</v>
      </c>
      <c r="F50" s="37" t="s">
        <v>580</v>
      </c>
      <c r="G50" s="37" t="s">
        <v>595</v>
      </c>
      <c r="H50" s="37" t="s">
        <v>596</v>
      </c>
      <c r="I50" s="37" t="s">
        <v>594</v>
      </c>
      <c r="J50" s="37" t="s">
        <v>584</v>
      </c>
      <c r="K50" s="61"/>
      <c r="L50" s="61"/>
      <c r="M50" s="61"/>
      <c r="N50" s="61"/>
      <c r="O50" s="61"/>
      <c r="P50" s="346"/>
      <c r="Q50" s="61"/>
      <c r="R50" s="61"/>
      <c r="S50" s="61"/>
      <c r="T50" s="61"/>
      <c r="U50" s="61"/>
      <c r="V50" s="61"/>
      <c r="W50" s="61"/>
      <c r="X50" s="37">
        <v>0</v>
      </c>
      <c r="Y50" s="37" t="s">
        <v>585</v>
      </c>
      <c r="Z50" s="37" t="s">
        <v>586</v>
      </c>
    </row>
    <row r="51" spans="1:26" ht="158.4">
      <c r="A51" s="44" t="s">
        <v>221</v>
      </c>
      <c r="B51" s="34" t="s">
        <v>576</v>
      </c>
      <c r="C51" s="34" t="s">
        <v>577</v>
      </c>
      <c r="D51" s="37" t="s">
        <v>578</v>
      </c>
      <c r="E51" s="37" t="s">
        <v>579</v>
      </c>
      <c r="F51" s="37" t="s">
        <v>580</v>
      </c>
      <c r="G51" s="37" t="s">
        <v>597</v>
      </c>
      <c r="H51" s="37" t="s">
        <v>598</v>
      </c>
      <c r="I51" s="37" t="s">
        <v>594</v>
      </c>
      <c r="J51" s="37" t="s">
        <v>584</v>
      </c>
      <c r="K51" s="61"/>
      <c r="L51" s="61"/>
      <c r="M51" s="61"/>
      <c r="N51" s="61"/>
      <c r="O51" s="61"/>
      <c r="P51" s="346"/>
      <c r="Q51" s="61"/>
      <c r="R51" s="61"/>
      <c r="S51" s="61"/>
      <c r="T51" s="61"/>
      <c r="U51" s="61"/>
      <c r="V51" s="61"/>
      <c r="W51" s="61"/>
      <c r="X51" s="37">
        <v>0</v>
      </c>
      <c r="Y51" s="37" t="s">
        <v>599</v>
      </c>
      <c r="Z51" s="37" t="s">
        <v>600</v>
      </c>
    </row>
    <row r="52" spans="1:26" ht="158.4">
      <c r="A52" s="44" t="s">
        <v>221</v>
      </c>
      <c r="B52" s="34" t="s">
        <v>576</v>
      </c>
      <c r="C52" s="34" t="s">
        <v>577</v>
      </c>
      <c r="D52" s="37" t="s">
        <v>578</v>
      </c>
      <c r="E52" s="37" t="s">
        <v>579</v>
      </c>
      <c r="F52" s="37" t="s">
        <v>580</v>
      </c>
      <c r="G52" s="37" t="s">
        <v>597</v>
      </c>
      <c r="H52" s="37" t="s">
        <v>598</v>
      </c>
      <c r="I52" s="37" t="s">
        <v>594</v>
      </c>
      <c r="J52" s="37" t="s">
        <v>584</v>
      </c>
      <c r="K52" s="61"/>
      <c r="L52" s="61"/>
      <c r="M52" s="61"/>
      <c r="N52" s="61"/>
      <c r="O52" s="61"/>
      <c r="P52" s="346"/>
      <c r="Q52" s="61"/>
      <c r="R52" s="61"/>
      <c r="S52" s="61"/>
      <c r="T52" s="61"/>
      <c r="U52" s="61"/>
      <c r="V52" s="61"/>
      <c r="W52" s="61"/>
      <c r="X52" s="37">
        <v>0</v>
      </c>
      <c r="Y52" s="37" t="s">
        <v>599</v>
      </c>
      <c r="Z52" s="37" t="s">
        <v>600</v>
      </c>
    </row>
    <row r="53" spans="1:26" ht="158.4">
      <c r="A53" s="44" t="s">
        <v>221</v>
      </c>
      <c r="B53" s="34" t="s">
        <v>576</v>
      </c>
      <c r="C53" s="34" t="s">
        <v>577</v>
      </c>
      <c r="D53" s="37" t="s">
        <v>578</v>
      </c>
      <c r="E53" s="37" t="s">
        <v>579</v>
      </c>
      <c r="F53" s="37" t="s">
        <v>580</v>
      </c>
      <c r="G53" s="37" t="s">
        <v>597</v>
      </c>
      <c r="H53" s="37" t="s">
        <v>598</v>
      </c>
      <c r="I53" s="37" t="s">
        <v>594</v>
      </c>
      <c r="J53" s="37" t="s">
        <v>584</v>
      </c>
      <c r="K53" s="61"/>
      <c r="L53" s="61"/>
      <c r="M53" s="61"/>
      <c r="N53" s="61"/>
      <c r="O53" s="61"/>
      <c r="P53" s="346"/>
      <c r="Q53" s="61"/>
      <c r="R53" s="61"/>
      <c r="S53" s="61"/>
      <c r="T53" s="61"/>
      <c r="U53" s="61"/>
      <c r="V53" s="61"/>
      <c r="W53" s="61"/>
      <c r="X53" s="37">
        <v>0</v>
      </c>
      <c r="Y53" s="37" t="s">
        <v>599</v>
      </c>
      <c r="Z53" s="37" t="s">
        <v>600</v>
      </c>
    </row>
    <row r="54" spans="1:26" ht="158.4">
      <c r="A54" s="44" t="s">
        <v>221</v>
      </c>
      <c r="B54" s="34" t="s">
        <v>576</v>
      </c>
      <c r="C54" s="34" t="s">
        <v>577</v>
      </c>
      <c r="D54" s="37" t="s">
        <v>578</v>
      </c>
      <c r="E54" s="37" t="s">
        <v>579</v>
      </c>
      <c r="F54" s="37" t="s">
        <v>580</v>
      </c>
      <c r="G54" s="37" t="s">
        <v>597</v>
      </c>
      <c r="H54" s="37" t="s">
        <v>598</v>
      </c>
      <c r="I54" s="37" t="s">
        <v>594</v>
      </c>
      <c r="J54" s="37" t="s">
        <v>584</v>
      </c>
      <c r="K54" s="61"/>
      <c r="L54" s="61"/>
      <c r="M54" s="61"/>
      <c r="N54" s="61"/>
      <c r="O54" s="61"/>
      <c r="P54" s="346"/>
      <c r="Q54" s="61"/>
      <c r="R54" s="61"/>
      <c r="S54" s="61"/>
      <c r="T54" s="61"/>
      <c r="U54" s="61"/>
      <c r="V54" s="61"/>
      <c r="W54" s="61"/>
      <c r="X54" s="37">
        <v>0</v>
      </c>
      <c r="Y54" s="37" t="s">
        <v>599</v>
      </c>
      <c r="Z54" s="37" t="s">
        <v>600</v>
      </c>
    </row>
    <row r="55" spans="1:26" ht="158.4">
      <c r="A55" s="44" t="s">
        <v>221</v>
      </c>
      <c r="B55" s="34" t="s">
        <v>576</v>
      </c>
      <c r="C55" s="34" t="s">
        <v>577</v>
      </c>
      <c r="D55" s="37" t="s">
        <v>601</v>
      </c>
      <c r="E55" s="37" t="s">
        <v>602</v>
      </c>
      <c r="F55" s="37" t="s">
        <v>603</v>
      </c>
      <c r="G55" s="37" t="s">
        <v>589</v>
      </c>
      <c r="H55" s="37" t="s">
        <v>589</v>
      </c>
      <c r="I55" s="37" t="s">
        <v>589</v>
      </c>
      <c r="J55" s="37" t="s">
        <v>589</v>
      </c>
      <c r="K55" s="61"/>
      <c r="L55" s="61"/>
      <c r="M55" s="61"/>
      <c r="N55" s="61"/>
      <c r="O55" s="61"/>
      <c r="P55" s="346"/>
      <c r="Q55" s="61"/>
      <c r="R55" s="61"/>
      <c r="S55" s="61"/>
      <c r="T55" s="61"/>
      <c r="U55" s="61"/>
      <c r="V55" s="61"/>
      <c r="W55" s="61"/>
      <c r="X55" s="37">
        <v>0</v>
      </c>
      <c r="Y55" s="37" t="s">
        <v>599</v>
      </c>
      <c r="Z55" s="37" t="s">
        <v>600</v>
      </c>
    </row>
    <row r="56" spans="1:26" ht="158.4">
      <c r="A56" s="44" t="s">
        <v>221</v>
      </c>
      <c r="B56" s="34" t="s">
        <v>576</v>
      </c>
      <c r="C56" s="34" t="s">
        <v>577</v>
      </c>
      <c r="D56" s="37" t="s">
        <v>601</v>
      </c>
      <c r="E56" s="37" t="s">
        <v>602</v>
      </c>
      <c r="F56" s="37" t="s">
        <v>603</v>
      </c>
      <c r="G56" s="37" t="s">
        <v>589</v>
      </c>
      <c r="H56" s="37" t="s">
        <v>589</v>
      </c>
      <c r="I56" s="37" t="s">
        <v>589</v>
      </c>
      <c r="J56" s="37" t="s">
        <v>589</v>
      </c>
      <c r="K56" s="61"/>
      <c r="L56" s="61"/>
      <c r="M56" s="61"/>
      <c r="N56" s="61"/>
      <c r="O56" s="61"/>
      <c r="P56" s="346"/>
      <c r="Q56" s="61"/>
      <c r="R56" s="61"/>
      <c r="S56" s="61"/>
      <c r="T56" s="61"/>
      <c r="U56" s="61"/>
      <c r="V56" s="61"/>
      <c r="W56" s="61"/>
      <c r="X56" s="37">
        <v>0</v>
      </c>
      <c r="Y56" s="37" t="s">
        <v>599</v>
      </c>
      <c r="Z56" s="37" t="s">
        <v>600</v>
      </c>
    </row>
    <row r="57" spans="1:26" ht="158.4">
      <c r="A57" s="44" t="s">
        <v>221</v>
      </c>
      <c r="B57" s="34" t="s">
        <v>576</v>
      </c>
      <c r="C57" s="34" t="s">
        <v>577</v>
      </c>
      <c r="D57" s="37" t="s">
        <v>601</v>
      </c>
      <c r="E57" s="37" t="s">
        <v>602</v>
      </c>
      <c r="F57" s="37" t="s">
        <v>603</v>
      </c>
      <c r="G57" s="37" t="s">
        <v>589</v>
      </c>
      <c r="H57" s="37" t="s">
        <v>589</v>
      </c>
      <c r="I57" s="37" t="s">
        <v>589</v>
      </c>
      <c r="J57" s="37" t="s">
        <v>589</v>
      </c>
      <c r="K57" s="61"/>
      <c r="L57" s="61"/>
      <c r="M57" s="61"/>
      <c r="N57" s="61"/>
      <c r="O57" s="61"/>
      <c r="P57" s="346"/>
      <c r="Q57" s="61"/>
      <c r="R57" s="61"/>
      <c r="S57" s="61"/>
      <c r="T57" s="61"/>
      <c r="U57" s="61"/>
      <c r="V57" s="61"/>
      <c r="W57" s="61"/>
      <c r="X57" s="37">
        <v>0</v>
      </c>
      <c r="Y57" s="37" t="s">
        <v>599</v>
      </c>
      <c r="Z57" s="37" t="s">
        <v>600</v>
      </c>
    </row>
    <row r="58" spans="1:26" ht="158.4">
      <c r="A58" s="44" t="s">
        <v>221</v>
      </c>
      <c r="B58" s="34" t="s">
        <v>576</v>
      </c>
      <c r="C58" s="34" t="s">
        <v>577</v>
      </c>
      <c r="D58" s="37" t="s">
        <v>601</v>
      </c>
      <c r="E58" s="37" t="s">
        <v>602</v>
      </c>
      <c r="F58" s="37" t="s">
        <v>603</v>
      </c>
      <c r="G58" s="37" t="s">
        <v>604</v>
      </c>
      <c r="H58" s="37" t="s">
        <v>605</v>
      </c>
      <c r="I58" s="37" t="s">
        <v>583</v>
      </c>
      <c r="J58" s="37" t="s">
        <v>584</v>
      </c>
      <c r="K58" s="61"/>
      <c r="L58" s="61"/>
      <c r="M58" s="61"/>
      <c r="N58" s="61"/>
      <c r="O58" s="61"/>
      <c r="P58" s="346"/>
      <c r="Q58" s="61"/>
      <c r="R58" s="61"/>
      <c r="S58" s="61"/>
      <c r="T58" s="61"/>
      <c r="U58" s="61"/>
      <c r="V58" s="61"/>
      <c r="W58" s="61"/>
      <c r="X58" s="37">
        <v>0</v>
      </c>
      <c r="Y58" s="37" t="s">
        <v>599</v>
      </c>
      <c r="Z58" s="37" t="s">
        <v>600</v>
      </c>
    </row>
    <row r="59" spans="1:26" ht="158.4">
      <c r="A59" s="44" t="s">
        <v>221</v>
      </c>
      <c r="B59" s="34" t="s">
        <v>576</v>
      </c>
      <c r="C59" s="34" t="s">
        <v>577</v>
      </c>
      <c r="D59" s="37" t="s">
        <v>601</v>
      </c>
      <c r="E59" s="37" t="s">
        <v>602</v>
      </c>
      <c r="F59" s="37" t="s">
        <v>603</v>
      </c>
      <c r="G59" s="37" t="s">
        <v>604</v>
      </c>
      <c r="H59" s="37" t="s">
        <v>605</v>
      </c>
      <c r="I59" s="37" t="s">
        <v>583</v>
      </c>
      <c r="J59" s="37" t="s">
        <v>584</v>
      </c>
      <c r="K59" s="61"/>
      <c r="L59" s="61"/>
      <c r="M59" s="61"/>
      <c r="N59" s="61"/>
      <c r="O59" s="61"/>
      <c r="P59" s="346"/>
      <c r="Q59" s="61"/>
      <c r="R59" s="61"/>
      <c r="S59" s="61"/>
      <c r="T59" s="61"/>
      <c r="U59" s="61"/>
      <c r="V59" s="61"/>
      <c r="W59" s="61"/>
      <c r="X59" s="37">
        <v>0</v>
      </c>
      <c r="Y59" s="37" t="s">
        <v>599</v>
      </c>
      <c r="Z59" s="37" t="s">
        <v>600</v>
      </c>
    </row>
    <row r="60" spans="1:26" ht="158.4">
      <c r="A60" s="44" t="s">
        <v>221</v>
      </c>
      <c r="B60" s="34" t="s">
        <v>576</v>
      </c>
      <c r="C60" s="34" t="s">
        <v>577</v>
      </c>
      <c r="D60" s="37" t="s">
        <v>601</v>
      </c>
      <c r="E60" s="37" t="s">
        <v>602</v>
      </c>
      <c r="F60" s="37" t="s">
        <v>603</v>
      </c>
      <c r="G60" s="37" t="s">
        <v>604</v>
      </c>
      <c r="H60" s="37" t="s">
        <v>605</v>
      </c>
      <c r="I60" s="37" t="s">
        <v>583</v>
      </c>
      <c r="J60" s="37" t="s">
        <v>584</v>
      </c>
      <c r="K60" s="61"/>
      <c r="L60" s="61"/>
      <c r="M60" s="61"/>
      <c r="N60" s="61"/>
      <c r="O60" s="61"/>
      <c r="P60" s="346"/>
      <c r="Q60" s="61"/>
      <c r="R60" s="61"/>
      <c r="S60" s="61"/>
      <c r="T60" s="61"/>
      <c r="U60" s="61"/>
      <c r="V60" s="61"/>
      <c r="W60" s="61"/>
      <c r="X60" s="37">
        <v>0</v>
      </c>
      <c r="Y60" s="37" t="s">
        <v>599</v>
      </c>
      <c r="Z60" s="37" t="s">
        <v>600</v>
      </c>
    </row>
    <row r="61" spans="1:26" ht="158.4">
      <c r="A61" s="44" t="s">
        <v>221</v>
      </c>
      <c r="B61" s="34" t="s">
        <v>576</v>
      </c>
      <c r="C61" s="34" t="s">
        <v>577</v>
      </c>
      <c r="D61" s="37" t="s">
        <v>601</v>
      </c>
      <c r="E61" s="37" t="s">
        <v>606</v>
      </c>
      <c r="F61" s="37" t="s">
        <v>607</v>
      </c>
      <c r="G61" s="37" t="s">
        <v>608</v>
      </c>
      <c r="H61" s="37" t="s">
        <v>609</v>
      </c>
      <c r="I61" s="37" t="s">
        <v>610</v>
      </c>
      <c r="J61" s="37" t="s">
        <v>584</v>
      </c>
      <c r="K61" s="61"/>
      <c r="L61" s="61"/>
      <c r="M61" s="61"/>
      <c r="N61" s="61"/>
      <c r="O61" s="61"/>
      <c r="P61" s="346"/>
      <c r="Q61" s="61"/>
      <c r="R61" s="61"/>
      <c r="S61" s="61"/>
      <c r="T61" s="61"/>
      <c r="U61" s="61"/>
      <c r="V61" s="61"/>
      <c r="W61" s="61"/>
      <c r="X61" s="37">
        <v>0</v>
      </c>
      <c r="Y61" s="37" t="s">
        <v>599</v>
      </c>
      <c r="Z61" s="37" t="s">
        <v>600</v>
      </c>
    </row>
    <row r="62" spans="1:26" ht="158.4">
      <c r="A62" s="44" t="s">
        <v>221</v>
      </c>
      <c r="B62" s="34" t="s">
        <v>576</v>
      </c>
      <c r="C62" s="34" t="s">
        <v>577</v>
      </c>
      <c r="D62" s="37" t="s">
        <v>601</v>
      </c>
      <c r="E62" s="37" t="s">
        <v>606</v>
      </c>
      <c r="F62" s="37" t="s">
        <v>607</v>
      </c>
      <c r="G62" s="37" t="s">
        <v>608</v>
      </c>
      <c r="H62" s="37" t="s">
        <v>609</v>
      </c>
      <c r="I62" s="37" t="s">
        <v>610</v>
      </c>
      <c r="J62" s="37" t="s">
        <v>584</v>
      </c>
      <c r="K62" s="61"/>
      <c r="L62" s="61"/>
      <c r="M62" s="61"/>
      <c r="N62" s="61"/>
      <c r="O62" s="61"/>
      <c r="P62" s="346"/>
      <c r="Q62" s="61"/>
      <c r="R62" s="61"/>
      <c r="S62" s="61"/>
      <c r="T62" s="61"/>
      <c r="U62" s="61"/>
      <c r="V62" s="61"/>
      <c r="W62" s="61"/>
      <c r="X62" s="37">
        <v>0</v>
      </c>
      <c r="Y62" s="37" t="s">
        <v>599</v>
      </c>
      <c r="Z62" s="37" t="s">
        <v>600</v>
      </c>
    </row>
    <row r="63" spans="1:26" ht="159" thickBot="1">
      <c r="A63" s="45" t="s">
        <v>221</v>
      </c>
      <c r="B63" s="34" t="s">
        <v>576</v>
      </c>
      <c r="C63" s="34" t="s">
        <v>577</v>
      </c>
      <c r="D63" s="37" t="s">
        <v>601</v>
      </c>
      <c r="E63" s="37" t="s">
        <v>606</v>
      </c>
      <c r="F63" s="37" t="s">
        <v>607</v>
      </c>
      <c r="G63" s="37" t="s">
        <v>608</v>
      </c>
      <c r="H63" s="37" t="s">
        <v>609</v>
      </c>
      <c r="I63" s="37" t="s">
        <v>610</v>
      </c>
      <c r="J63" s="37" t="s">
        <v>584</v>
      </c>
      <c r="K63" s="61"/>
      <c r="L63" s="61"/>
      <c r="M63" s="61"/>
      <c r="N63" s="61"/>
      <c r="O63" s="61"/>
      <c r="P63" s="346"/>
      <c r="Q63" s="61"/>
      <c r="R63" s="61"/>
      <c r="S63" s="61"/>
      <c r="T63" s="61"/>
      <c r="U63" s="61"/>
      <c r="V63" s="61"/>
      <c r="W63" s="61"/>
      <c r="X63" s="37">
        <v>0</v>
      </c>
      <c r="Y63" s="37" t="s">
        <v>599</v>
      </c>
      <c r="Z63" s="37" t="s">
        <v>600</v>
      </c>
    </row>
    <row r="64" spans="1:26" ht="239.4">
      <c r="A64" s="42" t="s">
        <v>248</v>
      </c>
      <c r="B64" s="32" t="s">
        <v>576</v>
      </c>
      <c r="C64" s="32" t="s">
        <v>577</v>
      </c>
      <c r="D64" s="37" t="s">
        <v>578</v>
      </c>
      <c r="E64" s="37" t="s">
        <v>579</v>
      </c>
      <c r="F64" s="37" t="s">
        <v>580</v>
      </c>
      <c r="G64" s="37" t="s">
        <v>589</v>
      </c>
      <c r="H64" s="37" t="s">
        <v>589</v>
      </c>
      <c r="I64" s="37" t="s">
        <v>589</v>
      </c>
      <c r="J64" s="37" t="s">
        <v>589</v>
      </c>
      <c r="K64" s="61"/>
      <c r="L64" s="61"/>
      <c r="M64" s="61"/>
      <c r="N64" s="61"/>
      <c r="O64" s="61"/>
      <c r="P64" s="346"/>
      <c r="Q64" s="61"/>
      <c r="R64" s="61"/>
      <c r="S64" s="61"/>
      <c r="T64" s="61"/>
      <c r="U64" s="61"/>
      <c r="V64" s="61"/>
      <c r="W64" s="61"/>
      <c r="X64" s="37">
        <v>0</v>
      </c>
      <c r="Y64" s="37" t="s">
        <v>585</v>
      </c>
      <c r="Z64" s="37" t="s">
        <v>586</v>
      </c>
    </row>
    <row r="65" spans="1:26" ht="239.4">
      <c r="A65" s="40" t="s">
        <v>248</v>
      </c>
      <c r="B65" s="32" t="s">
        <v>576</v>
      </c>
      <c r="C65" s="32" t="s">
        <v>577</v>
      </c>
      <c r="D65" s="37" t="s">
        <v>578</v>
      </c>
      <c r="E65" s="37" t="s">
        <v>579</v>
      </c>
      <c r="F65" s="37" t="s">
        <v>580</v>
      </c>
      <c r="G65" s="37" t="s">
        <v>589</v>
      </c>
      <c r="H65" s="37" t="s">
        <v>589</v>
      </c>
      <c r="I65" s="37" t="s">
        <v>589</v>
      </c>
      <c r="J65" s="37" t="s">
        <v>589</v>
      </c>
      <c r="K65" s="61"/>
      <c r="L65" s="61"/>
      <c r="M65" s="61"/>
      <c r="N65" s="61"/>
      <c r="O65" s="61"/>
      <c r="P65" s="346"/>
      <c r="Q65" s="61"/>
      <c r="R65" s="61"/>
      <c r="S65" s="61"/>
      <c r="T65" s="61"/>
      <c r="U65" s="61"/>
      <c r="V65" s="61"/>
      <c r="W65" s="61"/>
      <c r="X65" s="37">
        <v>0</v>
      </c>
      <c r="Y65" s="37" t="s">
        <v>585</v>
      </c>
      <c r="Z65" s="37" t="s">
        <v>586</v>
      </c>
    </row>
    <row r="66" spans="1:26" ht="239.4">
      <c r="A66" s="40" t="s">
        <v>248</v>
      </c>
      <c r="B66" s="32" t="s">
        <v>576</v>
      </c>
      <c r="C66" s="32" t="s">
        <v>577</v>
      </c>
      <c r="D66" s="37" t="s">
        <v>578</v>
      </c>
      <c r="E66" s="37" t="s">
        <v>579</v>
      </c>
      <c r="F66" s="37" t="s">
        <v>580</v>
      </c>
      <c r="G66" s="37" t="s">
        <v>592</v>
      </c>
      <c r="H66" s="37" t="s">
        <v>593</v>
      </c>
      <c r="I66" s="37" t="s">
        <v>594</v>
      </c>
      <c r="J66" s="37" t="s">
        <v>584</v>
      </c>
      <c r="K66" s="61"/>
      <c r="L66" s="61"/>
      <c r="M66" s="61"/>
      <c r="N66" s="61"/>
      <c r="O66" s="61"/>
      <c r="P66" s="346"/>
      <c r="Q66" s="61"/>
      <c r="R66" s="61"/>
      <c r="S66" s="61"/>
      <c r="T66" s="61"/>
      <c r="U66" s="61"/>
      <c r="V66" s="61"/>
      <c r="W66" s="61"/>
      <c r="X66" s="37">
        <v>0</v>
      </c>
      <c r="Y66" s="37" t="s">
        <v>585</v>
      </c>
      <c r="Z66" s="37" t="s">
        <v>586</v>
      </c>
    </row>
    <row r="67" spans="1:26" ht="239.4">
      <c r="A67" s="40" t="s">
        <v>248</v>
      </c>
      <c r="B67" s="32" t="s">
        <v>576</v>
      </c>
      <c r="C67" s="32" t="s">
        <v>577</v>
      </c>
      <c r="D67" s="37" t="s">
        <v>578</v>
      </c>
      <c r="E67" s="37" t="s">
        <v>579</v>
      </c>
      <c r="F67" s="37" t="s">
        <v>580</v>
      </c>
      <c r="G67" s="37" t="s">
        <v>592</v>
      </c>
      <c r="H67" s="37" t="s">
        <v>593</v>
      </c>
      <c r="I67" s="37" t="s">
        <v>594</v>
      </c>
      <c r="J67" s="37" t="s">
        <v>584</v>
      </c>
      <c r="K67" s="61"/>
      <c r="L67" s="61"/>
      <c r="M67" s="61"/>
      <c r="N67" s="61"/>
      <c r="O67" s="61"/>
      <c r="P67" s="346"/>
      <c r="Q67" s="61"/>
      <c r="R67" s="61"/>
      <c r="S67" s="61"/>
      <c r="T67" s="61"/>
      <c r="U67" s="61"/>
      <c r="V67" s="61"/>
      <c r="W67" s="61"/>
      <c r="X67" s="37">
        <v>0</v>
      </c>
      <c r="Y67" s="37" t="s">
        <v>585</v>
      </c>
      <c r="Z67" s="37" t="s">
        <v>586</v>
      </c>
    </row>
    <row r="68" spans="1:26" ht="239.4">
      <c r="A68" s="40" t="s">
        <v>248</v>
      </c>
      <c r="B68" s="32" t="s">
        <v>576</v>
      </c>
      <c r="C68" s="32" t="s">
        <v>577</v>
      </c>
      <c r="D68" s="37" t="s">
        <v>578</v>
      </c>
      <c r="E68" s="37" t="s">
        <v>579</v>
      </c>
      <c r="F68" s="37" t="s">
        <v>580</v>
      </c>
      <c r="G68" s="37" t="s">
        <v>592</v>
      </c>
      <c r="H68" s="37" t="s">
        <v>593</v>
      </c>
      <c r="I68" s="37" t="s">
        <v>594</v>
      </c>
      <c r="J68" s="37" t="s">
        <v>584</v>
      </c>
      <c r="K68" s="61"/>
      <c r="L68" s="61"/>
      <c r="M68" s="61"/>
      <c r="N68" s="61"/>
      <c r="O68" s="61"/>
      <c r="P68" s="346"/>
      <c r="Q68" s="61"/>
      <c r="R68" s="61"/>
      <c r="S68" s="61"/>
      <c r="T68" s="61"/>
      <c r="U68" s="61"/>
      <c r="V68" s="61"/>
      <c r="W68" s="61"/>
      <c r="X68" s="37">
        <v>0</v>
      </c>
      <c r="Y68" s="37" t="s">
        <v>585</v>
      </c>
      <c r="Z68" s="37" t="s">
        <v>586</v>
      </c>
    </row>
    <row r="69" spans="1:26" ht="239.4">
      <c r="A69" s="40" t="s">
        <v>248</v>
      </c>
      <c r="B69" s="32" t="s">
        <v>576</v>
      </c>
      <c r="C69" s="32" t="s">
        <v>577</v>
      </c>
      <c r="D69" s="37" t="s">
        <v>578</v>
      </c>
      <c r="E69" s="37" t="s">
        <v>579</v>
      </c>
      <c r="F69" s="37" t="s">
        <v>580</v>
      </c>
      <c r="G69" s="37" t="s">
        <v>589</v>
      </c>
      <c r="H69" s="37" t="s">
        <v>589</v>
      </c>
      <c r="I69" s="37" t="s">
        <v>589</v>
      </c>
      <c r="J69" s="37" t="s">
        <v>589</v>
      </c>
      <c r="K69" s="61"/>
      <c r="L69" s="61"/>
      <c r="M69" s="61"/>
      <c r="N69" s="61"/>
      <c r="O69" s="61"/>
      <c r="P69" s="346"/>
      <c r="Q69" s="61"/>
      <c r="R69" s="61"/>
      <c r="S69" s="61"/>
      <c r="T69" s="61"/>
      <c r="U69" s="61"/>
      <c r="V69" s="61"/>
      <c r="W69" s="61"/>
      <c r="X69" s="37">
        <v>0</v>
      </c>
      <c r="Y69" s="37" t="s">
        <v>585</v>
      </c>
      <c r="Z69" s="37" t="s">
        <v>586</v>
      </c>
    </row>
    <row r="70" spans="1:26" ht="239.4">
      <c r="A70" s="40" t="s">
        <v>248</v>
      </c>
      <c r="B70" s="32" t="s">
        <v>576</v>
      </c>
      <c r="C70" s="32" t="s">
        <v>577</v>
      </c>
      <c r="D70" s="37" t="s">
        <v>578</v>
      </c>
      <c r="E70" s="37" t="s">
        <v>579</v>
      </c>
      <c r="F70" s="37" t="s">
        <v>580</v>
      </c>
      <c r="G70" s="37" t="s">
        <v>589</v>
      </c>
      <c r="H70" s="37" t="s">
        <v>589</v>
      </c>
      <c r="I70" s="37" t="s">
        <v>589</v>
      </c>
      <c r="J70" s="37" t="s">
        <v>589</v>
      </c>
      <c r="K70" s="61"/>
      <c r="L70" s="61"/>
      <c r="M70" s="61"/>
      <c r="N70" s="61"/>
      <c r="O70" s="61"/>
      <c r="P70" s="346"/>
      <c r="Q70" s="61"/>
      <c r="R70" s="61"/>
      <c r="S70" s="61"/>
      <c r="T70" s="61"/>
      <c r="U70" s="61"/>
      <c r="V70" s="61"/>
      <c r="W70" s="61"/>
      <c r="X70" s="37">
        <v>0</v>
      </c>
      <c r="Y70" s="37" t="s">
        <v>585</v>
      </c>
      <c r="Z70" s="37" t="s">
        <v>586</v>
      </c>
    </row>
    <row r="71" spans="1:26" ht="239.4">
      <c r="A71" s="40" t="s">
        <v>248</v>
      </c>
      <c r="B71" s="32" t="s">
        <v>576</v>
      </c>
      <c r="C71" s="32" t="s">
        <v>577</v>
      </c>
      <c r="D71" s="37" t="s">
        <v>578</v>
      </c>
      <c r="E71" s="37" t="s">
        <v>579</v>
      </c>
      <c r="F71" s="37" t="s">
        <v>580</v>
      </c>
      <c r="G71" s="37" t="s">
        <v>589</v>
      </c>
      <c r="H71" s="37" t="s">
        <v>589</v>
      </c>
      <c r="I71" s="37" t="s">
        <v>589</v>
      </c>
      <c r="J71" s="37" t="s">
        <v>589</v>
      </c>
      <c r="K71" s="61"/>
      <c r="L71" s="61"/>
      <c r="M71" s="61"/>
      <c r="N71" s="61"/>
      <c r="O71" s="61"/>
      <c r="P71" s="346"/>
      <c r="Q71" s="61"/>
      <c r="R71" s="61"/>
      <c r="S71" s="61"/>
      <c r="T71" s="61"/>
      <c r="U71" s="61"/>
      <c r="V71" s="61"/>
      <c r="W71" s="61"/>
      <c r="X71" s="37">
        <v>0</v>
      </c>
      <c r="Y71" s="37" t="s">
        <v>585</v>
      </c>
      <c r="Z71" s="37" t="s">
        <v>586</v>
      </c>
    </row>
    <row r="72" spans="1:26" ht="240" thickBot="1">
      <c r="A72" s="41" t="s">
        <v>248</v>
      </c>
      <c r="B72" s="32" t="s">
        <v>576</v>
      </c>
      <c r="C72" s="32" t="s">
        <v>577</v>
      </c>
      <c r="D72" s="37" t="s">
        <v>578</v>
      </c>
      <c r="E72" s="37" t="s">
        <v>579</v>
      </c>
      <c r="F72" s="37" t="s">
        <v>580</v>
      </c>
      <c r="G72" s="37" t="s">
        <v>589</v>
      </c>
      <c r="H72" s="37" t="s">
        <v>589</v>
      </c>
      <c r="I72" s="37" t="s">
        <v>589</v>
      </c>
      <c r="J72" s="37" t="s">
        <v>589</v>
      </c>
      <c r="K72" s="61"/>
      <c r="L72" s="61"/>
      <c r="M72" s="61"/>
      <c r="N72" s="61"/>
      <c r="O72" s="61"/>
      <c r="P72" s="346"/>
      <c r="Q72" s="61"/>
      <c r="R72" s="61"/>
      <c r="S72" s="61"/>
      <c r="T72" s="61"/>
      <c r="U72" s="61"/>
      <c r="V72" s="61"/>
      <c r="W72" s="61"/>
      <c r="X72" s="37">
        <v>0</v>
      </c>
      <c r="Y72" s="37" t="s">
        <v>585</v>
      </c>
      <c r="Z72" s="37" t="s">
        <v>586</v>
      </c>
    </row>
    <row r="73" spans="1:26" ht="136.80000000000001">
      <c r="A73" s="40" t="s">
        <v>266</v>
      </c>
      <c r="B73" s="32" t="s">
        <v>576</v>
      </c>
      <c r="C73" s="32" t="s">
        <v>577</v>
      </c>
      <c r="D73" s="37" t="s">
        <v>601</v>
      </c>
      <c r="E73" s="37" t="s">
        <v>602</v>
      </c>
      <c r="F73" s="37" t="s">
        <v>603</v>
      </c>
      <c r="G73" s="37">
        <v>0</v>
      </c>
      <c r="H73" s="37">
        <v>0</v>
      </c>
      <c r="I73" s="37">
        <v>0</v>
      </c>
      <c r="J73" s="37">
        <v>0</v>
      </c>
      <c r="K73" s="61"/>
      <c r="L73" s="61"/>
      <c r="M73" s="61"/>
      <c r="N73" s="61"/>
      <c r="O73" s="61"/>
      <c r="P73" s="346"/>
      <c r="Q73" s="61"/>
      <c r="R73" s="61"/>
      <c r="S73" s="61"/>
      <c r="T73" s="61"/>
      <c r="U73" s="61"/>
      <c r="V73" s="61"/>
      <c r="W73" s="61"/>
      <c r="X73" s="37">
        <v>0</v>
      </c>
      <c r="Y73" s="37" t="s">
        <v>599</v>
      </c>
      <c r="Z73" s="37" t="s">
        <v>600</v>
      </c>
    </row>
    <row r="74" spans="1:26" ht="136.80000000000001">
      <c r="A74" s="40" t="s">
        <v>266</v>
      </c>
      <c r="B74" s="32" t="s">
        <v>576</v>
      </c>
      <c r="C74" s="32" t="s">
        <v>577</v>
      </c>
      <c r="D74" s="37" t="s">
        <v>601</v>
      </c>
      <c r="E74" s="37" t="s">
        <v>606</v>
      </c>
      <c r="F74" s="37" t="s">
        <v>607</v>
      </c>
      <c r="G74" s="37">
        <v>0</v>
      </c>
      <c r="H74" s="37">
        <v>0</v>
      </c>
      <c r="I74" s="37">
        <v>0</v>
      </c>
      <c r="J74" s="37">
        <v>0</v>
      </c>
      <c r="K74" s="61"/>
      <c r="L74" s="61"/>
      <c r="M74" s="61"/>
      <c r="N74" s="61"/>
      <c r="O74" s="61"/>
      <c r="P74" s="346"/>
      <c r="Q74" s="61"/>
      <c r="R74" s="61"/>
      <c r="S74" s="61"/>
      <c r="T74" s="61"/>
      <c r="U74" s="61"/>
      <c r="V74" s="61"/>
      <c r="W74" s="61"/>
      <c r="X74" s="37">
        <v>0</v>
      </c>
      <c r="Y74" s="37" t="s">
        <v>599</v>
      </c>
      <c r="Z74" s="37" t="s">
        <v>600</v>
      </c>
    </row>
    <row r="75" spans="1:26" ht="137.4" thickBot="1">
      <c r="A75" s="41" t="s">
        <v>266</v>
      </c>
      <c r="B75" s="32" t="s">
        <v>576</v>
      </c>
      <c r="C75" s="32" t="s">
        <v>577</v>
      </c>
      <c r="D75" s="37" t="s">
        <v>601</v>
      </c>
      <c r="E75" s="37" t="s">
        <v>606</v>
      </c>
      <c r="F75" s="37" t="s">
        <v>607</v>
      </c>
      <c r="G75" s="37">
        <v>0</v>
      </c>
      <c r="H75" s="37">
        <v>0</v>
      </c>
      <c r="I75" s="37">
        <v>0</v>
      </c>
      <c r="J75" s="37">
        <v>0</v>
      </c>
      <c r="K75" s="61"/>
      <c r="L75" s="61"/>
      <c r="M75" s="61"/>
      <c r="N75" s="61"/>
      <c r="O75" s="61"/>
      <c r="P75" s="346"/>
      <c r="Q75" s="61"/>
      <c r="R75" s="61"/>
      <c r="S75" s="61"/>
      <c r="T75" s="61"/>
      <c r="U75" s="61"/>
      <c r="V75" s="61"/>
      <c r="W75" s="61"/>
      <c r="X75" s="37">
        <v>0</v>
      </c>
      <c r="Y75" s="37" t="s">
        <v>599</v>
      </c>
      <c r="Z75" s="37" t="s">
        <v>600</v>
      </c>
    </row>
    <row r="76" spans="1:26" ht="136.80000000000001">
      <c r="A76" s="42" t="s">
        <v>277</v>
      </c>
      <c r="B76" s="32" t="s">
        <v>576</v>
      </c>
      <c r="C76" s="32" t="s">
        <v>577</v>
      </c>
      <c r="D76" s="37" t="s">
        <v>601</v>
      </c>
      <c r="E76" s="37" t="s">
        <v>606</v>
      </c>
      <c r="F76" s="37" t="s">
        <v>607</v>
      </c>
      <c r="G76" s="37" t="s">
        <v>608</v>
      </c>
      <c r="H76" s="37" t="s">
        <v>609</v>
      </c>
      <c r="I76" s="37" t="s">
        <v>610</v>
      </c>
      <c r="J76" s="37" t="s">
        <v>584</v>
      </c>
      <c r="K76" s="61"/>
      <c r="L76" s="61"/>
      <c r="M76" s="61"/>
      <c r="N76" s="61"/>
      <c r="O76" s="61"/>
      <c r="P76" s="346"/>
      <c r="Q76" s="61"/>
      <c r="R76" s="61"/>
      <c r="S76" s="61"/>
      <c r="T76" s="61"/>
      <c r="U76" s="61"/>
      <c r="V76" s="61"/>
      <c r="W76" s="61"/>
      <c r="X76" s="37">
        <v>0</v>
      </c>
      <c r="Y76" s="37" t="s">
        <v>599</v>
      </c>
      <c r="Z76" s="37" t="s">
        <v>600</v>
      </c>
    </row>
    <row r="77" spans="1:26" ht="136.80000000000001">
      <c r="A77" s="40" t="s">
        <v>277</v>
      </c>
      <c r="B77" s="32" t="s">
        <v>576</v>
      </c>
      <c r="C77" s="32" t="s">
        <v>577</v>
      </c>
      <c r="D77" s="37" t="s">
        <v>601</v>
      </c>
      <c r="E77" s="37" t="s">
        <v>606</v>
      </c>
      <c r="F77" s="37" t="s">
        <v>607</v>
      </c>
      <c r="G77" s="37" t="s">
        <v>608</v>
      </c>
      <c r="H77" s="37" t="s">
        <v>609</v>
      </c>
      <c r="I77" s="37" t="s">
        <v>610</v>
      </c>
      <c r="J77" s="37" t="s">
        <v>584</v>
      </c>
      <c r="K77" s="61"/>
      <c r="L77" s="61"/>
      <c r="M77" s="61"/>
      <c r="N77" s="61"/>
      <c r="O77" s="61"/>
      <c r="P77" s="346"/>
      <c r="Q77" s="61"/>
      <c r="R77" s="61"/>
      <c r="S77" s="61"/>
      <c r="T77" s="61"/>
      <c r="U77" s="61"/>
      <c r="V77" s="61"/>
      <c r="W77" s="61"/>
      <c r="X77" s="37">
        <v>0</v>
      </c>
      <c r="Y77" s="37" t="s">
        <v>599</v>
      </c>
      <c r="Z77" s="37" t="s">
        <v>600</v>
      </c>
    </row>
    <row r="78" spans="1:26" ht="136.80000000000001">
      <c r="A78" s="40" t="s">
        <v>277</v>
      </c>
      <c r="B78" s="32" t="s">
        <v>576</v>
      </c>
      <c r="C78" s="32" t="s">
        <v>577</v>
      </c>
      <c r="D78" s="37" t="s">
        <v>601</v>
      </c>
      <c r="E78" s="37" t="s">
        <v>602</v>
      </c>
      <c r="F78" s="37" t="s">
        <v>603</v>
      </c>
      <c r="G78" s="37" t="s">
        <v>604</v>
      </c>
      <c r="H78" s="37" t="s">
        <v>605</v>
      </c>
      <c r="I78" s="37" t="s">
        <v>583</v>
      </c>
      <c r="J78" s="37" t="s">
        <v>584</v>
      </c>
      <c r="K78" s="61"/>
      <c r="L78" s="61"/>
      <c r="M78" s="61"/>
      <c r="N78" s="61"/>
      <c r="O78" s="61"/>
      <c r="P78" s="346"/>
      <c r="Q78" s="61"/>
      <c r="R78" s="61"/>
      <c r="S78" s="61"/>
      <c r="T78" s="61"/>
      <c r="U78" s="61"/>
      <c r="V78" s="61"/>
      <c r="W78" s="61"/>
      <c r="X78" s="37">
        <v>0</v>
      </c>
      <c r="Y78" s="37" t="s">
        <v>599</v>
      </c>
      <c r="Z78" s="37" t="s">
        <v>600</v>
      </c>
    </row>
    <row r="79" spans="1:26" ht="136.80000000000001">
      <c r="A79" s="40" t="s">
        <v>277</v>
      </c>
      <c r="B79" s="32" t="s">
        <v>576</v>
      </c>
      <c r="C79" s="32" t="s">
        <v>577</v>
      </c>
      <c r="D79" s="37" t="s">
        <v>601</v>
      </c>
      <c r="E79" s="37" t="s">
        <v>602</v>
      </c>
      <c r="F79" s="37" t="s">
        <v>603</v>
      </c>
      <c r="G79" s="37" t="s">
        <v>604</v>
      </c>
      <c r="H79" s="37" t="s">
        <v>605</v>
      </c>
      <c r="I79" s="37" t="s">
        <v>583</v>
      </c>
      <c r="J79" s="37" t="s">
        <v>584</v>
      </c>
      <c r="K79" s="61"/>
      <c r="L79" s="61"/>
      <c r="M79" s="61"/>
      <c r="N79" s="61"/>
      <c r="O79" s="61"/>
      <c r="P79" s="346"/>
      <c r="Q79" s="61"/>
      <c r="R79" s="61"/>
      <c r="S79" s="61"/>
      <c r="T79" s="61"/>
      <c r="U79" s="61"/>
      <c r="V79" s="61"/>
      <c r="W79" s="61"/>
      <c r="X79" s="37">
        <v>0</v>
      </c>
      <c r="Y79" s="37" t="s">
        <v>599</v>
      </c>
      <c r="Z79" s="37" t="s">
        <v>600</v>
      </c>
    </row>
    <row r="80" spans="1:26" ht="136.80000000000001">
      <c r="A80" s="40" t="s">
        <v>277</v>
      </c>
      <c r="B80" s="32" t="s">
        <v>576</v>
      </c>
      <c r="C80" s="32" t="s">
        <v>577</v>
      </c>
      <c r="D80" s="37" t="s">
        <v>601</v>
      </c>
      <c r="E80" s="37" t="s">
        <v>602</v>
      </c>
      <c r="F80" s="37" t="s">
        <v>603</v>
      </c>
      <c r="G80" s="37" t="s">
        <v>604</v>
      </c>
      <c r="H80" s="37" t="s">
        <v>605</v>
      </c>
      <c r="I80" s="37" t="s">
        <v>583</v>
      </c>
      <c r="J80" s="37" t="s">
        <v>584</v>
      </c>
      <c r="K80" s="61"/>
      <c r="L80" s="61"/>
      <c r="M80" s="61"/>
      <c r="N80" s="61"/>
      <c r="O80" s="61"/>
      <c r="P80" s="346"/>
      <c r="Q80" s="61"/>
      <c r="R80" s="61"/>
      <c r="S80" s="61"/>
      <c r="T80" s="61"/>
      <c r="U80" s="61"/>
      <c r="V80" s="61"/>
      <c r="W80" s="61"/>
      <c r="X80" s="37">
        <v>0</v>
      </c>
      <c r="Y80" s="37" t="s">
        <v>599</v>
      </c>
      <c r="Z80" s="37" t="s">
        <v>600</v>
      </c>
    </row>
    <row r="81" spans="1:26" ht="239.4">
      <c r="A81" s="40" t="s">
        <v>277</v>
      </c>
      <c r="B81" s="32" t="s">
        <v>576</v>
      </c>
      <c r="C81" s="32" t="s">
        <v>577</v>
      </c>
      <c r="D81" s="37" t="s">
        <v>578</v>
      </c>
      <c r="E81" s="37" t="s">
        <v>611</v>
      </c>
      <c r="F81" s="37" t="s">
        <v>580</v>
      </c>
      <c r="G81" s="37">
        <v>0</v>
      </c>
      <c r="H81" s="37">
        <v>0</v>
      </c>
      <c r="I81" s="37">
        <v>0</v>
      </c>
      <c r="J81" s="37">
        <v>0</v>
      </c>
      <c r="K81" s="61"/>
      <c r="L81" s="61"/>
      <c r="M81" s="61"/>
      <c r="N81" s="61"/>
      <c r="O81" s="61"/>
      <c r="P81" s="346"/>
      <c r="Q81" s="61"/>
      <c r="R81" s="61"/>
      <c r="S81" s="61"/>
      <c r="T81" s="61"/>
      <c r="U81" s="61"/>
      <c r="V81" s="61"/>
      <c r="W81" s="61"/>
      <c r="X81" s="37">
        <v>0</v>
      </c>
      <c r="Y81" s="37" t="s">
        <v>585</v>
      </c>
      <c r="Z81" s="37" t="s">
        <v>586</v>
      </c>
    </row>
    <row r="82" spans="1:26" ht="239.4">
      <c r="A82" s="40" t="s">
        <v>277</v>
      </c>
      <c r="B82" s="32" t="s">
        <v>576</v>
      </c>
      <c r="C82" s="32" t="s">
        <v>577</v>
      </c>
      <c r="D82" s="37" t="s">
        <v>578</v>
      </c>
      <c r="E82" s="37" t="s">
        <v>611</v>
      </c>
      <c r="F82" s="37" t="s">
        <v>580</v>
      </c>
      <c r="G82" s="37">
        <v>0</v>
      </c>
      <c r="H82" s="37">
        <v>0</v>
      </c>
      <c r="I82" s="37">
        <v>0</v>
      </c>
      <c r="J82" s="37">
        <v>0</v>
      </c>
      <c r="K82" s="61"/>
      <c r="L82" s="61"/>
      <c r="M82" s="61"/>
      <c r="N82" s="61"/>
      <c r="O82" s="61"/>
      <c r="P82" s="346"/>
      <c r="Q82" s="61"/>
      <c r="R82" s="61"/>
      <c r="S82" s="61"/>
      <c r="T82" s="61"/>
      <c r="U82" s="61"/>
      <c r="V82" s="61"/>
      <c r="W82" s="61"/>
      <c r="X82" s="37">
        <v>0</v>
      </c>
      <c r="Y82" s="37" t="s">
        <v>585</v>
      </c>
      <c r="Z82" s="37" t="s">
        <v>586</v>
      </c>
    </row>
    <row r="83" spans="1:26" ht="239.4">
      <c r="A83" s="40" t="s">
        <v>277</v>
      </c>
      <c r="B83" s="32" t="s">
        <v>576</v>
      </c>
      <c r="C83" s="32" t="s">
        <v>577</v>
      </c>
      <c r="D83" s="37" t="s">
        <v>578</v>
      </c>
      <c r="E83" s="37" t="s">
        <v>611</v>
      </c>
      <c r="F83" s="37" t="s">
        <v>580</v>
      </c>
      <c r="G83" s="37">
        <v>0</v>
      </c>
      <c r="H83" s="37">
        <v>0</v>
      </c>
      <c r="I83" s="37">
        <v>0</v>
      </c>
      <c r="J83" s="37">
        <v>0</v>
      </c>
      <c r="K83" s="61"/>
      <c r="L83" s="61"/>
      <c r="M83" s="61"/>
      <c r="N83" s="61"/>
      <c r="O83" s="61"/>
      <c r="P83" s="346"/>
      <c r="Q83" s="61"/>
      <c r="R83" s="61"/>
      <c r="S83" s="61"/>
      <c r="T83" s="61"/>
      <c r="U83" s="61"/>
      <c r="V83" s="61"/>
      <c r="W83" s="61"/>
      <c r="X83" s="37">
        <v>0</v>
      </c>
      <c r="Y83" s="37" t="s">
        <v>585</v>
      </c>
      <c r="Z83" s="37" t="s">
        <v>586</v>
      </c>
    </row>
    <row r="84" spans="1:26" ht="240" thickBot="1">
      <c r="A84" s="41" t="s">
        <v>277</v>
      </c>
      <c r="B84" s="32" t="s">
        <v>576</v>
      </c>
      <c r="C84" s="32" t="s">
        <v>577</v>
      </c>
      <c r="D84" s="37" t="s">
        <v>578</v>
      </c>
      <c r="E84" s="37" t="s">
        <v>611</v>
      </c>
      <c r="F84" s="37" t="s">
        <v>580</v>
      </c>
      <c r="G84" s="37">
        <v>0</v>
      </c>
      <c r="H84" s="37">
        <v>0</v>
      </c>
      <c r="I84" s="37">
        <v>0</v>
      </c>
      <c r="J84" s="37">
        <v>0</v>
      </c>
      <c r="K84" s="61"/>
      <c r="L84" s="61"/>
      <c r="M84" s="61"/>
      <c r="N84" s="61"/>
      <c r="O84" s="61"/>
      <c r="P84" s="346"/>
      <c r="Q84" s="61"/>
      <c r="R84" s="61"/>
      <c r="S84" s="61"/>
      <c r="T84" s="61"/>
      <c r="U84" s="61"/>
      <c r="V84" s="61"/>
      <c r="W84" s="61"/>
      <c r="X84" s="37">
        <v>0</v>
      </c>
      <c r="Y84" s="37" t="s">
        <v>585</v>
      </c>
      <c r="Z84" s="37" t="s">
        <v>586</v>
      </c>
    </row>
    <row r="85" spans="1:26" ht="239.4">
      <c r="A85" s="42" t="s">
        <v>277</v>
      </c>
      <c r="B85" s="32" t="s">
        <v>576</v>
      </c>
      <c r="C85" s="32" t="s">
        <v>577</v>
      </c>
      <c r="D85" s="37" t="s">
        <v>578</v>
      </c>
      <c r="E85" s="37" t="s">
        <v>611</v>
      </c>
      <c r="F85" s="37" t="s">
        <v>580</v>
      </c>
      <c r="G85" s="37">
        <v>0</v>
      </c>
      <c r="H85" s="37">
        <v>0</v>
      </c>
      <c r="I85" s="37">
        <v>0</v>
      </c>
      <c r="J85" s="37">
        <v>0</v>
      </c>
      <c r="K85" s="61"/>
      <c r="L85" s="61"/>
      <c r="M85" s="61"/>
      <c r="N85" s="61"/>
      <c r="O85" s="61"/>
      <c r="P85" s="346"/>
      <c r="Q85" s="61"/>
      <c r="R85" s="61"/>
      <c r="S85" s="61"/>
      <c r="T85" s="61"/>
      <c r="U85" s="61"/>
      <c r="V85" s="61"/>
      <c r="W85" s="61"/>
      <c r="X85" s="37">
        <v>0</v>
      </c>
      <c r="Y85" s="37" t="s">
        <v>585</v>
      </c>
      <c r="Z85" s="37" t="s">
        <v>586</v>
      </c>
    </row>
    <row r="86" spans="1:26" ht="239.4">
      <c r="A86" s="40" t="s">
        <v>277</v>
      </c>
      <c r="B86" s="32" t="s">
        <v>576</v>
      </c>
      <c r="C86" s="32" t="s">
        <v>577</v>
      </c>
      <c r="D86" s="37" t="s">
        <v>578</v>
      </c>
      <c r="E86" s="37" t="s">
        <v>611</v>
      </c>
      <c r="F86" s="37" t="s">
        <v>580</v>
      </c>
      <c r="G86" s="37" t="s">
        <v>592</v>
      </c>
      <c r="H86" s="37" t="s">
        <v>593</v>
      </c>
      <c r="I86" s="37" t="s">
        <v>594</v>
      </c>
      <c r="J86" s="37" t="s">
        <v>584</v>
      </c>
      <c r="K86" s="61"/>
      <c r="L86" s="61"/>
      <c r="M86" s="61"/>
      <c r="N86" s="61"/>
      <c r="O86" s="61"/>
      <c r="P86" s="346"/>
      <c r="Q86" s="61"/>
      <c r="R86" s="61"/>
      <c r="S86" s="61"/>
      <c r="T86" s="61"/>
      <c r="U86" s="61"/>
      <c r="V86" s="61"/>
      <c r="W86" s="61"/>
      <c r="X86" s="37">
        <v>0</v>
      </c>
      <c r="Y86" s="37" t="s">
        <v>585</v>
      </c>
      <c r="Z86" s="37" t="s">
        <v>586</v>
      </c>
    </row>
    <row r="87" spans="1:26" ht="239.4">
      <c r="A87" s="40" t="s">
        <v>277</v>
      </c>
      <c r="B87" s="32" t="s">
        <v>576</v>
      </c>
      <c r="C87" s="32" t="s">
        <v>577</v>
      </c>
      <c r="D87" s="37" t="s">
        <v>578</v>
      </c>
      <c r="E87" s="37" t="s">
        <v>611</v>
      </c>
      <c r="F87" s="37" t="s">
        <v>580</v>
      </c>
      <c r="G87" s="37">
        <v>0</v>
      </c>
      <c r="H87" s="37">
        <v>0</v>
      </c>
      <c r="I87" s="37">
        <v>0</v>
      </c>
      <c r="J87" s="37">
        <v>0</v>
      </c>
      <c r="K87" s="61"/>
      <c r="L87" s="61"/>
      <c r="M87" s="61"/>
      <c r="N87" s="61"/>
      <c r="O87" s="61"/>
      <c r="P87" s="346"/>
      <c r="Q87" s="61"/>
      <c r="R87" s="61"/>
      <c r="S87" s="61"/>
      <c r="T87" s="61"/>
      <c r="U87" s="61"/>
      <c r="V87" s="61"/>
      <c r="W87" s="61"/>
      <c r="X87" s="37">
        <v>0</v>
      </c>
      <c r="Y87" s="37" t="s">
        <v>585</v>
      </c>
      <c r="Z87" s="37" t="s">
        <v>586</v>
      </c>
    </row>
    <row r="88" spans="1:26" ht="240" thickBot="1">
      <c r="A88" s="41" t="s">
        <v>277</v>
      </c>
      <c r="B88" s="32" t="s">
        <v>576</v>
      </c>
      <c r="C88" s="32" t="s">
        <v>577</v>
      </c>
      <c r="D88" s="37" t="s">
        <v>578</v>
      </c>
      <c r="E88" s="37" t="s">
        <v>611</v>
      </c>
      <c r="F88" s="37" t="s">
        <v>580</v>
      </c>
      <c r="G88" s="37">
        <v>0</v>
      </c>
      <c r="H88" s="37">
        <v>0</v>
      </c>
      <c r="I88" s="37">
        <v>0</v>
      </c>
      <c r="J88" s="37">
        <v>0</v>
      </c>
      <c r="K88" s="61"/>
      <c r="L88" s="61"/>
      <c r="M88" s="61"/>
      <c r="N88" s="61"/>
      <c r="O88" s="61"/>
      <c r="P88" s="346"/>
      <c r="Q88" s="61"/>
      <c r="R88" s="61"/>
      <c r="S88" s="61"/>
      <c r="T88" s="61"/>
      <c r="U88" s="61"/>
      <c r="V88" s="61"/>
      <c r="W88" s="61"/>
      <c r="X88" s="37">
        <v>0</v>
      </c>
      <c r="Y88" s="37" t="s">
        <v>585</v>
      </c>
      <c r="Z88" s="37" t="s">
        <v>586</v>
      </c>
    </row>
    <row r="89" spans="1:26" ht="239.4">
      <c r="A89" s="40" t="s">
        <v>313</v>
      </c>
      <c r="B89" s="32" t="s">
        <v>576</v>
      </c>
      <c r="C89" s="32" t="s">
        <v>577</v>
      </c>
      <c r="D89" s="37" t="s">
        <v>578</v>
      </c>
      <c r="E89" s="37" t="s">
        <v>611</v>
      </c>
      <c r="F89" s="37" t="s">
        <v>580</v>
      </c>
      <c r="G89" s="37" t="s">
        <v>592</v>
      </c>
      <c r="H89" s="37" t="s">
        <v>593</v>
      </c>
      <c r="I89" s="37" t="s">
        <v>594</v>
      </c>
      <c r="J89" s="37" t="s">
        <v>584</v>
      </c>
      <c r="K89" s="61"/>
      <c r="L89" s="61"/>
      <c r="M89" s="61"/>
      <c r="N89" s="61"/>
      <c r="O89" s="61"/>
      <c r="P89" s="346"/>
      <c r="Q89" s="61"/>
      <c r="R89" s="61"/>
      <c r="S89" s="61"/>
      <c r="T89" s="61"/>
      <c r="U89" s="61"/>
      <c r="V89" s="61"/>
      <c r="W89" s="61"/>
      <c r="X89" s="37">
        <v>0</v>
      </c>
      <c r="Y89" s="37" t="s">
        <v>585</v>
      </c>
      <c r="Z89" s="37" t="s">
        <v>586</v>
      </c>
    </row>
    <row r="90" spans="1:26" ht="239.4">
      <c r="A90" s="40" t="s">
        <v>313</v>
      </c>
      <c r="B90" s="32" t="s">
        <v>576</v>
      </c>
      <c r="C90" s="32" t="s">
        <v>577</v>
      </c>
      <c r="D90" s="37" t="s">
        <v>578</v>
      </c>
      <c r="E90" s="37" t="s">
        <v>611</v>
      </c>
      <c r="F90" s="37" t="s">
        <v>580</v>
      </c>
      <c r="G90" s="37" t="s">
        <v>592</v>
      </c>
      <c r="H90" s="37" t="s">
        <v>593</v>
      </c>
      <c r="I90" s="37" t="s">
        <v>594</v>
      </c>
      <c r="J90" s="37" t="s">
        <v>584</v>
      </c>
      <c r="K90" s="61"/>
      <c r="L90" s="61"/>
      <c r="M90" s="61"/>
      <c r="N90" s="61"/>
      <c r="O90" s="61"/>
      <c r="P90" s="346"/>
      <c r="Q90" s="61"/>
      <c r="R90" s="61"/>
      <c r="S90" s="61"/>
      <c r="T90" s="61"/>
      <c r="U90" s="61"/>
      <c r="V90" s="61"/>
      <c r="W90" s="61"/>
      <c r="X90" s="37">
        <v>0</v>
      </c>
      <c r="Y90" s="37" t="s">
        <v>585</v>
      </c>
      <c r="Z90" s="37" t="s">
        <v>586</v>
      </c>
    </row>
    <row r="91" spans="1:26" ht="239.4">
      <c r="A91" s="40" t="s">
        <v>313</v>
      </c>
      <c r="B91" s="32" t="s">
        <v>576</v>
      </c>
      <c r="C91" s="32" t="s">
        <v>577</v>
      </c>
      <c r="D91" s="37" t="s">
        <v>578</v>
      </c>
      <c r="E91" s="37" t="s">
        <v>611</v>
      </c>
      <c r="F91" s="37" t="s">
        <v>580</v>
      </c>
      <c r="G91" s="37" t="s">
        <v>592</v>
      </c>
      <c r="H91" s="37" t="s">
        <v>593</v>
      </c>
      <c r="I91" s="37" t="s">
        <v>594</v>
      </c>
      <c r="J91" s="37" t="s">
        <v>584</v>
      </c>
      <c r="K91" s="61"/>
      <c r="L91" s="61"/>
      <c r="M91" s="61"/>
      <c r="N91" s="61"/>
      <c r="O91" s="61"/>
      <c r="P91" s="346"/>
      <c r="Q91" s="61"/>
      <c r="R91" s="61"/>
      <c r="S91" s="61"/>
      <c r="T91" s="61"/>
      <c r="U91" s="61"/>
      <c r="V91" s="61"/>
      <c r="W91" s="61"/>
      <c r="X91" s="37">
        <v>0</v>
      </c>
      <c r="Y91" s="37" t="s">
        <v>585</v>
      </c>
      <c r="Z91" s="37" t="s">
        <v>586</v>
      </c>
    </row>
    <row r="92" spans="1:26" ht="239.4">
      <c r="A92" s="40" t="s">
        <v>313</v>
      </c>
      <c r="B92" s="32" t="s">
        <v>576</v>
      </c>
      <c r="C92" s="32" t="s">
        <v>577</v>
      </c>
      <c r="D92" s="37" t="s">
        <v>578</v>
      </c>
      <c r="E92" s="37" t="s">
        <v>611</v>
      </c>
      <c r="F92" s="37" t="s">
        <v>580</v>
      </c>
      <c r="G92" s="37" t="s">
        <v>592</v>
      </c>
      <c r="H92" s="37" t="s">
        <v>593</v>
      </c>
      <c r="I92" s="37" t="s">
        <v>594</v>
      </c>
      <c r="J92" s="37" t="s">
        <v>584</v>
      </c>
      <c r="K92" s="61"/>
      <c r="L92" s="61"/>
      <c r="M92" s="61"/>
      <c r="N92" s="61"/>
      <c r="O92" s="61"/>
      <c r="P92" s="346"/>
      <c r="Q92" s="61"/>
      <c r="R92" s="61"/>
      <c r="S92" s="61"/>
      <c r="T92" s="61"/>
      <c r="U92" s="61"/>
      <c r="V92" s="61"/>
      <c r="W92" s="61"/>
      <c r="X92" s="37">
        <v>0</v>
      </c>
      <c r="Y92" s="37" t="s">
        <v>585</v>
      </c>
      <c r="Z92" s="37" t="s">
        <v>586</v>
      </c>
    </row>
    <row r="93" spans="1:26" ht="239.4">
      <c r="A93" s="40" t="s">
        <v>313</v>
      </c>
      <c r="B93" s="32" t="s">
        <v>576</v>
      </c>
      <c r="C93" s="32" t="s">
        <v>577</v>
      </c>
      <c r="D93" s="37" t="s">
        <v>578</v>
      </c>
      <c r="E93" s="37" t="s">
        <v>611</v>
      </c>
      <c r="F93" s="37" t="s">
        <v>580</v>
      </c>
      <c r="G93" s="37" t="s">
        <v>592</v>
      </c>
      <c r="H93" s="37" t="s">
        <v>593</v>
      </c>
      <c r="I93" s="37" t="s">
        <v>594</v>
      </c>
      <c r="J93" s="37" t="s">
        <v>584</v>
      </c>
      <c r="K93" s="61"/>
      <c r="L93" s="61"/>
      <c r="M93" s="61"/>
      <c r="N93" s="61"/>
      <c r="O93" s="61"/>
      <c r="P93" s="346"/>
      <c r="Q93" s="61"/>
      <c r="R93" s="61"/>
      <c r="S93" s="61"/>
      <c r="T93" s="61"/>
      <c r="U93" s="61"/>
      <c r="V93" s="61"/>
      <c r="W93" s="61"/>
      <c r="X93" s="37">
        <v>0</v>
      </c>
      <c r="Y93" s="37" t="s">
        <v>585</v>
      </c>
      <c r="Z93" s="37" t="s">
        <v>586</v>
      </c>
    </row>
    <row r="94" spans="1:26" ht="239.4">
      <c r="A94" s="40" t="s">
        <v>313</v>
      </c>
      <c r="B94" s="32" t="s">
        <v>576</v>
      </c>
      <c r="C94" s="32" t="s">
        <v>577</v>
      </c>
      <c r="D94" s="37" t="s">
        <v>578</v>
      </c>
      <c r="E94" s="37" t="s">
        <v>611</v>
      </c>
      <c r="F94" s="37" t="s">
        <v>580</v>
      </c>
      <c r="G94" s="37" t="s">
        <v>612</v>
      </c>
      <c r="H94" s="37" t="s">
        <v>613</v>
      </c>
      <c r="I94" s="37" t="s">
        <v>594</v>
      </c>
      <c r="J94" s="37" t="s">
        <v>584</v>
      </c>
      <c r="K94" s="61"/>
      <c r="L94" s="61"/>
      <c r="M94" s="61"/>
      <c r="N94" s="61"/>
      <c r="O94" s="61"/>
      <c r="P94" s="346"/>
      <c r="Q94" s="61"/>
      <c r="R94" s="61"/>
      <c r="S94" s="61"/>
      <c r="T94" s="61"/>
      <c r="U94" s="61"/>
      <c r="V94" s="61"/>
      <c r="W94" s="61"/>
      <c r="X94" s="37">
        <v>0</v>
      </c>
      <c r="Y94" s="37" t="s">
        <v>585</v>
      </c>
      <c r="Z94" s="37" t="s">
        <v>586</v>
      </c>
    </row>
    <row r="95" spans="1:26" ht="239.4">
      <c r="A95" s="40" t="s">
        <v>313</v>
      </c>
      <c r="B95" s="32" t="s">
        <v>576</v>
      </c>
      <c r="C95" s="32" t="s">
        <v>577</v>
      </c>
      <c r="D95" s="37" t="s">
        <v>578</v>
      </c>
      <c r="E95" s="37" t="s">
        <v>611</v>
      </c>
      <c r="F95" s="37" t="s">
        <v>580</v>
      </c>
      <c r="G95" s="37" t="s">
        <v>612</v>
      </c>
      <c r="H95" s="37" t="s">
        <v>613</v>
      </c>
      <c r="I95" s="37" t="s">
        <v>594</v>
      </c>
      <c r="J95" s="37" t="s">
        <v>584</v>
      </c>
      <c r="K95" s="61"/>
      <c r="L95" s="61"/>
      <c r="M95" s="61"/>
      <c r="N95" s="61"/>
      <c r="O95" s="61"/>
      <c r="P95" s="346"/>
      <c r="Q95" s="61"/>
      <c r="R95" s="61"/>
      <c r="S95" s="61"/>
      <c r="T95" s="61"/>
      <c r="U95" s="61"/>
      <c r="V95" s="61"/>
      <c r="W95" s="61"/>
      <c r="X95" s="37">
        <v>0</v>
      </c>
      <c r="Y95" s="37" t="s">
        <v>585</v>
      </c>
      <c r="Z95" s="37" t="s">
        <v>586</v>
      </c>
    </row>
    <row r="96" spans="1:26" ht="239.4">
      <c r="A96" s="40" t="s">
        <v>313</v>
      </c>
      <c r="B96" s="32" t="s">
        <v>576</v>
      </c>
      <c r="C96" s="32" t="s">
        <v>577</v>
      </c>
      <c r="D96" s="37" t="s">
        <v>578</v>
      </c>
      <c r="E96" s="37" t="s">
        <v>611</v>
      </c>
      <c r="F96" s="37" t="s">
        <v>580</v>
      </c>
      <c r="G96" s="37" t="s">
        <v>612</v>
      </c>
      <c r="H96" s="37" t="s">
        <v>613</v>
      </c>
      <c r="I96" s="37" t="s">
        <v>594</v>
      </c>
      <c r="J96" s="37" t="s">
        <v>584</v>
      </c>
      <c r="K96" s="61"/>
      <c r="L96" s="61"/>
      <c r="M96" s="61"/>
      <c r="N96" s="61"/>
      <c r="O96" s="61"/>
      <c r="P96" s="346"/>
      <c r="Q96" s="61"/>
      <c r="R96" s="61"/>
      <c r="S96" s="61"/>
      <c r="T96" s="61"/>
      <c r="U96" s="61"/>
      <c r="V96" s="61"/>
      <c r="W96" s="61"/>
      <c r="X96" s="37">
        <v>0</v>
      </c>
      <c r="Y96" s="37" t="s">
        <v>585</v>
      </c>
      <c r="Z96" s="37" t="s">
        <v>586</v>
      </c>
    </row>
    <row r="97" spans="1:26" ht="239.4">
      <c r="A97" s="40" t="s">
        <v>313</v>
      </c>
      <c r="B97" s="32" t="s">
        <v>576</v>
      </c>
      <c r="C97" s="32" t="s">
        <v>577</v>
      </c>
      <c r="D97" s="37" t="s">
        <v>578</v>
      </c>
      <c r="E97" s="37" t="s">
        <v>611</v>
      </c>
      <c r="F97" s="37" t="s">
        <v>580</v>
      </c>
      <c r="G97" s="37">
        <v>0</v>
      </c>
      <c r="H97" s="37">
        <v>0</v>
      </c>
      <c r="I97" s="37">
        <v>0</v>
      </c>
      <c r="J97" s="37">
        <v>0</v>
      </c>
      <c r="K97" s="61"/>
      <c r="L97" s="61"/>
      <c r="M97" s="61"/>
      <c r="N97" s="61"/>
      <c r="O97" s="61"/>
      <c r="P97" s="346"/>
      <c r="Q97" s="61"/>
      <c r="R97" s="61"/>
      <c r="S97" s="61"/>
      <c r="T97" s="61"/>
      <c r="U97" s="61"/>
      <c r="V97" s="61"/>
      <c r="W97" s="61"/>
      <c r="X97" s="37">
        <v>0</v>
      </c>
      <c r="Y97" s="37" t="s">
        <v>585</v>
      </c>
      <c r="Z97" s="37" t="s">
        <v>586</v>
      </c>
    </row>
    <row r="98" spans="1:26" ht="240" thickBot="1">
      <c r="A98" s="41" t="s">
        <v>313</v>
      </c>
      <c r="B98" s="32" t="s">
        <v>576</v>
      </c>
      <c r="C98" s="32" t="s">
        <v>577</v>
      </c>
      <c r="D98" s="37" t="s">
        <v>578</v>
      </c>
      <c r="E98" s="37" t="s">
        <v>611</v>
      </c>
      <c r="F98" s="37" t="s">
        <v>580</v>
      </c>
      <c r="G98" s="37">
        <v>0</v>
      </c>
      <c r="H98" s="37">
        <v>0</v>
      </c>
      <c r="I98" s="37">
        <v>0</v>
      </c>
      <c r="J98" s="37">
        <v>0</v>
      </c>
      <c r="K98" s="61"/>
      <c r="L98" s="61"/>
      <c r="M98" s="61"/>
      <c r="N98" s="61"/>
      <c r="O98" s="61"/>
      <c r="P98" s="346"/>
      <c r="Q98" s="61"/>
      <c r="R98" s="61"/>
      <c r="S98" s="61"/>
      <c r="T98" s="61"/>
      <c r="U98" s="61"/>
      <c r="V98" s="61"/>
      <c r="W98" s="61"/>
      <c r="X98" s="37">
        <v>0</v>
      </c>
      <c r="Y98" s="37" t="s">
        <v>585</v>
      </c>
      <c r="Z98" s="37" t="s">
        <v>586</v>
      </c>
    </row>
    <row r="99" spans="1:26" ht="239.4">
      <c r="A99" s="42" t="s">
        <v>313</v>
      </c>
      <c r="B99" s="32" t="s">
        <v>576</v>
      </c>
      <c r="C99" s="32" t="s">
        <v>577</v>
      </c>
      <c r="D99" s="37" t="s">
        <v>578</v>
      </c>
      <c r="E99" s="37" t="s">
        <v>611</v>
      </c>
      <c r="F99" s="37" t="s">
        <v>580</v>
      </c>
      <c r="G99" s="37" t="s">
        <v>592</v>
      </c>
      <c r="H99" s="37" t="s">
        <v>593</v>
      </c>
      <c r="I99" s="37" t="s">
        <v>594</v>
      </c>
      <c r="J99" s="37" t="s">
        <v>584</v>
      </c>
      <c r="K99" s="61"/>
      <c r="L99" s="61"/>
      <c r="M99" s="61"/>
      <c r="N99" s="61"/>
      <c r="O99" s="61"/>
      <c r="P99" s="346"/>
      <c r="Q99" s="61"/>
      <c r="R99" s="61"/>
      <c r="S99" s="61"/>
      <c r="T99" s="61"/>
      <c r="U99" s="61"/>
      <c r="V99" s="61"/>
      <c r="W99" s="61"/>
      <c r="X99" s="37">
        <v>0</v>
      </c>
      <c r="Y99" s="37" t="s">
        <v>585</v>
      </c>
      <c r="Z99" s="37" t="s">
        <v>586</v>
      </c>
    </row>
    <row r="100" spans="1:26" ht="239.4">
      <c r="A100" s="40" t="s">
        <v>313</v>
      </c>
      <c r="B100" s="32" t="s">
        <v>576</v>
      </c>
      <c r="C100" s="32" t="s">
        <v>577</v>
      </c>
      <c r="D100" s="37" t="s">
        <v>578</v>
      </c>
      <c r="E100" s="37" t="s">
        <v>611</v>
      </c>
      <c r="F100" s="37" t="s">
        <v>580</v>
      </c>
      <c r="G100" s="37" t="s">
        <v>592</v>
      </c>
      <c r="H100" s="37" t="s">
        <v>593</v>
      </c>
      <c r="I100" s="37" t="s">
        <v>594</v>
      </c>
      <c r="J100" s="37" t="s">
        <v>584</v>
      </c>
      <c r="K100" s="61"/>
      <c r="L100" s="61"/>
      <c r="M100" s="61"/>
      <c r="N100" s="61"/>
      <c r="O100" s="61"/>
      <c r="P100" s="346"/>
      <c r="Q100" s="61"/>
      <c r="R100" s="61"/>
      <c r="S100" s="61"/>
      <c r="T100" s="61"/>
      <c r="U100" s="61"/>
      <c r="V100" s="61"/>
      <c r="W100" s="61"/>
      <c r="X100" s="37">
        <v>0</v>
      </c>
      <c r="Y100" s="37" t="s">
        <v>585</v>
      </c>
      <c r="Z100" s="37" t="s">
        <v>586</v>
      </c>
    </row>
    <row r="101" spans="1:26" ht="239.4">
      <c r="A101" s="40" t="s">
        <v>313</v>
      </c>
      <c r="B101" s="32" t="s">
        <v>576</v>
      </c>
      <c r="C101" s="32" t="s">
        <v>577</v>
      </c>
      <c r="D101" s="37" t="s">
        <v>578</v>
      </c>
      <c r="E101" s="37" t="s">
        <v>611</v>
      </c>
      <c r="F101" s="37" t="s">
        <v>580</v>
      </c>
      <c r="G101" s="37" t="s">
        <v>592</v>
      </c>
      <c r="H101" s="37" t="s">
        <v>593</v>
      </c>
      <c r="I101" s="37" t="s">
        <v>594</v>
      </c>
      <c r="J101" s="37" t="s">
        <v>584</v>
      </c>
      <c r="K101" s="61"/>
      <c r="L101" s="61"/>
      <c r="M101" s="61"/>
      <c r="N101" s="61"/>
      <c r="O101" s="61"/>
      <c r="P101" s="346"/>
      <c r="Q101" s="61"/>
      <c r="R101" s="61"/>
      <c r="S101" s="61"/>
      <c r="T101" s="61"/>
      <c r="U101" s="61"/>
      <c r="V101" s="61"/>
      <c r="W101" s="61"/>
      <c r="X101" s="37">
        <v>0</v>
      </c>
      <c r="Y101" s="37" t="s">
        <v>585</v>
      </c>
      <c r="Z101" s="37" t="s">
        <v>586</v>
      </c>
    </row>
    <row r="102" spans="1:26" ht="239.4">
      <c r="A102" s="40" t="s">
        <v>313</v>
      </c>
      <c r="B102" s="32" t="s">
        <v>576</v>
      </c>
      <c r="C102" s="32" t="s">
        <v>577</v>
      </c>
      <c r="D102" s="37" t="s">
        <v>578</v>
      </c>
      <c r="E102" s="37" t="s">
        <v>611</v>
      </c>
      <c r="F102" s="37" t="s">
        <v>580</v>
      </c>
      <c r="G102" s="37" t="s">
        <v>592</v>
      </c>
      <c r="H102" s="37" t="s">
        <v>593</v>
      </c>
      <c r="I102" s="37" t="s">
        <v>594</v>
      </c>
      <c r="J102" s="37" t="s">
        <v>584</v>
      </c>
      <c r="K102" s="61"/>
      <c r="L102" s="61"/>
      <c r="M102" s="61"/>
      <c r="N102" s="61"/>
      <c r="O102" s="61"/>
      <c r="P102" s="346"/>
      <c r="Q102" s="61"/>
      <c r="R102" s="61"/>
      <c r="S102" s="61"/>
      <c r="T102" s="61"/>
      <c r="U102" s="61"/>
      <c r="V102" s="61"/>
      <c r="W102" s="61"/>
      <c r="X102" s="37">
        <v>0</v>
      </c>
      <c r="Y102" s="37" t="s">
        <v>585</v>
      </c>
      <c r="Z102" s="37" t="s">
        <v>586</v>
      </c>
    </row>
    <row r="103" spans="1:26" ht="239.4">
      <c r="A103" s="40" t="s">
        <v>313</v>
      </c>
      <c r="B103" s="32" t="s">
        <v>576</v>
      </c>
      <c r="C103" s="32" t="s">
        <v>577</v>
      </c>
      <c r="D103" s="37" t="s">
        <v>578</v>
      </c>
      <c r="E103" s="37" t="s">
        <v>611</v>
      </c>
      <c r="F103" s="37" t="s">
        <v>580</v>
      </c>
      <c r="G103" s="37" t="s">
        <v>592</v>
      </c>
      <c r="H103" s="37" t="s">
        <v>593</v>
      </c>
      <c r="I103" s="37" t="s">
        <v>594</v>
      </c>
      <c r="J103" s="37" t="s">
        <v>584</v>
      </c>
      <c r="K103" s="61"/>
      <c r="L103" s="61"/>
      <c r="M103" s="61"/>
      <c r="N103" s="61"/>
      <c r="O103" s="61"/>
      <c r="P103" s="346"/>
      <c r="Q103" s="61"/>
      <c r="R103" s="61"/>
      <c r="S103" s="61"/>
      <c r="T103" s="61"/>
      <c r="U103" s="61"/>
      <c r="V103" s="61"/>
      <c r="W103" s="61"/>
      <c r="X103" s="37">
        <v>0</v>
      </c>
      <c r="Y103" s="37" t="s">
        <v>585</v>
      </c>
      <c r="Z103" s="37" t="s">
        <v>586</v>
      </c>
    </row>
    <row r="104" spans="1:26" ht="239.4">
      <c r="A104" s="40" t="s">
        <v>313</v>
      </c>
      <c r="B104" s="32" t="s">
        <v>576</v>
      </c>
      <c r="C104" s="32" t="s">
        <v>577</v>
      </c>
      <c r="D104" s="37" t="s">
        <v>578</v>
      </c>
      <c r="E104" s="37" t="s">
        <v>611</v>
      </c>
      <c r="F104" s="37" t="s">
        <v>580</v>
      </c>
      <c r="G104" s="37">
        <v>0</v>
      </c>
      <c r="H104" s="37">
        <v>0</v>
      </c>
      <c r="I104" s="37">
        <v>0</v>
      </c>
      <c r="J104" s="37">
        <v>0</v>
      </c>
      <c r="K104" s="61"/>
      <c r="L104" s="61"/>
      <c r="M104" s="61"/>
      <c r="N104" s="61"/>
      <c r="O104" s="61"/>
      <c r="P104" s="346"/>
      <c r="Q104" s="61"/>
      <c r="R104" s="61"/>
      <c r="S104" s="61"/>
      <c r="T104" s="61"/>
      <c r="U104" s="61"/>
      <c r="V104" s="61"/>
      <c r="W104" s="61"/>
      <c r="X104" s="37">
        <v>0</v>
      </c>
      <c r="Y104" s="37" t="s">
        <v>585</v>
      </c>
      <c r="Z104" s="37" t="s">
        <v>586</v>
      </c>
    </row>
    <row r="105" spans="1:26" ht="239.4">
      <c r="A105" s="40" t="s">
        <v>313</v>
      </c>
      <c r="B105" s="32" t="s">
        <v>576</v>
      </c>
      <c r="C105" s="32" t="s">
        <v>577</v>
      </c>
      <c r="D105" s="37" t="s">
        <v>578</v>
      </c>
      <c r="E105" s="37" t="s">
        <v>611</v>
      </c>
      <c r="F105" s="37" t="s">
        <v>580</v>
      </c>
      <c r="G105" s="37">
        <v>0</v>
      </c>
      <c r="H105" s="37">
        <v>0</v>
      </c>
      <c r="I105" s="37">
        <v>0</v>
      </c>
      <c r="J105" s="37">
        <v>0</v>
      </c>
      <c r="K105" s="61"/>
      <c r="L105" s="61"/>
      <c r="M105" s="61"/>
      <c r="N105" s="61"/>
      <c r="O105" s="61"/>
      <c r="P105" s="346"/>
      <c r="Q105" s="61"/>
      <c r="R105" s="61"/>
      <c r="S105" s="61"/>
      <c r="T105" s="61"/>
      <c r="U105" s="61"/>
      <c r="V105" s="61"/>
      <c r="W105" s="61"/>
      <c r="X105" s="37">
        <v>0</v>
      </c>
      <c r="Y105" s="37" t="s">
        <v>585</v>
      </c>
      <c r="Z105" s="37" t="s">
        <v>586</v>
      </c>
    </row>
    <row r="106" spans="1:26" ht="239.4">
      <c r="A106" s="40" t="s">
        <v>313</v>
      </c>
      <c r="B106" s="32" t="s">
        <v>576</v>
      </c>
      <c r="C106" s="32" t="s">
        <v>577</v>
      </c>
      <c r="D106" s="37" t="s">
        <v>578</v>
      </c>
      <c r="E106" s="37" t="s">
        <v>611</v>
      </c>
      <c r="F106" s="37" t="s">
        <v>580</v>
      </c>
      <c r="G106" s="37" t="s">
        <v>612</v>
      </c>
      <c r="H106" s="37" t="s">
        <v>613</v>
      </c>
      <c r="I106" s="37" t="s">
        <v>594</v>
      </c>
      <c r="J106" s="37" t="s">
        <v>584</v>
      </c>
      <c r="K106" s="61"/>
      <c r="L106" s="61"/>
      <c r="M106" s="61"/>
      <c r="N106" s="61"/>
      <c r="O106" s="61"/>
      <c r="P106" s="346"/>
      <c r="Q106" s="61"/>
      <c r="R106" s="61"/>
      <c r="S106" s="61"/>
      <c r="T106" s="61"/>
      <c r="U106" s="61"/>
      <c r="V106" s="61"/>
      <c r="W106" s="61"/>
      <c r="X106" s="37">
        <v>0</v>
      </c>
      <c r="Y106" s="37" t="s">
        <v>585</v>
      </c>
      <c r="Z106" s="37" t="s">
        <v>586</v>
      </c>
    </row>
    <row r="107" spans="1:26" ht="239.4">
      <c r="A107" s="40" t="s">
        <v>313</v>
      </c>
      <c r="B107" s="32" t="s">
        <v>576</v>
      </c>
      <c r="C107" s="32" t="s">
        <v>577</v>
      </c>
      <c r="D107" s="37" t="s">
        <v>578</v>
      </c>
      <c r="E107" s="37" t="s">
        <v>611</v>
      </c>
      <c r="F107" s="37" t="s">
        <v>580</v>
      </c>
      <c r="G107" s="37" t="s">
        <v>612</v>
      </c>
      <c r="H107" s="37" t="s">
        <v>613</v>
      </c>
      <c r="I107" s="37" t="s">
        <v>594</v>
      </c>
      <c r="J107" s="37" t="s">
        <v>584</v>
      </c>
      <c r="K107" s="61"/>
      <c r="L107" s="61"/>
      <c r="M107" s="61"/>
      <c r="N107" s="61"/>
      <c r="O107" s="61"/>
      <c r="P107" s="346"/>
      <c r="Q107" s="61"/>
      <c r="R107" s="61"/>
      <c r="S107" s="61"/>
      <c r="T107" s="61"/>
      <c r="U107" s="61"/>
      <c r="V107" s="61"/>
      <c r="W107" s="61"/>
      <c r="X107" s="37">
        <v>0</v>
      </c>
      <c r="Y107" s="37" t="s">
        <v>585</v>
      </c>
      <c r="Z107" s="37" t="s">
        <v>586</v>
      </c>
    </row>
    <row r="108" spans="1:26" ht="240" thickBot="1">
      <c r="A108" s="41" t="s">
        <v>313</v>
      </c>
      <c r="B108" s="32" t="s">
        <v>576</v>
      </c>
      <c r="C108" s="32" t="s">
        <v>577</v>
      </c>
      <c r="D108" s="37" t="s">
        <v>578</v>
      </c>
      <c r="E108" s="37" t="s">
        <v>611</v>
      </c>
      <c r="F108" s="37" t="s">
        <v>580</v>
      </c>
      <c r="G108" s="37" t="s">
        <v>612</v>
      </c>
      <c r="H108" s="37" t="s">
        <v>613</v>
      </c>
      <c r="I108" s="37" t="s">
        <v>594</v>
      </c>
      <c r="J108" s="37" t="s">
        <v>584</v>
      </c>
      <c r="K108" s="61"/>
      <c r="L108" s="61"/>
      <c r="M108" s="61"/>
      <c r="N108" s="61"/>
      <c r="O108" s="61"/>
      <c r="P108" s="346"/>
      <c r="Q108" s="61"/>
      <c r="R108" s="61"/>
      <c r="S108" s="61"/>
      <c r="T108" s="61"/>
      <c r="U108" s="61"/>
      <c r="V108" s="61"/>
      <c r="W108" s="61"/>
      <c r="X108" s="37">
        <v>0</v>
      </c>
      <c r="Y108" s="37" t="s">
        <v>585</v>
      </c>
      <c r="Z108" s="37" t="s">
        <v>586</v>
      </c>
    </row>
    <row r="109" spans="1:26" ht="239.4">
      <c r="A109" s="43" t="s">
        <v>313</v>
      </c>
      <c r="B109" s="34" t="s">
        <v>576</v>
      </c>
      <c r="C109" s="34" t="s">
        <v>577</v>
      </c>
      <c r="D109" s="37" t="s">
        <v>578</v>
      </c>
      <c r="E109" s="37" t="s">
        <v>611</v>
      </c>
      <c r="F109" s="37" t="s">
        <v>580</v>
      </c>
      <c r="G109" s="37" t="s">
        <v>595</v>
      </c>
      <c r="H109" s="37" t="s">
        <v>596</v>
      </c>
      <c r="I109" s="37" t="s">
        <v>594</v>
      </c>
      <c r="J109" s="37" t="s">
        <v>584</v>
      </c>
      <c r="K109" s="61"/>
      <c r="L109" s="61"/>
      <c r="M109" s="61"/>
      <c r="N109" s="61"/>
      <c r="O109" s="61"/>
      <c r="P109" s="346"/>
      <c r="Q109" s="61"/>
      <c r="R109" s="61"/>
      <c r="S109" s="61"/>
      <c r="T109" s="61"/>
      <c r="U109" s="61"/>
      <c r="V109" s="61"/>
      <c r="W109" s="61"/>
      <c r="X109" s="37">
        <v>0</v>
      </c>
      <c r="Y109" s="37" t="s">
        <v>585</v>
      </c>
      <c r="Z109" s="37" t="s">
        <v>586</v>
      </c>
    </row>
    <row r="110" spans="1:26" ht="239.4">
      <c r="A110" s="44" t="s">
        <v>313</v>
      </c>
      <c r="B110" s="34" t="s">
        <v>576</v>
      </c>
      <c r="C110" s="34" t="s">
        <v>577</v>
      </c>
      <c r="D110" s="37" t="s">
        <v>578</v>
      </c>
      <c r="E110" s="37" t="s">
        <v>611</v>
      </c>
      <c r="F110" s="37" t="s">
        <v>580</v>
      </c>
      <c r="G110" s="37" t="s">
        <v>595</v>
      </c>
      <c r="H110" s="37" t="s">
        <v>596</v>
      </c>
      <c r="I110" s="37" t="s">
        <v>594</v>
      </c>
      <c r="J110" s="37" t="s">
        <v>584</v>
      </c>
      <c r="K110" s="61"/>
      <c r="L110" s="61"/>
      <c r="M110" s="61"/>
      <c r="N110" s="61"/>
      <c r="O110" s="61"/>
      <c r="P110" s="346"/>
      <c r="Q110" s="61"/>
      <c r="R110" s="61"/>
      <c r="S110" s="61"/>
      <c r="T110" s="61"/>
      <c r="U110" s="61"/>
      <c r="V110" s="61"/>
      <c r="W110" s="61"/>
      <c r="X110" s="37">
        <v>0</v>
      </c>
      <c r="Y110" s="37" t="s">
        <v>585</v>
      </c>
      <c r="Z110" s="37" t="s">
        <v>586</v>
      </c>
    </row>
    <row r="111" spans="1:26" ht="239.4">
      <c r="A111" s="44" t="s">
        <v>313</v>
      </c>
      <c r="B111" s="34" t="s">
        <v>576</v>
      </c>
      <c r="C111" s="34" t="s">
        <v>577</v>
      </c>
      <c r="D111" s="37" t="s">
        <v>578</v>
      </c>
      <c r="E111" s="37" t="s">
        <v>611</v>
      </c>
      <c r="F111" s="37" t="s">
        <v>580</v>
      </c>
      <c r="G111" s="37" t="s">
        <v>595</v>
      </c>
      <c r="H111" s="37" t="s">
        <v>596</v>
      </c>
      <c r="I111" s="37" t="s">
        <v>594</v>
      </c>
      <c r="J111" s="37" t="s">
        <v>584</v>
      </c>
      <c r="K111" s="61"/>
      <c r="L111" s="61"/>
      <c r="M111" s="61"/>
      <c r="N111" s="61"/>
      <c r="O111" s="61"/>
      <c r="P111" s="346"/>
      <c r="Q111" s="61"/>
      <c r="R111" s="61"/>
      <c r="S111" s="61"/>
      <c r="T111" s="61"/>
      <c r="U111" s="61"/>
      <c r="V111" s="61"/>
      <c r="W111" s="61"/>
      <c r="X111" s="37">
        <v>0</v>
      </c>
      <c r="Y111" s="37" t="s">
        <v>585</v>
      </c>
      <c r="Z111" s="37" t="s">
        <v>586</v>
      </c>
    </row>
    <row r="112" spans="1:26" ht="239.4">
      <c r="A112" s="44" t="s">
        <v>313</v>
      </c>
      <c r="B112" s="34" t="s">
        <v>576</v>
      </c>
      <c r="C112" s="34" t="s">
        <v>577</v>
      </c>
      <c r="D112" s="37" t="s">
        <v>578</v>
      </c>
      <c r="E112" s="37" t="s">
        <v>611</v>
      </c>
      <c r="F112" s="37" t="s">
        <v>580</v>
      </c>
      <c r="G112" s="37" t="s">
        <v>595</v>
      </c>
      <c r="H112" s="37" t="s">
        <v>596</v>
      </c>
      <c r="I112" s="37" t="s">
        <v>594</v>
      </c>
      <c r="J112" s="37" t="s">
        <v>584</v>
      </c>
      <c r="K112" s="61"/>
      <c r="L112" s="61"/>
      <c r="M112" s="61"/>
      <c r="N112" s="61"/>
      <c r="O112" s="61"/>
      <c r="P112" s="346"/>
      <c r="Q112" s="61"/>
      <c r="R112" s="61"/>
      <c r="S112" s="61"/>
      <c r="T112" s="61"/>
      <c r="U112" s="61"/>
      <c r="V112" s="61"/>
      <c r="W112" s="61"/>
      <c r="X112" s="37">
        <v>0</v>
      </c>
      <c r="Y112" s="37" t="s">
        <v>585</v>
      </c>
      <c r="Z112" s="37" t="s">
        <v>586</v>
      </c>
    </row>
    <row r="113" spans="1:26" ht="239.4">
      <c r="A113" s="44" t="s">
        <v>313</v>
      </c>
      <c r="B113" s="34" t="s">
        <v>576</v>
      </c>
      <c r="C113" s="34" t="s">
        <v>577</v>
      </c>
      <c r="D113" s="37" t="s">
        <v>578</v>
      </c>
      <c r="E113" s="37" t="s">
        <v>611</v>
      </c>
      <c r="F113" s="37" t="s">
        <v>580</v>
      </c>
      <c r="G113" s="37" t="s">
        <v>595</v>
      </c>
      <c r="H113" s="37" t="s">
        <v>596</v>
      </c>
      <c r="I113" s="37" t="s">
        <v>594</v>
      </c>
      <c r="J113" s="37" t="s">
        <v>584</v>
      </c>
      <c r="K113" s="61"/>
      <c r="L113" s="61"/>
      <c r="M113" s="61"/>
      <c r="N113" s="61"/>
      <c r="O113" s="61"/>
      <c r="P113" s="346"/>
      <c r="Q113" s="61"/>
      <c r="R113" s="61"/>
      <c r="S113" s="61"/>
      <c r="T113" s="61"/>
      <c r="U113" s="61"/>
      <c r="V113" s="61"/>
      <c r="W113" s="61"/>
      <c r="X113" s="37">
        <v>0</v>
      </c>
      <c r="Y113" s="37" t="s">
        <v>585</v>
      </c>
      <c r="Z113" s="37" t="s">
        <v>586</v>
      </c>
    </row>
    <row r="114" spans="1:26" ht="239.4">
      <c r="A114" s="44" t="s">
        <v>313</v>
      </c>
      <c r="B114" s="34" t="s">
        <v>576</v>
      </c>
      <c r="C114" s="34" t="s">
        <v>577</v>
      </c>
      <c r="D114" s="37" t="s">
        <v>578</v>
      </c>
      <c r="E114" s="37" t="s">
        <v>611</v>
      </c>
      <c r="F114" s="37" t="s">
        <v>580</v>
      </c>
      <c r="G114" s="37" t="s">
        <v>595</v>
      </c>
      <c r="H114" s="37" t="s">
        <v>596</v>
      </c>
      <c r="I114" s="37" t="s">
        <v>594</v>
      </c>
      <c r="J114" s="37" t="s">
        <v>584</v>
      </c>
      <c r="K114" s="61"/>
      <c r="L114" s="61"/>
      <c r="M114" s="61"/>
      <c r="N114" s="61"/>
      <c r="O114" s="61"/>
      <c r="P114" s="346"/>
      <c r="Q114" s="61"/>
      <c r="R114" s="61"/>
      <c r="S114" s="61"/>
      <c r="T114" s="61"/>
      <c r="U114" s="61"/>
      <c r="V114" s="61"/>
      <c r="W114" s="61"/>
      <c r="X114" s="37">
        <v>0</v>
      </c>
      <c r="Y114" s="37" t="s">
        <v>585</v>
      </c>
      <c r="Z114" s="37" t="s">
        <v>586</v>
      </c>
    </row>
    <row r="115" spans="1:26" ht="239.4">
      <c r="A115" s="44" t="s">
        <v>313</v>
      </c>
      <c r="B115" s="34" t="s">
        <v>576</v>
      </c>
      <c r="C115" s="34" t="s">
        <v>577</v>
      </c>
      <c r="D115" s="37" t="s">
        <v>578</v>
      </c>
      <c r="E115" s="37" t="s">
        <v>611</v>
      </c>
      <c r="F115" s="37" t="s">
        <v>580</v>
      </c>
      <c r="G115" s="37" t="s">
        <v>592</v>
      </c>
      <c r="H115" s="37" t="s">
        <v>593</v>
      </c>
      <c r="I115" s="37" t="s">
        <v>594</v>
      </c>
      <c r="J115" s="37" t="s">
        <v>584</v>
      </c>
      <c r="K115" s="61"/>
      <c r="L115" s="61"/>
      <c r="M115" s="61"/>
      <c r="N115" s="61"/>
      <c r="O115" s="61"/>
      <c r="P115" s="346"/>
      <c r="Q115" s="61"/>
      <c r="R115" s="61"/>
      <c r="S115" s="61"/>
      <c r="T115" s="61"/>
      <c r="U115" s="61"/>
      <c r="V115" s="61"/>
      <c r="W115" s="61"/>
      <c r="X115" s="37">
        <v>0</v>
      </c>
      <c r="Y115" s="37" t="s">
        <v>585</v>
      </c>
      <c r="Z115" s="37" t="s">
        <v>586</v>
      </c>
    </row>
    <row r="116" spans="1:26" ht="240" thickBot="1">
      <c r="A116" s="45" t="s">
        <v>313</v>
      </c>
      <c r="B116" s="34" t="s">
        <v>576</v>
      </c>
      <c r="C116" s="34" t="s">
        <v>577</v>
      </c>
      <c r="D116" s="37" t="s">
        <v>578</v>
      </c>
      <c r="E116" s="37" t="s">
        <v>611</v>
      </c>
      <c r="F116" s="37" t="s">
        <v>580</v>
      </c>
      <c r="G116" s="37" t="s">
        <v>592</v>
      </c>
      <c r="H116" s="37" t="s">
        <v>593</v>
      </c>
      <c r="I116" s="37" t="s">
        <v>594</v>
      </c>
      <c r="J116" s="37" t="s">
        <v>584</v>
      </c>
      <c r="K116" s="61"/>
      <c r="L116" s="61"/>
      <c r="M116" s="61"/>
      <c r="N116" s="61"/>
      <c r="O116" s="61"/>
      <c r="P116" s="346"/>
      <c r="Q116" s="61"/>
      <c r="R116" s="61"/>
      <c r="S116" s="61"/>
      <c r="T116" s="61"/>
      <c r="U116" s="61"/>
      <c r="V116" s="61"/>
      <c r="W116" s="61"/>
      <c r="X116" s="37">
        <v>0</v>
      </c>
      <c r="Y116" s="37" t="s">
        <v>585</v>
      </c>
      <c r="Z116" s="37" t="s">
        <v>586</v>
      </c>
    </row>
    <row r="117" spans="1:26" ht="136.80000000000001">
      <c r="A117" s="46" t="s">
        <v>363</v>
      </c>
      <c r="B117" s="33" t="s">
        <v>576</v>
      </c>
      <c r="C117" s="33" t="s">
        <v>577</v>
      </c>
      <c r="D117" s="37" t="s">
        <v>601</v>
      </c>
      <c r="E117" s="37" t="s">
        <v>606</v>
      </c>
      <c r="F117" s="37" t="s">
        <v>607</v>
      </c>
      <c r="G117" s="37" t="s">
        <v>608</v>
      </c>
      <c r="H117" s="37" t="s">
        <v>609</v>
      </c>
      <c r="I117" s="37" t="s">
        <v>610</v>
      </c>
      <c r="J117" s="37" t="s">
        <v>584</v>
      </c>
      <c r="K117" s="61"/>
      <c r="L117" s="61"/>
      <c r="M117" s="61"/>
      <c r="N117" s="61"/>
      <c r="O117" s="61"/>
      <c r="P117" s="346"/>
      <c r="Q117" s="61"/>
      <c r="R117" s="61"/>
      <c r="S117" s="61"/>
      <c r="T117" s="61"/>
      <c r="U117" s="61"/>
      <c r="V117" s="61"/>
      <c r="W117" s="61"/>
      <c r="X117" s="37">
        <v>0</v>
      </c>
      <c r="Y117" s="37" t="s">
        <v>599</v>
      </c>
      <c r="Z117" s="37" t="s">
        <v>600</v>
      </c>
    </row>
    <row r="118" spans="1:26" ht="136.80000000000001">
      <c r="A118" s="47" t="s">
        <v>363</v>
      </c>
      <c r="B118" s="33" t="s">
        <v>576</v>
      </c>
      <c r="C118" s="33" t="s">
        <v>577</v>
      </c>
      <c r="D118" s="37" t="s">
        <v>601</v>
      </c>
      <c r="E118" s="37" t="s">
        <v>606</v>
      </c>
      <c r="F118" s="37" t="s">
        <v>607</v>
      </c>
      <c r="G118" s="37" t="s">
        <v>608</v>
      </c>
      <c r="H118" s="37" t="s">
        <v>609</v>
      </c>
      <c r="I118" s="37" t="s">
        <v>610</v>
      </c>
      <c r="J118" s="37" t="s">
        <v>584</v>
      </c>
      <c r="K118" s="61"/>
      <c r="L118" s="61"/>
      <c r="M118" s="61"/>
      <c r="N118" s="61"/>
      <c r="O118" s="61"/>
      <c r="P118" s="346"/>
      <c r="Q118" s="61"/>
      <c r="R118" s="61"/>
      <c r="S118" s="61"/>
      <c r="T118" s="61"/>
      <c r="U118" s="61"/>
      <c r="V118" s="61"/>
      <c r="W118" s="61"/>
      <c r="X118" s="37">
        <v>0</v>
      </c>
      <c r="Y118" s="37" t="s">
        <v>599</v>
      </c>
      <c r="Z118" s="37" t="s">
        <v>600</v>
      </c>
    </row>
    <row r="119" spans="1:26" ht="136.80000000000001">
      <c r="A119" s="47" t="s">
        <v>363</v>
      </c>
      <c r="B119" s="33" t="s">
        <v>576</v>
      </c>
      <c r="C119" s="33" t="s">
        <v>577</v>
      </c>
      <c r="D119" s="37" t="s">
        <v>601</v>
      </c>
      <c r="E119" s="37" t="s">
        <v>606</v>
      </c>
      <c r="F119" s="37" t="s">
        <v>607</v>
      </c>
      <c r="G119" s="37" t="s">
        <v>608</v>
      </c>
      <c r="H119" s="37" t="s">
        <v>609</v>
      </c>
      <c r="I119" s="37" t="s">
        <v>610</v>
      </c>
      <c r="J119" s="37" t="s">
        <v>584</v>
      </c>
      <c r="K119" s="61"/>
      <c r="L119" s="61"/>
      <c r="M119" s="61"/>
      <c r="N119" s="61"/>
      <c r="O119" s="61"/>
      <c r="P119" s="346"/>
      <c r="Q119" s="61"/>
      <c r="R119" s="61"/>
      <c r="S119" s="61"/>
      <c r="T119" s="61"/>
      <c r="U119" s="61"/>
      <c r="V119" s="61"/>
      <c r="W119" s="61"/>
      <c r="X119" s="37">
        <v>0</v>
      </c>
      <c r="Y119" s="37" t="s">
        <v>599</v>
      </c>
      <c r="Z119" s="37" t="s">
        <v>600</v>
      </c>
    </row>
    <row r="120" spans="1:26" ht="136.80000000000001">
      <c r="A120" s="47" t="s">
        <v>363</v>
      </c>
      <c r="B120" s="33" t="s">
        <v>576</v>
      </c>
      <c r="C120" s="33" t="s">
        <v>577</v>
      </c>
      <c r="D120" s="37" t="s">
        <v>601</v>
      </c>
      <c r="E120" s="37" t="s">
        <v>606</v>
      </c>
      <c r="F120" s="37" t="s">
        <v>607</v>
      </c>
      <c r="G120" s="37" t="s">
        <v>608</v>
      </c>
      <c r="H120" s="37" t="s">
        <v>609</v>
      </c>
      <c r="I120" s="37" t="s">
        <v>610</v>
      </c>
      <c r="J120" s="37" t="s">
        <v>584</v>
      </c>
      <c r="K120" s="61"/>
      <c r="L120" s="61"/>
      <c r="M120" s="61"/>
      <c r="N120" s="61"/>
      <c r="O120" s="61"/>
      <c r="P120" s="346"/>
      <c r="Q120" s="61"/>
      <c r="R120" s="61"/>
      <c r="S120" s="61"/>
      <c r="T120" s="61"/>
      <c r="U120" s="61"/>
      <c r="V120" s="61"/>
      <c r="W120" s="61"/>
      <c r="X120" s="37">
        <v>0</v>
      </c>
      <c r="Y120" s="37" t="s">
        <v>599</v>
      </c>
      <c r="Z120" s="37" t="s">
        <v>600</v>
      </c>
    </row>
    <row r="121" spans="1:26" ht="137.4" thickBot="1">
      <c r="A121" s="48" t="s">
        <v>363</v>
      </c>
      <c r="B121" s="33" t="s">
        <v>576</v>
      </c>
      <c r="C121" s="33" t="s">
        <v>577</v>
      </c>
      <c r="D121" s="37" t="s">
        <v>601</v>
      </c>
      <c r="E121" s="37" t="s">
        <v>606</v>
      </c>
      <c r="F121" s="37" t="s">
        <v>607</v>
      </c>
      <c r="G121" s="37" t="s">
        <v>608</v>
      </c>
      <c r="H121" s="37" t="s">
        <v>609</v>
      </c>
      <c r="I121" s="37" t="s">
        <v>610</v>
      </c>
      <c r="J121" s="37" t="s">
        <v>584</v>
      </c>
      <c r="K121" s="61"/>
      <c r="L121" s="61"/>
      <c r="M121" s="61"/>
      <c r="N121" s="61"/>
      <c r="O121" s="61"/>
      <c r="P121" s="346"/>
      <c r="Q121" s="61"/>
      <c r="R121" s="61"/>
      <c r="S121" s="61"/>
      <c r="T121" s="61"/>
      <c r="U121" s="61"/>
      <c r="V121" s="61"/>
      <c r="W121" s="61"/>
      <c r="X121" s="37">
        <v>0</v>
      </c>
      <c r="Y121" s="37" t="s">
        <v>599</v>
      </c>
      <c r="Z121" s="37" t="s">
        <v>600</v>
      </c>
    </row>
    <row r="122" spans="1:26" ht="136.80000000000001">
      <c r="A122" s="40" t="s">
        <v>373</v>
      </c>
      <c r="B122" s="32" t="s">
        <v>576</v>
      </c>
      <c r="C122" s="32" t="s">
        <v>577</v>
      </c>
      <c r="D122" s="37" t="s">
        <v>601</v>
      </c>
      <c r="E122" s="37" t="s">
        <v>602</v>
      </c>
      <c r="F122" s="37" t="s">
        <v>603</v>
      </c>
      <c r="G122" s="37">
        <v>0</v>
      </c>
      <c r="H122" s="37">
        <v>0</v>
      </c>
      <c r="I122" s="37">
        <v>0</v>
      </c>
      <c r="J122" s="37">
        <v>0</v>
      </c>
      <c r="K122" s="61"/>
      <c r="L122" s="61"/>
      <c r="M122" s="61"/>
      <c r="N122" s="61"/>
      <c r="O122" s="61"/>
      <c r="P122" s="346"/>
      <c r="Q122" s="61"/>
      <c r="R122" s="61"/>
      <c r="S122" s="61"/>
      <c r="T122" s="61"/>
      <c r="U122" s="61"/>
      <c r="V122" s="61"/>
      <c r="W122" s="61"/>
      <c r="X122" s="37">
        <v>0</v>
      </c>
      <c r="Y122" s="37" t="s">
        <v>599</v>
      </c>
      <c r="Z122" s="37" t="s">
        <v>600</v>
      </c>
    </row>
    <row r="123" spans="1:26" ht="136.80000000000001">
      <c r="A123" s="40" t="s">
        <v>373</v>
      </c>
      <c r="B123" s="32" t="s">
        <v>576</v>
      </c>
      <c r="C123" s="32" t="s">
        <v>577</v>
      </c>
      <c r="D123" s="37" t="s">
        <v>601</v>
      </c>
      <c r="E123" s="37" t="s">
        <v>602</v>
      </c>
      <c r="F123" s="37" t="s">
        <v>603</v>
      </c>
      <c r="G123" s="37">
        <v>0</v>
      </c>
      <c r="H123" s="37">
        <v>0</v>
      </c>
      <c r="I123" s="37">
        <v>0</v>
      </c>
      <c r="J123" s="37">
        <v>0</v>
      </c>
      <c r="K123" s="61"/>
      <c r="L123" s="61"/>
      <c r="M123" s="61"/>
      <c r="N123" s="61"/>
      <c r="O123" s="61"/>
      <c r="P123" s="346"/>
      <c r="Q123" s="61"/>
      <c r="R123" s="61"/>
      <c r="S123" s="61"/>
      <c r="T123" s="61"/>
      <c r="U123" s="61"/>
      <c r="V123" s="61"/>
      <c r="W123" s="61"/>
      <c r="X123" s="37">
        <v>0</v>
      </c>
      <c r="Y123" s="37" t="s">
        <v>599</v>
      </c>
      <c r="Z123" s="37" t="s">
        <v>600</v>
      </c>
    </row>
    <row r="124" spans="1:26" ht="136.80000000000001">
      <c r="A124" s="40" t="s">
        <v>373</v>
      </c>
      <c r="B124" s="32" t="s">
        <v>576</v>
      </c>
      <c r="C124" s="32" t="s">
        <v>577</v>
      </c>
      <c r="D124" s="37" t="s">
        <v>601</v>
      </c>
      <c r="E124" s="37" t="s">
        <v>602</v>
      </c>
      <c r="F124" s="37" t="s">
        <v>603</v>
      </c>
      <c r="G124" s="37">
        <v>0</v>
      </c>
      <c r="H124" s="37">
        <v>0</v>
      </c>
      <c r="I124" s="37">
        <v>0</v>
      </c>
      <c r="J124" s="37">
        <v>0</v>
      </c>
      <c r="K124" s="61"/>
      <c r="L124" s="61"/>
      <c r="M124" s="61"/>
      <c r="N124" s="61"/>
      <c r="O124" s="61"/>
      <c r="P124" s="346"/>
      <c r="Q124" s="61"/>
      <c r="R124" s="61"/>
      <c r="S124" s="61"/>
      <c r="T124" s="61"/>
      <c r="U124" s="61"/>
      <c r="V124" s="61"/>
      <c r="W124" s="61"/>
      <c r="X124" s="37">
        <v>0</v>
      </c>
      <c r="Y124" s="37" t="s">
        <v>599</v>
      </c>
      <c r="Z124" s="37" t="s">
        <v>600</v>
      </c>
    </row>
    <row r="125" spans="1:26" ht="136.80000000000001">
      <c r="A125" s="40" t="s">
        <v>373</v>
      </c>
      <c r="B125" s="32" t="s">
        <v>576</v>
      </c>
      <c r="C125" s="32" t="s">
        <v>577</v>
      </c>
      <c r="D125" s="37" t="s">
        <v>601</v>
      </c>
      <c r="E125" s="37" t="s">
        <v>602</v>
      </c>
      <c r="F125" s="37" t="s">
        <v>603</v>
      </c>
      <c r="G125" s="37" t="s">
        <v>604</v>
      </c>
      <c r="H125" s="37" t="s">
        <v>605</v>
      </c>
      <c r="I125" s="37" t="s">
        <v>583</v>
      </c>
      <c r="J125" s="37" t="s">
        <v>584</v>
      </c>
      <c r="K125" s="61"/>
      <c r="L125" s="61"/>
      <c r="M125" s="61"/>
      <c r="N125" s="61"/>
      <c r="O125" s="61"/>
      <c r="P125" s="346"/>
      <c r="Q125" s="61"/>
      <c r="R125" s="61"/>
      <c r="S125" s="61"/>
      <c r="T125" s="61"/>
      <c r="U125" s="61"/>
      <c r="V125" s="61"/>
      <c r="W125" s="61"/>
      <c r="X125" s="37">
        <v>0</v>
      </c>
      <c r="Y125" s="37" t="s">
        <v>599</v>
      </c>
      <c r="Z125" s="37" t="s">
        <v>600</v>
      </c>
    </row>
    <row r="126" spans="1:26" ht="136.80000000000001">
      <c r="A126" s="40" t="s">
        <v>373</v>
      </c>
      <c r="B126" s="32" t="s">
        <v>576</v>
      </c>
      <c r="C126" s="32" t="s">
        <v>577</v>
      </c>
      <c r="D126" s="37" t="s">
        <v>601</v>
      </c>
      <c r="E126" s="37" t="s">
        <v>602</v>
      </c>
      <c r="F126" s="37" t="s">
        <v>603</v>
      </c>
      <c r="G126" s="37" t="s">
        <v>604</v>
      </c>
      <c r="H126" s="37" t="s">
        <v>605</v>
      </c>
      <c r="I126" s="37" t="s">
        <v>583</v>
      </c>
      <c r="J126" s="37" t="s">
        <v>584</v>
      </c>
      <c r="K126" s="61"/>
      <c r="L126" s="61"/>
      <c r="M126" s="61"/>
      <c r="N126" s="61"/>
      <c r="O126" s="61"/>
      <c r="P126" s="346"/>
      <c r="Q126" s="61"/>
      <c r="R126" s="61"/>
      <c r="S126" s="61"/>
      <c r="T126" s="61"/>
      <c r="U126" s="61"/>
      <c r="V126" s="61"/>
      <c r="W126" s="61"/>
      <c r="X126" s="37">
        <v>0</v>
      </c>
      <c r="Y126" s="37" t="s">
        <v>599</v>
      </c>
      <c r="Z126" s="37" t="s">
        <v>600</v>
      </c>
    </row>
    <row r="127" spans="1:26" ht="137.4" thickBot="1">
      <c r="A127" s="41" t="s">
        <v>373</v>
      </c>
      <c r="B127" s="32" t="s">
        <v>576</v>
      </c>
      <c r="C127" s="32" t="s">
        <v>577</v>
      </c>
      <c r="D127" s="37" t="s">
        <v>601</v>
      </c>
      <c r="E127" s="37" t="s">
        <v>602</v>
      </c>
      <c r="F127" s="37" t="s">
        <v>603</v>
      </c>
      <c r="G127" s="37" t="s">
        <v>604</v>
      </c>
      <c r="H127" s="37" t="s">
        <v>605</v>
      </c>
      <c r="I127" s="37" t="s">
        <v>583</v>
      </c>
      <c r="J127" s="37" t="s">
        <v>584</v>
      </c>
      <c r="K127" s="61"/>
      <c r="L127" s="61"/>
      <c r="M127" s="61"/>
      <c r="N127" s="61"/>
      <c r="O127" s="61"/>
      <c r="P127" s="346"/>
      <c r="Q127" s="61"/>
      <c r="R127" s="61"/>
      <c r="S127" s="61"/>
      <c r="T127" s="61"/>
      <c r="U127" s="61"/>
      <c r="V127" s="61"/>
      <c r="W127" s="61"/>
      <c r="X127" s="37">
        <v>0</v>
      </c>
      <c r="Y127" s="37" t="s">
        <v>599</v>
      </c>
      <c r="Z127" s="37" t="s">
        <v>600</v>
      </c>
    </row>
    <row r="128" spans="1:26" ht="136.80000000000001">
      <c r="A128" s="42" t="s">
        <v>373</v>
      </c>
      <c r="B128" s="32" t="s">
        <v>576</v>
      </c>
      <c r="C128" s="32" t="s">
        <v>577</v>
      </c>
      <c r="D128" s="37" t="s">
        <v>601</v>
      </c>
      <c r="E128" s="37" t="s">
        <v>602</v>
      </c>
      <c r="F128" s="37" t="s">
        <v>603</v>
      </c>
      <c r="G128" s="37" t="s">
        <v>604</v>
      </c>
      <c r="H128" s="37" t="s">
        <v>605</v>
      </c>
      <c r="I128" s="37" t="s">
        <v>583</v>
      </c>
      <c r="J128" s="37" t="s">
        <v>584</v>
      </c>
      <c r="K128" s="61"/>
      <c r="L128" s="61"/>
      <c r="M128" s="61"/>
      <c r="N128" s="61"/>
      <c r="O128" s="61"/>
      <c r="P128" s="346"/>
      <c r="Q128" s="61"/>
      <c r="R128" s="61"/>
      <c r="S128" s="61"/>
      <c r="T128" s="61"/>
      <c r="U128" s="61"/>
      <c r="V128" s="61"/>
      <c r="W128" s="61"/>
      <c r="X128" s="37">
        <v>0</v>
      </c>
      <c r="Y128" s="37" t="s">
        <v>599</v>
      </c>
      <c r="Z128" s="37" t="s">
        <v>600</v>
      </c>
    </row>
    <row r="129" spans="1:26" ht="136.80000000000001">
      <c r="A129" s="40" t="s">
        <v>373</v>
      </c>
      <c r="B129" s="32" t="s">
        <v>576</v>
      </c>
      <c r="C129" s="32" t="s">
        <v>577</v>
      </c>
      <c r="D129" s="37" t="s">
        <v>601</v>
      </c>
      <c r="E129" s="37" t="s">
        <v>602</v>
      </c>
      <c r="F129" s="37" t="s">
        <v>603</v>
      </c>
      <c r="G129" s="37" t="s">
        <v>604</v>
      </c>
      <c r="H129" s="37" t="s">
        <v>605</v>
      </c>
      <c r="I129" s="37" t="s">
        <v>583</v>
      </c>
      <c r="J129" s="37" t="s">
        <v>584</v>
      </c>
      <c r="K129" s="61"/>
      <c r="L129" s="61"/>
      <c r="M129" s="61"/>
      <c r="N129" s="61"/>
      <c r="O129" s="61"/>
      <c r="P129" s="346"/>
      <c r="Q129" s="61"/>
      <c r="R129" s="61"/>
      <c r="S129" s="61"/>
      <c r="T129" s="61"/>
      <c r="U129" s="61"/>
      <c r="V129" s="61"/>
      <c r="W129" s="61"/>
      <c r="X129" s="37">
        <v>0</v>
      </c>
      <c r="Y129" s="37" t="s">
        <v>599</v>
      </c>
      <c r="Z129" s="37" t="s">
        <v>600</v>
      </c>
    </row>
    <row r="130" spans="1:26" ht="136.80000000000001">
      <c r="A130" s="40" t="s">
        <v>373</v>
      </c>
      <c r="B130" s="32" t="s">
        <v>576</v>
      </c>
      <c r="C130" s="32" t="s">
        <v>577</v>
      </c>
      <c r="D130" s="37" t="s">
        <v>601</v>
      </c>
      <c r="E130" s="37" t="s">
        <v>602</v>
      </c>
      <c r="F130" s="37" t="s">
        <v>603</v>
      </c>
      <c r="G130" s="37" t="s">
        <v>604</v>
      </c>
      <c r="H130" s="37" t="s">
        <v>605</v>
      </c>
      <c r="I130" s="37" t="s">
        <v>583</v>
      </c>
      <c r="J130" s="37" t="s">
        <v>584</v>
      </c>
      <c r="K130" s="61"/>
      <c r="L130" s="61"/>
      <c r="M130" s="61"/>
      <c r="N130" s="61"/>
      <c r="O130" s="61"/>
      <c r="P130" s="346"/>
      <c r="Q130" s="61"/>
      <c r="R130" s="61"/>
      <c r="S130" s="61"/>
      <c r="T130" s="61"/>
      <c r="U130" s="61"/>
      <c r="V130" s="61"/>
      <c r="W130" s="61"/>
      <c r="X130" s="37">
        <v>0</v>
      </c>
      <c r="Y130" s="37" t="s">
        <v>599</v>
      </c>
      <c r="Z130" s="37" t="s">
        <v>600</v>
      </c>
    </row>
    <row r="131" spans="1:26" ht="137.4" thickBot="1">
      <c r="A131" s="41" t="s">
        <v>373</v>
      </c>
      <c r="B131" s="32" t="s">
        <v>576</v>
      </c>
      <c r="C131" s="32" t="s">
        <v>577</v>
      </c>
      <c r="D131" s="37" t="s">
        <v>601</v>
      </c>
      <c r="E131" s="37" t="s">
        <v>602</v>
      </c>
      <c r="F131" s="37" t="s">
        <v>603</v>
      </c>
      <c r="G131" s="37" t="s">
        <v>604</v>
      </c>
      <c r="H131" s="37" t="s">
        <v>605</v>
      </c>
      <c r="I131" s="37" t="s">
        <v>583</v>
      </c>
      <c r="J131" s="37" t="s">
        <v>584</v>
      </c>
      <c r="K131" s="61"/>
      <c r="L131" s="61"/>
      <c r="M131" s="61"/>
      <c r="N131" s="61"/>
      <c r="O131" s="61"/>
      <c r="P131" s="346"/>
      <c r="Q131" s="61"/>
      <c r="R131" s="61"/>
      <c r="S131" s="61"/>
      <c r="T131" s="61"/>
      <c r="U131" s="61"/>
      <c r="V131" s="61"/>
      <c r="W131" s="61"/>
      <c r="X131" s="37">
        <v>0</v>
      </c>
      <c r="Y131" s="37" t="s">
        <v>599</v>
      </c>
      <c r="Z131" s="37" t="s">
        <v>600</v>
      </c>
    </row>
    <row r="132" spans="1:26" ht="136.80000000000001">
      <c r="A132" s="40" t="s">
        <v>373</v>
      </c>
      <c r="B132" s="32" t="s">
        <v>576</v>
      </c>
      <c r="C132" s="32" t="s">
        <v>577</v>
      </c>
      <c r="D132" s="37" t="s">
        <v>601</v>
      </c>
      <c r="E132" s="37" t="s">
        <v>602</v>
      </c>
      <c r="F132" s="37" t="s">
        <v>603</v>
      </c>
      <c r="G132" s="37" t="s">
        <v>614</v>
      </c>
      <c r="H132" s="37" t="s">
        <v>615</v>
      </c>
      <c r="I132" s="37" t="s">
        <v>583</v>
      </c>
      <c r="J132" s="37" t="s">
        <v>584</v>
      </c>
      <c r="K132" s="61"/>
      <c r="L132" s="61"/>
      <c r="M132" s="61"/>
      <c r="N132" s="61"/>
      <c r="O132" s="61"/>
      <c r="P132" s="346"/>
      <c r="Q132" s="61"/>
      <c r="R132" s="61"/>
      <c r="S132" s="61"/>
      <c r="T132" s="61"/>
      <c r="U132" s="61"/>
      <c r="V132" s="61"/>
      <c r="W132" s="61"/>
      <c r="X132" s="37">
        <v>0</v>
      </c>
      <c r="Y132" s="37" t="s">
        <v>599</v>
      </c>
      <c r="Z132" s="37" t="s">
        <v>600</v>
      </c>
    </row>
    <row r="133" spans="1:26" ht="136.80000000000001">
      <c r="A133" s="40" t="s">
        <v>373</v>
      </c>
      <c r="B133" s="32" t="s">
        <v>576</v>
      </c>
      <c r="C133" s="32" t="s">
        <v>577</v>
      </c>
      <c r="D133" s="37" t="s">
        <v>601</v>
      </c>
      <c r="E133" s="37" t="s">
        <v>602</v>
      </c>
      <c r="F133" s="37" t="s">
        <v>603</v>
      </c>
      <c r="G133" s="37" t="s">
        <v>616</v>
      </c>
      <c r="H133" s="37" t="s">
        <v>617</v>
      </c>
      <c r="I133" s="37" t="s">
        <v>583</v>
      </c>
      <c r="J133" s="37" t="s">
        <v>584</v>
      </c>
      <c r="K133" s="61"/>
      <c r="L133" s="61"/>
      <c r="M133" s="61"/>
      <c r="N133" s="61"/>
      <c r="O133" s="61"/>
      <c r="P133" s="346"/>
      <c r="Q133" s="61"/>
      <c r="R133" s="61"/>
      <c r="S133" s="61"/>
      <c r="T133" s="61"/>
      <c r="U133" s="61"/>
      <c r="V133" s="61"/>
      <c r="W133" s="61"/>
      <c r="X133" s="37">
        <v>0</v>
      </c>
      <c r="Y133" s="37" t="s">
        <v>599</v>
      </c>
      <c r="Z133" s="37" t="s">
        <v>600</v>
      </c>
    </row>
    <row r="134" spans="1:26" ht="136.80000000000001">
      <c r="A134" s="40" t="s">
        <v>373</v>
      </c>
      <c r="B134" s="32" t="s">
        <v>576</v>
      </c>
      <c r="C134" s="32" t="s">
        <v>577</v>
      </c>
      <c r="D134" s="37" t="s">
        <v>601</v>
      </c>
      <c r="E134" s="37" t="s">
        <v>602</v>
      </c>
      <c r="F134" s="37" t="s">
        <v>603</v>
      </c>
      <c r="G134" s="37" t="s">
        <v>616</v>
      </c>
      <c r="H134" s="37" t="s">
        <v>617</v>
      </c>
      <c r="I134" s="37" t="s">
        <v>583</v>
      </c>
      <c r="J134" s="37" t="s">
        <v>584</v>
      </c>
      <c r="K134" s="61"/>
      <c r="L134" s="61"/>
      <c r="M134" s="61"/>
      <c r="N134" s="61"/>
      <c r="O134" s="61"/>
      <c r="P134" s="346"/>
      <c r="Q134" s="61"/>
      <c r="R134" s="61"/>
      <c r="S134" s="61"/>
      <c r="T134" s="61"/>
      <c r="U134" s="61"/>
      <c r="V134" s="61"/>
      <c r="W134" s="61"/>
      <c r="X134" s="37">
        <v>0</v>
      </c>
      <c r="Y134" s="37" t="s">
        <v>599</v>
      </c>
      <c r="Z134" s="37" t="s">
        <v>600</v>
      </c>
    </row>
    <row r="135" spans="1:26" ht="136.80000000000001">
      <c r="A135" s="40" t="s">
        <v>373</v>
      </c>
      <c r="B135" s="32" t="s">
        <v>576</v>
      </c>
      <c r="C135" s="32" t="s">
        <v>577</v>
      </c>
      <c r="D135" s="37" t="s">
        <v>601</v>
      </c>
      <c r="E135" s="37" t="s">
        <v>606</v>
      </c>
      <c r="F135" s="37" t="s">
        <v>607</v>
      </c>
      <c r="G135" s="37" t="s">
        <v>608</v>
      </c>
      <c r="H135" s="37" t="s">
        <v>609</v>
      </c>
      <c r="I135" s="37" t="s">
        <v>610</v>
      </c>
      <c r="J135" s="37" t="s">
        <v>584</v>
      </c>
      <c r="K135" s="61"/>
      <c r="L135" s="61"/>
      <c r="M135" s="61"/>
      <c r="N135" s="61"/>
      <c r="O135" s="61"/>
      <c r="P135" s="346"/>
      <c r="Q135" s="61"/>
      <c r="R135" s="61"/>
      <c r="S135" s="61"/>
      <c r="T135" s="61"/>
      <c r="U135" s="61"/>
      <c r="V135" s="61"/>
      <c r="W135" s="61"/>
      <c r="X135" s="37">
        <v>0</v>
      </c>
      <c r="Y135" s="37" t="s">
        <v>599</v>
      </c>
      <c r="Z135" s="37" t="s">
        <v>600</v>
      </c>
    </row>
    <row r="136" spans="1:26" ht="136.80000000000001">
      <c r="A136" s="40" t="s">
        <v>373</v>
      </c>
      <c r="B136" s="32" t="s">
        <v>576</v>
      </c>
      <c r="C136" s="32" t="s">
        <v>577</v>
      </c>
      <c r="D136" s="37" t="s">
        <v>601</v>
      </c>
      <c r="E136" s="37" t="s">
        <v>606</v>
      </c>
      <c r="F136" s="37" t="s">
        <v>607</v>
      </c>
      <c r="G136" s="37" t="s">
        <v>608</v>
      </c>
      <c r="H136" s="37" t="s">
        <v>609</v>
      </c>
      <c r="I136" s="37" t="s">
        <v>610</v>
      </c>
      <c r="J136" s="37" t="s">
        <v>584</v>
      </c>
      <c r="K136" s="61"/>
      <c r="L136" s="61"/>
      <c r="M136" s="61"/>
      <c r="N136" s="61"/>
      <c r="O136" s="61"/>
      <c r="P136" s="346"/>
      <c r="Q136" s="61"/>
      <c r="R136" s="61"/>
      <c r="S136" s="61"/>
      <c r="T136" s="61"/>
      <c r="U136" s="61"/>
      <c r="V136" s="61"/>
      <c r="W136" s="61"/>
      <c r="X136" s="37">
        <v>0</v>
      </c>
      <c r="Y136" s="37" t="s">
        <v>599</v>
      </c>
      <c r="Z136" s="37" t="s">
        <v>600</v>
      </c>
    </row>
    <row r="137" spans="1:26" ht="137.4" thickBot="1">
      <c r="A137" s="41" t="s">
        <v>373</v>
      </c>
      <c r="B137" s="32" t="s">
        <v>576</v>
      </c>
      <c r="C137" s="32" t="s">
        <v>577</v>
      </c>
      <c r="D137" s="37" t="s">
        <v>601</v>
      </c>
      <c r="E137" s="37" t="s">
        <v>606</v>
      </c>
      <c r="F137" s="37" t="s">
        <v>607</v>
      </c>
      <c r="G137" s="37" t="s">
        <v>608</v>
      </c>
      <c r="H137" s="37" t="s">
        <v>609</v>
      </c>
      <c r="I137" s="37" t="s">
        <v>610</v>
      </c>
      <c r="J137" s="37" t="s">
        <v>584</v>
      </c>
      <c r="K137" s="61"/>
      <c r="L137" s="61"/>
      <c r="M137" s="61"/>
      <c r="N137" s="61"/>
      <c r="O137" s="61"/>
      <c r="P137" s="346"/>
      <c r="Q137" s="61"/>
      <c r="R137" s="61"/>
      <c r="S137" s="61"/>
      <c r="T137" s="61"/>
      <c r="U137" s="61"/>
      <c r="V137" s="61"/>
      <c r="W137" s="61"/>
      <c r="X137" s="37">
        <v>0</v>
      </c>
      <c r="Y137" s="37" t="s">
        <v>599</v>
      </c>
      <c r="Z137" s="37" t="s">
        <v>600</v>
      </c>
    </row>
    <row r="138" spans="1:26" ht="136.80000000000001">
      <c r="A138" s="49" t="s">
        <v>403</v>
      </c>
      <c r="B138" s="34" t="s">
        <v>576</v>
      </c>
      <c r="C138" s="34" t="s">
        <v>577</v>
      </c>
      <c r="D138" s="37" t="s">
        <v>618</v>
      </c>
      <c r="E138" s="37" t="s">
        <v>619</v>
      </c>
      <c r="F138" s="37" t="s">
        <v>620</v>
      </c>
      <c r="G138" s="37" t="s">
        <v>621</v>
      </c>
      <c r="H138" s="37" t="s">
        <v>622</v>
      </c>
      <c r="I138" s="37" t="s">
        <v>583</v>
      </c>
      <c r="J138" s="37" t="s">
        <v>584</v>
      </c>
      <c r="K138" s="61"/>
      <c r="L138" s="61"/>
      <c r="M138" s="61"/>
      <c r="N138" s="61"/>
      <c r="O138" s="61"/>
      <c r="P138" s="346"/>
      <c r="Q138" s="61"/>
      <c r="R138" s="61"/>
      <c r="S138" s="61"/>
      <c r="T138" s="61"/>
      <c r="U138" s="61"/>
      <c r="V138" s="61"/>
      <c r="W138" s="61"/>
      <c r="X138" s="37">
        <v>0</v>
      </c>
      <c r="Y138" s="37" t="s">
        <v>623</v>
      </c>
      <c r="Z138" s="37" t="s">
        <v>624</v>
      </c>
    </row>
    <row r="139" spans="1:26" ht="136.80000000000001">
      <c r="A139" s="50" t="s">
        <v>403</v>
      </c>
      <c r="B139" s="34" t="s">
        <v>576</v>
      </c>
      <c r="C139" s="34" t="s">
        <v>577</v>
      </c>
      <c r="D139" s="37" t="s">
        <v>618</v>
      </c>
      <c r="E139" s="37" t="s">
        <v>619</v>
      </c>
      <c r="F139" s="37" t="s">
        <v>620</v>
      </c>
      <c r="G139" s="37" t="s">
        <v>621</v>
      </c>
      <c r="H139" s="37" t="s">
        <v>622</v>
      </c>
      <c r="I139" s="37" t="s">
        <v>583</v>
      </c>
      <c r="J139" s="37" t="s">
        <v>584</v>
      </c>
      <c r="K139" s="61"/>
      <c r="L139" s="61"/>
      <c r="M139" s="61"/>
      <c r="N139" s="61"/>
      <c r="O139" s="61"/>
      <c r="P139" s="346"/>
      <c r="Q139" s="61"/>
      <c r="R139" s="61"/>
      <c r="S139" s="61"/>
      <c r="T139" s="61"/>
      <c r="U139" s="61"/>
      <c r="V139" s="61"/>
      <c r="W139" s="61"/>
      <c r="X139" s="37">
        <v>0</v>
      </c>
      <c r="Y139" s="37" t="s">
        <v>623</v>
      </c>
      <c r="Z139" s="37" t="s">
        <v>624</v>
      </c>
    </row>
    <row r="140" spans="1:26" ht="136.80000000000001">
      <c r="A140" s="50" t="s">
        <v>403</v>
      </c>
      <c r="B140" s="34" t="s">
        <v>576</v>
      </c>
      <c r="C140" s="34" t="s">
        <v>577</v>
      </c>
      <c r="D140" s="37" t="s">
        <v>618</v>
      </c>
      <c r="E140" s="37" t="s">
        <v>619</v>
      </c>
      <c r="F140" s="37" t="s">
        <v>620</v>
      </c>
      <c r="G140" s="37" t="s">
        <v>621</v>
      </c>
      <c r="H140" s="37" t="s">
        <v>622</v>
      </c>
      <c r="I140" s="37" t="s">
        <v>583</v>
      </c>
      <c r="J140" s="37" t="s">
        <v>584</v>
      </c>
      <c r="K140" s="61"/>
      <c r="L140" s="61"/>
      <c r="M140" s="61"/>
      <c r="N140" s="61"/>
      <c r="O140" s="61"/>
      <c r="P140" s="346"/>
      <c r="Q140" s="61"/>
      <c r="R140" s="61"/>
      <c r="S140" s="61"/>
      <c r="T140" s="61"/>
      <c r="U140" s="61"/>
      <c r="V140" s="61"/>
      <c r="W140" s="61"/>
      <c r="X140" s="37">
        <v>0</v>
      </c>
      <c r="Y140" s="37" t="s">
        <v>623</v>
      </c>
      <c r="Z140" s="37" t="s">
        <v>624</v>
      </c>
    </row>
    <row r="141" spans="1:26" ht="136.80000000000001">
      <c r="A141" s="50" t="s">
        <v>403</v>
      </c>
      <c r="B141" s="34" t="s">
        <v>576</v>
      </c>
      <c r="C141" s="34" t="s">
        <v>577</v>
      </c>
      <c r="D141" s="37" t="s">
        <v>618</v>
      </c>
      <c r="E141" s="37" t="s">
        <v>619</v>
      </c>
      <c r="F141" s="37" t="s">
        <v>620</v>
      </c>
      <c r="G141" s="37" t="s">
        <v>621</v>
      </c>
      <c r="H141" s="37" t="s">
        <v>622</v>
      </c>
      <c r="I141" s="37" t="s">
        <v>583</v>
      </c>
      <c r="J141" s="37" t="s">
        <v>584</v>
      </c>
      <c r="K141" s="61"/>
      <c r="L141" s="61"/>
      <c r="M141" s="61"/>
      <c r="N141" s="61"/>
      <c r="O141" s="61"/>
      <c r="P141" s="346"/>
      <c r="Q141" s="61"/>
      <c r="R141" s="61"/>
      <c r="S141" s="61"/>
      <c r="T141" s="61"/>
      <c r="U141" s="61"/>
      <c r="V141" s="61"/>
      <c r="W141" s="61"/>
      <c r="X141" s="37">
        <v>0</v>
      </c>
      <c r="Y141" s="37" t="s">
        <v>623</v>
      </c>
      <c r="Z141" s="37" t="s">
        <v>624</v>
      </c>
    </row>
    <row r="142" spans="1:26" ht="136.80000000000001">
      <c r="A142" s="51" t="s">
        <v>416</v>
      </c>
      <c r="B142" s="34" t="s">
        <v>576</v>
      </c>
      <c r="C142" s="34" t="s">
        <v>577</v>
      </c>
      <c r="D142" s="37" t="s">
        <v>618</v>
      </c>
      <c r="E142" s="37" t="s">
        <v>619</v>
      </c>
      <c r="F142" s="37" t="s">
        <v>620</v>
      </c>
      <c r="G142" s="37">
        <v>0</v>
      </c>
      <c r="H142" s="37">
        <v>0</v>
      </c>
      <c r="I142" s="37">
        <v>0</v>
      </c>
      <c r="J142" s="37">
        <v>0</v>
      </c>
      <c r="K142" s="61"/>
      <c r="L142" s="61"/>
      <c r="M142" s="61"/>
      <c r="N142" s="61"/>
      <c r="O142" s="61"/>
      <c r="P142" s="346"/>
      <c r="Q142" s="61"/>
      <c r="R142" s="61"/>
      <c r="S142" s="61"/>
      <c r="T142" s="61"/>
      <c r="U142" s="61"/>
      <c r="V142" s="61"/>
      <c r="W142" s="61"/>
      <c r="X142" s="37">
        <v>0</v>
      </c>
      <c r="Y142" s="37" t="s">
        <v>623</v>
      </c>
      <c r="Z142" s="37" t="s">
        <v>624</v>
      </c>
    </row>
    <row r="143" spans="1:26" ht="136.80000000000001">
      <c r="A143" s="51" t="s">
        <v>416</v>
      </c>
      <c r="B143" s="34" t="s">
        <v>576</v>
      </c>
      <c r="C143" s="34" t="s">
        <v>577</v>
      </c>
      <c r="D143" s="37" t="s">
        <v>618</v>
      </c>
      <c r="E143" s="37" t="s">
        <v>619</v>
      </c>
      <c r="F143" s="37" t="s">
        <v>620</v>
      </c>
      <c r="G143" s="37">
        <v>0</v>
      </c>
      <c r="H143" s="37">
        <v>0</v>
      </c>
      <c r="I143" s="37">
        <v>0</v>
      </c>
      <c r="J143" s="37">
        <v>0</v>
      </c>
      <c r="K143" s="61"/>
      <c r="L143" s="61"/>
      <c r="M143" s="61"/>
      <c r="N143" s="61"/>
      <c r="O143" s="61"/>
      <c r="P143" s="346"/>
      <c r="Q143" s="61"/>
      <c r="R143" s="61"/>
      <c r="S143" s="61"/>
      <c r="T143" s="61"/>
      <c r="U143" s="61"/>
      <c r="V143" s="61"/>
      <c r="W143" s="61"/>
      <c r="X143" s="37">
        <v>0</v>
      </c>
      <c r="Y143" s="37" t="s">
        <v>623</v>
      </c>
      <c r="Z143" s="37" t="s">
        <v>624</v>
      </c>
    </row>
    <row r="144" spans="1:26" ht="136.80000000000001">
      <c r="A144" s="50" t="s">
        <v>403</v>
      </c>
      <c r="B144" s="34" t="s">
        <v>576</v>
      </c>
      <c r="C144" s="34" t="s">
        <v>577</v>
      </c>
      <c r="D144" s="37" t="s">
        <v>618</v>
      </c>
      <c r="E144" s="37" t="s">
        <v>619</v>
      </c>
      <c r="F144" s="37" t="s">
        <v>620</v>
      </c>
      <c r="G144" s="37">
        <v>0</v>
      </c>
      <c r="H144" s="37">
        <v>0</v>
      </c>
      <c r="I144" s="37">
        <v>0</v>
      </c>
      <c r="J144" s="37">
        <v>0</v>
      </c>
      <c r="K144" s="61"/>
      <c r="L144" s="61"/>
      <c r="M144" s="61"/>
      <c r="N144" s="61"/>
      <c r="O144" s="61"/>
      <c r="P144" s="346"/>
      <c r="Q144" s="61"/>
      <c r="R144" s="61"/>
      <c r="S144" s="61"/>
      <c r="T144" s="61"/>
      <c r="U144" s="61"/>
      <c r="V144" s="61"/>
      <c r="W144" s="61"/>
      <c r="X144" s="37">
        <v>0</v>
      </c>
      <c r="Y144" s="37" t="s">
        <v>623</v>
      </c>
      <c r="Z144" s="37" t="s">
        <v>624</v>
      </c>
    </row>
    <row r="145" spans="1:26" ht="136.80000000000001">
      <c r="A145" s="50" t="s">
        <v>403</v>
      </c>
      <c r="B145" s="34" t="s">
        <v>576</v>
      </c>
      <c r="C145" s="34" t="s">
        <v>577</v>
      </c>
      <c r="D145" s="37" t="s">
        <v>618</v>
      </c>
      <c r="E145" s="37" t="s">
        <v>619</v>
      </c>
      <c r="F145" s="37" t="s">
        <v>620</v>
      </c>
      <c r="G145" s="37">
        <v>0</v>
      </c>
      <c r="H145" s="37">
        <v>0</v>
      </c>
      <c r="I145" s="37">
        <v>0</v>
      </c>
      <c r="J145" s="37">
        <v>0</v>
      </c>
      <c r="K145" s="61"/>
      <c r="L145" s="61"/>
      <c r="M145" s="61"/>
      <c r="N145" s="61"/>
      <c r="O145" s="61"/>
      <c r="P145" s="346"/>
      <c r="Q145" s="61"/>
      <c r="R145" s="61"/>
      <c r="S145" s="61"/>
      <c r="T145" s="61"/>
      <c r="U145" s="61"/>
      <c r="V145" s="61"/>
      <c r="W145" s="61"/>
      <c r="X145" s="37">
        <v>0</v>
      </c>
      <c r="Y145" s="37" t="s">
        <v>623</v>
      </c>
      <c r="Z145" s="37" t="s">
        <v>624</v>
      </c>
    </row>
    <row r="146" spans="1:26" ht="137.4" thickBot="1">
      <c r="A146" s="52" t="s">
        <v>403</v>
      </c>
      <c r="B146" s="34" t="s">
        <v>576</v>
      </c>
      <c r="C146" s="34" t="s">
        <v>577</v>
      </c>
      <c r="D146" s="37" t="s">
        <v>618</v>
      </c>
      <c r="E146" s="37" t="s">
        <v>619</v>
      </c>
      <c r="F146" s="37" t="s">
        <v>620</v>
      </c>
      <c r="G146" s="37">
        <v>0</v>
      </c>
      <c r="H146" s="37">
        <v>0</v>
      </c>
      <c r="I146" s="37">
        <v>0</v>
      </c>
      <c r="J146" s="37">
        <v>0</v>
      </c>
      <c r="K146" s="61"/>
      <c r="L146" s="61"/>
      <c r="M146" s="61"/>
      <c r="N146" s="61"/>
      <c r="O146" s="61"/>
      <c r="P146" s="346"/>
      <c r="Q146" s="61"/>
      <c r="R146" s="61"/>
      <c r="S146" s="61"/>
      <c r="T146" s="61"/>
      <c r="U146" s="61"/>
      <c r="V146" s="61"/>
      <c r="W146" s="61"/>
      <c r="X146" s="37">
        <v>0</v>
      </c>
      <c r="Y146" s="37" t="s">
        <v>623</v>
      </c>
      <c r="Z146" s="37" t="s">
        <v>624</v>
      </c>
    </row>
    <row r="147" spans="1:26" ht="136.80000000000001">
      <c r="A147" s="49" t="s">
        <v>423</v>
      </c>
      <c r="B147" s="34" t="s">
        <v>576</v>
      </c>
      <c r="C147" s="34" t="s">
        <v>577</v>
      </c>
      <c r="D147" s="37" t="s">
        <v>618</v>
      </c>
      <c r="E147" s="37" t="s">
        <v>619</v>
      </c>
      <c r="F147" s="37" t="s">
        <v>620</v>
      </c>
      <c r="G147" s="37">
        <v>0</v>
      </c>
      <c r="H147" s="37">
        <v>0</v>
      </c>
      <c r="I147" s="37">
        <v>0</v>
      </c>
      <c r="J147" s="37">
        <v>0</v>
      </c>
      <c r="K147" s="61"/>
      <c r="L147" s="61"/>
      <c r="M147" s="61"/>
      <c r="N147" s="61"/>
      <c r="O147" s="61"/>
      <c r="P147" s="346"/>
      <c r="Q147" s="61"/>
      <c r="R147" s="61"/>
      <c r="S147" s="61"/>
      <c r="T147" s="61"/>
      <c r="U147" s="61"/>
      <c r="V147" s="61"/>
      <c r="W147" s="61"/>
      <c r="X147" s="37">
        <v>0</v>
      </c>
      <c r="Y147" s="37" t="s">
        <v>623</v>
      </c>
      <c r="Z147" s="37" t="s">
        <v>624</v>
      </c>
    </row>
    <row r="148" spans="1:26" ht="136.80000000000001">
      <c r="A148" s="50" t="s">
        <v>423</v>
      </c>
      <c r="B148" s="34" t="s">
        <v>576</v>
      </c>
      <c r="C148" s="34" t="s">
        <v>577</v>
      </c>
      <c r="D148" s="37" t="s">
        <v>618</v>
      </c>
      <c r="E148" s="37" t="s">
        <v>619</v>
      </c>
      <c r="F148" s="37" t="s">
        <v>620</v>
      </c>
      <c r="G148" s="37">
        <v>0</v>
      </c>
      <c r="H148" s="37">
        <v>0</v>
      </c>
      <c r="I148" s="37">
        <v>0</v>
      </c>
      <c r="J148" s="37">
        <v>0</v>
      </c>
      <c r="K148" s="61"/>
      <c r="L148" s="61"/>
      <c r="M148" s="61"/>
      <c r="N148" s="61"/>
      <c r="O148" s="61"/>
      <c r="P148" s="346"/>
      <c r="Q148" s="61"/>
      <c r="R148" s="61"/>
      <c r="S148" s="61"/>
      <c r="T148" s="61"/>
      <c r="U148" s="61"/>
      <c r="V148" s="61"/>
      <c r="W148" s="61"/>
      <c r="X148" s="37">
        <v>0</v>
      </c>
      <c r="Y148" s="37" t="s">
        <v>623</v>
      </c>
      <c r="Z148" s="37" t="s">
        <v>624</v>
      </c>
    </row>
    <row r="149" spans="1:26" ht="136.80000000000001">
      <c r="A149" s="50" t="s">
        <v>423</v>
      </c>
      <c r="B149" s="34" t="s">
        <v>576</v>
      </c>
      <c r="C149" s="34" t="s">
        <v>577</v>
      </c>
      <c r="D149" s="37" t="s">
        <v>618</v>
      </c>
      <c r="E149" s="37" t="s">
        <v>619</v>
      </c>
      <c r="F149" s="37" t="s">
        <v>620</v>
      </c>
      <c r="G149" s="37" t="s">
        <v>621</v>
      </c>
      <c r="H149" s="37" t="s">
        <v>622</v>
      </c>
      <c r="I149" s="37" t="s">
        <v>583</v>
      </c>
      <c r="J149" s="37" t="s">
        <v>584</v>
      </c>
      <c r="K149" s="61"/>
      <c r="L149" s="61"/>
      <c r="M149" s="61"/>
      <c r="N149" s="61"/>
      <c r="O149" s="61"/>
      <c r="P149" s="346"/>
      <c r="Q149" s="61"/>
      <c r="R149" s="61"/>
      <c r="S149" s="61"/>
      <c r="T149" s="61"/>
      <c r="U149" s="61"/>
      <c r="V149" s="61"/>
      <c r="W149" s="61"/>
      <c r="X149" s="37">
        <v>0</v>
      </c>
      <c r="Y149" s="37" t="s">
        <v>623</v>
      </c>
      <c r="Z149" s="37" t="s">
        <v>624</v>
      </c>
    </row>
    <row r="150" spans="1:26" ht="136.80000000000001">
      <c r="A150" s="50" t="s">
        <v>423</v>
      </c>
      <c r="B150" s="34" t="s">
        <v>576</v>
      </c>
      <c r="C150" s="34" t="s">
        <v>577</v>
      </c>
      <c r="D150" s="37" t="s">
        <v>618</v>
      </c>
      <c r="E150" s="37" t="s">
        <v>619</v>
      </c>
      <c r="F150" s="37" t="s">
        <v>620</v>
      </c>
      <c r="G150" s="37" t="s">
        <v>621</v>
      </c>
      <c r="H150" s="37" t="s">
        <v>622</v>
      </c>
      <c r="I150" s="37" t="s">
        <v>583</v>
      </c>
      <c r="J150" s="37" t="s">
        <v>584</v>
      </c>
      <c r="K150" s="61"/>
      <c r="L150" s="61"/>
      <c r="M150" s="61"/>
      <c r="N150" s="61"/>
      <c r="O150" s="61"/>
      <c r="P150" s="346"/>
      <c r="Q150" s="61"/>
      <c r="R150" s="61"/>
      <c r="S150" s="61"/>
      <c r="T150" s="61"/>
      <c r="U150" s="61"/>
      <c r="V150" s="61"/>
      <c r="W150" s="61"/>
      <c r="X150" s="37">
        <v>0</v>
      </c>
      <c r="Y150" s="37" t="s">
        <v>623</v>
      </c>
      <c r="Z150" s="37" t="s">
        <v>624</v>
      </c>
    </row>
    <row r="151" spans="1:26" ht="136.80000000000001">
      <c r="A151" s="50" t="s">
        <v>423</v>
      </c>
      <c r="B151" s="34" t="s">
        <v>576</v>
      </c>
      <c r="C151" s="34" t="s">
        <v>577</v>
      </c>
      <c r="D151" s="37" t="s">
        <v>618</v>
      </c>
      <c r="E151" s="37" t="s">
        <v>619</v>
      </c>
      <c r="F151" s="37" t="s">
        <v>620</v>
      </c>
      <c r="G151" s="37" t="s">
        <v>621</v>
      </c>
      <c r="H151" s="37" t="s">
        <v>622</v>
      </c>
      <c r="I151" s="37" t="s">
        <v>583</v>
      </c>
      <c r="J151" s="37" t="s">
        <v>584</v>
      </c>
      <c r="K151" s="61"/>
      <c r="L151" s="61"/>
      <c r="M151" s="61"/>
      <c r="N151" s="61"/>
      <c r="O151" s="61"/>
      <c r="P151" s="346"/>
      <c r="Q151" s="61"/>
      <c r="R151" s="61"/>
      <c r="S151" s="61"/>
      <c r="T151" s="61"/>
      <c r="U151" s="61"/>
      <c r="V151" s="61"/>
      <c r="W151" s="61"/>
      <c r="X151" s="37">
        <v>0</v>
      </c>
      <c r="Y151" s="37" t="s">
        <v>623</v>
      </c>
      <c r="Z151" s="37" t="s">
        <v>624</v>
      </c>
    </row>
    <row r="152" spans="1:26" ht="136.80000000000001">
      <c r="A152" s="50" t="s">
        <v>423</v>
      </c>
      <c r="B152" s="34" t="s">
        <v>576</v>
      </c>
      <c r="C152" s="34" t="s">
        <v>577</v>
      </c>
      <c r="D152" s="37" t="s">
        <v>618</v>
      </c>
      <c r="E152" s="37" t="s">
        <v>619</v>
      </c>
      <c r="F152" s="37" t="s">
        <v>620</v>
      </c>
      <c r="G152" s="37">
        <v>0</v>
      </c>
      <c r="H152" s="37">
        <v>0</v>
      </c>
      <c r="I152" s="37">
        <v>0</v>
      </c>
      <c r="J152" s="37">
        <v>0</v>
      </c>
      <c r="K152" s="61"/>
      <c r="L152" s="61"/>
      <c r="M152" s="61"/>
      <c r="N152" s="61"/>
      <c r="O152" s="61"/>
      <c r="P152" s="346"/>
      <c r="Q152" s="61"/>
      <c r="R152" s="61"/>
      <c r="S152" s="61"/>
      <c r="T152" s="61"/>
      <c r="U152" s="61"/>
      <c r="V152" s="61"/>
      <c r="W152" s="61"/>
      <c r="X152" s="37">
        <v>0</v>
      </c>
      <c r="Y152" s="37" t="s">
        <v>623</v>
      </c>
      <c r="Z152" s="37" t="s">
        <v>624</v>
      </c>
    </row>
    <row r="153" spans="1:26" ht="136.80000000000001">
      <c r="A153" s="50" t="s">
        <v>423</v>
      </c>
      <c r="B153" s="34" t="s">
        <v>576</v>
      </c>
      <c r="C153" s="34" t="s">
        <v>577</v>
      </c>
      <c r="D153" s="37" t="s">
        <v>618</v>
      </c>
      <c r="E153" s="37" t="s">
        <v>619</v>
      </c>
      <c r="F153" s="37" t="s">
        <v>620</v>
      </c>
      <c r="G153" s="37">
        <v>0</v>
      </c>
      <c r="H153" s="37">
        <v>0</v>
      </c>
      <c r="I153" s="37">
        <v>0</v>
      </c>
      <c r="J153" s="37">
        <v>0</v>
      </c>
      <c r="K153" s="61"/>
      <c r="L153" s="61"/>
      <c r="M153" s="61"/>
      <c r="N153" s="61"/>
      <c r="O153" s="61"/>
      <c r="P153" s="346"/>
      <c r="Q153" s="61"/>
      <c r="R153" s="61"/>
      <c r="S153" s="61"/>
      <c r="T153" s="61"/>
      <c r="U153" s="61"/>
      <c r="V153" s="61"/>
      <c r="W153" s="61"/>
      <c r="X153" s="37">
        <v>0</v>
      </c>
      <c r="Y153" s="37" t="s">
        <v>623</v>
      </c>
      <c r="Z153" s="37" t="s">
        <v>624</v>
      </c>
    </row>
    <row r="154" spans="1:26" ht="136.80000000000001">
      <c r="A154" s="50" t="s">
        <v>423</v>
      </c>
      <c r="B154" s="34" t="s">
        <v>576</v>
      </c>
      <c r="C154" s="34" t="s">
        <v>577</v>
      </c>
      <c r="D154" s="37" t="s">
        <v>618</v>
      </c>
      <c r="E154" s="37" t="s">
        <v>619</v>
      </c>
      <c r="F154" s="37" t="s">
        <v>620</v>
      </c>
      <c r="G154" s="37">
        <v>0</v>
      </c>
      <c r="H154" s="37">
        <v>0</v>
      </c>
      <c r="I154" s="37">
        <v>0</v>
      </c>
      <c r="J154" s="37">
        <v>0</v>
      </c>
      <c r="K154" s="61"/>
      <c r="L154" s="61"/>
      <c r="M154" s="61"/>
      <c r="N154" s="61"/>
      <c r="O154" s="61"/>
      <c r="P154" s="346"/>
      <c r="Q154" s="61"/>
      <c r="R154" s="61"/>
      <c r="S154" s="61"/>
      <c r="T154" s="61"/>
      <c r="U154" s="61"/>
      <c r="V154" s="61"/>
      <c r="W154" s="61"/>
      <c r="X154" s="37">
        <v>0</v>
      </c>
      <c r="Y154" s="37" t="s">
        <v>623</v>
      </c>
      <c r="Z154" s="37" t="s">
        <v>624</v>
      </c>
    </row>
    <row r="155" spans="1:26" ht="136.80000000000001">
      <c r="A155" s="50" t="s">
        <v>423</v>
      </c>
      <c r="B155" s="34" t="s">
        <v>576</v>
      </c>
      <c r="C155" s="34" t="s">
        <v>577</v>
      </c>
      <c r="D155" s="37" t="s">
        <v>618</v>
      </c>
      <c r="E155" s="37" t="s">
        <v>619</v>
      </c>
      <c r="F155" s="37" t="s">
        <v>620</v>
      </c>
      <c r="G155" s="37">
        <v>0</v>
      </c>
      <c r="H155" s="37">
        <v>0</v>
      </c>
      <c r="I155" s="37">
        <v>0</v>
      </c>
      <c r="J155" s="37">
        <v>0</v>
      </c>
      <c r="K155" s="61"/>
      <c r="L155" s="61"/>
      <c r="M155" s="61"/>
      <c r="N155" s="61"/>
      <c r="O155" s="61"/>
      <c r="P155" s="346"/>
      <c r="Q155" s="61"/>
      <c r="R155" s="61"/>
      <c r="S155" s="61"/>
      <c r="T155" s="61"/>
      <c r="U155" s="61"/>
      <c r="V155" s="61"/>
      <c r="W155" s="61"/>
      <c r="X155" s="37">
        <v>0</v>
      </c>
      <c r="Y155" s="37" t="s">
        <v>623</v>
      </c>
      <c r="Z155" s="37" t="s">
        <v>624</v>
      </c>
    </row>
    <row r="156" spans="1:26" ht="136.80000000000001">
      <c r="A156" s="50" t="s">
        <v>423</v>
      </c>
      <c r="B156" s="34" t="s">
        <v>576</v>
      </c>
      <c r="C156" s="34" t="s">
        <v>577</v>
      </c>
      <c r="D156" s="37" t="s">
        <v>618</v>
      </c>
      <c r="E156" s="37" t="s">
        <v>619</v>
      </c>
      <c r="F156" s="37" t="s">
        <v>620</v>
      </c>
      <c r="G156" s="37">
        <v>0</v>
      </c>
      <c r="H156" s="37">
        <v>0</v>
      </c>
      <c r="I156" s="37">
        <v>0</v>
      </c>
      <c r="J156" s="37">
        <v>0</v>
      </c>
      <c r="K156" s="61"/>
      <c r="L156" s="61"/>
      <c r="M156" s="61"/>
      <c r="N156" s="61"/>
      <c r="O156" s="61"/>
      <c r="P156" s="346"/>
      <c r="Q156" s="61"/>
      <c r="R156" s="61"/>
      <c r="S156" s="61"/>
      <c r="T156" s="61"/>
      <c r="U156" s="61"/>
      <c r="V156" s="61"/>
      <c r="W156" s="61"/>
      <c r="X156" s="37">
        <v>0</v>
      </c>
      <c r="Y156" s="37" t="s">
        <v>623</v>
      </c>
      <c r="Z156" s="37" t="s">
        <v>624</v>
      </c>
    </row>
    <row r="157" spans="1:26" ht="136.80000000000001">
      <c r="A157" s="50" t="s">
        <v>423</v>
      </c>
      <c r="B157" s="34" t="s">
        <v>576</v>
      </c>
      <c r="C157" s="34" t="s">
        <v>577</v>
      </c>
      <c r="D157" s="37" t="s">
        <v>618</v>
      </c>
      <c r="E157" s="37" t="s">
        <v>619</v>
      </c>
      <c r="F157" s="37" t="s">
        <v>620</v>
      </c>
      <c r="G157" s="37">
        <v>0</v>
      </c>
      <c r="H157" s="37">
        <v>0</v>
      </c>
      <c r="I157" s="37">
        <v>0</v>
      </c>
      <c r="J157" s="37">
        <v>0</v>
      </c>
      <c r="K157" s="61"/>
      <c r="L157" s="61"/>
      <c r="M157" s="61"/>
      <c r="N157" s="61"/>
      <c r="O157" s="61"/>
      <c r="P157" s="346"/>
      <c r="Q157" s="61"/>
      <c r="R157" s="61"/>
      <c r="S157" s="61"/>
      <c r="T157" s="61"/>
      <c r="U157" s="61"/>
      <c r="V157" s="61"/>
      <c r="W157" s="61"/>
      <c r="X157" s="37">
        <v>0</v>
      </c>
      <c r="Y157" s="37" t="s">
        <v>623</v>
      </c>
      <c r="Z157" s="37" t="s">
        <v>624</v>
      </c>
    </row>
    <row r="158" spans="1:26" ht="136.80000000000001">
      <c r="A158" s="50" t="s">
        <v>423</v>
      </c>
      <c r="B158" s="34" t="s">
        <v>576</v>
      </c>
      <c r="C158" s="34" t="s">
        <v>577</v>
      </c>
      <c r="D158" s="37" t="s">
        <v>618</v>
      </c>
      <c r="E158" s="37" t="s">
        <v>619</v>
      </c>
      <c r="F158" s="37" t="s">
        <v>620</v>
      </c>
      <c r="G158" s="37">
        <v>0</v>
      </c>
      <c r="H158" s="37">
        <v>0</v>
      </c>
      <c r="I158" s="37">
        <v>0</v>
      </c>
      <c r="J158" s="37">
        <v>0</v>
      </c>
      <c r="K158" s="61"/>
      <c r="L158" s="61"/>
      <c r="M158" s="61"/>
      <c r="N158" s="61"/>
      <c r="O158" s="61"/>
      <c r="P158" s="346"/>
      <c r="Q158" s="61"/>
      <c r="R158" s="61"/>
      <c r="S158" s="61"/>
      <c r="T158" s="61"/>
      <c r="U158" s="61"/>
      <c r="V158" s="61"/>
      <c r="W158" s="61"/>
      <c r="X158" s="37">
        <v>0</v>
      </c>
      <c r="Y158" s="37" t="s">
        <v>623</v>
      </c>
      <c r="Z158" s="37" t="s">
        <v>624</v>
      </c>
    </row>
    <row r="159" spans="1:26" ht="136.80000000000001">
      <c r="A159" s="50" t="s">
        <v>423</v>
      </c>
      <c r="B159" s="34" t="s">
        <v>576</v>
      </c>
      <c r="C159" s="34" t="s">
        <v>577</v>
      </c>
      <c r="D159" s="37" t="s">
        <v>618</v>
      </c>
      <c r="E159" s="37" t="s">
        <v>619</v>
      </c>
      <c r="F159" s="37" t="s">
        <v>620</v>
      </c>
      <c r="G159" s="37">
        <v>0</v>
      </c>
      <c r="H159" s="37">
        <v>0</v>
      </c>
      <c r="I159" s="37">
        <v>0</v>
      </c>
      <c r="J159" s="37">
        <v>0</v>
      </c>
      <c r="K159" s="61"/>
      <c r="L159" s="61"/>
      <c r="M159" s="61"/>
      <c r="N159" s="61"/>
      <c r="O159" s="61"/>
      <c r="P159" s="346"/>
      <c r="Q159" s="61"/>
      <c r="R159" s="61"/>
      <c r="S159" s="61"/>
      <c r="T159" s="61"/>
      <c r="U159" s="61"/>
      <c r="V159" s="61"/>
      <c r="W159" s="61"/>
      <c r="X159" s="37">
        <v>0</v>
      </c>
      <c r="Y159" s="37" t="s">
        <v>623</v>
      </c>
      <c r="Z159" s="37" t="s">
        <v>624</v>
      </c>
    </row>
    <row r="160" spans="1:26" ht="136.80000000000001">
      <c r="A160" s="50" t="s">
        <v>423</v>
      </c>
      <c r="B160" s="34" t="s">
        <v>576</v>
      </c>
      <c r="C160" s="34" t="s">
        <v>577</v>
      </c>
      <c r="D160" s="37" t="s">
        <v>618</v>
      </c>
      <c r="E160" s="37" t="s">
        <v>619</v>
      </c>
      <c r="F160" s="37" t="s">
        <v>620</v>
      </c>
      <c r="G160" s="37">
        <v>0</v>
      </c>
      <c r="H160" s="37">
        <v>0</v>
      </c>
      <c r="I160" s="37">
        <v>0</v>
      </c>
      <c r="J160" s="37">
        <v>0</v>
      </c>
      <c r="K160" s="61"/>
      <c r="L160" s="61"/>
      <c r="M160" s="61"/>
      <c r="N160" s="61"/>
      <c r="O160" s="61"/>
      <c r="P160" s="346"/>
      <c r="Q160" s="61"/>
      <c r="R160" s="61"/>
      <c r="S160" s="61"/>
      <c r="T160" s="61"/>
      <c r="U160" s="61"/>
      <c r="V160" s="61"/>
      <c r="W160" s="61"/>
      <c r="X160" s="37">
        <v>0</v>
      </c>
      <c r="Y160" s="37" t="s">
        <v>623</v>
      </c>
      <c r="Z160" s="37" t="s">
        <v>624</v>
      </c>
    </row>
    <row r="161" spans="1:26" ht="137.4" thickBot="1">
      <c r="A161" s="52" t="s">
        <v>423</v>
      </c>
      <c r="B161" s="34" t="s">
        <v>576</v>
      </c>
      <c r="C161" s="34" t="s">
        <v>577</v>
      </c>
      <c r="D161" s="37" t="s">
        <v>618</v>
      </c>
      <c r="E161" s="37" t="s">
        <v>619</v>
      </c>
      <c r="F161" s="37" t="s">
        <v>620</v>
      </c>
      <c r="G161" s="37">
        <v>0</v>
      </c>
      <c r="H161" s="37">
        <v>0</v>
      </c>
      <c r="I161" s="37">
        <v>0</v>
      </c>
      <c r="J161" s="37">
        <v>0</v>
      </c>
      <c r="K161" s="61"/>
      <c r="L161" s="61"/>
      <c r="M161" s="61"/>
      <c r="N161" s="61"/>
      <c r="O161" s="61"/>
      <c r="P161" s="346"/>
      <c r="Q161" s="61"/>
      <c r="R161" s="61"/>
      <c r="S161" s="61"/>
      <c r="T161" s="61"/>
      <c r="U161" s="61"/>
      <c r="V161" s="61"/>
      <c r="W161" s="61"/>
      <c r="X161" s="37">
        <v>0</v>
      </c>
      <c r="Y161" s="37" t="s">
        <v>623</v>
      </c>
      <c r="Z161" s="37" t="s">
        <v>624</v>
      </c>
    </row>
    <row r="162" spans="1:26" ht="136.80000000000001">
      <c r="A162" s="43" t="s">
        <v>423</v>
      </c>
      <c r="B162" s="34" t="s">
        <v>576</v>
      </c>
      <c r="C162" s="34" t="s">
        <v>577</v>
      </c>
      <c r="D162" s="37" t="s">
        <v>618</v>
      </c>
      <c r="E162" s="37" t="s">
        <v>619</v>
      </c>
      <c r="F162" s="37" t="s">
        <v>620</v>
      </c>
      <c r="G162" s="37">
        <v>0</v>
      </c>
      <c r="H162" s="37">
        <v>0</v>
      </c>
      <c r="I162" s="37">
        <v>0</v>
      </c>
      <c r="J162" s="37">
        <v>0</v>
      </c>
      <c r="K162" s="61"/>
      <c r="L162" s="61"/>
      <c r="M162" s="61"/>
      <c r="N162" s="61"/>
      <c r="O162" s="61"/>
      <c r="P162" s="346"/>
      <c r="Q162" s="61"/>
      <c r="R162" s="61"/>
      <c r="S162" s="61"/>
      <c r="T162" s="61"/>
      <c r="U162" s="61"/>
      <c r="V162" s="61"/>
      <c r="W162" s="61"/>
      <c r="X162" s="37">
        <v>0</v>
      </c>
      <c r="Y162" s="37" t="s">
        <v>623</v>
      </c>
      <c r="Z162" s="37" t="s">
        <v>624</v>
      </c>
    </row>
    <row r="163" spans="1:26" ht="136.80000000000001">
      <c r="A163" s="44" t="s">
        <v>423</v>
      </c>
      <c r="B163" s="34" t="s">
        <v>576</v>
      </c>
      <c r="C163" s="34" t="s">
        <v>577</v>
      </c>
      <c r="D163" s="37" t="s">
        <v>618</v>
      </c>
      <c r="E163" s="37" t="s">
        <v>619</v>
      </c>
      <c r="F163" s="37" t="s">
        <v>620</v>
      </c>
      <c r="G163" s="37">
        <v>0</v>
      </c>
      <c r="H163" s="37">
        <v>0</v>
      </c>
      <c r="I163" s="37">
        <v>0</v>
      </c>
      <c r="J163" s="37">
        <v>0</v>
      </c>
      <c r="K163" s="61"/>
      <c r="L163" s="61"/>
      <c r="M163" s="61"/>
      <c r="N163" s="61"/>
      <c r="O163" s="61"/>
      <c r="P163" s="346"/>
      <c r="Q163" s="61"/>
      <c r="R163" s="61"/>
      <c r="S163" s="61"/>
      <c r="T163" s="61"/>
      <c r="U163" s="61"/>
      <c r="V163" s="61"/>
      <c r="W163" s="61"/>
      <c r="X163" s="37">
        <v>0</v>
      </c>
      <c r="Y163" s="37" t="s">
        <v>623</v>
      </c>
      <c r="Z163" s="37" t="s">
        <v>624</v>
      </c>
    </row>
    <row r="164" spans="1:26" ht="136.80000000000001">
      <c r="A164" s="44" t="s">
        <v>423</v>
      </c>
      <c r="B164" s="34" t="s">
        <v>576</v>
      </c>
      <c r="C164" s="34" t="s">
        <v>577</v>
      </c>
      <c r="D164" s="37" t="s">
        <v>618</v>
      </c>
      <c r="E164" s="37" t="s">
        <v>619</v>
      </c>
      <c r="F164" s="37" t="s">
        <v>620</v>
      </c>
      <c r="G164" s="37">
        <v>0</v>
      </c>
      <c r="H164" s="37">
        <v>0</v>
      </c>
      <c r="I164" s="37">
        <v>0</v>
      </c>
      <c r="J164" s="37">
        <v>0</v>
      </c>
      <c r="K164" s="61"/>
      <c r="L164" s="61"/>
      <c r="M164" s="61"/>
      <c r="N164" s="61"/>
      <c r="O164" s="61"/>
      <c r="P164" s="346"/>
      <c r="Q164" s="61"/>
      <c r="R164" s="61"/>
      <c r="S164" s="61"/>
      <c r="T164" s="61"/>
      <c r="U164" s="61"/>
      <c r="V164" s="61"/>
      <c r="W164" s="61"/>
      <c r="X164" s="37">
        <v>0</v>
      </c>
      <c r="Y164" s="37" t="s">
        <v>623</v>
      </c>
      <c r="Z164" s="37" t="s">
        <v>624</v>
      </c>
    </row>
    <row r="165" spans="1:26" ht="136.80000000000001">
      <c r="A165" s="44" t="s">
        <v>423</v>
      </c>
      <c r="B165" s="34" t="s">
        <v>576</v>
      </c>
      <c r="C165" s="34" t="s">
        <v>577</v>
      </c>
      <c r="D165" s="37" t="s">
        <v>618</v>
      </c>
      <c r="E165" s="37" t="s">
        <v>619</v>
      </c>
      <c r="F165" s="37" t="s">
        <v>620</v>
      </c>
      <c r="G165" s="37">
        <v>0</v>
      </c>
      <c r="H165" s="37">
        <v>0</v>
      </c>
      <c r="I165" s="37">
        <v>0</v>
      </c>
      <c r="J165" s="37">
        <v>0</v>
      </c>
      <c r="K165" s="61"/>
      <c r="L165" s="61"/>
      <c r="M165" s="61"/>
      <c r="N165" s="61"/>
      <c r="O165" s="61"/>
      <c r="P165" s="346"/>
      <c r="Q165" s="61"/>
      <c r="R165" s="61"/>
      <c r="S165" s="61"/>
      <c r="T165" s="61"/>
      <c r="U165" s="61"/>
      <c r="V165" s="61"/>
      <c r="W165" s="61"/>
      <c r="X165" s="37">
        <v>0</v>
      </c>
      <c r="Y165" s="37" t="s">
        <v>623</v>
      </c>
      <c r="Z165" s="37" t="s">
        <v>624</v>
      </c>
    </row>
    <row r="166" spans="1:26" ht="136.80000000000001">
      <c r="A166" s="44" t="s">
        <v>423</v>
      </c>
      <c r="B166" s="34" t="s">
        <v>576</v>
      </c>
      <c r="C166" s="34" t="s">
        <v>577</v>
      </c>
      <c r="D166" s="37" t="s">
        <v>618</v>
      </c>
      <c r="E166" s="37" t="s">
        <v>619</v>
      </c>
      <c r="F166" s="37" t="s">
        <v>620</v>
      </c>
      <c r="G166" s="37">
        <v>0</v>
      </c>
      <c r="H166" s="37">
        <v>0</v>
      </c>
      <c r="I166" s="37">
        <v>0</v>
      </c>
      <c r="J166" s="37">
        <v>0</v>
      </c>
      <c r="K166" s="61"/>
      <c r="L166" s="61"/>
      <c r="M166" s="61"/>
      <c r="N166" s="61"/>
      <c r="O166" s="61"/>
      <c r="P166" s="346"/>
      <c r="Q166" s="61"/>
      <c r="R166" s="61"/>
      <c r="S166" s="61"/>
      <c r="T166" s="61"/>
      <c r="U166" s="61"/>
      <c r="V166" s="61"/>
      <c r="W166" s="61"/>
      <c r="X166" s="37">
        <v>0</v>
      </c>
      <c r="Y166" s="37" t="s">
        <v>623</v>
      </c>
      <c r="Z166" s="37" t="s">
        <v>624</v>
      </c>
    </row>
    <row r="167" spans="1:26" ht="136.80000000000001">
      <c r="A167" s="44" t="s">
        <v>423</v>
      </c>
      <c r="B167" s="34" t="s">
        <v>576</v>
      </c>
      <c r="C167" s="34" t="s">
        <v>577</v>
      </c>
      <c r="D167" s="37" t="s">
        <v>618</v>
      </c>
      <c r="E167" s="37" t="s">
        <v>619</v>
      </c>
      <c r="F167" s="37" t="s">
        <v>620</v>
      </c>
      <c r="G167" s="37">
        <v>0</v>
      </c>
      <c r="H167" s="37">
        <v>0</v>
      </c>
      <c r="I167" s="37">
        <v>0</v>
      </c>
      <c r="J167" s="37">
        <v>0</v>
      </c>
      <c r="K167" s="61"/>
      <c r="L167" s="61"/>
      <c r="M167" s="61"/>
      <c r="N167" s="61"/>
      <c r="O167" s="61"/>
      <c r="P167" s="346"/>
      <c r="Q167" s="61"/>
      <c r="R167" s="61"/>
      <c r="S167" s="61"/>
      <c r="T167" s="61"/>
      <c r="U167" s="61"/>
      <c r="V167" s="61"/>
      <c r="W167" s="61"/>
      <c r="X167" s="37">
        <v>0</v>
      </c>
      <c r="Y167" s="37" t="s">
        <v>623</v>
      </c>
      <c r="Z167" s="37" t="s">
        <v>624</v>
      </c>
    </row>
    <row r="168" spans="1:26" ht="136.80000000000001">
      <c r="A168" s="44" t="s">
        <v>423</v>
      </c>
      <c r="B168" s="34" t="s">
        <v>576</v>
      </c>
      <c r="C168" s="34" t="s">
        <v>577</v>
      </c>
      <c r="D168" s="37" t="s">
        <v>618</v>
      </c>
      <c r="E168" s="37" t="s">
        <v>619</v>
      </c>
      <c r="F168" s="37" t="s">
        <v>620</v>
      </c>
      <c r="G168" s="37">
        <v>0</v>
      </c>
      <c r="H168" s="37">
        <v>0</v>
      </c>
      <c r="I168" s="37">
        <v>0</v>
      </c>
      <c r="J168" s="37">
        <v>0</v>
      </c>
      <c r="K168" s="61"/>
      <c r="L168" s="61"/>
      <c r="M168" s="61"/>
      <c r="N168" s="61"/>
      <c r="O168" s="61"/>
      <c r="P168" s="346"/>
      <c r="Q168" s="61"/>
      <c r="R168" s="61"/>
      <c r="S168" s="61"/>
      <c r="T168" s="61"/>
      <c r="U168" s="61"/>
      <c r="V168" s="61"/>
      <c r="W168" s="61"/>
      <c r="X168" s="37">
        <v>0</v>
      </c>
      <c r="Y168" s="37" t="s">
        <v>623</v>
      </c>
      <c r="Z168" s="37" t="s">
        <v>624</v>
      </c>
    </row>
    <row r="169" spans="1:26" ht="136.80000000000001">
      <c r="A169" s="44" t="s">
        <v>423</v>
      </c>
      <c r="B169" s="34" t="s">
        <v>576</v>
      </c>
      <c r="C169" s="34" t="s">
        <v>577</v>
      </c>
      <c r="D169" s="37" t="s">
        <v>618</v>
      </c>
      <c r="E169" s="37" t="s">
        <v>619</v>
      </c>
      <c r="F169" s="37" t="s">
        <v>620</v>
      </c>
      <c r="G169" s="37">
        <v>0</v>
      </c>
      <c r="H169" s="37">
        <v>0</v>
      </c>
      <c r="I169" s="37">
        <v>0</v>
      </c>
      <c r="J169" s="37">
        <v>0</v>
      </c>
      <c r="K169" s="61"/>
      <c r="L169" s="61"/>
      <c r="M169" s="61"/>
      <c r="N169" s="61"/>
      <c r="O169" s="61"/>
      <c r="P169" s="346"/>
      <c r="Q169" s="61"/>
      <c r="R169" s="61"/>
      <c r="S169" s="61"/>
      <c r="T169" s="61"/>
      <c r="U169" s="61"/>
      <c r="V169" s="61"/>
      <c r="W169" s="61"/>
      <c r="X169" s="37">
        <v>0</v>
      </c>
      <c r="Y169" s="37" t="s">
        <v>623</v>
      </c>
      <c r="Z169" s="37" t="s">
        <v>624</v>
      </c>
    </row>
    <row r="170" spans="1:26" ht="136.80000000000001">
      <c r="A170" s="44" t="s">
        <v>423</v>
      </c>
      <c r="B170" s="34" t="s">
        <v>576</v>
      </c>
      <c r="C170" s="34" t="s">
        <v>577</v>
      </c>
      <c r="D170" s="37" t="s">
        <v>618</v>
      </c>
      <c r="E170" s="37" t="s">
        <v>625</v>
      </c>
      <c r="F170" s="37" t="s">
        <v>626</v>
      </c>
      <c r="G170" s="37" t="s">
        <v>627</v>
      </c>
      <c r="H170" s="37" t="s">
        <v>628</v>
      </c>
      <c r="I170" s="37" t="s">
        <v>583</v>
      </c>
      <c r="J170" s="37" t="s">
        <v>584</v>
      </c>
      <c r="K170" s="61"/>
      <c r="L170" s="61"/>
      <c r="M170" s="61"/>
      <c r="N170" s="61"/>
      <c r="O170" s="61"/>
      <c r="P170" s="346"/>
      <c r="Q170" s="61"/>
      <c r="R170" s="61"/>
      <c r="S170" s="61"/>
      <c r="T170" s="61"/>
      <c r="U170" s="61"/>
      <c r="V170" s="61"/>
      <c r="W170" s="61"/>
      <c r="X170" s="37">
        <v>0</v>
      </c>
      <c r="Y170" s="37" t="s">
        <v>623</v>
      </c>
      <c r="Z170" s="37" t="s">
        <v>624</v>
      </c>
    </row>
    <row r="171" spans="1:26" ht="137.4" thickBot="1">
      <c r="A171" s="53" t="s">
        <v>423</v>
      </c>
      <c r="B171" s="34" t="s">
        <v>576</v>
      </c>
      <c r="C171" s="34" t="s">
        <v>577</v>
      </c>
      <c r="D171" s="37" t="s">
        <v>618</v>
      </c>
      <c r="E171" s="37" t="s">
        <v>625</v>
      </c>
      <c r="F171" s="37" t="s">
        <v>626</v>
      </c>
      <c r="G171" s="37" t="s">
        <v>627</v>
      </c>
      <c r="H171" s="37" t="s">
        <v>628</v>
      </c>
      <c r="I171" s="37" t="s">
        <v>583</v>
      </c>
      <c r="J171" s="37" t="s">
        <v>584</v>
      </c>
      <c r="K171" s="61"/>
      <c r="L171" s="61"/>
      <c r="M171" s="61"/>
      <c r="N171" s="61"/>
      <c r="O171" s="61"/>
      <c r="P171" s="346"/>
      <c r="Q171" s="61"/>
      <c r="R171" s="61"/>
      <c r="S171" s="61"/>
      <c r="T171" s="61"/>
      <c r="U171" s="61"/>
      <c r="V171" s="61"/>
      <c r="W171" s="61"/>
      <c r="X171" s="37">
        <v>0</v>
      </c>
      <c r="Y171" s="37" t="s">
        <v>623</v>
      </c>
      <c r="Z171" s="37" t="s">
        <v>624</v>
      </c>
    </row>
    <row r="172" spans="1:26" ht="136.80000000000001">
      <c r="A172" s="54" t="s">
        <v>472</v>
      </c>
      <c r="B172" s="55" t="s">
        <v>576</v>
      </c>
      <c r="C172" s="55" t="s">
        <v>577</v>
      </c>
      <c r="D172" s="37" t="s">
        <v>618</v>
      </c>
      <c r="E172" s="37" t="s">
        <v>625</v>
      </c>
      <c r="F172" s="37" t="s">
        <v>626</v>
      </c>
      <c r="G172" s="37" t="s">
        <v>627</v>
      </c>
      <c r="H172" s="37" t="s">
        <v>628</v>
      </c>
      <c r="I172" s="37" t="s">
        <v>583</v>
      </c>
      <c r="J172" s="37" t="s">
        <v>584</v>
      </c>
      <c r="K172" s="61"/>
      <c r="L172" s="61"/>
      <c r="M172" s="61"/>
      <c r="N172" s="61"/>
      <c r="O172" s="61"/>
      <c r="P172" s="346"/>
      <c r="Q172" s="61"/>
      <c r="R172" s="61"/>
      <c r="S172" s="61"/>
      <c r="T172" s="61"/>
      <c r="U172" s="61"/>
      <c r="V172" s="61"/>
      <c r="W172" s="61"/>
      <c r="X172" s="37">
        <v>0</v>
      </c>
      <c r="Y172" s="37" t="s">
        <v>623</v>
      </c>
      <c r="Z172" s="37" t="s">
        <v>624</v>
      </c>
    </row>
    <row r="173" spans="1:26" ht="136.80000000000001">
      <c r="A173" s="54" t="s">
        <v>472</v>
      </c>
      <c r="B173" s="55" t="s">
        <v>576</v>
      </c>
      <c r="C173" s="55" t="s">
        <v>577</v>
      </c>
      <c r="D173" s="37" t="s">
        <v>618</v>
      </c>
      <c r="E173" s="37" t="s">
        <v>625</v>
      </c>
      <c r="F173" s="37" t="s">
        <v>626</v>
      </c>
      <c r="G173" s="37" t="s">
        <v>627</v>
      </c>
      <c r="H173" s="37" t="s">
        <v>628</v>
      </c>
      <c r="I173" s="37" t="s">
        <v>583</v>
      </c>
      <c r="J173" s="37" t="s">
        <v>584</v>
      </c>
      <c r="K173" s="61"/>
      <c r="L173" s="61"/>
      <c r="M173" s="61"/>
      <c r="N173" s="61"/>
      <c r="O173" s="61"/>
      <c r="P173" s="346"/>
      <c r="Q173" s="61"/>
      <c r="R173" s="61"/>
      <c r="S173" s="61"/>
      <c r="T173" s="61"/>
      <c r="U173" s="61"/>
      <c r="V173" s="61"/>
      <c r="W173" s="61"/>
      <c r="X173" s="37">
        <v>0</v>
      </c>
      <c r="Y173" s="37" t="s">
        <v>623</v>
      </c>
      <c r="Z173" s="37" t="s">
        <v>624</v>
      </c>
    </row>
    <row r="174" spans="1:26" ht="136.80000000000001">
      <c r="A174" s="56" t="s">
        <v>478</v>
      </c>
      <c r="B174" s="55" t="s">
        <v>576</v>
      </c>
      <c r="C174" s="55" t="s">
        <v>577</v>
      </c>
      <c r="D174" s="37" t="s">
        <v>618</v>
      </c>
      <c r="E174" s="37" t="s">
        <v>625</v>
      </c>
      <c r="F174" s="37" t="s">
        <v>626</v>
      </c>
      <c r="G174" s="37">
        <v>0</v>
      </c>
      <c r="H174" s="37">
        <v>0</v>
      </c>
      <c r="I174" s="37">
        <v>0</v>
      </c>
      <c r="J174" s="37">
        <v>0</v>
      </c>
      <c r="K174" s="61"/>
      <c r="L174" s="61"/>
      <c r="M174" s="61"/>
      <c r="N174" s="61"/>
      <c r="O174" s="61"/>
      <c r="P174" s="346"/>
      <c r="Q174" s="61"/>
      <c r="R174" s="61"/>
      <c r="S174" s="61"/>
      <c r="T174" s="61"/>
      <c r="U174" s="61"/>
      <c r="V174" s="61"/>
      <c r="W174" s="61"/>
      <c r="X174" s="37">
        <v>0</v>
      </c>
      <c r="Y174" s="37" t="s">
        <v>623</v>
      </c>
      <c r="Z174" s="37" t="s">
        <v>624</v>
      </c>
    </row>
    <row r="175" spans="1:26" ht="137.4" thickBot="1">
      <c r="A175" s="57" t="s">
        <v>478</v>
      </c>
      <c r="B175" s="55" t="s">
        <v>576</v>
      </c>
      <c r="C175" s="55" t="s">
        <v>577</v>
      </c>
      <c r="D175" s="37" t="s">
        <v>618</v>
      </c>
      <c r="E175" s="37" t="s">
        <v>625</v>
      </c>
      <c r="F175" s="37" t="s">
        <v>626</v>
      </c>
      <c r="G175" s="37">
        <v>0</v>
      </c>
      <c r="H175" s="37">
        <v>0</v>
      </c>
      <c r="I175" s="37">
        <v>0</v>
      </c>
      <c r="J175" s="37">
        <v>0</v>
      </c>
      <c r="K175" s="61"/>
      <c r="L175" s="61"/>
      <c r="M175" s="61"/>
      <c r="N175" s="61"/>
      <c r="O175" s="61"/>
      <c r="P175" s="346"/>
      <c r="Q175" s="61"/>
      <c r="R175" s="61"/>
      <c r="S175" s="61"/>
      <c r="T175" s="61"/>
      <c r="U175" s="61"/>
      <c r="V175" s="61"/>
      <c r="W175" s="61"/>
      <c r="X175" s="37">
        <v>0</v>
      </c>
      <c r="Y175" s="37" t="s">
        <v>623</v>
      </c>
      <c r="Z175" s="37" t="s">
        <v>624</v>
      </c>
    </row>
    <row r="176" spans="1:26" ht="136.80000000000001">
      <c r="A176" s="49" t="s">
        <v>485</v>
      </c>
      <c r="B176" s="35" t="s">
        <v>576</v>
      </c>
      <c r="C176" s="35" t="s">
        <v>577</v>
      </c>
      <c r="D176" s="37" t="s">
        <v>618</v>
      </c>
      <c r="E176" s="37" t="s">
        <v>625</v>
      </c>
      <c r="F176" s="37" t="s">
        <v>626</v>
      </c>
      <c r="G176" s="37" t="s">
        <v>627</v>
      </c>
      <c r="H176" s="37" t="s">
        <v>628</v>
      </c>
      <c r="I176" s="37" t="s">
        <v>583</v>
      </c>
      <c r="J176" s="37" t="s">
        <v>584</v>
      </c>
      <c r="K176" s="61"/>
      <c r="L176" s="61"/>
      <c r="M176" s="61"/>
      <c r="N176" s="61"/>
      <c r="O176" s="61"/>
      <c r="P176" s="346"/>
      <c r="Q176" s="61"/>
      <c r="R176" s="61"/>
      <c r="S176" s="61"/>
      <c r="T176" s="61"/>
      <c r="U176" s="61"/>
      <c r="V176" s="61"/>
      <c r="W176" s="61"/>
      <c r="X176" s="37">
        <v>0</v>
      </c>
      <c r="Y176" s="37" t="s">
        <v>623</v>
      </c>
      <c r="Z176" s="37" t="s">
        <v>624</v>
      </c>
    </row>
    <row r="177" spans="1:26" ht="136.80000000000001">
      <c r="A177" s="50" t="s">
        <v>485</v>
      </c>
      <c r="B177" s="35" t="s">
        <v>576</v>
      </c>
      <c r="C177" s="35" t="s">
        <v>577</v>
      </c>
      <c r="D177" s="37" t="s">
        <v>618</v>
      </c>
      <c r="E177" s="37" t="s">
        <v>625</v>
      </c>
      <c r="F177" s="37" t="s">
        <v>626</v>
      </c>
      <c r="G177" s="37" t="s">
        <v>627</v>
      </c>
      <c r="H177" s="37" t="s">
        <v>628</v>
      </c>
      <c r="I177" s="37" t="s">
        <v>583</v>
      </c>
      <c r="J177" s="37" t="s">
        <v>584</v>
      </c>
      <c r="K177" s="61"/>
      <c r="L177" s="61"/>
      <c r="M177" s="61"/>
      <c r="N177" s="61"/>
      <c r="O177" s="61"/>
      <c r="P177" s="346"/>
      <c r="Q177" s="61"/>
      <c r="R177" s="61"/>
      <c r="S177" s="61"/>
      <c r="T177" s="61"/>
      <c r="U177" s="61"/>
      <c r="V177" s="61"/>
      <c r="W177" s="61"/>
      <c r="X177" s="37">
        <v>0</v>
      </c>
      <c r="Y177" s="37" t="s">
        <v>623</v>
      </c>
      <c r="Z177" s="37" t="s">
        <v>624</v>
      </c>
    </row>
    <row r="178" spans="1:26" ht="136.80000000000001">
      <c r="A178" s="50" t="s">
        <v>485</v>
      </c>
      <c r="B178" s="35" t="s">
        <v>576</v>
      </c>
      <c r="C178" s="35" t="s">
        <v>577</v>
      </c>
      <c r="D178" s="37" t="s">
        <v>618</v>
      </c>
      <c r="E178" s="37" t="s">
        <v>625</v>
      </c>
      <c r="F178" s="37" t="s">
        <v>626</v>
      </c>
      <c r="G178" s="37" t="s">
        <v>627</v>
      </c>
      <c r="H178" s="37" t="s">
        <v>628</v>
      </c>
      <c r="I178" s="37" t="s">
        <v>583</v>
      </c>
      <c r="J178" s="37" t="s">
        <v>584</v>
      </c>
      <c r="K178" s="61"/>
      <c r="L178" s="61"/>
      <c r="M178" s="61"/>
      <c r="N178" s="61"/>
      <c r="O178" s="61"/>
      <c r="P178" s="346"/>
      <c r="Q178" s="61"/>
      <c r="R178" s="61"/>
      <c r="S178" s="61"/>
      <c r="T178" s="61"/>
      <c r="U178" s="61"/>
      <c r="V178" s="61"/>
      <c r="W178" s="61"/>
      <c r="X178" s="37">
        <v>0</v>
      </c>
      <c r="Y178" s="37" t="s">
        <v>623</v>
      </c>
      <c r="Z178" s="37" t="s">
        <v>624</v>
      </c>
    </row>
    <row r="179" spans="1:26" ht="136.80000000000001">
      <c r="A179" s="50" t="s">
        <v>485</v>
      </c>
      <c r="B179" s="35" t="s">
        <v>576</v>
      </c>
      <c r="C179" s="35" t="s">
        <v>577</v>
      </c>
      <c r="D179" s="37" t="s">
        <v>618</v>
      </c>
      <c r="E179" s="37" t="s">
        <v>625</v>
      </c>
      <c r="F179" s="37" t="s">
        <v>626</v>
      </c>
      <c r="G179" s="37">
        <v>0</v>
      </c>
      <c r="H179" s="37">
        <v>0</v>
      </c>
      <c r="I179" s="37">
        <v>0</v>
      </c>
      <c r="J179" s="37">
        <v>0</v>
      </c>
      <c r="K179" s="61"/>
      <c r="L179" s="61"/>
      <c r="M179" s="61"/>
      <c r="N179" s="61"/>
      <c r="O179" s="61"/>
      <c r="P179" s="346"/>
      <c r="Q179" s="61"/>
      <c r="R179" s="61"/>
      <c r="S179" s="61"/>
      <c r="T179" s="61"/>
      <c r="U179" s="61"/>
      <c r="V179" s="61"/>
      <c r="W179" s="61"/>
      <c r="X179" s="37">
        <v>0</v>
      </c>
      <c r="Y179" s="37" t="s">
        <v>623</v>
      </c>
      <c r="Z179" s="37" t="s">
        <v>624</v>
      </c>
    </row>
    <row r="180" spans="1:26" ht="136.80000000000001">
      <c r="A180" s="50" t="s">
        <v>485</v>
      </c>
      <c r="B180" s="35" t="s">
        <v>576</v>
      </c>
      <c r="C180" s="35" t="s">
        <v>577</v>
      </c>
      <c r="D180" s="37" t="s">
        <v>618</v>
      </c>
      <c r="E180" s="37" t="s">
        <v>625</v>
      </c>
      <c r="F180" s="37" t="s">
        <v>626</v>
      </c>
      <c r="G180" s="37">
        <v>0</v>
      </c>
      <c r="H180" s="37">
        <v>0</v>
      </c>
      <c r="I180" s="37">
        <v>0</v>
      </c>
      <c r="J180" s="37">
        <v>0</v>
      </c>
      <c r="K180" s="61"/>
      <c r="L180" s="61"/>
      <c r="M180" s="61"/>
      <c r="N180" s="61"/>
      <c r="O180" s="61"/>
      <c r="P180" s="346"/>
      <c r="Q180" s="61"/>
      <c r="R180" s="61"/>
      <c r="S180" s="61"/>
      <c r="T180" s="61"/>
      <c r="U180" s="61"/>
      <c r="V180" s="61"/>
      <c r="W180" s="61"/>
      <c r="X180" s="37">
        <v>0</v>
      </c>
      <c r="Y180" s="37" t="s">
        <v>623</v>
      </c>
      <c r="Z180" s="37" t="s">
        <v>624</v>
      </c>
    </row>
    <row r="181" spans="1:26" ht="136.80000000000001">
      <c r="A181" s="51" t="s">
        <v>494</v>
      </c>
      <c r="B181" s="35" t="s">
        <v>576</v>
      </c>
      <c r="C181" s="35" t="s">
        <v>577</v>
      </c>
      <c r="D181" s="37" t="s">
        <v>618</v>
      </c>
      <c r="E181" s="37" t="s">
        <v>625</v>
      </c>
      <c r="F181" s="37" t="s">
        <v>626</v>
      </c>
      <c r="G181" s="37">
        <v>0</v>
      </c>
      <c r="H181" s="37">
        <v>0</v>
      </c>
      <c r="I181" s="37">
        <v>0</v>
      </c>
      <c r="J181" s="37">
        <v>0</v>
      </c>
      <c r="K181" s="61"/>
      <c r="L181" s="61"/>
      <c r="M181" s="61"/>
      <c r="N181" s="61"/>
      <c r="O181" s="61"/>
      <c r="P181" s="346"/>
      <c r="Q181" s="61"/>
      <c r="R181" s="61"/>
      <c r="S181" s="61"/>
      <c r="T181" s="61"/>
      <c r="U181" s="61"/>
      <c r="V181" s="61"/>
      <c r="W181" s="61"/>
      <c r="X181" s="37">
        <v>0</v>
      </c>
      <c r="Y181" s="37" t="s">
        <v>623</v>
      </c>
      <c r="Z181" s="37" t="s">
        <v>624</v>
      </c>
    </row>
    <row r="182" spans="1:26" ht="136.80000000000001">
      <c r="A182" s="51" t="s">
        <v>494</v>
      </c>
      <c r="B182" s="35" t="s">
        <v>576</v>
      </c>
      <c r="C182" s="35" t="s">
        <v>577</v>
      </c>
      <c r="D182" s="37" t="s">
        <v>618</v>
      </c>
      <c r="E182" s="37" t="s">
        <v>625</v>
      </c>
      <c r="F182" s="37" t="s">
        <v>626</v>
      </c>
      <c r="G182" s="37">
        <v>0</v>
      </c>
      <c r="H182" s="37">
        <v>0</v>
      </c>
      <c r="I182" s="37">
        <v>0</v>
      </c>
      <c r="J182" s="37">
        <v>0</v>
      </c>
      <c r="K182" s="61"/>
      <c r="L182" s="61"/>
      <c r="M182" s="61"/>
      <c r="N182" s="61"/>
      <c r="O182" s="61"/>
      <c r="P182" s="346"/>
      <c r="Q182" s="61"/>
      <c r="R182" s="61"/>
      <c r="S182" s="61"/>
      <c r="T182" s="61"/>
      <c r="U182" s="61"/>
      <c r="V182" s="61"/>
      <c r="W182" s="61"/>
      <c r="X182" s="37">
        <v>0</v>
      </c>
      <c r="Y182" s="37" t="s">
        <v>623</v>
      </c>
      <c r="Z182" s="37" t="s">
        <v>624</v>
      </c>
    </row>
    <row r="183" spans="1:26" ht="137.4" thickBot="1">
      <c r="A183" s="58" t="s">
        <v>494</v>
      </c>
      <c r="B183" s="35" t="s">
        <v>576</v>
      </c>
      <c r="C183" s="35" t="s">
        <v>577</v>
      </c>
      <c r="D183" s="37" t="s">
        <v>618</v>
      </c>
      <c r="E183" s="37" t="s">
        <v>625</v>
      </c>
      <c r="F183" s="37" t="s">
        <v>626</v>
      </c>
      <c r="G183" s="37">
        <v>0</v>
      </c>
      <c r="H183" s="37">
        <v>0</v>
      </c>
      <c r="I183" s="37">
        <v>0</v>
      </c>
      <c r="J183" s="37">
        <v>0</v>
      </c>
      <c r="K183" s="61"/>
      <c r="L183" s="61"/>
      <c r="M183" s="61"/>
      <c r="N183" s="61"/>
      <c r="O183" s="61"/>
      <c r="P183" s="346"/>
      <c r="Q183" s="61"/>
      <c r="R183" s="61"/>
      <c r="S183" s="61"/>
      <c r="T183" s="61"/>
      <c r="U183" s="61"/>
      <c r="V183" s="61"/>
      <c r="W183" s="61"/>
      <c r="X183" s="37">
        <v>0</v>
      </c>
      <c r="Y183" s="37" t="s">
        <v>623</v>
      </c>
      <c r="Z183" s="37" t="s">
        <v>624</v>
      </c>
    </row>
    <row r="184" spans="1:26" ht="239.4">
      <c r="A184" s="42" t="s">
        <v>506</v>
      </c>
      <c r="B184" s="35" t="s">
        <v>576</v>
      </c>
      <c r="C184" s="35" t="s">
        <v>577</v>
      </c>
      <c r="D184" s="37" t="s">
        <v>578</v>
      </c>
      <c r="E184" s="37" t="s">
        <v>579</v>
      </c>
      <c r="F184" s="37" t="s">
        <v>580</v>
      </c>
      <c r="G184" s="37">
        <v>0</v>
      </c>
      <c r="H184" s="37">
        <v>0</v>
      </c>
      <c r="I184" s="37">
        <v>0</v>
      </c>
      <c r="J184" s="37">
        <v>0</v>
      </c>
      <c r="K184" s="61"/>
      <c r="L184" s="61"/>
      <c r="M184" s="61"/>
      <c r="N184" s="61"/>
      <c r="O184" s="61"/>
      <c r="P184" s="346"/>
      <c r="Q184" s="61"/>
      <c r="R184" s="61"/>
      <c r="S184" s="61"/>
      <c r="T184" s="61"/>
      <c r="U184" s="61"/>
      <c r="V184" s="61"/>
      <c r="W184" s="61"/>
      <c r="X184" s="37">
        <v>0</v>
      </c>
      <c r="Y184" s="37" t="s">
        <v>585</v>
      </c>
      <c r="Z184" s="37" t="s">
        <v>586</v>
      </c>
    </row>
    <row r="185" spans="1:26" ht="239.4">
      <c r="A185" s="40" t="s">
        <v>506</v>
      </c>
      <c r="B185" s="35" t="s">
        <v>576</v>
      </c>
      <c r="C185" s="35" t="s">
        <v>577</v>
      </c>
      <c r="D185" s="37" t="s">
        <v>578</v>
      </c>
      <c r="E185" s="37" t="s">
        <v>579</v>
      </c>
      <c r="F185" s="37" t="s">
        <v>580</v>
      </c>
      <c r="G185" s="37">
        <v>0</v>
      </c>
      <c r="H185" s="37">
        <v>0</v>
      </c>
      <c r="I185" s="37">
        <v>0</v>
      </c>
      <c r="J185" s="37">
        <v>0</v>
      </c>
      <c r="K185" s="61"/>
      <c r="L185" s="61"/>
      <c r="M185" s="61"/>
      <c r="N185" s="61"/>
      <c r="O185" s="61"/>
      <c r="P185" s="346"/>
      <c r="Q185" s="61"/>
      <c r="R185" s="61"/>
      <c r="S185" s="61"/>
      <c r="T185" s="61"/>
      <c r="U185" s="61"/>
      <c r="V185" s="61"/>
      <c r="W185" s="61"/>
      <c r="X185" s="37">
        <v>0</v>
      </c>
      <c r="Y185" s="37" t="s">
        <v>585</v>
      </c>
      <c r="Z185" s="37" t="s">
        <v>586</v>
      </c>
    </row>
    <row r="186" spans="1:26" ht="239.4">
      <c r="A186" s="40" t="s">
        <v>506</v>
      </c>
      <c r="B186" s="35" t="s">
        <v>576</v>
      </c>
      <c r="C186" s="35" t="s">
        <v>577</v>
      </c>
      <c r="D186" s="37" t="s">
        <v>578</v>
      </c>
      <c r="E186" s="37" t="s">
        <v>579</v>
      </c>
      <c r="F186" s="37" t="s">
        <v>580</v>
      </c>
      <c r="G186" s="37">
        <v>0</v>
      </c>
      <c r="H186" s="37">
        <v>0</v>
      </c>
      <c r="I186" s="37">
        <v>0</v>
      </c>
      <c r="J186" s="37">
        <v>0</v>
      </c>
      <c r="K186" s="61"/>
      <c r="L186" s="61"/>
      <c r="M186" s="61"/>
      <c r="N186" s="61"/>
      <c r="O186" s="61"/>
      <c r="P186" s="346"/>
      <c r="Q186" s="61"/>
      <c r="R186" s="61"/>
      <c r="S186" s="61"/>
      <c r="T186" s="61"/>
      <c r="U186" s="61"/>
      <c r="V186" s="61"/>
      <c r="W186" s="61"/>
      <c r="X186" s="37">
        <v>0</v>
      </c>
      <c r="Y186" s="37" t="s">
        <v>585</v>
      </c>
      <c r="Z186" s="37" t="s">
        <v>586</v>
      </c>
    </row>
    <row r="187" spans="1:26" ht="239.4">
      <c r="A187" s="40" t="s">
        <v>506</v>
      </c>
      <c r="B187" s="35" t="s">
        <v>576</v>
      </c>
      <c r="C187" s="35" t="s">
        <v>577</v>
      </c>
      <c r="D187" s="37" t="s">
        <v>578</v>
      </c>
      <c r="E187" s="37" t="s">
        <v>579</v>
      </c>
      <c r="F187" s="37" t="s">
        <v>580</v>
      </c>
      <c r="G187" s="37" t="s">
        <v>629</v>
      </c>
      <c r="H187" s="37" t="s">
        <v>630</v>
      </c>
      <c r="I187" s="37" t="s">
        <v>594</v>
      </c>
      <c r="J187" s="37" t="s">
        <v>584</v>
      </c>
      <c r="K187" s="61"/>
      <c r="L187" s="61"/>
      <c r="M187" s="61"/>
      <c r="N187" s="61"/>
      <c r="O187" s="61"/>
      <c r="P187" s="346"/>
      <c r="Q187" s="61"/>
      <c r="R187" s="61"/>
      <c r="S187" s="61"/>
      <c r="T187" s="61"/>
      <c r="U187" s="61"/>
      <c r="V187" s="61"/>
      <c r="W187" s="61"/>
      <c r="X187" s="37">
        <v>0</v>
      </c>
      <c r="Y187" s="37" t="s">
        <v>585</v>
      </c>
      <c r="Z187" s="37" t="s">
        <v>586</v>
      </c>
    </row>
    <row r="188" spans="1:26" ht="239.4">
      <c r="A188" s="40" t="s">
        <v>506</v>
      </c>
      <c r="B188" s="35" t="s">
        <v>576</v>
      </c>
      <c r="C188" s="35" t="s">
        <v>577</v>
      </c>
      <c r="D188" s="37" t="s">
        <v>578</v>
      </c>
      <c r="E188" s="37" t="s">
        <v>579</v>
      </c>
      <c r="F188" s="37" t="s">
        <v>580</v>
      </c>
      <c r="G188" s="37">
        <v>0</v>
      </c>
      <c r="H188" s="37">
        <v>0</v>
      </c>
      <c r="I188" s="37">
        <v>0</v>
      </c>
      <c r="J188" s="37">
        <v>0</v>
      </c>
      <c r="K188" s="61"/>
      <c r="L188" s="61"/>
      <c r="M188" s="61"/>
      <c r="N188" s="61"/>
      <c r="O188" s="61"/>
      <c r="P188" s="346"/>
      <c r="Q188" s="61"/>
      <c r="R188" s="61"/>
      <c r="S188" s="61"/>
      <c r="T188" s="61"/>
      <c r="U188" s="61"/>
      <c r="V188" s="61"/>
      <c r="W188" s="61"/>
      <c r="X188" s="37">
        <v>0</v>
      </c>
      <c r="Y188" s="37" t="s">
        <v>585</v>
      </c>
      <c r="Z188" s="37" t="s">
        <v>586</v>
      </c>
    </row>
    <row r="189" spans="1:26" ht="239.4">
      <c r="A189" s="40" t="s">
        <v>506</v>
      </c>
      <c r="B189" s="35" t="s">
        <v>576</v>
      </c>
      <c r="C189" s="35" t="s">
        <v>577</v>
      </c>
      <c r="D189" s="37" t="s">
        <v>578</v>
      </c>
      <c r="E189" s="37" t="s">
        <v>579</v>
      </c>
      <c r="F189" s="37" t="s">
        <v>580</v>
      </c>
      <c r="G189" s="37">
        <v>0</v>
      </c>
      <c r="H189" s="37">
        <v>0</v>
      </c>
      <c r="I189" s="37">
        <v>0</v>
      </c>
      <c r="J189" s="37">
        <v>0</v>
      </c>
      <c r="K189" s="61"/>
      <c r="L189" s="61"/>
      <c r="M189" s="61"/>
      <c r="N189" s="61"/>
      <c r="O189" s="61"/>
      <c r="P189" s="346"/>
      <c r="Q189" s="61"/>
      <c r="R189" s="61"/>
      <c r="S189" s="61"/>
      <c r="T189" s="61"/>
      <c r="U189" s="61"/>
      <c r="V189" s="61"/>
      <c r="W189" s="61"/>
      <c r="X189" s="37">
        <v>0</v>
      </c>
      <c r="Y189" s="37" t="s">
        <v>585</v>
      </c>
      <c r="Z189" s="37" t="s">
        <v>586</v>
      </c>
    </row>
    <row r="190" spans="1:26" ht="240" thickBot="1">
      <c r="A190" s="41" t="s">
        <v>506</v>
      </c>
      <c r="B190" s="35" t="s">
        <v>576</v>
      </c>
      <c r="C190" s="35" t="s">
        <v>577</v>
      </c>
      <c r="D190" s="37" t="s">
        <v>578</v>
      </c>
      <c r="E190" s="37" t="s">
        <v>579</v>
      </c>
      <c r="F190" s="37" t="s">
        <v>580</v>
      </c>
      <c r="G190" s="37">
        <v>0</v>
      </c>
      <c r="H190" s="37">
        <v>0</v>
      </c>
      <c r="I190" s="37">
        <v>0</v>
      </c>
      <c r="J190" s="37">
        <v>0</v>
      </c>
      <c r="K190" s="61"/>
      <c r="L190" s="61"/>
      <c r="M190" s="61"/>
      <c r="N190" s="61"/>
      <c r="O190" s="61"/>
      <c r="P190" s="346"/>
      <c r="Q190" s="61"/>
      <c r="R190" s="61"/>
      <c r="S190" s="61"/>
      <c r="T190" s="61"/>
      <c r="U190" s="61"/>
      <c r="V190" s="61"/>
      <c r="W190" s="61"/>
      <c r="X190" s="37">
        <v>0</v>
      </c>
      <c r="Y190" s="37" t="s">
        <v>585</v>
      </c>
      <c r="Z190" s="37" t="s">
        <v>586</v>
      </c>
    </row>
    <row r="191" spans="1:26" ht="239.4">
      <c r="A191" s="44" t="s">
        <v>526</v>
      </c>
      <c r="B191" s="35" t="s">
        <v>576</v>
      </c>
      <c r="C191" s="35" t="s">
        <v>577</v>
      </c>
      <c r="D191" s="37" t="s">
        <v>578</v>
      </c>
      <c r="E191" s="37" t="s">
        <v>579</v>
      </c>
      <c r="F191" s="37" t="s">
        <v>580</v>
      </c>
      <c r="G191" s="37">
        <v>0</v>
      </c>
      <c r="H191" s="37">
        <v>0</v>
      </c>
      <c r="I191" s="37">
        <v>0</v>
      </c>
      <c r="J191" s="37">
        <v>0</v>
      </c>
      <c r="K191" s="61"/>
      <c r="L191" s="61"/>
      <c r="M191" s="61"/>
      <c r="N191" s="61"/>
      <c r="O191" s="61"/>
      <c r="P191" s="346"/>
      <c r="Q191" s="61"/>
      <c r="R191" s="61"/>
      <c r="S191" s="61"/>
      <c r="T191" s="61"/>
      <c r="U191" s="61"/>
      <c r="V191" s="61"/>
      <c r="W191" s="61"/>
      <c r="X191" s="37">
        <v>0</v>
      </c>
      <c r="Y191" s="37" t="s">
        <v>585</v>
      </c>
      <c r="Z191" s="37" t="s">
        <v>586</v>
      </c>
    </row>
    <row r="192" spans="1:26" ht="239.4">
      <c r="A192" s="44" t="s">
        <v>526</v>
      </c>
      <c r="B192" s="35" t="s">
        <v>576</v>
      </c>
      <c r="C192" s="35" t="s">
        <v>577</v>
      </c>
      <c r="D192" s="37" t="s">
        <v>578</v>
      </c>
      <c r="E192" s="37" t="s">
        <v>579</v>
      </c>
      <c r="F192" s="37" t="s">
        <v>580</v>
      </c>
      <c r="G192" s="37">
        <v>0</v>
      </c>
      <c r="H192" s="37">
        <v>0</v>
      </c>
      <c r="I192" s="37">
        <v>0</v>
      </c>
      <c r="J192" s="37">
        <v>0</v>
      </c>
      <c r="K192" s="61"/>
      <c r="L192" s="61"/>
      <c r="M192" s="61"/>
      <c r="N192" s="61"/>
      <c r="O192" s="61"/>
      <c r="P192" s="346"/>
      <c r="Q192" s="61"/>
      <c r="R192" s="61"/>
      <c r="S192" s="61"/>
      <c r="T192" s="61"/>
      <c r="U192" s="61"/>
      <c r="V192" s="61"/>
      <c r="W192" s="61"/>
      <c r="X192" s="37">
        <v>0</v>
      </c>
      <c r="Y192" s="37" t="s">
        <v>585</v>
      </c>
      <c r="Z192" s="37" t="s">
        <v>586</v>
      </c>
    </row>
    <row r="193" spans="1:26" ht="239.4">
      <c r="A193" s="44" t="s">
        <v>526</v>
      </c>
      <c r="B193" s="35" t="s">
        <v>576</v>
      </c>
      <c r="C193" s="35" t="s">
        <v>577</v>
      </c>
      <c r="D193" s="37" t="s">
        <v>578</v>
      </c>
      <c r="E193" s="37" t="s">
        <v>579</v>
      </c>
      <c r="F193" s="37" t="s">
        <v>580</v>
      </c>
      <c r="G193" s="37">
        <v>0</v>
      </c>
      <c r="H193" s="37">
        <v>0</v>
      </c>
      <c r="I193" s="37">
        <v>0</v>
      </c>
      <c r="J193" s="37">
        <v>0</v>
      </c>
      <c r="K193" s="61"/>
      <c r="L193" s="61"/>
      <c r="M193" s="61"/>
      <c r="N193" s="61"/>
      <c r="O193" s="61"/>
      <c r="P193" s="346"/>
      <c r="Q193" s="61"/>
      <c r="R193" s="61"/>
      <c r="S193" s="61"/>
      <c r="T193" s="61"/>
      <c r="U193" s="61"/>
      <c r="V193" s="61"/>
      <c r="W193" s="61"/>
      <c r="X193" s="37">
        <v>0</v>
      </c>
      <c r="Y193" s="37" t="s">
        <v>585</v>
      </c>
      <c r="Z193" s="37" t="s">
        <v>586</v>
      </c>
    </row>
    <row r="194" spans="1:26" ht="239.4">
      <c r="A194" s="44" t="s">
        <v>526</v>
      </c>
      <c r="B194" s="35" t="s">
        <v>576</v>
      </c>
      <c r="C194" s="35" t="s">
        <v>577</v>
      </c>
      <c r="D194" s="37" t="s">
        <v>578</v>
      </c>
      <c r="E194" s="37" t="s">
        <v>579</v>
      </c>
      <c r="F194" s="37" t="s">
        <v>580</v>
      </c>
      <c r="G194" s="37" t="s">
        <v>629</v>
      </c>
      <c r="H194" s="37" t="s">
        <v>630</v>
      </c>
      <c r="I194" s="37" t="s">
        <v>594</v>
      </c>
      <c r="J194" s="37" t="s">
        <v>584</v>
      </c>
      <c r="K194" s="61"/>
      <c r="L194" s="61"/>
      <c r="M194" s="61"/>
      <c r="N194" s="61"/>
      <c r="O194" s="61"/>
      <c r="P194" s="346"/>
      <c r="Q194" s="61"/>
      <c r="R194" s="61"/>
      <c r="S194" s="61"/>
      <c r="T194" s="61"/>
      <c r="U194" s="61"/>
      <c r="V194" s="61"/>
      <c r="W194" s="61"/>
      <c r="X194" s="37">
        <v>0</v>
      </c>
      <c r="Y194" s="37" t="s">
        <v>585</v>
      </c>
      <c r="Z194" s="37" t="s">
        <v>586</v>
      </c>
    </row>
    <row r="195" spans="1:26" ht="239.4">
      <c r="A195" s="44" t="s">
        <v>526</v>
      </c>
      <c r="B195" s="35" t="s">
        <v>576</v>
      </c>
      <c r="C195" s="35" t="s">
        <v>577</v>
      </c>
      <c r="D195" s="37" t="s">
        <v>578</v>
      </c>
      <c r="E195" s="37" t="s">
        <v>579</v>
      </c>
      <c r="F195" s="37" t="s">
        <v>580</v>
      </c>
      <c r="G195" s="37" t="s">
        <v>629</v>
      </c>
      <c r="H195" s="37" t="s">
        <v>630</v>
      </c>
      <c r="I195" s="37" t="s">
        <v>594</v>
      </c>
      <c r="J195" s="37" t="s">
        <v>584</v>
      </c>
      <c r="K195" s="61"/>
      <c r="L195" s="61"/>
      <c r="M195" s="61"/>
      <c r="N195" s="61"/>
      <c r="O195" s="61"/>
      <c r="P195" s="346"/>
      <c r="Q195" s="61"/>
      <c r="R195" s="61"/>
      <c r="S195" s="61"/>
      <c r="T195" s="61"/>
      <c r="U195" s="61"/>
      <c r="V195" s="61"/>
      <c r="W195" s="61"/>
      <c r="X195" s="37">
        <v>0</v>
      </c>
      <c r="Y195" s="37" t="s">
        <v>585</v>
      </c>
      <c r="Z195" s="37" t="s">
        <v>586</v>
      </c>
    </row>
    <row r="196" spans="1:26" ht="239.4">
      <c r="A196" s="44" t="s">
        <v>526</v>
      </c>
      <c r="B196" s="35" t="s">
        <v>576</v>
      </c>
      <c r="C196" s="35" t="s">
        <v>577</v>
      </c>
      <c r="D196" s="37" t="s">
        <v>578</v>
      </c>
      <c r="E196" s="37" t="s">
        <v>579</v>
      </c>
      <c r="F196" s="37" t="s">
        <v>580</v>
      </c>
      <c r="G196" s="37">
        <v>0</v>
      </c>
      <c r="H196" s="37">
        <v>0</v>
      </c>
      <c r="I196" s="37">
        <v>0</v>
      </c>
      <c r="J196" s="37">
        <v>0</v>
      </c>
      <c r="K196" s="61"/>
      <c r="L196" s="61"/>
      <c r="M196" s="61"/>
      <c r="N196" s="61"/>
      <c r="O196" s="61"/>
      <c r="P196" s="346"/>
      <c r="Q196" s="61"/>
      <c r="R196" s="61"/>
      <c r="S196" s="61"/>
      <c r="T196" s="61"/>
      <c r="U196" s="61"/>
      <c r="V196" s="61"/>
      <c r="W196" s="61"/>
      <c r="X196" s="37">
        <v>0</v>
      </c>
      <c r="Y196" s="37" t="s">
        <v>585</v>
      </c>
      <c r="Z196" s="37" t="s">
        <v>586</v>
      </c>
    </row>
    <row r="197" spans="1:26" ht="240" thickBot="1">
      <c r="A197" s="45" t="s">
        <v>526</v>
      </c>
      <c r="B197" s="35" t="s">
        <v>576</v>
      </c>
      <c r="C197" s="35" t="s">
        <v>577</v>
      </c>
      <c r="D197" s="37" t="s">
        <v>578</v>
      </c>
      <c r="E197" s="37" t="s">
        <v>579</v>
      </c>
      <c r="F197" s="37" t="s">
        <v>580</v>
      </c>
      <c r="G197" s="37">
        <v>0</v>
      </c>
      <c r="H197" s="37">
        <v>0</v>
      </c>
      <c r="I197" s="37">
        <v>0</v>
      </c>
      <c r="J197" s="37">
        <v>0</v>
      </c>
      <c r="K197" s="61"/>
      <c r="L197" s="61"/>
      <c r="M197" s="61"/>
      <c r="N197" s="61"/>
      <c r="O197" s="61"/>
      <c r="P197" s="346"/>
      <c r="Q197" s="61"/>
      <c r="R197" s="61"/>
      <c r="S197" s="61"/>
      <c r="T197" s="61"/>
      <c r="U197" s="61"/>
      <c r="V197" s="61"/>
      <c r="W197" s="61"/>
      <c r="X197" s="37">
        <v>0</v>
      </c>
      <c r="Y197" s="37" t="s">
        <v>585</v>
      </c>
      <c r="Z197" s="37" t="s">
        <v>586</v>
      </c>
    </row>
    <row r="198" spans="1:26" ht="239.4">
      <c r="A198" s="42" t="s">
        <v>542</v>
      </c>
      <c r="B198" s="35" t="s">
        <v>576</v>
      </c>
      <c r="C198" s="35" t="s">
        <v>577</v>
      </c>
      <c r="D198" s="37" t="s">
        <v>578</v>
      </c>
      <c r="E198" s="37" t="s">
        <v>579</v>
      </c>
      <c r="F198" s="37" t="s">
        <v>580</v>
      </c>
      <c r="G198" s="37" t="s">
        <v>595</v>
      </c>
      <c r="H198" s="37" t="s">
        <v>596</v>
      </c>
      <c r="I198" s="37" t="s">
        <v>594</v>
      </c>
      <c r="J198" s="37" t="s">
        <v>584</v>
      </c>
      <c r="K198" s="61"/>
      <c r="L198" s="61"/>
      <c r="M198" s="61"/>
      <c r="N198" s="61"/>
      <c r="O198" s="61"/>
      <c r="P198" s="346"/>
      <c r="Q198" s="61"/>
      <c r="R198" s="61"/>
      <c r="S198" s="61"/>
      <c r="T198" s="61"/>
      <c r="U198" s="61"/>
      <c r="V198" s="61"/>
      <c r="W198" s="61"/>
      <c r="X198" s="37">
        <v>0</v>
      </c>
      <c r="Y198" s="37" t="s">
        <v>585</v>
      </c>
      <c r="Z198" s="37" t="s">
        <v>586</v>
      </c>
    </row>
    <row r="199" spans="1:26" ht="239.4">
      <c r="A199" s="40" t="s">
        <v>542</v>
      </c>
      <c r="B199" s="35" t="s">
        <v>576</v>
      </c>
      <c r="C199" s="35" t="s">
        <v>577</v>
      </c>
      <c r="D199" s="37" t="s">
        <v>578</v>
      </c>
      <c r="E199" s="37" t="s">
        <v>579</v>
      </c>
      <c r="F199" s="37" t="s">
        <v>580</v>
      </c>
      <c r="G199" s="37" t="s">
        <v>595</v>
      </c>
      <c r="H199" s="37" t="s">
        <v>596</v>
      </c>
      <c r="I199" s="37" t="s">
        <v>594</v>
      </c>
      <c r="J199" s="37" t="s">
        <v>584</v>
      </c>
      <c r="K199" s="61"/>
      <c r="L199" s="61"/>
      <c r="M199" s="61"/>
      <c r="N199" s="61"/>
      <c r="O199" s="61"/>
      <c r="P199" s="346"/>
      <c r="Q199" s="61"/>
      <c r="R199" s="61"/>
      <c r="S199" s="61"/>
      <c r="T199" s="61"/>
      <c r="U199" s="61"/>
      <c r="V199" s="61"/>
      <c r="W199" s="61"/>
      <c r="X199" s="37">
        <v>0</v>
      </c>
      <c r="Y199" s="37" t="s">
        <v>585</v>
      </c>
      <c r="Z199" s="37" t="s">
        <v>586</v>
      </c>
    </row>
    <row r="200" spans="1:26" ht="240" thickBot="1">
      <c r="A200" s="41" t="s">
        <v>542</v>
      </c>
      <c r="B200" s="35" t="s">
        <v>576</v>
      </c>
      <c r="C200" s="35" t="s">
        <v>577</v>
      </c>
      <c r="D200" s="37" t="s">
        <v>578</v>
      </c>
      <c r="E200" s="37" t="s">
        <v>579</v>
      </c>
      <c r="F200" s="37" t="s">
        <v>580</v>
      </c>
      <c r="G200" s="37" t="s">
        <v>595</v>
      </c>
      <c r="H200" s="37" t="s">
        <v>596</v>
      </c>
      <c r="I200" s="37" t="s">
        <v>594</v>
      </c>
      <c r="J200" s="37" t="s">
        <v>584</v>
      </c>
      <c r="K200" s="61"/>
      <c r="L200" s="61"/>
      <c r="M200" s="61"/>
      <c r="N200" s="61"/>
      <c r="O200" s="61"/>
      <c r="P200" s="346"/>
      <c r="Q200" s="61"/>
      <c r="R200" s="61"/>
      <c r="S200" s="61"/>
      <c r="T200" s="61"/>
      <c r="U200" s="61"/>
      <c r="V200" s="61"/>
      <c r="W200" s="61"/>
      <c r="X200" s="37">
        <v>0</v>
      </c>
      <c r="Y200" s="37" t="s">
        <v>585</v>
      </c>
      <c r="Z200" s="37" t="s">
        <v>586</v>
      </c>
    </row>
    <row r="201" spans="1:26" ht="144">
      <c r="A201" s="40" t="s">
        <v>542</v>
      </c>
      <c r="B201" s="35" t="s">
        <v>576</v>
      </c>
      <c r="C201" s="35" t="s">
        <v>577</v>
      </c>
      <c r="D201" s="37" t="s">
        <v>618</v>
      </c>
      <c r="E201" s="37" t="s">
        <v>619</v>
      </c>
      <c r="F201" s="37" t="s">
        <v>620</v>
      </c>
      <c r="G201" s="37" t="s">
        <v>621</v>
      </c>
      <c r="H201" s="37" t="s">
        <v>622</v>
      </c>
      <c r="I201" s="37" t="s">
        <v>583</v>
      </c>
      <c r="J201" s="37" t="s">
        <v>584</v>
      </c>
      <c r="K201" s="61"/>
      <c r="L201" s="61"/>
      <c r="M201" s="61"/>
      <c r="N201" s="61"/>
      <c r="O201" s="61"/>
      <c r="P201" s="346"/>
      <c r="Q201" s="61"/>
      <c r="R201" s="61"/>
      <c r="S201" s="61"/>
      <c r="T201" s="61"/>
      <c r="U201" s="61"/>
      <c r="V201" s="61"/>
      <c r="W201" s="61"/>
      <c r="X201" s="37">
        <v>0</v>
      </c>
      <c r="Y201" s="37" t="s">
        <v>623</v>
      </c>
      <c r="Z201" s="37" t="s">
        <v>624</v>
      </c>
    </row>
    <row r="202" spans="1:26" ht="144">
      <c r="A202" s="40" t="s">
        <v>542</v>
      </c>
      <c r="B202" s="35" t="s">
        <v>576</v>
      </c>
      <c r="C202" s="35" t="s">
        <v>577</v>
      </c>
      <c r="D202" s="37" t="s">
        <v>618</v>
      </c>
      <c r="E202" s="37" t="s">
        <v>619</v>
      </c>
      <c r="F202" s="37" t="s">
        <v>620</v>
      </c>
      <c r="G202" s="37" t="s">
        <v>621</v>
      </c>
      <c r="H202" s="37" t="s">
        <v>622</v>
      </c>
      <c r="I202" s="37" t="s">
        <v>583</v>
      </c>
      <c r="J202" s="37" t="s">
        <v>584</v>
      </c>
      <c r="K202" s="61"/>
      <c r="L202" s="61"/>
      <c r="M202" s="61"/>
      <c r="N202" s="61"/>
      <c r="O202" s="61"/>
      <c r="P202" s="346"/>
      <c r="Q202" s="61"/>
      <c r="R202" s="61"/>
      <c r="S202" s="61"/>
      <c r="T202" s="61"/>
      <c r="U202" s="61"/>
      <c r="V202" s="61"/>
      <c r="W202" s="61"/>
      <c r="X202" s="37">
        <v>0</v>
      </c>
      <c r="Y202" s="37" t="s">
        <v>623</v>
      </c>
      <c r="Z202" s="37" t="s">
        <v>624</v>
      </c>
    </row>
    <row r="203" spans="1:26" ht="144.6" thickBot="1">
      <c r="A203" s="41" t="s">
        <v>542</v>
      </c>
      <c r="B203" s="35" t="s">
        <v>576</v>
      </c>
      <c r="C203" s="35" t="s">
        <v>577</v>
      </c>
      <c r="D203" s="37" t="s">
        <v>618</v>
      </c>
      <c r="E203" s="37" t="s">
        <v>619</v>
      </c>
      <c r="F203" s="37" t="s">
        <v>620</v>
      </c>
      <c r="G203" s="37" t="s">
        <v>621</v>
      </c>
      <c r="H203" s="37" t="s">
        <v>622</v>
      </c>
      <c r="I203" s="37" t="s">
        <v>583</v>
      </c>
      <c r="J203" s="37" t="s">
        <v>584</v>
      </c>
      <c r="K203" s="61"/>
      <c r="L203" s="61"/>
      <c r="M203" s="61"/>
      <c r="N203" s="61"/>
      <c r="O203" s="61"/>
      <c r="P203" s="346"/>
      <c r="Q203" s="61"/>
      <c r="R203" s="61"/>
      <c r="S203" s="61"/>
      <c r="T203" s="61"/>
      <c r="U203" s="61"/>
      <c r="V203" s="61"/>
      <c r="W203" s="61"/>
      <c r="X203" s="37">
        <v>0</v>
      </c>
      <c r="Y203" s="37" t="s">
        <v>623</v>
      </c>
      <c r="Z203" s="37" t="s">
        <v>624</v>
      </c>
    </row>
    <row r="204" spans="1:26" ht="144">
      <c r="A204" s="40" t="s">
        <v>542</v>
      </c>
      <c r="B204" s="35" t="s">
        <v>576</v>
      </c>
      <c r="C204" s="35" t="s">
        <v>577</v>
      </c>
      <c r="D204" s="37" t="s">
        <v>618</v>
      </c>
      <c r="E204" s="37" t="s">
        <v>619</v>
      </c>
      <c r="F204" s="37" t="s">
        <v>620</v>
      </c>
      <c r="G204" s="37" t="s">
        <v>621</v>
      </c>
      <c r="H204" s="37" t="s">
        <v>622</v>
      </c>
      <c r="I204" s="37" t="s">
        <v>583</v>
      </c>
      <c r="J204" s="37" t="s">
        <v>584</v>
      </c>
      <c r="K204" s="61"/>
      <c r="L204" s="61"/>
      <c r="M204" s="61"/>
      <c r="N204" s="61"/>
      <c r="O204" s="61"/>
      <c r="P204" s="346"/>
      <c r="Q204" s="61"/>
      <c r="R204" s="61"/>
      <c r="S204" s="61"/>
      <c r="T204" s="61"/>
      <c r="U204" s="61"/>
      <c r="V204" s="61"/>
      <c r="W204" s="61"/>
      <c r="X204" s="37">
        <v>0</v>
      </c>
      <c r="Y204" s="37" t="s">
        <v>623</v>
      </c>
      <c r="Z204" s="37" t="s">
        <v>624</v>
      </c>
    </row>
    <row r="205" spans="1:26" ht="144.6" thickBot="1">
      <c r="A205" s="41" t="s">
        <v>542</v>
      </c>
      <c r="B205" s="35" t="s">
        <v>576</v>
      </c>
      <c r="C205" s="35" t="s">
        <v>577</v>
      </c>
      <c r="D205" s="37" t="s">
        <v>618</v>
      </c>
      <c r="E205" s="37" t="s">
        <v>619</v>
      </c>
      <c r="F205" s="37" t="s">
        <v>620</v>
      </c>
      <c r="G205" s="37" t="s">
        <v>621</v>
      </c>
      <c r="H205" s="37" t="s">
        <v>622</v>
      </c>
      <c r="I205" s="37" t="s">
        <v>583</v>
      </c>
      <c r="J205" s="37" t="s">
        <v>584</v>
      </c>
      <c r="K205" s="61"/>
      <c r="L205" s="61"/>
      <c r="M205" s="61"/>
      <c r="N205" s="61"/>
      <c r="O205" s="61"/>
      <c r="P205" s="346"/>
      <c r="Q205" s="61"/>
      <c r="R205" s="61"/>
      <c r="S205" s="61"/>
      <c r="T205" s="61"/>
      <c r="U205" s="61"/>
      <c r="V205" s="61"/>
      <c r="W205" s="61"/>
      <c r="X205" s="37">
        <v>0</v>
      </c>
      <c r="Y205" s="37" t="s">
        <v>623</v>
      </c>
      <c r="Z205" s="37" t="s">
        <v>624</v>
      </c>
    </row>
  </sheetData>
  <mergeCells count="9">
    <mergeCell ref="Y6:Z7"/>
    <mergeCell ref="A6:X7"/>
    <mergeCell ref="A5:B5"/>
    <mergeCell ref="A1:B4"/>
    <mergeCell ref="C1:Y1"/>
    <mergeCell ref="C2:Y2"/>
    <mergeCell ref="C3:Y3"/>
    <mergeCell ref="C4:Y4"/>
    <mergeCell ref="C5:Z5"/>
  </mergeCells>
  <dataValidations count="1">
    <dataValidation type="list" allowBlank="1" showInputMessage="1" showErrorMessage="1" sqref="W9:W113">
      <formula1>$AC$10:$AC$13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BD233"/>
  <sheetViews>
    <sheetView topLeftCell="E7" zoomScale="30" zoomScaleNormal="30" workbookViewId="0">
      <pane ySplit="2" topLeftCell="A69" activePane="bottomLeft" state="frozen"/>
      <selection activeCell="A8" sqref="A8"/>
      <selection pane="bottomLeft" activeCell="AY7" sqref="AY1:AY1048576"/>
    </sheetView>
  </sheetViews>
  <sheetFormatPr baseColWidth="10" defaultColWidth="11.3984375" defaultRowHeight="25.8"/>
  <cols>
    <col min="1" max="1" width="37.69921875" style="113" hidden="1" customWidth="1"/>
    <col min="2" max="2" width="36.09765625" style="113" customWidth="1"/>
    <col min="3" max="3" width="23.296875" style="113" customWidth="1"/>
    <col min="4" max="4" width="31.3984375" style="113" customWidth="1"/>
    <col min="5" max="5" width="29.59765625" style="113" customWidth="1"/>
    <col min="6" max="6" width="31.3984375" style="113" customWidth="1"/>
    <col min="7" max="7" width="41.09765625" style="113" customWidth="1"/>
    <col min="8" max="8" width="36" style="477" customWidth="1"/>
    <col min="9" max="9" width="31.8984375" style="586" customWidth="1"/>
    <col min="10" max="10" width="25.59765625" style="134" customWidth="1"/>
    <col min="11" max="11" width="35.69921875" style="578" customWidth="1"/>
    <col min="12" max="12" width="25.296875" style="113" customWidth="1"/>
    <col min="13" max="13" width="55" style="113" customWidth="1"/>
    <col min="14" max="14" width="32.59765625" style="113" customWidth="1"/>
    <col min="15" max="15" width="30.3984375" style="112" customWidth="1"/>
    <col min="16" max="16" width="28.8984375" style="333" customWidth="1"/>
    <col min="17" max="17" width="24.296875" style="333" customWidth="1"/>
    <col min="18" max="18" width="33.69921875" style="333" customWidth="1"/>
    <col min="19" max="19" width="30.69921875" style="578" customWidth="1"/>
    <col min="20" max="20" width="30.59765625" style="333" customWidth="1"/>
    <col min="21" max="21" width="59.69921875" style="643" customWidth="1"/>
    <col min="22" max="22" width="21.09765625" style="113" customWidth="1"/>
    <col min="23" max="23" width="21.59765625" style="113" customWidth="1"/>
    <col min="24" max="24" width="20.8984375" style="113" customWidth="1"/>
    <col min="25" max="25" width="27.09765625" style="113" customWidth="1"/>
    <col min="26" max="26" width="24" style="113" customWidth="1"/>
    <col min="27" max="27" width="31.59765625" style="113" customWidth="1"/>
    <col min="28" max="28" width="20.59765625" style="113" customWidth="1"/>
    <col min="29" max="29" width="30.296875" style="113" customWidth="1"/>
    <col min="30" max="30" width="24.296875" style="113" customWidth="1"/>
    <col min="31" max="31" width="39.296875" style="113" customWidth="1"/>
    <col min="32" max="32" width="34.09765625" style="113" customWidth="1"/>
    <col min="33" max="33" width="27.3984375" style="113" customWidth="1"/>
    <col min="34" max="34" width="26.8984375" style="113" customWidth="1"/>
    <col min="35" max="35" width="17.296875" style="134" customWidth="1"/>
    <col min="36" max="36" width="40.296875" style="113" customWidth="1"/>
    <col min="37" max="37" width="38.09765625" style="113" customWidth="1"/>
    <col min="38" max="38" width="41.09765625" style="113" customWidth="1"/>
    <col min="39" max="39" width="42.296875" style="113" customWidth="1"/>
    <col min="40" max="40" width="49.09765625" style="113" customWidth="1"/>
    <col min="41" max="41" width="47.09765625" style="113" customWidth="1"/>
    <col min="42" max="42" width="40.59765625" style="113" customWidth="1"/>
    <col min="43" max="43" width="42.59765625" style="113" customWidth="1"/>
    <col min="44" max="44" width="45.296875" style="113" customWidth="1"/>
    <col min="45" max="45" width="112" style="113" customWidth="1"/>
    <col min="46" max="46" width="96.296875" style="529" customWidth="1"/>
    <col min="47" max="47" width="86.3984375" style="529" customWidth="1"/>
    <col min="48" max="48" width="41" style="530" customWidth="1"/>
    <col min="49" max="49" width="49.09765625" style="544" customWidth="1"/>
    <col min="50" max="50" width="48.296875" style="531" customWidth="1"/>
    <col min="51" max="51" width="59.59765625" style="599" customWidth="1"/>
    <col min="52" max="52" width="38.59765625" style="531" customWidth="1"/>
    <col min="53" max="53" width="36.59765625" style="113" customWidth="1"/>
    <col min="54" max="54" width="23.3984375" style="113" bestFit="1" customWidth="1"/>
    <col min="55" max="55" width="22" style="113" bestFit="1" customWidth="1"/>
    <col min="56" max="56" width="19" style="113" customWidth="1"/>
    <col min="57" max="16384" width="11.3984375" style="113"/>
  </cols>
  <sheetData>
    <row r="1" spans="1:56" s="114" customFormat="1" ht="23.25" hidden="1" customHeight="1" thickBot="1">
      <c r="A1" s="1058" t="s">
        <v>631</v>
      </c>
      <c r="B1" s="1058"/>
      <c r="C1" s="1059" t="s">
        <v>125</v>
      </c>
      <c r="D1" s="1060"/>
      <c r="E1" s="1060"/>
      <c r="F1" s="1060"/>
      <c r="G1" s="1060"/>
      <c r="H1" s="1060"/>
      <c r="I1" s="1060"/>
      <c r="J1" s="1060"/>
      <c r="K1" s="1060"/>
      <c r="L1" s="1060"/>
      <c r="M1" s="1060"/>
      <c r="N1" s="1060"/>
      <c r="O1" s="1060"/>
      <c r="P1" s="1060"/>
      <c r="Q1" s="1060"/>
      <c r="R1" s="1060"/>
      <c r="S1" s="1060"/>
      <c r="T1" s="1060"/>
      <c r="U1" s="1060"/>
      <c r="V1" s="1060"/>
      <c r="W1" s="1060"/>
      <c r="X1" s="1060"/>
      <c r="Y1" s="1060"/>
      <c r="Z1" s="1060"/>
      <c r="AA1" s="1060"/>
      <c r="AB1" s="1060"/>
      <c r="AC1" s="1060"/>
      <c r="AD1" s="1060"/>
      <c r="AE1" s="1060"/>
      <c r="AF1" s="1060"/>
      <c r="AG1" s="1060"/>
      <c r="AH1" s="1060"/>
      <c r="AI1" s="1060"/>
      <c r="AJ1" s="1060"/>
      <c r="AK1" s="1060"/>
      <c r="AL1" s="1060"/>
      <c r="AM1" s="1060"/>
      <c r="AN1" s="1060"/>
      <c r="AO1" s="1060"/>
      <c r="AP1" s="1060"/>
      <c r="AQ1" s="1061"/>
      <c r="AR1" s="108" t="s">
        <v>126</v>
      </c>
      <c r="AS1" s="109"/>
      <c r="AT1" s="110"/>
      <c r="AU1" s="110"/>
      <c r="AV1" s="111"/>
      <c r="AW1" s="544"/>
      <c r="AX1" s="531"/>
      <c r="AY1" s="531"/>
      <c r="AZ1" s="531"/>
    </row>
    <row r="2" spans="1:56" s="114" customFormat="1" ht="23.25" hidden="1" customHeight="1" thickBot="1">
      <c r="A2" s="1058"/>
      <c r="B2" s="1058"/>
      <c r="C2" s="1059" t="s">
        <v>127</v>
      </c>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c r="AI2" s="1060"/>
      <c r="AJ2" s="1060"/>
      <c r="AK2" s="1060"/>
      <c r="AL2" s="1060"/>
      <c r="AM2" s="1060"/>
      <c r="AN2" s="1060"/>
      <c r="AO2" s="1060"/>
      <c r="AP2" s="1060"/>
      <c r="AQ2" s="1061"/>
      <c r="AR2" s="108" t="s">
        <v>128</v>
      </c>
      <c r="AS2" s="109"/>
      <c r="AT2" s="110"/>
      <c r="AU2" s="110"/>
      <c r="AV2" s="111"/>
      <c r="AW2" s="544"/>
      <c r="AX2" s="531"/>
      <c r="AY2" s="531"/>
      <c r="AZ2" s="531"/>
    </row>
    <row r="3" spans="1:56" s="114" customFormat="1" ht="23.25" hidden="1" customHeight="1" thickBot="1">
      <c r="A3" s="1058"/>
      <c r="B3" s="1058"/>
      <c r="C3" s="1059" t="s">
        <v>129</v>
      </c>
      <c r="D3" s="1060"/>
      <c r="E3" s="1060"/>
      <c r="F3" s="1060"/>
      <c r="G3" s="1060"/>
      <c r="H3" s="1060"/>
      <c r="I3" s="1060"/>
      <c r="J3" s="1060"/>
      <c r="K3" s="1060"/>
      <c r="L3" s="1060"/>
      <c r="M3" s="1060"/>
      <c r="N3" s="1060"/>
      <c r="O3" s="1060"/>
      <c r="P3" s="1060"/>
      <c r="Q3" s="1060"/>
      <c r="R3" s="1060"/>
      <c r="S3" s="1060"/>
      <c r="T3" s="1060"/>
      <c r="U3" s="1060"/>
      <c r="V3" s="1060"/>
      <c r="W3" s="1060"/>
      <c r="X3" s="1060"/>
      <c r="Y3" s="1060"/>
      <c r="Z3" s="1060"/>
      <c r="AA3" s="1060"/>
      <c r="AB3" s="1060"/>
      <c r="AC3" s="1060"/>
      <c r="AD3" s="1060"/>
      <c r="AE3" s="1060"/>
      <c r="AF3" s="1060"/>
      <c r="AG3" s="1060"/>
      <c r="AH3" s="1060"/>
      <c r="AI3" s="1060"/>
      <c r="AJ3" s="1060"/>
      <c r="AK3" s="1060"/>
      <c r="AL3" s="1060"/>
      <c r="AM3" s="1060"/>
      <c r="AN3" s="1060"/>
      <c r="AO3" s="1060"/>
      <c r="AP3" s="1060"/>
      <c r="AQ3" s="1061"/>
      <c r="AR3" s="108" t="s">
        <v>130</v>
      </c>
      <c r="AS3" s="109"/>
      <c r="AT3" s="110"/>
      <c r="AU3" s="110"/>
      <c r="AV3" s="111"/>
      <c r="AW3" s="544"/>
      <c r="AX3" s="531"/>
      <c r="AY3" s="531"/>
      <c r="AZ3" s="531"/>
    </row>
    <row r="4" spans="1:56" s="114" customFormat="1" ht="23.25" hidden="1" customHeight="1" thickBot="1">
      <c r="A4" s="1058"/>
      <c r="B4" s="1058"/>
      <c r="C4" s="1059" t="s">
        <v>131</v>
      </c>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1"/>
      <c r="AR4" s="108" t="s">
        <v>632</v>
      </c>
      <c r="AS4" s="109"/>
      <c r="AT4" s="110"/>
      <c r="AU4" s="110"/>
      <c r="AV4" s="111"/>
      <c r="AW4" s="544"/>
      <c r="AX4" s="531"/>
      <c r="AY4" s="531"/>
      <c r="AZ4" s="531"/>
    </row>
    <row r="5" spans="1:56" s="114" customFormat="1" ht="26.25" hidden="1" customHeight="1" thickBot="1">
      <c r="A5" s="1058" t="s">
        <v>557</v>
      </c>
      <c r="B5" s="1058"/>
      <c r="C5" s="1059"/>
      <c r="D5" s="1060"/>
      <c r="E5" s="1060"/>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1"/>
      <c r="AS5" s="115"/>
      <c r="AT5" s="116"/>
      <c r="AU5" s="116"/>
      <c r="AV5" s="117"/>
      <c r="AW5" s="544"/>
      <c r="AX5" s="531"/>
      <c r="AY5" s="531"/>
      <c r="AZ5" s="531"/>
    </row>
    <row r="6" spans="1:56" ht="15" hidden="1" customHeight="1" thickBot="1">
      <c r="A6" s="1062" t="s">
        <v>633</v>
      </c>
      <c r="B6" s="1062"/>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3"/>
      <c r="AD6" s="1066" t="s">
        <v>634</v>
      </c>
      <c r="AE6" s="1067"/>
      <c r="AF6" s="1067"/>
      <c r="AG6" s="1067"/>
      <c r="AH6" s="1067"/>
      <c r="AI6" s="1067"/>
      <c r="AJ6" s="118"/>
      <c r="AK6" s="1070" t="s">
        <v>635</v>
      </c>
      <c r="AL6" s="1070"/>
      <c r="AM6" s="1070"/>
      <c r="AN6" s="1070"/>
      <c r="AO6" s="1070"/>
      <c r="AP6" s="1070"/>
      <c r="AQ6" s="1070"/>
      <c r="AR6" s="1070"/>
      <c r="AS6" s="119"/>
      <c r="AT6" s="120"/>
      <c r="AU6" s="120"/>
      <c r="AV6" s="121"/>
      <c r="AY6" s="531"/>
    </row>
    <row r="7" spans="1:56" ht="69" hidden="1" customHeight="1">
      <c r="A7" s="1064"/>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5"/>
      <c r="AD7" s="1068"/>
      <c r="AE7" s="1069"/>
      <c r="AF7" s="1069"/>
      <c r="AG7" s="1069"/>
      <c r="AH7" s="1069"/>
      <c r="AI7" s="1069"/>
      <c r="AJ7" s="122"/>
      <c r="AK7" s="1070"/>
      <c r="AL7" s="1070"/>
      <c r="AM7" s="1070"/>
      <c r="AN7" s="1070"/>
      <c r="AO7" s="1070"/>
      <c r="AP7" s="1070"/>
      <c r="AQ7" s="1070"/>
      <c r="AR7" s="1070"/>
      <c r="AS7" s="119"/>
      <c r="AT7" s="120"/>
      <c r="AU7" s="120"/>
      <c r="AV7" s="121"/>
      <c r="AY7" s="531"/>
    </row>
    <row r="8" spans="1:56" s="134" customFormat="1" ht="186.75" customHeight="1" thickBot="1">
      <c r="A8" s="123" t="s">
        <v>10</v>
      </c>
      <c r="B8" s="123" t="s">
        <v>138</v>
      </c>
      <c r="C8" s="123" t="s">
        <v>14</v>
      </c>
      <c r="D8" s="124" t="s">
        <v>636</v>
      </c>
      <c r="E8" s="124" t="s">
        <v>65</v>
      </c>
      <c r="F8" s="125" t="s">
        <v>67</v>
      </c>
      <c r="G8" s="124" t="s">
        <v>69</v>
      </c>
      <c r="H8" s="124" t="s">
        <v>637</v>
      </c>
      <c r="I8" s="124" t="s">
        <v>73</v>
      </c>
      <c r="J8" s="126" t="s">
        <v>1400</v>
      </c>
      <c r="K8" s="540" t="s">
        <v>1532</v>
      </c>
      <c r="L8" s="124" t="s">
        <v>638</v>
      </c>
      <c r="M8" s="126" t="s">
        <v>639</v>
      </c>
      <c r="N8" s="126" t="s">
        <v>79</v>
      </c>
      <c r="O8" s="126" t="s">
        <v>81</v>
      </c>
      <c r="P8" s="127" t="s">
        <v>640</v>
      </c>
      <c r="Q8" s="125" t="s">
        <v>640</v>
      </c>
      <c r="R8" s="126" t="s">
        <v>1399</v>
      </c>
      <c r="S8" s="542" t="s">
        <v>1589</v>
      </c>
      <c r="T8" s="126" t="s">
        <v>1590</v>
      </c>
      <c r="U8" s="629" t="s">
        <v>1401</v>
      </c>
      <c r="V8" s="128" t="s">
        <v>641</v>
      </c>
      <c r="W8" s="128" t="s">
        <v>642</v>
      </c>
      <c r="X8" s="123" t="s">
        <v>89</v>
      </c>
      <c r="Y8" s="125" t="s">
        <v>91</v>
      </c>
      <c r="Z8" s="125" t="s">
        <v>93</v>
      </c>
      <c r="AA8" s="125" t="s">
        <v>95</v>
      </c>
      <c r="AB8" s="125" t="s">
        <v>97</v>
      </c>
      <c r="AC8" s="123" t="s">
        <v>99</v>
      </c>
      <c r="AD8" s="129" t="s">
        <v>102</v>
      </c>
      <c r="AE8" s="129" t="s">
        <v>643</v>
      </c>
      <c r="AF8" s="129" t="s">
        <v>106</v>
      </c>
      <c r="AG8" s="129" t="s">
        <v>108</v>
      </c>
      <c r="AH8" s="129" t="s">
        <v>110</v>
      </c>
      <c r="AI8" s="129" t="s">
        <v>112</v>
      </c>
      <c r="AJ8" s="130" t="s">
        <v>644</v>
      </c>
      <c r="AK8" s="123" t="s">
        <v>115</v>
      </c>
      <c r="AL8" s="491" t="s">
        <v>645</v>
      </c>
      <c r="AM8" s="478" t="s">
        <v>1467</v>
      </c>
      <c r="AN8" s="130" t="s">
        <v>646</v>
      </c>
      <c r="AO8" s="478" t="s">
        <v>1468</v>
      </c>
      <c r="AP8" s="130" t="s">
        <v>647</v>
      </c>
      <c r="AQ8" s="123" t="s">
        <v>119</v>
      </c>
      <c r="AR8" s="123" t="s">
        <v>121</v>
      </c>
      <c r="AS8" s="131" t="s">
        <v>1335</v>
      </c>
      <c r="AT8" s="132" t="s">
        <v>1622</v>
      </c>
      <c r="AU8" s="132" t="s">
        <v>1618</v>
      </c>
      <c r="AV8" s="133" t="s">
        <v>1619</v>
      </c>
      <c r="AW8" s="545" t="s">
        <v>1402</v>
      </c>
      <c r="AX8" s="545" t="s">
        <v>1334</v>
      </c>
      <c r="AY8" s="600" t="s">
        <v>1551</v>
      </c>
      <c r="AZ8" s="545" t="s">
        <v>1552</v>
      </c>
      <c r="BA8" s="463" t="s">
        <v>95</v>
      </c>
    </row>
    <row r="9" spans="1:56" ht="149.25" customHeight="1" thickBot="1">
      <c r="A9" s="916" t="s">
        <v>153</v>
      </c>
      <c r="B9" s="919" t="s">
        <v>154</v>
      </c>
      <c r="C9" s="919" t="s">
        <v>155</v>
      </c>
      <c r="D9" s="919">
        <v>3430</v>
      </c>
      <c r="E9" s="919" t="s">
        <v>648</v>
      </c>
      <c r="F9" s="1071">
        <v>2024130010145</v>
      </c>
      <c r="G9" s="919" t="s">
        <v>649</v>
      </c>
      <c r="H9" s="1001" t="s">
        <v>650</v>
      </c>
      <c r="I9" s="919" t="s">
        <v>651</v>
      </c>
      <c r="J9" s="919">
        <v>290</v>
      </c>
      <c r="K9" s="1007">
        <v>29</v>
      </c>
      <c r="L9" s="935">
        <v>0.5</v>
      </c>
      <c r="M9" s="135" t="s">
        <v>652</v>
      </c>
      <c r="N9" s="136" t="s">
        <v>653</v>
      </c>
      <c r="O9" s="135" t="s">
        <v>654</v>
      </c>
      <c r="P9" s="137"/>
      <c r="Q9" s="138">
        <v>1</v>
      </c>
      <c r="R9" s="145">
        <v>55</v>
      </c>
      <c r="S9" s="573">
        <v>1</v>
      </c>
      <c r="T9" s="195">
        <f>+R9+S9</f>
        <v>56</v>
      </c>
      <c r="U9" s="630">
        <f>IF(+T9/Q9&gt;1,1,T9/Q9)</f>
        <v>1</v>
      </c>
      <c r="V9" s="141">
        <v>45474</v>
      </c>
      <c r="W9" s="141">
        <v>45657</v>
      </c>
      <c r="X9" s="142">
        <f t="shared" ref="X9:X78" si="0">+W9-V9</f>
        <v>183</v>
      </c>
      <c r="Y9" s="140"/>
      <c r="Z9" s="140"/>
      <c r="AA9" s="143" t="s">
        <v>655</v>
      </c>
      <c r="AB9" s="143" t="s">
        <v>656</v>
      </c>
      <c r="AC9" s="143" t="s">
        <v>657</v>
      </c>
      <c r="AD9" s="145" t="s">
        <v>658</v>
      </c>
      <c r="AE9" s="135" t="s">
        <v>659</v>
      </c>
      <c r="AF9" s="144"/>
      <c r="AG9" s="138" t="s">
        <v>660</v>
      </c>
      <c r="AH9" s="145" t="s">
        <v>661</v>
      </c>
      <c r="AI9" s="145" t="s">
        <v>662</v>
      </c>
      <c r="AJ9" s="464" t="s">
        <v>663</v>
      </c>
      <c r="AK9" s="147">
        <v>132367506.79000001</v>
      </c>
      <c r="AL9" s="489">
        <v>132518000</v>
      </c>
      <c r="AM9" s="479">
        <v>125433333</v>
      </c>
      <c r="AN9" s="148"/>
      <c r="AO9" s="479">
        <v>47100000</v>
      </c>
      <c r="AP9" s="601"/>
      <c r="AQ9" s="143" t="s">
        <v>664</v>
      </c>
      <c r="AR9" s="143" t="s">
        <v>665</v>
      </c>
      <c r="AS9" s="143" t="s">
        <v>1336</v>
      </c>
      <c r="AT9" s="662">
        <v>0</v>
      </c>
      <c r="AU9" s="662">
        <v>0</v>
      </c>
      <c r="AV9" s="433">
        <v>0</v>
      </c>
      <c r="AW9" s="619"/>
      <c r="AX9" s="547"/>
      <c r="AY9" s="546" t="s">
        <v>1526</v>
      </c>
      <c r="AZ9" s="589"/>
      <c r="BA9" s="149" t="s">
        <v>655</v>
      </c>
      <c r="BB9" s="508"/>
      <c r="BC9" s="508"/>
      <c r="BD9" s="509"/>
    </row>
    <row r="10" spans="1:56" ht="118.5" customHeight="1" thickBot="1">
      <c r="A10" s="917"/>
      <c r="B10" s="857"/>
      <c r="C10" s="857"/>
      <c r="D10" s="857"/>
      <c r="E10" s="857"/>
      <c r="F10" s="873"/>
      <c r="G10" s="857"/>
      <c r="H10" s="995"/>
      <c r="I10" s="857"/>
      <c r="J10" s="857"/>
      <c r="K10" s="1000"/>
      <c r="L10" s="875"/>
      <c r="M10" s="153" t="s">
        <v>666</v>
      </c>
      <c r="N10" s="154" t="s">
        <v>653</v>
      </c>
      <c r="O10" s="153" t="s">
        <v>667</v>
      </c>
      <c r="P10" s="155">
        <v>1000</v>
      </c>
      <c r="Q10" s="156">
        <v>120</v>
      </c>
      <c r="R10" s="163">
        <v>233</v>
      </c>
      <c r="S10" s="572">
        <v>28</v>
      </c>
      <c r="T10" s="195">
        <f t="shared" ref="T10:T74" si="1">+R10+S10</f>
        <v>261</v>
      </c>
      <c r="U10" s="630">
        <f t="shared" ref="U10:U41" si="2">IF(+T10/Q10&gt;1,1,T10/Q10)</f>
        <v>1</v>
      </c>
      <c r="V10" s="159">
        <v>45474</v>
      </c>
      <c r="W10" s="159">
        <v>45657</v>
      </c>
      <c r="X10" s="160">
        <f t="shared" si="0"/>
        <v>183</v>
      </c>
      <c r="Y10" s="161">
        <v>1000</v>
      </c>
      <c r="Z10" s="158"/>
      <c r="AA10" s="151" t="s">
        <v>655</v>
      </c>
      <c r="AB10" s="151" t="s">
        <v>656</v>
      </c>
      <c r="AC10" s="151" t="s">
        <v>657</v>
      </c>
      <c r="AD10" s="163" t="s">
        <v>658</v>
      </c>
      <c r="AE10" s="153" t="s">
        <v>668</v>
      </c>
      <c r="AF10" s="162"/>
      <c r="AG10" s="156" t="s">
        <v>669</v>
      </c>
      <c r="AH10" s="163" t="s">
        <v>661</v>
      </c>
      <c r="AI10" s="163" t="s">
        <v>670</v>
      </c>
      <c r="AJ10" s="158"/>
      <c r="AK10" s="164">
        <v>56800000</v>
      </c>
      <c r="AL10" s="490">
        <v>46800000</v>
      </c>
      <c r="AM10" s="511"/>
      <c r="AN10" s="165"/>
      <c r="AO10" s="480">
        <v>0</v>
      </c>
      <c r="AP10" s="601"/>
      <c r="AQ10" s="151" t="s">
        <v>664</v>
      </c>
      <c r="AR10" s="151" t="s">
        <v>665</v>
      </c>
      <c r="AS10" s="151"/>
      <c r="AT10" s="663"/>
      <c r="AU10" s="663"/>
      <c r="AV10" s="150"/>
      <c r="AW10" s="619"/>
      <c r="AX10" s="548"/>
      <c r="AY10" s="546" t="s">
        <v>1526</v>
      </c>
      <c r="AZ10" s="590"/>
      <c r="BA10" s="166" t="s">
        <v>655</v>
      </c>
      <c r="BC10" s="508"/>
      <c r="BD10" s="509"/>
    </row>
    <row r="11" spans="1:56" ht="108.75" customHeight="1" thickBot="1">
      <c r="A11" s="917"/>
      <c r="B11" s="857"/>
      <c r="C11" s="857"/>
      <c r="D11" s="857"/>
      <c r="E11" s="857"/>
      <c r="F11" s="873"/>
      <c r="G11" s="857"/>
      <c r="H11" s="995"/>
      <c r="I11" s="857"/>
      <c r="J11" s="857"/>
      <c r="K11" s="1000"/>
      <c r="L11" s="875"/>
      <c r="M11" s="153" t="s">
        <v>672</v>
      </c>
      <c r="N11" s="154" t="s">
        <v>653</v>
      </c>
      <c r="O11" s="153" t="s">
        <v>673</v>
      </c>
      <c r="P11" s="155">
        <v>2</v>
      </c>
      <c r="Q11" s="156">
        <v>1</v>
      </c>
      <c r="R11" s="163">
        <v>2</v>
      </c>
      <c r="S11" s="572">
        <v>0</v>
      </c>
      <c r="T11" s="195">
        <f t="shared" si="1"/>
        <v>2</v>
      </c>
      <c r="U11" s="630">
        <f t="shared" si="2"/>
        <v>1</v>
      </c>
      <c r="V11" s="159">
        <v>45474</v>
      </c>
      <c r="W11" s="159">
        <v>45646</v>
      </c>
      <c r="X11" s="160">
        <f t="shared" si="0"/>
        <v>172</v>
      </c>
      <c r="Y11" s="161">
        <v>2100</v>
      </c>
      <c r="Z11" s="158"/>
      <c r="AA11" s="151" t="s">
        <v>655</v>
      </c>
      <c r="AB11" s="151" t="s">
        <v>656</v>
      </c>
      <c r="AC11" s="151" t="s">
        <v>657</v>
      </c>
      <c r="AD11" s="163" t="s">
        <v>674</v>
      </c>
      <c r="AE11" s="156" t="s">
        <v>675</v>
      </c>
      <c r="AF11" s="162"/>
      <c r="AG11" s="156" t="s">
        <v>676</v>
      </c>
      <c r="AH11" s="163" t="s">
        <v>661</v>
      </c>
      <c r="AI11" s="163" t="s">
        <v>670</v>
      </c>
      <c r="AJ11" s="280" t="s">
        <v>663</v>
      </c>
      <c r="AK11" s="164">
        <v>170000000</v>
      </c>
      <c r="AL11" s="490">
        <v>170000000</v>
      </c>
      <c r="AM11" s="480">
        <v>88339513</v>
      </c>
      <c r="AN11" s="165"/>
      <c r="AO11" s="480">
        <v>0</v>
      </c>
      <c r="AP11" s="163"/>
      <c r="AQ11" s="151" t="s">
        <v>664</v>
      </c>
      <c r="AR11" s="151" t="s">
        <v>665</v>
      </c>
      <c r="AS11" s="151" t="s">
        <v>1337</v>
      </c>
      <c r="AT11" s="664">
        <v>1572685826.21</v>
      </c>
      <c r="AU11" s="664">
        <v>1366414493.21</v>
      </c>
      <c r="AV11" s="150">
        <f>+AU11/AT11</f>
        <v>0.8688413607076938</v>
      </c>
      <c r="AW11" s="619"/>
      <c r="AX11" s="548"/>
      <c r="AY11" s="546" t="s">
        <v>1526</v>
      </c>
      <c r="AZ11" s="590"/>
      <c r="BA11" s="166" t="s">
        <v>655</v>
      </c>
      <c r="BC11" s="508"/>
      <c r="BD11" s="509"/>
    </row>
    <row r="12" spans="1:56" ht="138" customHeight="1">
      <c r="A12" s="917"/>
      <c r="B12" s="857"/>
      <c r="C12" s="857"/>
      <c r="D12" s="857"/>
      <c r="E12" s="857"/>
      <c r="F12" s="873"/>
      <c r="G12" s="857"/>
      <c r="H12" s="153" t="s">
        <v>677</v>
      </c>
      <c r="I12" s="156" t="s">
        <v>678</v>
      </c>
      <c r="J12" s="156">
        <v>38</v>
      </c>
      <c r="K12" s="513">
        <v>49</v>
      </c>
      <c r="L12" s="171">
        <v>0.35</v>
      </c>
      <c r="M12" s="153" t="s">
        <v>679</v>
      </c>
      <c r="N12" s="154" t="s">
        <v>653</v>
      </c>
      <c r="O12" s="153" t="s">
        <v>680</v>
      </c>
      <c r="P12" s="155">
        <v>200</v>
      </c>
      <c r="Q12" s="156">
        <v>50</v>
      </c>
      <c r="R12" s="163">
        <v>38</v>
      </c>
      <c r="S12" s="572">
        <v>49</v>
      </c>
      <c r="T12" s="195">
        <f t="shared" si="1"/>
        <v>87</v>
      </c>
      <c r="U12" s="630">
        <f t="shared" si="2"/>
        <v>1</v>
      </c>
      <c r="V12" s="159">
        <v>45474</v>
      </c>
      <c r="W12" s="159">
        <v>45657</v>
      </c>
      <c r="X12" s="160">
        <f t="shared" si="0"/>
        <v>183</v>
      </c>
      <c r="Y12" s="161">
        <v>200</v>
      </c>
      <c r="Z12" s="158"/>
      <c r="AA12" s="151" t="s">
        <v>655</v>
      </c>
      <c r="AB12" s="151" t="s">
        <v>656</v>
      </c>
      <c r="AC12" s="151" t="s">
        <v>657</v>
      </c>
      <c r="AD12" s="163" t="s">
        <v>658</v>
      </c>
      <c r="AE12" s="156" t="s">
        <v>681</v>
      </c>
      <c r="AF12" s="162"/>
      <c r="AG12" s="156" t="s">
        <v>682</v>
      </c>
      <c r="AH12" s="163" t="s">
        <v>661</v>
      </c>
      <c r="AI12" s="163" t="s">
        <v>683</v>
      </c>
      <c r="AJ12" s="158"/>
      <c r="AK12" s="164">
        <v>450000000</v>
      </c>
      <c r="AL12" s="490">
        <v>290916173.79000002</v>
      </c>
      <c r="AM12" s="480">
        <v>68518000</v>
      </c>
      <c r="AN12" s="165"/>
      <c r="AO12" s="480">
        <v>0</v>
      </c>
      <c r="AP12" s="163"/>
      <c r="AQ12" s="151" t="s">
        <v>664</v>
      </c>
      <c r="AR12" s="151" t="s">
        <v>665</v>
      </c>
      <c r="AS12" s="151"/>
      <c r="AT12" s="665"/>
      <c r="AU12" s="665"/>
      <c r="AV12" s="150"/>
      <c r="AW12" s="547"/>
      <c r="AX12" s="548"/>
      <c r="AY12" s="549" t="s">
        <v>1526</v>
      </c>
      <c r="AZ12" s="590"/>
      <c r="BA12" s="166" t="s">
        <v>655</v>
      </c>
    </row>
    <row r="13" spans="1:56" ht="145.5" customHeight="1">
      <c r="A13" s="917"/>
      <c r="B13" s="857"/>
      <c r="C13" s="857"/>
      <c r="D13" s="857"/>
      <c r="E13" s="857"/>
      <c r="F13" s="873"/>
      <c r="G13" s="857"/>
      <c r="H13" s="995" t="s">
        <v>688</v>
      </c>
      <c r="I13" s="857" t="s">
        <v>689</v>
      </c>
      <c r="J13" s="1046">
        <v>0</v>
      </c>
      <c r="K13" s="1047">
        <v>1</v>
      </c>
      <c r="L13" s="875">
        <v>0.15</v>
      </c>
      <c r="M13" s="153" t="s">
        <v>684</v>
      </c>
      <c r="N13" s="154" t="s">
        <v>653</v>
      </c>
      <c r="O13" s="153" t="s">
        <v>685</v>
      </c>
      <c r="P13" s="155">
        <v>4</v>
      </c>
      <c r="Q13" s="156">
        <v>1</v>
      </c>
      <c r="R13" s="163">
        <v>0</v>
      </c>
      <c r="S13" s="572">
        <v>1</v>
      </c>
      <c r="T13" s="195">
        <f t="shared" si="1"/>
        <v>1</v>
      </c>
      <c r="U13" s="630">
        <f t="shared" si="2"/>
        <v>1</v>
      </c>
      <c r="V13" s="159">
        <v>45474</v>
      </c>
      <c r="W13" s="159">
        <v>45641</v>
      </c>
      <c r="X13" s="160">
        <f t="shared" si="0"/>
        <v>167</v>
      </c>
      <c r="Y13" s="158"/>
      <c r="Z13" s="158"/>
      <c r="AA13" s="151" t="s">
        <v>655</v>
      </c>
      <c r="AB13" s="151" t="s">
        <v>656</v>
      </c>
      <c r="AC13" s="151" t="s">
        <v>657</v>
      </c>
      <c r="AD13" s="163" t="s">
        <v>658</v>
      </c>
      <c r="AE13" s="156" t="s">
        <v>686</v>
      </c>
      <c r="AF13" s="162"/>
      <c r="AG13" s="156" t="s">
        <v>687</v>
      </c>
      <c r="AH13" s="163" t="s">
        <v>661</v>
      </c>
      <c r="AI13" s="163" t="s">
        <v>683</v>
      </c>
      <c r="AJ13" s="280" t="s">
        <v>663</v>
      </c>
      <c r="AK13" s="164">
        <v>8000000</v>
      </c>
      <c r="AL13" s="490">
        <f>16000000+162000000</f>
        <v>178000000</v>
      </c>
      <c r="AM13" s="480">
        <v>112000000</v>
      </c>
      <c r="AN13" s="165"/>
      <c r="AO13" s="480">
        <v>0</v>
      </c>
      <c r="AP13" s="601"/>
      <c r="AQ13" s="151" t="s">
        <v>664</v>
      </c>
      <c r="AR13" s="151" t="s">
        <v>665</v>
      </c>
      <c r="AS13" s="151" t="s">
        <v>1338</v>
      </c>
      <c r="AT13" s="664">
        <v>920234173.78999996</v>
      </c>
      <c r="AU13" s="664">
        <v>385784179</v>
      </c>
      <c r="AV13" s="150">
        <f>+AU13/AT13</f>
        <v>0.41922392146244836</v>
      </c>
      <c r="AW13" s="153"/>
      <c r="AX13" s="548"/>
      <c r="AY13" s="590"/>
      <c r="AZ13" s="590"/>
      <c r="BA13" s="166" t="s">
        <v>655</v>
      </c>
    </row>
    <row r="14" spans="1:56" ht="111.75" customHeight="1">
      <c r="A14" s="917"/>
      <c r="B14" s="857"/>
      <c r="C14" s="857"/>
      <c r="D14" s="857"/>
      <c r="E14" s="857"/>
      <c r="F14" s="873"/>
      <c r="G14" s="857"/>
      <c r="H14" s="995"/>
      <c r="I14" s="857"/>
      <c r="J14" s="1046"/>
      <c r="K14" s="1047"/>
      <c r="L14" s="875"/>
      <c r="M14" s="153" t="s">
        <v>690</v>
      </c>
      <c r="N14" s="154" t="s">
        <v>653</v>
      </c>
      <c r="O14" s="153" t="s">
        <v>691</v>
      </c>
      <c r="P14" s="155">
        <v>4</v>
      </c>
      <c r="Q14" s="156">
        <v>1</v>
      </c>
      <c r="R14" s="163">
        <v>0</v>
      </c>
      <c r="S14" s="572">
        <v>1</v>
      </c>
      <c r="T14" s="195">
        <f t="shared" si="1"/>
        <v>1</v>
      </c>
      <c r="U14" s="630">
        <f t="shared" si="2"/>
        <v>1</v>
      </c>
      <c r="V14" s="159">
        <v>45474</v>
      </c>
      <c r="W14" s="159">
        <v>45636</v>
      </c>
      <c r="X14" s="160">
        <f t="shared" si="0"/>
        <v>162</v>
      </c>
      <c r="Y14" s="158"/>
      <c r="Z14" s="158"/>
      <c r="AA14" s="151" t="s">
        <v>655</v>
      </c>
      <c r="AB14" s="151" t="s">
        <v>656</v>
      </c>
      <c r="AC14" s="151" t="s">
        <v>657</v>
      </c>
      <c r="AD14" s="163" t="s">
        <v>658</v>
      </c>
      <c r="AE14" s="156" t="s">
        <v>692</v>
      </c>
      <c r="AF14" s="162"/>
      <c r="AG14" s="156" t="s">
        <v>669</v>
      </c>
      <c r="AH14" s="163" t="s">
        <v>661</v>
      </c>
      <c r="AI14" s="163" t="s">
        <v>683</v>
      </c>
      <c r="AJ14" s="158"/>
      <c r="AK14" s="164">
        <v>102000000</v>
      </c>
      <c r="AL14" s="490">
        <v>102000000</v>
      </c>
      <c r="AM14" s="480">
        <v>0</v>
      </c>
      <c r="AN14" s="165"/>
      <c r="AO14" s="480">
        <v>0</v>
      </c>
      <c r="AP14" s="163"/>
      <c r="AQ14" s="151" t="s">
        <v>664</v>
      </c>
      <c r="AR14" s="151" t="s">
        <v>665</v>
      </c>
      <c r="AS14" s="151"/>
      <c r="AT14" s="663"/>
      <c r="AU14" s="663"/>
      <c r="AV14" s="467"/>
      <c r="AW14" s="550"/>
      <c r="AX14" s="548"/>
      <c r="AY14" s="548"/>
      <c r="AZ14" s="548"/>
      <c r="BA14" s="220" t="s">
        <v>655</v>
      </c>
    </row>
    <row r="15" spans="1:56" ht="140.25" customHeight="1" thickBot="1">
      <c r="A15" s="259"/>
      <c r="B15" s="244"/>
      <c r="C15" s="244"/>
      <c r="D15" s="244"/>
      <c r="E15" s="244"/>
      <c r="F15" s="1049" t="s">
        <v>648</v>
      </c>
      <c r="G15" s="1049"/>
      <c r="H15" s="1049"/>
      <c r="I15" s="1049"/>
      <c r="J15" s="1049"/>
      <c r="K15" s="1049"/>
      <c r="L15" s="1049"/>
      <c r="M15" s="1049"/>
      <c r="N15" s="1049"/>
      <c r="O15" s="1049"/>
      <c r="P15" s="1049"/>
      <c r="Q15" s="1049"/>
      <c r="R15" s="262"/>
      <c r="S15" s="580"/>
      <c r="T15" s="262"/>
      <c r="U15" s="632">
        <f>AVERAGE(U9:U14)</f>
        <v>1</v>
      </c>
      <c r="V15" s="260"/>
      <c r="W15" s="260"/>
      <c r="X15" s="261"/>
      <c r="Y15" s="245"/>
      <c r="Z15" s="245"/>
      <c r="AA15" s="256"/>
      <c r="AB15" s="256"/>
      <c r="AC15" s="256"/>
      <c r="AD15" s="262"/>
      <c r="AE15" s="244"/>
      <c r="AF15" s="465"/>
      <c r="AG15" s="244"/>
      <c r="AH15" s="262"/>
      <c r="AI15" s="262"/>
      <c r="AJ15" s="245"/>
      <c r="AK15" s="265"/>
      <c r="AL15" s="492"/>
      <c r="AM15" s="481"/>
      <c r="AN15" s="266"/>
      <c r="AO15" s="481"/>
      <c r="AP15" s="262"/>
      <c r="AQ15" s="256"/>
      <c r="AR15" s="256"/>
      <c r="AS15" s="434"/>
      <c r="AT15" s="666">
        <v>2492920000</v>
      </c>
      <c r="AU15" s="666">
        <v>1752198672.21</v>
      </c>
      <c r="AV15" s="647">
        <f>+AU15/AT15</f>
        <v>0.70286999671469608</v>
      </c>
      <c r="AW15" s="550"/>
      <c r="AX15" s="548"/>
      <c r="AY15" s="548"/>
      <c r="AZ15" s="548"/>
      <c r="BA15" s="220"/>
    </row>
    <row r="16" spans="1:56" ht="163.5" customHeight="1">
      <c r="A16" s="1041" t="s">
        <v>153</v>
      </c>
      <c r="B16" s="869" t="s">
        <v>174</v>
      </c>
      <c r="C16" s="1042" t="s">
        <v>175</v>
      </c>
      <c r="D16" s="869">
        <v>3430</v>
      </c>
      <c r="E16" s="879" t="s">
        <v>694</v>
      </c>
      <c r="F16" s="879">
        <v>2024130010157</v>
      </c>
      <c r="G16" s="879" t="s">
        <v>695</v>
      </c>
      <c r="H16" s="992" t="s">
        <v>696</v>
      </c>
      <c r="I16" s="879" t="s">
        <v>697</v>
      </c>
      <c r="J16" s="869">
        <v>0</v>
      </c>
      <c r="K16" s="1051">
        <v>33</v>
      </c>
      <c r="L16" s="994">
        <v>1</v>
      </c>
      <c r="M16" s="185" t="s">
        <v>698</v>
      </c>
      <c r="N16" s="186" t="s">
        <v>693</v>
      </c>
      <c r="O16" s="185" t="s">
        <v>654</v>
      </c>
      <c r="P16" s="187">
        <v>200</v>
      </c>
      <c r="Q16" s="168">
        <v>50</v>
      </c>
      <c r="R16" s="195">
        <v>0</v>
      </c>
      <c r="S16" s="571">
        <v>33</v>
      </c>
      <c r="T16" s="195">
        <f t="shared" si="1"/>
        <v>33</v>
      </c>
      <c r="U16" s="630">
        <f t="shared" si="2"/>
        <v>0.66</v>
      </c>
      <c r="V16" s="190">
        <v>45474</v>
      </c>
      <c r="W16" s="190">
        <v>45657</v>
      </c>
      <c r="X16" s="191">
        <f t="shared" si="0"/>
        <v>183</v>
      </c>
      <c r="Y16" s="192">
        <v>200</v>
      </c>
      <c r="Z16" s="189"/>
      <c r="AA16" s="185" t="s">
        <v>655</v>
      </c>
      <c r="AB16" s="185" t="s">
        <v>699</v>
      </c>
      <c r="AC16" s="185" t="s">
        <v>700</v>
      </c>
      <c r="AD16" s="194" t="s">
        <v>658</v>
      </c>
      <c r="AE16" s="185" t="s">
        <v>701</v>
      </c>
      <c r="AF16" s="193">
        <v>20000000</v>
      </c>
      <c r="AG16" s="185" t="s">
        <v>702</v>
      </c>
      <c r="AH16" s="194" t="s">
        <v>661</v>
      </c>
      <c r="AI16" s="195" t="s">
        <v>670</v>
      </c>
      <c r="AJ16" s="189"/>
      <c r="AK16" s="196">
        <v>20000000</v>
      </c>
      <c r="AL16" s="493">
        <v>20000000</v>
      </c>
      <c r="AM16" s="482">
        <v>13500000</v>
      </c>
      <c r="AN16" s="197"/>
      <c r="AO16" s="482">
        <v>0</v>
      </c>
      <c r="AP16" s="195"/>
      <c r="AQ16" s="185" t="s">
        <v>703</v>
      </c>
      <c r="AR16" s="185" t="s">
        <v>704</v>
      </c>
      <c r="AS16" s="185"/>
      <c r="AT16" s="667"/>
      <c r="AU16" s="667"/>
      <c r="AV16" s="466"/>
      <c r="AW16" s="550"/>
      <c r="AX16" s="548"/>
      <c r="AY16" s="548"/>
      <c r="AZ16" s="548"/>
      <c r="BA16" s="220" t="s">
        <v>655</v>
      </c>
    </row>
    <row r="17" spans="1:53" ht="212.25" customHeight="1">
      <c r="A17" s="917"/>
      <c r="B17" s="857"/>
      <c r="C17" s="1043"/>
      <c r="D17" s="857"/>
      <c r="E17" s="873"/>
      <c r="F17" s="873"/>
      <c r="G17" s="873"/>
      <c r="H17" s="872"/>
      <c r="I17" s="873"/>
      <c r="J17" s="857"/>
      <c r="K17" s="874"/>
      <c r="L17" s="881"/>
      <c r="M17" s="314" t="s">
        <v>706</v>
      </c>
      <c r="N17" s="201" t="s">
        <v>693</v>
      </c>
      <c r="O17" s="314" t="s">
        <v>707</v>
      </c>
      <c r="P17" s="155">
        <v>4</v>
      </c>
      <c r="Q17" s="156">
        <v>1</v>
      </c>
      <c r="R17" s="163">
        <v>0</v>
      </c>
      <c r="S17" s="572">
        <v>0</v>
      </c>
      <c r="T17" s="195">
        <f t="shared" si="1"/>
        <v>0</v>
      </c>
      <c r="U17" s="630">
        <f t="shared" si="2"/>
        <v>0</v>
      </c>
      <c r="V17" s="159">
        <v>45474</v>
      </c>
      <c r="W17" s="159">
        <v>45646</v>
      </c>
      <c r="X17" s="160">
        <f t="shared" si="0"/>
        <v>172</v>
      </c>
      <c r="Y17" s="158"/>
      <c r="Z17" s="158"/>
      <c r="AA17" s="151" t="s">
        <v>655</v>
      </c>
      <c r="AB17" s="151" t="s">
        <v>699</v>
      </c>
      <c r="AC17" s="151" t="s">
        <v>700</v>
      </c>
      <c r="AD17" s="202" t="s">
        <v>658</v>
      </c>
      <c r="AE17" s="151" t="s">
        <v>708</v>
      </c>
      <c r="AF17" s="203">
        <v>77350000</v>
      </c>
      <c r="AG17" s="151" t="s">
        <v>669</v>
      </c>
      <c r="AH17" s="202" t="s">
        <v>661</v>
      </c>
      <c r="AI17" s="163" t="s">
        <v>670</v>
      </c>
      <c r="AJ17" s="158"/>
      <c r="AK17" s="164">
        <v>77350000</v>
      </c>
      <c r="AL17" s="494">
        <v>77350000</v>
      </c>
      <c r="AM17" s="480">
        <v>0</v>
      </c>
      <c r="AN17" s="165"/>
      <c r="AO17" s="480">
        <v>0</v>
      </c>
      <c r="AP17" s="163"/>
      <c r="AQ17" s="151" t="s">
        <v>703</v>
      </c>
      <c r="AR17" s="151" t="s">
        <v>704</v>
      </c>
      <c r="AS17" s="151" t="s">
        <v>1352</v>
      </c>
      <c r="AT17" s="664">
        <v>97350000</v>
      </c>
      <c r="AU17" s="664">
        <v>9000000</v>
      </c>
      <c r="AV17" s="467">
        <f>+AU17/AT17</f>
        <v>9.2449922958397532E-2</v>
      </c>
      <c r="AW17" s="550"/>
      <c r="AX17" s="548"/>
      <c r="AY17" s="548"/>
      <c r="AZ17" s="548"/>
      <c r="BA17" s="220" t="s">
        <v>655</v>
      </c>
    </row>
    <row r="18" spans="1:53" ht="135" customHeight="1" thickBot="1">
      <c r="A18" s="259"/>
      <c r="B18" s="244"/>
      <c r="C18" s="460"/>
      <c r="D18" s="244"/>
      <c r="E18" s="461"/>
      <c r="F18" s="1049" t="s">
        <v>694</v>
      </c>
      <c r="G18" s="1049"/>
      <c r="H18" s="1049"/>
      <c r="I18" s="1049"/>
      <c r="J18" s="1049"/>
      <c r="K18" s="1049"/>
      <c r="L18" s="1049"/>
      <c r="M18" s="1049"/>
      <c r="N18" s="1049"/>
      <c r="O18" s="1049"/>
      <c r="P18" s="1049"/>
      <c r="Q18" s="1049"/>
      <c r="R18" s="262"/>
      <c r="S18" s="580"/>
      <c r="T18" s="262"/>
      <c r="U18" s="632">
        <f>AVERAGE(U16:U17)</f>
        <v>0.33</v>
      </c>
      <c r="V18" s="260"/>
      <c r="W18" s="260"/>
      <c r="X18" s="261"/>
      <c r="Y18" s="245"/>
      <c r="Z18" s="245"/>
      <c r="AA18" s="256"/>
      <c r="AB18" s="256"/>
      <c r="AC18" s="256"/>
      <c r="AD18" s="332"/>
      <c r="AE18" s="256"/>
      <c r="AF18" s="462"/>
      <c r="AG18" s="256"/>
      <c r="AH18" s="332"/>
      <c r="AI18" s="262"/>
      <c r="AJ18" s="245"/>
      <c r="AK18" s="265"/>
      <c r="AL18" s="492"/>
      <c r="AM18" s="481"/>
      <c r="AN18" s="266"/>
      <c r="AO18" s="481"/>
      <c r="AP18" s="262"/>
      <c r="AQ18" s="256"/>
      <c r="AR18" s="256"/>
      <c r="AS18" s="434"/>
      <c r="AT18" s="668">
        <v>97350000</v>
      </c>
      <c r="AU18" s="668">
        <v>9000000</v>
      </c>
      <c r="AV18" s="648">
        <f>+AU18/AT18</f>
        <v>9.2449922958397532E-2</v>
      </c>
      <c r="AW18" s="550"/>
      <c r="AX18" s="548"/>
      <c r="AY18" s="548"/>
      <c r="AZ18" s="548"/>
      <c r="BA18" s="220"/>
    </row>
    <row r="19" spans="1:53" ht="190.5" customHeight="1">
      <c r="A19" s="1044" t="s">
        <v>186</v>
      </c>
      <c r="B19" s="1013" t="s">
        <v>187</v>
      </c>
      <c r="C19" s="1045" t="s">
        <v>188</v>
      </c>
      <c r="D19" s="969">
        <v>14085</v>
      </c>
      <c r="E19" s="1013" t="s">
        <v>709</v>
      </c>
      <c r="F19" s="987">
        <v>2024130010180</v>
      </c>
      <c r="G19" s="1013" t="s">
        <v>710</v>
      </c>
      <c r="H19" s="1048" t="s">
        <v>711</v>
      </c>
      <c r="I19" s="987" t="s">
        <v>712</v>
      </c>
      <c r="J19" s="987">
        <v>8827</v>
      </c>
      <c r="K19" s="1052">
        <v>8827</v>
      </c>
      <c r="L19" s="987">
        <v>0.8</v>
      </c>
      <c r="M19" s="204" t="s">
        <v>713</v>
      </c>
      <c r="N19" s="168"/>
      <c r="O19" s="185" t="s">
        <v>714</v>
      </c>
      <c r="P19" s="187"/>
      <c r="Q19" s="168">
        <v>1</v>
      </c>
      <c r="R19" s="195">
        <v>1</v>
      </c>
      <c r="S19" s="571">
        <v>0</v>
      </c>
      <c r="T19" s="195">
        <f t="shared" si="1"/>
        <v>1</v>
      </c>
      <c r="U19" s="630">
        <f t="shared" si="2"/>
        <v>1</v>
      </c>
      <c r="V19" s="190">
        <v>45474</v>
      </c>
      <c r="W19" s="190">
        <v>45657</v>
      </c>
      <c r="X19" s="191">
        <f t="shared" si="0"/>
        <v>183</v>
      </c>
      <c r="Y19" s="189"/>
      <c r="Z19" s="189"/>
      <c r="AA19" s="185" t="s">
        <v>715</v>
      </c>
      <c r="AB19" s="185" t="s">
        <v>699</v>
      </c>
      <c r="AC19" s="185" t="s">
        <v>716</v>
      </c>
      <c r="AD19" s="459" t="s">
        <v>658</v>
      </c>
      <c r="AE19" s="226" t="s">
        <v>717</v>
      </c>
      <c r="AF19" s="205">
        <v>1799800000</v>
      </c>
      <c r="AG19" s="168" t="s">
        <v>669</v>
      </c>
      <c r="AH19" s="195" t="s">
        <v>661</v>
      </c>
      <c r="AI19" s="195" t="s">
        <v>662</v>
      </c>
      <c r="AJ19" s="146" t="s">
        <v>718</v>
      </c>
      <c r="AK19" s="196">
        <v>1629681200</v>
      </c>
      <c r="AL19" s="493">
        <v>1799800000</v>
      </c>
      <c r="AM19" s="482">
        <v>1105346666.6700001</v>
      </c>
      <c r="AN19" s="197"/>
      <c r="AO19" s="482">
        <v>347950000</v>
      </c>
      <c r="AP19" s="195"/>
      <c r="AQ19" s="185" t="s">
        <v>719</v>
      </c>
      <c r="AR19" s="198" t="s">
        <v>720</v>
      </c>
      <c r="AS19" s="1013" t="s">
        <v>1390</v>
      </c>
      <c r="AT19" s="838">
        <v>11540068264</v>
      </c>
      <c r="AU19" s="838">
        <v>11363562325</v>
      </c>
      <c r="AV19" s="839">
        <f>+AU19/AT19</f>
        <v>0.9847049484489947</v>
      </c>
      <c r="AW19" s="551" t="s">
        <v>1445</v>
      </c>
      <c r="AX19" s="548" t="s">
        <v>1446</v>
      </c>
      <c r="AY19" s="548"/>
      <c r="AZ19" s="548"/>
      <c r="BA19" s="220" t="s">
        <v>715</v>
      </c>
    </row>
    <row r="20" spans="1:53" ht="146.25" customHeight="1">
      <c r="A20" s="1044"/>
      <c r="B20" s="1013"/>
      <c r="C20" s="1045"/>
      <c r="D20" s="969"/>
      <c r="E20" s="1013"/>
      <c r="F20" s="987">
        <v>2024130010180</v>
      </c>
      <c r="G20" s="1013" t="s">
        <v>710</v>
      </c>
      <c r="H20" s="1048"/>
      <c r="I20" s="987" t="s">
        <v>712</v>
      </c>
      <c r="J20" s="987"/>
      <c r="K20" s="1053"/>
      <c r="L20" s="987">
        <v>0.8</v>
      </c>
      <c r="M20" s="151" t="s">
        <v>721</v>
      </c>
      <c r="N20" s="156"/>
      <c r="O20" s="151" t="s">
        <v>722</v>
      </c>
      <c r="P20" s="155">
        <v>5</v>
      </c>
      <c r="Q20" s="156">
        <v>5</v>
      </c>
      <c r="R20" s="163">
        <v>5</v>
      </c>
      <c r="S20" s="572">
        <v>0</v>
      </c>
      <c r="T20" s="195">
        <f t="shared" si="1"/>
        <v>5</v>
      </c>
      <c r="U20" s="630">
        <f t="shared" si="2"/>
        <v>1</v>
      </c>
      <c r="V20" s="159">
        <v>45474</v>
      </c>
      <c r="W20" s="159">
        <v>45657</v>
      </c>
      <c r="X20" s="160">
        <f t="shared" si="0"/>
        <v>183</v>
      </c>
      <c r="Y20" s="158"/>
      <c r="Z20" s="158"/>
      <c r="AA20" s="151" t="s">
        <v>715</v>
      </c>
      <c r="AB20" s="151" t="s">
        <v>699</v>
      </c>
      <c r="AC20" s="151" t="s">
        <v>716</v>
      </c>
      <c r="AD20" s="456" t="s">
        <v>723</v>
      </c>
      <c r="AE20" s="173" t="s">
        <v>212</v>
      </c>
      <c r="AF20" s="163" t="s">
        <v>212</v>
      </c>
      <c r="AG20" s="156" t="s">
        <v>212</v>
      </c>
      <c r="AH20" s="163" t="s">
        <v>212</v>
      </c>
      <c r="AI20" s="163" t="s">
        <v>212</v>
      </c>
      <c r="AJ20" s="158"/>
      <c r="AK20" s="206">
        <v>74212500</v>
      </c>
      <c r="AL20" s="494">
        <v>0</v>
      </c>
      <c r="AM20" s="480">
        <v>0</v>
      </c>
      <c r="AN20" s="165"/>
      <c r="AO20" s="480">
        <v>0</v>
      </c>
      <c r="AP20" s="163"/>
      <c r="AQ20" s="151" t="s">
        <v>719</v>
      </c>
      <c r="AR20" s="167" t="s">
        <v>720</v>
      </c>
      <c r="AS20" s="1013"/>
      <c r="AT20" s="838"/>
      <c r="AU20" s="838"/>
      <c r="AV20" s="839"/>
      <c r="AW20" s="551" t="s">
        <v>1448</v>
      </c>
      <c r="AX20" s="548" t="s">
        <v>1447</v>
      </c>
      <c r="AY20" s="592" t="s">
        <v>1448</v>
      </c>
      <c r="AZ20" s="548" t="s">
        <v>1605</v>
      </c>
      <c r="BA20" s="220" t="s">
        <v>715</v>
      </c>
    </row>
    <row r="21" spans="1:53" ht="162" customHeight="1">
      <c r="A21" s="1044"/>
      <c r="B21" s="1013"/>
      <c r="C21" s="1045"/>
      <c r="D21" s="969"/>
      <c r="E21" s="1013"/>
      <c r="F21" s="987">
        <v>2024130010180</v>
      </c>
      <c r="G21" s="1013" t="s">
        <v>710</v>
      </c>
      <c r="H21" s="1048"/>
      <c r="I21" s="987" t="s">
        <v>712</v>
      </c>
      <c r="J21" s="987"/>
      <c r="K21" s="1053"/>
      <c r="L21" s="987">
        <v>0.8</v>
      </c>
      <c r="M21" s="151" t="s">
        <v>724</v>
      </c>
      <c r="N21" s="156"/>
      <c r="O21" s="151" t="s">
        <v>725</v>
      </c>
      <c r="P21" s="155"/>
      <c r="Q21" s="156">
        <v>1</v>
      </c>
      <c r="R21" s="163">
        <v>1</v>
      </c>
      <c r="S21" s="572">
        <v>0</v>
      </c>
      <c r="T21" s="195">
        <f t="shared" si="1"/>
        <v>1</v>
      </c>
      <c r="U21" s="630">
        <f t="shared" si="2"/>
        <v>1</v>
      </c>
      <c r="V21" s="159">
        <v>45474</v>
      </c>
      <c r="W21" s="159">
        <v>45657</v>
      </c>
      <c r="X21" s="160">
        <f t="shared" si="0"/>
        <v>183</v>
      </c>
      <c r="Y21" s="158"/>
      <c r="Z21" s="158"/>
      <c r="AA21" s="151" t="s">
        <v>715</v>
      </c>
      <c r="AB21" s="151" t="s">
        <v>699</v>
      </c>
      <c r="AC21" s="151" t="s">
        <v>716</v>
      </c>
      <c r="AD21" s="456" t="s">
        <v>658</v>
      </c>
      <c r="AE21" s="173" t="s">
        <v>726</v>
      </c>
      <c r="AF21" s="207">
        <v>350000000</v>
      </c>
      <c r="AG21" s="156" t="s">
        <v>669</v>
      </c>
      <c r="AH21" s="163" t="s">
        <v>661</v>
      </c>
      <c r="AI21" s="163" t="s">
        <v>670</v>
      </c>
      <c r="AJ21" s="158"/>
      <c r="AK21" s="206">
        <v>350000000</v>
      </c>
      <c r="AL21" s="494">
        <v>350000000</v>
      </c>
      <c r="AM21" s="480">
        <v>346978483.62</v>
      </c>
      <c r="AN21" s="165"/>
      <c r="AO21" s="480">
        <v>0</v>
      </c>
      <c r="AP21" s="163"/>
      <c r="AQ21" s="151" t="s">
        <v>719</v>
      </c>
      <c r="AR21" s="167" t="s">
        <v>720</v>
      </c>
      <c r="AS21" s="1013"/>
      <c r="AT21" s="838"/>
      <c r="AU21" s="838"/>
      <c r="AV21" s="839"/>
      <c r="AW21" s="551" t="s">
        <v>1450</v>
      </c>
      <c r="AX21" s="548" t="s">
        <v>1449</v>
      </c>
      <c r="AY21" s="548"/>
      <c r="AZ21" s="548"/>
      <c r="BA21" s="220" t="s">
        <v>715</v>
      </c>
    </row>
    <row r="22" spans="1:53" ht="174.75" customHeight="1">
      <c r="A22" s="1044"/>
      <c r="B22" s="1013"/>
      <c r="C22" s="1045"/>
      <c r="D22" s="969"/>
      <c r="E22" s="1013"/>
      <c r="F22" s="987">
        <v>2024130010180</v>
      </c>
      <c r="G22" s="1013" t="s">
        <v>710</v>
      </c>
      <c r="H22" s="1048"/>
      <c r="I22" s="987" t="s">
        <v>712</v>
      </c>
      <c r="J22" s="987"/>
      <c r="K22" s="1053"/>
      <c r="L22" s="987">
        <v>0.8</v>
      </c>
      <c r="M22" s="151" t="s">
        <v>727</v>
      </c>
      <c r="N22" s="156"/>
      <c r="O22" s="151" t="s">
        <v>728</v>
      </c>
      <c r="P22" s="155">
        <v>9875</v>
      </c>
      <c r="Q22" s="156">
        <v>9875</v>
      </c>
      <c r="R22" s="163">
        <v>8827</v>
      </c>
      <c r="S22" s="572">
        <v>8827</v>
      </c>
      <c r="T22" s="195">
        <f t="shared" si="1"/>
        <v>17654</v>
      </c>
      <c r="U22" s="630">
        <f t="shared" si="2"/>
        <v>1</v>
      </c>
      <c r="V22" s="159">
        <v>45474</v>
      </c>
      <c r="W22" s="159">
        <v>45657</v>
      </c>
      <c r="X22" s="160">
        <f t="shared" si="0"/>
        <v>183</v>
      </c>
      <c r="Y22" s="161">
        <v>9875</v>
      </c>
      <c r="Z22" s="158"/>
      <c r="AA22" s="151" t="s">
        <v>715</v>
      </c>
      <c r="AB22" s="151" t="s">
        <v>699</v>
      </c>
      <c r="AC22" s="151" t="s">
        <v>716</v>
      </c>
      <c r="AD22" s="456" t="s">
        <v>658</v>
      </c>
      <c r="AE22" s="173" t="s">
        <v>729</v>
      </c>
      <c r="AF22" s="207">
        <v>2100000000</v>
      </c>
      <c r="AG22" s="156" t="s">
        <v>682</v>
      </c>
      <c r="AH22" s="163" t="s">
        <v>661</v>
      </c>
      <c r="AI22" s="163" t="s">
        <v>683</v>
      </c>
      <c r="AJ22" s="158"/>
      <c r="AK22" s="164">
        <v>4929693636</v>
      </c>
      <c r="AL22" s="494">
        <v>2100000000</v>
      </c>
      <c r="AM22" s="480">
        <v>0</v>
      </c>
      <c r="AN22" s="165"/>
      <c r="AO22" s="480">
        <v>0</v>
      </c>
      <c r="AP22" s="163"/>
      <c r="AQ22" s="151" t="s">
        <v>719</v>
      </c>
      <c r="AR22" s="167" t="s">
        <v>720</v>
      </c>
      <c r="AS22" s="1013"/>
      <c r="AT22" s="838"/>
      <c r="AU22" s="838"/>
      <c r="AV22" s="839"/>
      <c r="AW22" s="551" t="s">
        <v>1464</v>
      </c>
      <c r="AX22" s="548" t="s">
        <v>1451</v>
      </c>
      <c r="AY22" s="548"/>
      <c r="AZ22" s="548" t="s">
        <v>1606</v>
      </c>
      <c r="BA22" s="220" t="s">
        <v>715</v>
      </c>
    </row>
    <row r="23" spans="1:53" ht="130.5" customHeight="1">
      <c r="A23" s="1044"/>
      <c r="B23" s="1013"/>
      <c r="C23" s="1045"/>
      <c r="D23" s="969"/>
      <c r="E23" s="1013"/>
      <c r="F23" s="987">
        <v>2024130010180</v>
      </c>
      <c r="G23" s="1013" t="s">
        <v>710</v>
      </c>
      <c r="H23" s="1048"/>
      <c r="I23" s="987" t="s">
        <v>712</v>
      </c>
      <c r="J23" s="987"/>
      <c r="K23" s="1053"/>
      <c r="L23" s="987">
        <v>0.8</v>
      </c>
      <c r="M23" s="151" t="s">
        <v>730</v>
      </c>
      <c r="N23" s="156"/>
      <c r="O23" s="151" t="s">
        <v>731</v>
      </c>
      <c r="P23" s="155">
        <v>100</v>
      </c>
      <c r="Q23" s="156">
        <v>1</v>
      </c>
      <c r="R23" s="163">
        <v>0</v>
      </c>
      <c r="S23" s="572">
        <v>0</v>
      </c>
      <c r="T23" s="195">
        <f t="shared" si="1"/>
        <v>0</v>
      </c>
      <c r="U23" s="630">
        <f t="shared" si="2"/>
        <v>0</v>
      </c>
      <c r="V23" s="159">
        <v>45536</v>
      </c>
      <c r="W23" s="159">
        <v>45657</v>
      </c>
      <c r="X23" s="160">
        <f t="shared" si="0"/>
        <v>121</v>
      </c>
      <c r="Y23" s="158"/>
      <c r="Z23" s="158"/>
      <c r="AA23" s="151" t="s">
        <v>715</v>
      </c>
      <c r="AB23" s="151" t="s">
        <v>699</v>
      </c>
      <c r="AC23" s="151" t="s">
        <v>716</v>
      </c>
      <c r="AD23" s="456" t="s">
        <v>723</v>
      </c>
      <c r="AE23" s="455" t="s">
        <v>212</v>
      </c>
      <c r="AF23" s="163" t="s">
        <v>212</v>
      </c>
      <c r="AG23" s="156" t="s">
        <v>212</v>
      </c>
      <c r="AH23" s="163" t="s">
        <v>212</v>
      </c>
      <c r="AI23" s="163" t="s">
        <v>212</v>
      </c>
      <c r="AJ23" s="158"/>
      <c r="AK23" s="164">
        <v>1</v>
      </c>
      <c r="AL23" s="494">
        <v>0</v>
      </c>
      <c r="AM23" s="480">
        <v>0</v>
      </c>
      <c r="AN23" s="165"/>
      <c r="AO23" s="480">
        <v>0</v>
      </c>
      <c r="AP23" s="163"/>
      <c r="AQ23" s="151" t="s">
        <v>719</v>
      </c>
      <c r="AR23" s="167" t="s">
        <v>720</v>
      </c>
      <c r="AS23" s="869"/>
      <c r="AT23" s="838"/>
      <c r="AU23" s="838"/>
      <c r="AV23" s="839"/>
      <c r="AW23" s="550"/>
      <c r="AX23" s="548"/>
      <c r="AY23" s="548"/>
      <c r="AZ23" s="548"/>
      <c r="BA23" s="220" t="s">
        <v>715</v>
      </c>
    </row>
    <row r="24" spans="1:53" ht="138" customHeight="1">
      <c r="A24" s="1044"/>
      <c r="B24" s="1013"/>
      <c r="C24" s="1045"/>
      <c r="D24" s="969"/>
      <c r="E24" s="1013"/>
      <c r="F24" s="987">
        <v>2024130010180</v>
      </c>
      <c r="G24" s="1013" t="s">
        <v>710</v>
      </c>
      <c r="H24" s="1048"/>
      <c r="I24" s="987" t="s">
        <v>712</v>
      </c>
      <c r="J24" s="987"/>
      <c r="K24" s="1053"/>
      <c r="L24" s="987">
        <v>0.8</v>
      </c>
      <c r="M24" s="151" t="s">
        <v>732</v>
      </c>
      <c r="N24" s="156"/>
      <c r="O24" s="151" t="s">
        <v>733</v>
      </c>
      <c r="P24" s="155">
        <v>10025</v>
      </c>
      <c r="Q24" s="156">
        <v>10025</v>
      </c>
      <c r="R24" s="163">
        <v>73</v>
      </c>
      <c r="S24" s="572">
        <v>461</v>
      </c>
      <c r="T24" s="195">
        <f t="shared" si="1"/>
        <v>534</v>
      </c>
      <c r="U24" s="630">
        <f t="shared" si="2"/>
        <v>5.3266832917705738E-2</v>
      </c>
      <c r="V24" s="159">
        <v>45536</v>
      </c>
      <c r="W24" s="159">
        <v>45657</v>
      </c>
      <c r="X24" s="160">
        <f t="shared" si="0"/>
        <v>121</v>
      </c>
      <c r="Y24" s="208">
        <v>10025</v>
      </c>
      <c r="Z24" s="158"/>
      <c r="AA24" s="151" t="s">
        <v>715</v>
      </c>
      <c r="AB24" s="151" t="s">
        <v>699</v>
      </c>
      <c r="AC24" s="151" t="s">
        <v>716</v>
      </c>
      <c r="AD24" s="456" t="s">
        <v>658</v>
      </c>
      <c r="AE24" s="173" t="s">
        <v>734</v>
      </c>
      <c r="AF24" s="207">
        <v>1070000000</v>
      </c>
      <c r="AG24" s="209" t="s">
        <v>735</v>
      </c>
      <c r="AH24" s="163" t="s">
        <v>661</v>
      </c>
      <c r="AI24" s="163" t="s">
        <v>662</v>
      </c>
      <c r="AJ24" s="158"/>
      <c r="AK24" s="164">
        <v>1</v>
      </c>
      <c r="AL24" s="494">
        <v>1070000000</v>
      </c>
      <c r="AM24" s="480">
        <v>969150000</v>
      </c>
      <c r="AN24" s="165"/>
      <c r="AO24" s="480">
        <v>0</v>
      </c>
      <c r="AP24" s="163"/>
      <c r="AQ24" s="151" t="s">
        <v>719</v>
      </c>
      <c r="AR24" s="167" t="s">
        <v>720</v>
      </c>
      <c r="AS24" s="1072" t="s">
        <v>1391</v>
      </c>
      <c r="AT24" s="838">
        <v>1439791907.0799999</v>
      </c>
      <c r="AU24" s="838">
        <v>1423616125.28</v>
      </c>
      <c r="AV24" s="839">
        <f>+AU24/AT24</f>
        <v>0.98876519466427226</v>
      </c>
      <c r="AW24" s="551" t="s">
        <v>1460</v>
      </c>
      <c r="AX24" s="548" t="s">
        <v>1452</v>
      </c>
      <c r="AY24" s="591" t="s">
        <v>1607</v>
      </c>
      <c r="AZ24" s="548" t="s">
        <v>1608</v>
      </c>
      <c r="BA24" s="220" t="s">
        <v>715</v>
      </c>
    </row>
    <row r="25" spans="1:53" ht="162" customHeight="1">
      <c r="A25" s="1044"/>
      <c r="B25" s="1013"/>
      <c r="C25" s="1045"/>
      <c r="D25" s="969"/>
      <c r="E25" s="1013"/>
      <c r="F25" s="987">
        <v>2024130010180</v>
      </c>
      <c r="G25" s="1013" t="s">
        <v>710</v>
      </c>
      <c r="H25" s="1048"/>
      <c r="I25" s="987" t="s">
        <v>712</v>
      </c>
      <c r="J25" s="987"/>
      <c r="K25" s="1053"/>
      <c r="L25" s="987">
        <v>0.8</v>
      </c>
      <c r="M25" s="151" t="s">
        <v>736</v>
      </c>
      <c r="N25" s="156"/>
      <c r="O25" s="151" t="s">
        <v>737</v>
      </c>
      <c r="P25" s="155">
        <v>10025</v>
      </c>
      <c r="Q25" s="156">
        <v>10025</v>
      </c>
      <c r="R25" s="163">
        <v>0</v>
      </c>
      <c r="S25" s="572">
        <v>0</v>
      </c>
      <c r="T25" s="195">
        <f t="shared" si="1"/>
        <v>0</v>
      </c>
      <c r="U25" s="630">
        <f t="shared" si="2"/>
        <v>0</v>
      </c>
      <c r="V25" s="159">
        <v>45536</v>
      </c>
      <c r="W25" s="159">
        <v>45657</v>
      </c>
      <c r="X25" s="160">
        <f t="shared" si="0"/>
        <v>121</v>
      </c>
      <c r="Y25" s="158"/>
      <c r="Z25" s="158"/>
      <c r="AA25" s="151" t="s">
        <v>715</v>
      </c>
      <c r="AB25" s="151" t="s">
        <v>699</v>
      </c>
      <c r="AC25" s="151" t="s">
        <v>716</v>
      </c>
      <c r="AD25" s="456" t="s">
        <v>658</v>
      </c>
      <c r="AE25" s="173" t="s">
        <v>736</v>
      </c>
      <c r="AF25" s="210">
        <v>200000000</v>
      </c>
      <c r="AG25" s="209" t="s">
        <v>735</v>
      </c>
      <c r="AH25" s="163" t="s">
        <v>661</v>
      </c>
      <c r="AI25" s="163" t="s">
        <v>670</v>
      </c>
      <c r="AJ25" s="158"/>
      <c r="AK25" s="164">
        <v>1</v>
      </c>
      <c r="AL25" s="494">
        <v>200000000</v>
      </c>
      <c r="AM25" s="480">
        <v>0</v>
      </c>
      <c r="AN25" s="165"/>
      <c r="AO25" s="480">
        <v>0</v>
      </c>
      <c r="AP25" s="163"/>
      <c r="AQ25" s="151" t="s">
        <v>719</v>
      </c>
      <c r="AR25" s="167" t="s">
        <v>720</v>
      </c>
      <c r="AS25" s="1013"/>
      <c r="AT25" s="838"/>
      <c r="AU25" s="838"/>
      <c r="AV25" s="839"/>
      <c r="AW25" s="550"/>
      <c r="AX25" s="548"/>
      <c r="AY25" s="548"/>
      <c r="AZ25" s="548"/>
      <c r="BA25" s="220" t="s">
        <v>715</v>
      </c>
    </row>
    <row r="26" spans="1:53" ht="162.75" customHeight="1">
      <c r="A26" s="1044"/>
      <c r="B26" s="1013"/>
      <c r="C26" s="1045"/>
      <c r="D26" s="969"/>
      <c r="E26" s="1013"/>
      <c r="F26" s="987">
        <v>2024130010180</v>
      </c>
      <c r="G26" s="1013" t="s">
        <v>710</v>
      </c>
      <c r="H26" s="992"/>
      <c r="I26" s="879" t="s">
        <v>712</v>
      </c>
      <c r="J26" s="879"/>
      <c r="K26" s="1054"/>
      <c r="L26" s="879">
        <v>0.8</v>
      </c>
      <c r="M26" s="151" t="s">
        <v>738</v>
      </c>
      <c r="N26" s="156"/>
      <c r="O26" s="151" t="s">
        <v>739</v>
      </c>
      <c r="P26" s="155">
        <v>1</v>
      </c>
      <c r="Q26" s="156">
        <v>0.3</v>
      </c>
      <c r="R26" s="163">
        <v>0</v>
      </c>
      <c r="S26" s="572">
        <v>0</v>
      </c>
      <c r="T26" s="195">
        <f t="shared" si="1"/>
        <v>0</v>
      </c>
      <c r="U26" s="630">
        <f t="shared" si="2"/>
        <v>0</v>
      </c>
      <c r="V26" s="159">
        <v>45474</v>
      </c>
      <c r="W26" s="159">
        <v>45657</v>
      </c>
      <c r="X26" s="160">
        <f t="shared" si="0"/>
        <v>183</v>
      </c>
      <c r="Y26" s="158"/>
      <c r="Z26" s="158"/>
      <c r="AA26" s="151" t="s">
        <v>715</v>
      </c>
      <c r="AB26" s="151" t="s">
        <v>699</v>
      </c>
      <c r="AC26" s="151" t="s">
        <v>716</v>
      </c>
      <c r="AD26" s="456" t="s">
        <v>658</v>
      </c>
      <c r="AE26" s="173" t="s">
        <v>740</v>
      </c>
      <c r="AF26" s="211">
        <v>40000000</v>
      </c>
      <c r="AG26" s="156" t="s">
        <v>669</v>
      </c>
      <c r="AH26" s="163" t="s">
        <v>661</v>
      </c>
      <c r="AI26" s="163" t="s">
        <v>670</v>
      </c>
      <c r="AJ26" s="158"/>
      <c r="AK26" s="164">
        <v>168000000</v>
      </c>
      <c r="AL26" s="494">
        <v>40000000</v>
      </c>
      <c r="AM26" s="480">
        <v>0</v>
      </c>
      <c r="AN26" s="165"/>
      <c r="AO26" s="480">
        <v>0</v>
      </c>
      <c r="AP26" s="163"/>
      <c r="AQ26" s="151" t="s">
        <v>719</v>
      </c>
      <c r="AR26" s="167" t="s">
        <v>720</v>
      </c>
      <c r="AS26" s="869"/>
      <c r="AT26" s="838"/>
      <c r="AU26" s="838"/>
      <c r="AV26" s="839"/>
      <c r="AW26" s="550"/>
      <c r="AX26" s="548"/>
      <c r="AY26" s="548"/>
      <c r="AZ26" s="548"/>
      <c r="BA26" s="220" t="s">
        <v>715</v>
      </c>
    </row>
    <row r="27" spans="1:53" ht="148.5" customHeight="1">
      <c r="A27" s="1044"/>
      <c r="B27" s="1013"/>
      <c r="C27" s="1045"/>
      <c r="D27" s="969"/>
      <c r="E27" s="1013"/>
      <c r="F27" s="987">
        <v>2024130010180</v>
      </c>
      <c r="G27" s="1013" t="s">
        <v>710</v>
      </c>
      <c r="H27" s="1050" t="s">
        <v>741</v>
      </c>
      <c r="I27" s="878" t="s">
        <v>742</v>
      </c>
      <c r="J27" s="878">
        <v>8906</v>
      </c>
      <c r="K27" s="1055">
        <v>8906</v>
      </c>
      <c r="L27" s="878">
        <v>0.2</v>
      </c>
      <c r="M27" s="220" t="s">
        <v>743</v>
      </c>
      <c r="N27" s="156"/>
      <c r="O27" s="151" t="s">
        <v>744</v>
      </c>
      <c r="P27" s="155">
        <v>30</v>
      </c>
      <c r="Q27" s="156">
        <v>30</v>
      </c>
      <c r="R27" s="163">
        <v>0</v>
      </c>
      <c r="S27" s="572">
        <v>0</v>
      </c>
      <c r="T27" s="195">
        <f t="shared" si="1"/>
        <v>0</v>
      </c>
      <c r="U27" s="630">
        <f t="shared" si="2"/>
        <v>0</v>
      </c>
      <c r="V27" s="159">
        <v>45536</v>
      </c>
      <c r="W27" s="159">
        <v>45657</v>
      </c>
      <c r="X27" s="160">
        <f t="shared" si="0"/>
        <v>121</v>
      </c>
      <c r="Y27" s="158"/>
      <c r="Z27" s="158"/>
      <c r="AA27" s="151" t="s">
        <v>715</v>
      </c>
      <c r="AB27" s="151" t="s">
        <v>699</v>
      </c>
      <c r="AC27" s="151" t="s">
        <v>716</v>
      </c>
      <c r="AD27" s="456" t="s">
        <v>723</v>
      </c>
      <c r="AE27" s="173" t="s">
        <v>212</v>
      </c>
      <c r="AF27" s="163" t="s">
        <v>212</v>
      </c>
      <c r="AG27" s="156" t="s">
        <v>212</v>
      </c>
      <c r="AH27" s="163" t="s">
        <v>212</v>
      </c>
      <c r="AI27" s="163" t="s">
        <v>212</v>
      </c>
      <c r="AJ27" s="158"/>
      <c r="AK27" s="164">
        <v>1</v>
      </c>
      <c r="AL27" s="494">
        <v>0</v>
      </c>
      <c r="AM27" s="480">
        <v>0</v>
      </c>
      <c r="AN27" s="165"/>
      <c r="AO27" s="480">
        <v>0</v>
      </c>
      <c r="AP27" s="163"/>
      <c r="AQ27" s="151" t="s">
        <v>719</v>
      </c>
      <c r="AR27" s="167" t="s">
        <v>720</v>
      </c>
      <c r="AS27" s="1072" t="s">
        <v>1392</v>
      </c>
      <c r="AT27" s="838">
        <v>2071789517.9200001</v>
      </c>
      <c r="AU27" s="838">
        <v>1307665404.0799999</v>
      </c>
      <c r="AV27" s="839">
        <f>+AU27/AT27</f>
        <v>0.63117676422692182</v>
      </c>
      <c r="AW27" s="550"/>
      <c r="AX27" s="548"/>
      <c r="AY27" s="548"/>
      <c r="AZ27" s="548"/>
      <c r="BA27" s="220" t="s">
        <v>715</v>
      </c>
    </row>
    <row r="28" spans="1:53" ht="157.5" customHeight="1">
      <c r="A28" s="1044"/>
      <c r="B28" s="1013"/>
      <c r="C28" s="1045"/>
      <c r="D28" s="969"/>
      <c r="E28" s="1013"/>
      <c r="F28" s="987">
        <v>2024130010180</v>
      </c>
      <c r="G28" s="1013" t="s">
        <v>710</v>
      </c>
      <c r="H28" s="1048"/>
      <c r="I28" s="987" t="s">
        <v>742</v>
      </c>
      <c r="J28" s="987"/>
      <c r="K28" s="1056"/>
      <c r="L28" s="987">
        <v>0.2</v>
      </c>
      <c r="M28" s="220" t="s">
        <v>745</v>
      </c>
      <c r="N28" s="156"/>
      <c r="O28" s="151" t="s">
        <v>746</v>
      </c>
      <c r="P28" s="155">
        <v>30</v>
      </c>
      <c r="Q28" s="156">
        <v>30</v>
      </c>
      <c r="R28" s="163">
        <v>30</v>
      </c>
      <c r="S28" s="572">
        <v>0</v>
      </c>
      <c r="T28" s="195">
        <f t="shared" si="1"/>
        <v>30</v>
      </c>
      <c r="U28" s="630">
        <f t="shared" si="2"/>
        <v>1</v>
      </c>
      <c r="V28" s="159">
        <v>45536</v>
      </c>
      <c r="W28" s="159">
        <v>45657</v>
      </c>
      <c r="X28" s="160">
        <f t="shared" si="0"/>
        <v>121</v>
      </c>
      <c r="Y28" s="158"/>
      <c r="Z28" s="158"/>
      <c r="AA28" s="151" t="s">
        <v>715</v>
      </c>
      <c r="AB28" s="151" t="s">
        <v>699</v>
      </c>
      <c r="AC28" s="151" t="s">
        <v>716</v>
      </c>
      <c r="AD28" s="456" t="s">
        <v>658</v>
      </c>
      <c r="AE28" s="173" t="s">
        <v>745</v>
      </c>
      <c r="AF28" s="207">
        <v>1100000000</v>
      </c>
      <c r="AG28" s="156" t="s">
        <v>676</v>
      </c>
      <c r="AH28" s="163" t="s">
        <v>661</v>
      </c>
      <c r="AI28" s="163" t="s">
        <v>683</v>
      </c>
      <c r="AJ28" s="158"/>
      <c r="AK28" s="164">
        <v>1</v>
      </c>
      <c r="AL28" s="494">
        <v>1100000000</v>
      </c>
      <c r="AM28" s="480">
        <v>0</v>
      </c>
      <c r="AN28" s="165"/>
      <c r="AO28" s="480">
        <v>0</v>
      </c>
      <c r="AP28" s="163"/>
      <c r="AQ28" s="151" t="s">
        <v>719</v>
      </c>
      <c r="AR28" s="167" t="s">
        <v>720</v>
      </c>
      <c r="AS28" s="1013"/>
      <c r="AT28" s="838"/>
      <c r="AU28" s="838"/>
      <c r="AV28" s="839"/>
      <c r="AW28" s="551" t="s">
        <v>1461</v>
      </c>
      <c r="AX28" s="548" t="s">
        <v>1453</v>
      </c>
      <c r="AY28" s="548"/>
      <c r="AZ28" s="548"/>
      <c r="BA28" s="220" t="s">
        <v>715</v>
      </c>
    </row>
    <row r="29" spans="1:53" ht="160.5" customHeight="1">
      <c r="A29" s="1044"/>
      <c r="B29" s="1013"/>
      <c r="C29" s="1045"/>
      <c r="D29" s="969"/>
      <c r="E29" s="1013"/>
      <c r="F29" s="987">
        <v>2024130010180</v>
      </c>
      <c r="G29" s="1013" t="s">
        <v>710</v>
      </c>
      <c r="H29" s="1048"/>
      <c r="I29" s="987" t="s">
        <v>742</v>
      </c>
      <c r="J29" s="987"/>
      <c r="K29" s="1056"/>
      <c r="L29" s="987">
        <v>0.2</v>
      </c>
      <c r="M29" s="151" t="s">
        <v>747</v>
      </c>
      <c r="N29" s="156"/>
      <c r="O29" s="151" t="s">
        <v>748</v>
      </c>
      <c r="P29" s="155">
        <v>10</v>
      </c>
      <c r="Q29" s="156">
        <v>4</v>
      </c>
      <c r="R29" s="163">
        <v>4</v>
      </c>
      <c r="S29" s="572">
        <v>3</v>
      </c>
      <c r="T29" s="195">
        <f t="shared" si="1"/>
        <v>7</v>
      </c>
      <c r="U29" s="630">
        <f t="shared" si="2"/>
        <v>1</v>
      </c>
      <c r="V29" s="159">
        <v>45536</v>
      </c>
      <c r="W29" s="159">
        <v>45657</v>
      </c>
      <c r="X29" s="160">
        <f t="shared" si="0"/>
        <v>121</v>
      </c>
      <c r="Y29" s="158"/>
      <c r="Z29" s="158"/>
      <c r="AA29" s="151" t="s">
        <v>715</v>
      </c>
      <c r="AB29" s="151" t="s">
        <v>699</v>
      </c>
      <c r="AC29" s="151" t="s">
        <v>716</v>
      </c>
      <c r="AD29" s="456" t="s">
        <v>658</v>
      </c>
      <c r="AE29" s="173" t="s">
        <v>747</v>
      </c>
      <c r="AF29" s="213">
        <v>1499999999.999999</v>
      </c>
      <c r="AG29" s="156" t="s">
        <v>676</v>
      </c>
      <c r="AH29" s="163" t="s">
        <v>661</v>
      </c>
      <c r="AI29" s="163" t="s">
        <v>662</v>
      </c>
      <c r="AJ29" s="146" t="s">
        <v>718</v>
      </c>
      <c r="AK29" s="164">
        <v>1452461851.96</v>
      </c>
      <c r="AL29" s="494">
        <v>1892189288.0799999</v>
      </c>
      <c r="AM29" s="480">
        <v>1212737491</v>
      </c>
      <c r="AN29" s="165"/>
      <c r="AO29" s="480">
        <v>363821247.19</v>
      </c>
      <c r="AP29" s="163"/>
      <c r="AQ29" s="151" t="s">
        <v>719</v>
      </c>
      <c r="AR29" s="167" t="s">
        <v>720</v>
      </c>
      <c r="AS29" s="1013"/>
      <c r="AT29" s="838"/>
      <c r="AU29" s="838"/>
      <c r="AV29" s="839"/>
      <c r="AW29" s="551" t="s">
        <v>1462</v>
      </c>
      <c r="AX29" s="548" t="s">
        <v>1454</v>
      </c>
      <c r="AY29" s="592" t="s">
        <v>1462</v>
      </c>
      <c r="AZ29" s="597" t="s">
        <v>1609</v>
      </c>
      <c r="BA29" s="220" t="s">
        <v>715</v>
      </c>
    </row>
    <row r="30" spans="1:53" ht="129.75" customHeight="1">
      <c r="A30" s="1044"/>
      <c r="B30" s="1013"/>
      <c r="C30" s="1045"/>
      <c r="D30" s="969"/>
      <c r="E30" s="1013"/>
      <c r="F30" s="987">
        <v>2024130010180</v>
      </c>
      <c r="G30" s="1013" t="s">
        <v>710</v>
      </c>
      <c r="H30" s="1048"/>
      <c r="I30" s="987" t="s">
        <v>742</v>
      </c>
      <c r="J30" s="987"/>
      <c r="K30" s="1056"/>
      <c r="L30" s="987">
        <v>0.2</v>
      </c>
      <c r="M30" s="151" t="s">
        <v>749</v>
      </c>
      <c r="N30" s="156"/>
      <c r="O30" s="151" t="s">
        <v>750</v>
      </c>
      <c r="P30" s="155">
        <v>30</v>
      </c>
      <c r="Q30" s="156">
        <v>1</v>
      </c>
      <c r="R30" s="163">
        <v>0</v>
      </c>
      <c r="S30" s="572">
        <v>0</v>
      </c>
      <c r="T30" s="195">
        <f t="shared" si="1"/>
        <v>0</v>
      </c>
      <c r="U30" s="630">
        <f t="shared" si="2"/>
        <v>0</v>
      </c>
      <c r="V30" s="159">
        <v>45536</v>
      </c>
      <c r="W30" s="159">
        <v>45657</v>
      </c>
      <c r="X30" s="160">
        <f t="shared" si="0"/>
        <v>121</v>
      </c>
      <c r="Y30" s="158"/>
      <c r="Z30" s="158"/>
      <c r="AA30" s="151" t="s">
        <v>715</v>
      </c>
      <c r="AB30" s="151" t="s">
        <v>699</v>
      </c>
      <c r="AC30" s="151" t="s">
        <v>716</v>
      </c>
      <c r="AD30" s="456" t="s">
        <v>723</v>
      </c>
      <c r="AE30" s="173" t="s">
        <v>212</v>
      </c>
      <c r="AF30" s="163" t="s">
        <v>212</v>
      </c>
      <c r="AG30" s="156" t="s">
        <v>212</v>
      </c>
      <c r="AH30" s="163" t="s">
        <v>212</v>
      </c>
      <c r="AI30" s="163" t="s">
        <v>212</v>
      </c>
      <c r="AJ30" s="158"/>
      <c r="AK30" s="164">
        <v>1</v>
      </c>
      <c r="AL30" s="494">
        <v>0</v>
      </c>
      <c r="AM30" s="480">
        <v>0</v>
      </c>
      <c r="AN30" s="165"/>
      <c r="AO30" s="480">
        <v>0</v>
      </c>
      <c r="AP30" s="163"/>
      <c r="AQ30" s="151" t="s">
        <v>719</v>
      </c>
      <c r="AR30" s="167" t="s">
        <v>720</v>
      </c>
      <c r="AS30" s="1013"/>
      <c r="AT30" s="838"/>
      <c r="AU30" s="838"/>
      <c r="AV30" s="839"/>
      <c r="AW30" s="550"/>
      <c r="AX30" s="548"/>
      <c r="AY30" s="548"/>
      <c r="AZ30" s="548"/>
      <c r="BA30" s="220" t="s">
        <v>715</v>
      </c>
    </row>
    <row r="31" spans="1:53" ht="159" customHeight="1">
      <c r="A31" s="1044"/>
      <c r="B31" s="1013"/>
      <c r="C31" s="1045"/>
      <c r="D31" s="969"/>
      <c r="E31" s="1013"/>
      <c r="F31" s="987">
        <v>2024130010180</v>
      </c>
      <c r="G31" s="1013" t="s">
        <v>710</v>
      </c>
      <c r="H31" s="1048"/>
      <c r="I31" s="987" t="s">
        <v>742</v>
      </c>
      <c r="J31" s="987"/>
      <c r="K31" s="1056"/>
      <c r="L31" s="987">
        <v>0.2</v>
      </c>
      <c r="M31" s="151" t="s">
        <v>751</v>
      </c>
      <c r="N31" s="156"/>
      <c r="O31" s="151" t="s">
        <v>752</v>
      </c>
      <c r="P31" s="155">
        <v>5</v>
      </c>
      <c r="Q31" s="156" t="s">
        <v>205</v>
      </c>
      <c r="R31" s="163" t="s">
        <v>205</v>
      </c>
      <c r="S31" s="572" t="s">
        <v>205</v>
      </c>
      <c r="T31" s="195"/>
      <c r="U31" s="631"/>
      <c r="V31" s="159">
        <v>45474</v>
      </c>
      <c r="W31" s="159">
        <v>45657</v>
      </c>
      <c r="X31" s="160">
        <f t="shared" si="0"/>
        <v>183</v>
      </c>
      <c r="Y31" s="158"/>
      <c r="Z31" s="158"/>
      <c r="AA31" s="151" t="s">
        <v>715</v>
      </c>
      <c r="AB31" s="151" t="s">
        <v>699</v>
      </c>
      <c r="AC31" s="151" t="s">
        <v>716</v>
      </c>
      <c r="AD31" s="456" t="s">
        <v>723</v>
      </c>
      <c r="AE31" s="173" t="s">
        <v>212</v>
      </c>
      <c r="AF31" s="163" t="s">
        <v>212</v>
      </c>
      <c r="AG31" s="156" t="s">
        <v>212</v>
      </c>
      <c r="AH31" s="163" t="s">
        <v>212</v>
      </c>
      <c r="AI31" s="163" t="s">
        <v>212</v>
      </c>
      <c r="AJ31" s="158"/>
      <c r="AK31" s="164">
        <v>500000000</v>
      </c>
      <c r="AL31" s="494">
        <v>0</v>
      </c>
      <c r="AM31" s="480">
        <v>0</v>
      </c>
      <c r="AN31" s="165"/>
      <c r="AO31" s="480">
        <v>0</v>
      </c>
      <c r="AP31" s="163"/>
      <c r="AQ31" s="151" t="s">
        <v>719</v>
      </c>
      <c r="AR31" s="167" t="s">
        <v>720</v>
      </c>
      <c r="AS31" s="1013"/>
      <c r="AT31" s="838"/>
      <c r="AU31" s="838"/>
      <c r="AV31" s="839"/>
      <c r="AW31" s="550"/>
      <c r="AX31" s="548"/>
      <c r="AY31" s="548"/>
      <c r="AZ31" s="548"/>
      <c r="BA31" s="220" t="s">
        <v>715</v>
      </c>
    </row>
    <row r="32" spans="1:53" ht="135" customHeight="1">
      <c r="A32" s="1044"/>
      <c r="B32" s="1013"/>
      <c r="C32" s="1045"/>
      <c r="D32" s="969"/>
      <c r="E32" s="1013"/>
      <c r="F32" s="987">
        <v>2024130010180</v>
      </c>
      <c r="G32" s="1013" t="s">
        <v>710</v>
      </c>
      <c r="H32" s="1048"/>
      <c r="I32" s="987" t="s">
        <v>742</v>
      </c>
      <c r="J32" s="987"/>
      <c r="K32" s="1056"/>
      <c r="L32" s="987">
        <v>0.2</v>
      </c>
      <c r="M32" s="151" t="s">
        <v>753</v>
      </c>
      <c r="N32" s="156"/>
      <c r="O32" s="151" t="s">
        <v>754</v>
      </c>
      <c r="P32" s="155">
        <v>30</v>
      </c>
      <c r="Q32" s="156">
        <v>4</v>
      </c>
      <c r="R32" s="163">
        <v>0</v>
      </c>
      <c r="S32" s="572">
        <v>0</v>
      </c>
      <c r="T32" s="195">
        <f t="shared" si="1"/>
        <v>0</v>
      </c>
      <c r="U32" s="630">
        <f t="shared" si="2"/>
        <v>0</v>
      </c>
      <c r="V32" s="159">
        <v>45536</v>
      </c>
      <c r="W32" s="159">
        <v>45657</v>
      </c>
      <c r="X32" s="160">
        <f t="shared" si="0"/>
        <v>121</v>
      </c>
      <c r="Y32" s="158"/>
      <c r="Z32" s="158"/>
      <c r="AA32" s="151" t="s">
        <v>715</v>
      </c>
      <c r="AB32" s="151" t="s">
        <v>699</v>
      </c>
      <c r="AC32" s="151" t="s">
        <v>716</v>
      </c>
      <c r="AD32" s="456" t="s">
        <v>658</v>
      </c>
      <c r="AE32" s="173" t="s">
        <v>755</v>
      </c>
      <c r="AF32" s="207">
        <v>480000000</v>
      </c>
      <c r="AG32" s="156" t="s">
        <v>676</v>
      </c>
      <c r="AH32" s="163" t="s">
        <v>661</v>
      </c>
      <c r="AI32" s="163" t="s">
        <v>670</v>
      </c>
      <c r="AJ32" s="158"/>
      <c r="AK32" s="164">
        <v>0</v>
      </c>
      <c r="AL32" s="494">
        <v>480000000</v>
      </c>
      <c r="AM32" s="480">
        <v>0</v>
      </c>
      <c r="AN32" s="165"/>
      <c r="AO32" s="480">
        <v>0</v>
      </c>
      <c r="AP32" s="163"/>
      <c r="AQ32" s="151" t="s">
        <v>719</v>
      </c>
      <c r="AR32" s="167" t="s">
        <v>720</v>
      </c>
      <c r="AS32" s="1013"/>
      <c r="AT32" s="838"/>
      <c r="AU32" s="838"/>
      <c r="AV32" s="839"/>
      <c r="AW32" s="550"/>
      <c r="AX32" s="548"/>
      <c r="AY32" s="548"/>
      <c r="AZ32" s="548"/>
      <c r="BA32" s="220" t="s">
        <v>715</v>
      </c>
    </row>
    <row r="33" spans="1:53" ht="127.5" customHeight="1">
      <c r="A33" s="1044"/>
      <c r="B33" s="1013"/>
      <c r="C33" s="1045"/>
      <c r="D33" s="969"/>
      <c r="E33" s="1013"/>
      <c r="F33" s="987">
        <v>2024130010180</v>
      </c>
      <c r="G33" s="1013" t="s">
        <v>710</v>
      </c>
      <c r="H33" s="1048"/>
      <c r="I33" s="987" t="s">
        <v>742</v>
      </c>
      <c r="J33" s="987"/>
      <c r="K33" s="1056"/>
      <c r="L33" s="987">
        <v>0.2</v>
      </c>
      <c r="M33" s="220" t="s">
        <v>756</v>
      </c>
      <c r="N33" s="156"/>
      <c r="O33" s="151" t="s">
        <v>757</v>
      </c>
      <c r="P33" s="155">
        <v>1</v>
      </c>
      <c r="Q33" s="156" t="s">
        <v>205</v>
      </c>
      <c r="R33" s="163" t="s">
        <v>205</v>
      </c>
      <c r="S33" s="572" t="s">
        <v>205</v>
      </c>
      <c r="T33" s="195"/>
      <c r="U33" s="631"/>
      <c r="V33" s="159">
        <v>45474</v>
      </c>
      <c r="W33" s="159">
        <v>45657</v>
      </c>
      <c r="X33" s="160">
        <f t="shared" si="0"/>
        <v>183</v>
      </c>
      <c r="Y33" s="158"/>
      <c r="Z33" s="158"/>
      <c r="AA33" s="151" t="s">
        <v>715</v>
      </c>
      <c r="AB33" s="151" t="s">
        <v>699</v>
      </c>
      <c r="AC33" s="151" t="s">
        <v>716</v>
      </c>
      <c r="AD33" s="456" t="s">
        <v>723</v>
      </c>
      <c r="AE33" s="173" t="s">
        <v>212</v>
      </c>
      <c r="AF33" s="163" t="s">
        <v>212</v>
      </c>
      <c r="AG33" s="156" t="s">
        <v>212</v>
      </c>
      <c r="AH33" s="163" t="s">
        <v>212</v>
      </c>
      <c r="AI33" s="163" t="s">
        <v>212</v>
      </c>
      <c r="AJ33" s="158"/>
      <c r="AK33" s="206">
        <v>168000000</v>
      </c>
      <c r="AL33" s="494">
        <v>0</v>
      </c>
      <c r="AM33" s="480">
        <v>0</v>
      </c>
      <c r="AN33" s="165"/>
      <c r="AO33" s="480">
        <v>0</v>
      </c>
      <c r="AP33" s="163"/>
      <c r="AQ33" s="151" t="s">
        <v>719</v>
      </c>
      <c r="AR33" s="167" t="s">
        <v>720</v>
      </c>
      <c r="AS33" s="869"/>
      <c r="AT33" s="838"/>
      <c r="AU33" s="838"/>
      <c r="AV33" s="839"/>
      <c r="AW33" s="550"/>
      <c r="AX33" s="548"/>
      <c r="AY33" s="548"/>
      <c r="AZ33" s="548"/>
      <c r="BA33" s="220" t="s">
        <v>715</v>
      </c>
    </row>
    <row r="34" spans="1:53" ht="153" customHeight="1">
      <c r="A34" s="1044"/>
      <c r="B34" s="1013"/>
      <c r="C34" s="1045"/>
      <c r="D34" s="969"/>
      <c r="E34" s="1013"/>
      <c r="F34" s="987">
        <v>2024130010180</v>
      </c>
      <c r="G34" s="1013" t="s">
        <v>710</v>
      </c>
      <c r="H34" s="1048"/>
      <c r="I34" s="987" t="s">
        <v>712</v>
      </c>
      <c r="J34" s="987"/>
      <c r="K34" s="1056"/>
      <c r="L34" s="987">
        <v>0.8</v>
      </c>
      <c r="M34" s="220" t="s">
        <v>758</v>
      </c>
      <c r="N34" s="156"/>
      <c r="O34" s="151" t="s">
        <v>759</v>
      </c>
      <c r="P34" s="155">
        <v>10025</v>
      </c>
      <c r="Q34" s="156">
        <v>10025</v>
      </c>
      <c r="R34" s="163">
        <v>8827</v>
      </c>
      <c r="S34" s="572">
        <v>8827</v>
      </c>
      <c r="T34" s="195">
        <f t="shared" si="1"/>
        <v>17654</v>
      </c>
      <c r="U34" s="630">
        <f t="shared" si="2"/>
        <v>1</v>
      </c>
      <c r="V34" s="159">
        <v>45536</v>
      </c>
      <c r="W34" s="159">
        <v>45657</v>
      </c>
      <c r="X34" s="160">
        <f t="shared" si="0"/>
        <v>121</v>
      </c>
      <c r="Y34" s="158"/>
      <c r="Z34" s="158"/>
      <c r="AA34" s="151" t="s">
        <v>715</v>
      </c>
      <c r="AB34" s="151" t="s">
        <v>699</v>
      </c>
      <c r="AC34" s="151" t="s">
        <v>716</v>
      </c>
      <c r="AD34" s="456" t="s">
        <v>658</v>
      </c>
      <c r="AE34" s="173" t="s">
        <v>760</v>
      </c>
      <c r="AF34" s="207">
        <v>400000000</v>
      </c>
      <c r="AG34" s="156" t="s">
        <v>676</v>
      </c>
      <c r="AH34" s="163" t="s">
        <v>661</v>
      </c>
      <c r="AI34" s="163" t="s">
        <v>683</v>
      </c>
      <c r="AJ34" s="146" t="s">
        <v>718</v>
      </c>
      <c r="AK34" s="164">
        <v>280000000</v>
      </c>
      <c r="AL34" s="494">
        <v>1434701449.9200001</v>
      </c>
      <c r="AM34" s="480">
        <v>139478000</v>
      </c>
      <c r="AN34" s="165"/>
      <c r="AO34" s="480">
        <v>0</v>
      </c>
      <c r="AP34" s="163"/>
      <c r="AQ34" s="151" t="s">
        <v>719</v>
      </c>
      <c r="AR34" s="167" t="s">
        <v>720</v>
      </c>
      <c r="AS34" s="1072" t="s">
        <v>1393</v>
      </c>
      <c r="AT34" s="840">
        <v>11243939935.959999</v>
      </c>
      <c r="AU34" s="840">
        <v>5110815515.2799997</v>
      </c>
      <c r="AV34" s="843">
        <f>+AU34/AT34</f>
        <v>0.45453956036662535</v>
      </c>
      <c r="AW34" s="551" t="s">
        <v>1464</v>
      </c>
      <c r="AX34" s="548" t="s">
        <v>1455</v>
      </c>
      <c r="AY34" s="591" t="s">
        <v>1607</v>
      </c>
      <c r="AZ34" s="548" t="s">
        <v>1610</v>
      </c>
      <c r="BA34" s="220" t="s">
        <v>715</v>
      </c>
    </row>
    <row r="35" spans="1:53" ht="136.5" customHeight="1">
      <c r="A35" s="1044"/>
      <c r="B35" s="1013"/>
      <c r="C35" s="1045"/>
      <c r="D35" s="969"/>
      <c r="E35" s="1013"/>
      <c r="F35" s="987">
        <v>2024130010180</v>
      </c>
      <c r="G35" s="1013" t="s">
        <v>710</v>
      </c>
      <c r="H35" s="1048"/>
      <c r="I35" s="987" t="s">
        <v>712</v>
      </c>
      <c r="J35" s="987"/>
      <c r="K35" s="1056"/>
      <c r="L35" s="987">
        <v>0.8</v>
      </c>
      <c r="M35" s="220" t="s">
        <v>761</v>
      </c>
      <c r="N35" s="156"/>
      <c r="O35" s="151" t="s">
        <v>762</v>
      </c>
      <c r="P35" s="214">
        <v>20</v>
      </c>
      <c r="Q35" s="163">
        <v>50</v>
      </c>
      <c r="R35" s="163">
        <v>37</v>
      </c>
      <c r="S35" s="572">
        <v>57</v>
      </c>
      <c r="T35" s="195">
        <f t="shared" si="1"/>
        <v>94</v>
      </c>
      <c r="U35" s="630">
        <f t="shared" si="2"/>
        <v>1</v>
      </c>
      <c r="V35" s="159">
        <v>45536</v>
      </c>
      <c r="W35" s="159">
        <v>45657</v>
      </c>
      <c r="X35" s="160">
        <f t="shared" si="0"/>
        <v>121</v>
      </c>
      <c r="Y35" s="158"/>
      <c r="Z35" s="158"/>
      <c r="AA35" s="151" t="s">
        <v>715</v>
      </c>
      <c r="AB35" s="151" t="s">
        <v>699</v>
      </c>
      <c r="AC35" s="151" t="s">
        <v>716</v>
      </c>
      <c r="AD35" s="456" t="s">
        <v>723</v>
      </c>
      <c r="AE35" s="173" t="s">
        <v>212</v>
      </c>
      <c r="AF35" s="163" t="s">
        <v>212</v>
      </c>
      <c r="AG35" s="156" t="s">
        <v>212</v>
      </c>
      <c r="AH35" s="163" t="s">
        <v>212</v>
      </c>
      <c r="AI35" s="163" t="s">
        <v>212</v>
      </c>
      <c r="AJ35" s="158"/>
      <c r="AK35" s="164">
        <v>1</v>
      </c>
      <c r="AL35" s="494">
        <v>0</v>
      </c>
      <c r="AM35" s="480">
        <v>0</v>
      </c>
      <c r="AN35" s="165"/>
      <c r="AO35" s="480">
        <v>0</v>
      </c>
      <c r="AP35" s="163"/>
      <c r="AQ35" s="151" t="s">
        <v>719</v>
      </c>
      <c r="AR35" s="167" t="s">
        <v>720</v>
      </c>
      <c r="AS35" s="1013"/>
      <c r="AT35" s="841"/>
      <c r="AU35" s="841"/>
      <c r="AV35" s="844"/>
      <c r="AW35" s="551" t="s">
        <v>1463</v>
      </c>
      <c r="AX35" s="548" t="s">
        <v>1456</v>
      </c>
      <c r="AY35" s="548"/>
      <c r="AZ35" s="548" t="s">
        <v>1611</v>
      </c>
      <c r="BA35" s="220" t="s">
        <v>715</v>
      </c>
    </row>
    <row r="36" spans="1:53" ht="126" customHeight="1">
      <c r="A36" s="1044"/>
      <c r="B36" s="1013"/>
      <c r="C36" s="1045"/>
      <c r="D36" s="969"/>
      <c r="E36" s="1013"/>
      <c r="F36" s="987">
        <v>2024130010180</v>
      </c>
      <c r="G36" s="1013" t="s">
        <v>710</v>
      </c>
      <c r="H36" s="1048"/>
      <c r="I36" s="987" t="s">
        <v>712</v>
      </c>
      <c r="J36" s="987"/>
      <c r="K36" s="1056"/>
      <c r="L36" s="987">
        <v>0.8</v>
      </c>
      <c r="M36" s="220" t="s">
        <v>763</v>
      </c>
      <c r="N36" s="156"/>
      <c r="O36" s="151" t="s">
        <v>764</v>
      </c>
      <c r="P36" s="155">
        <v>2</v>
      </c>
      <c r="Q36" s="156">
        <v>5</v>
      </c>
      <c r="R36" s="163">
        <v>5</v>
      </c>
      <c r="S36" s="572">
        <v>0</v>
      </c>
      <c r="T36" s="195">
        <f t="shared" si="1"/>
        <v>5</v>
      </c>
      <c r="U36" s="630">
        <f t="shared" si="2"/>
        <v>1</v>
      </c>
      <c r="V36" s="159">
        <v>45474</v>
      </c>
      <c r="W36" s="159">
        <v>45657</v>
      </c>
      <c r="X36" s="160">
        <f t="shared" si="0"/>
        <v>183</v>
      </c>
      <c r="Y36" s="158"/>
      <c r="Z36" s="158"/>
      <c r="AA36" s="151" t="s">
        <v>715</v>
      </c>
      <c r="AB36" s="151" t="s">
        <v>699</v>
      </c>
      <c r="AC36" s="151" t="s">
        <v>716</v>
      </c>
      <c r="AD36" s="456" t="s">
        <v>723</v>
      </c>
      <c r="AE36" s="173" t="s">
        <v>212</v>
      </c>
      <c r="AF36" s="163" t="s">
        <v>212</v>
      </c>
      <c r="AG36" s="156" t="s">
        <v>212</v>
      </c>
      <c r="AH36" s="163" t="s">
        <v>212</v>
      </c>
      <c r="AI36" s="163" t="s">
        <v>212</v>
      </c>
      <c r="AJ36" s="158"/>
      <c r="AK36" s="164">
        <v>1</v>
      </c>
      <c r="AL36" s="494">
        <v>0</v>
      </c>
      <c r="AM36" s="480">
        <v>0</v>
      </c>
      <c r="AN36" s="165"/>
      <c r="AO36" s="480">
        <v>0</v>
      </c>
      <c r="AP36" s="163"/>
      <c r="AQ36" s="151" t="s">
        <v>719</v>
      </c>
      <c r="AR36" s="167" t="s">
        <v>720</v>
      </c>
      <c r="AS36" s="1013"/>
      <c r="AT36" s="841"/>
      <c r="AU36" s="841"/>
      <c r="AV36" s="844"/>
      <c r="AW36" s="551" t="s">
        <v>1465</v>
      </c>
      <c r="AX36" s="548" t="s">
        <v>1457</v>
      </c>
      <c r="AY36" s="548"/>
      <c r="AZ36" s="548" t="s">
        <v>1612</v>
      </c>
      <c r="BA36" s="220" t="s">
        <v>715</v>
      </c>
    </row>
    <row r="37" spans="1:53" ht="153" customHeight="1">
      <c r="A37" s="1044"/>
      <c r="B37" s="1013"/>
      <c r="C37" s="1045"/>
      <c r="D37" s="969"/>
      <c r="E37" s="1013"/>
      <c r="F37" s="987">
        <v>2024130010180</v>
      </c>
      <c r="G37" s="1013" t="s">
        <v>710</v>
      </c>
      <c r="H37" s="1048"/>
      <c r="I37" s="987" t="s">
        <v>712</v>
      </c>
      <c r="J37" s="987"/>
      <c r="K37" s="1056"/>
      <c r="L37" s="987">
        <v>0.8</v>
      </c>
      <c r="M37" s="220" t="s">
        <v>765</v>
      </c>
      <c r="N37" s="156"/>
      <c r="O37" s="151" t="s">
        <v>766</v>
      </c>
      <c r="P37" s="155">
        <v>1</v>
      </c>
      <c r="Q37" s="156">
        <v>0.6</v>
      </c>
      <c r="R37" s="163">
        <v>0</v>
      </c>
      <c r="S37" s="572">
        <v>0</v>
      </c>
      <c r="T37" s="195">
        <f t="shared" si="1"/>
        <v>0</v>
      </c>
      <c r="U37" s="630">
        <f t="shared" si="2"/>
        <v>0</v>
      </c>
      <c r="V37" s="159">
        <v>45474</v>
      </c>
      <c r="W37" s="159">
        <v>45657</v>
      </c>
      <c r="X37" s="160">
        <f t="shared" si="0"/>
        <v>183</v>
      </c>
      <c r="Y37" s="158"/>
      <c r="Z37" s="158"/>
      <c r="AA37" s="151" t="s">
        <v>715</v>
      </c>
      <c r="AB37" s="151" t="s">
        <v>699</v>
      </c>
      <c r="AC37" s="151" t="s">
        <v>716</v>
      </c>
      <c r="AD37" s="456" t="s">
        <v>658</v>
      </c>
      <c r="AE37" s="173" t="s">
        <v>211</v>
      </c>
      <c r="AF37" s="211">
        <v>265000000</v>
      </c>
      <c r="AG37" s="156" t="s">
        <v>676</v>
      </c>
      <c r="AH37" s="163" t="s">
        <v>661</v>
      </c>
      <c r="AI37" s="163" t="s">
        <v>683</v>
      </c>
      <c r="AJ37" s="158"/>
      <c r="AK37" s="164">
        <v>265000000</v>
      </c>
      <c r="AL37" s="494">
        <v>265000000</v>
      </c>
      <c r="AM37" s="480">
        <v>0</v>
      </c>
      <c r="AN37" s="165"/>
      <c r="AO37" s="480">
        <v>0</v>
      </c>
      <c r="AP37" s="163"/>
      <c r="AQ37" s="151" t="s">
        <v>719</v>
      </c>
      <c r="AR37" s="167" t="s">
        <v>720</v>
      </c>
      <c r="AS37" s="1013"/>
      <c r="AT37" s="841"/>
      <c r="AU37" s="841"/>
      <c r="AV37" s="844"/>
      <c r="AW37" s="550"/>
      <c r="AX37" s="548"/>
      <c r="AY37" s="548"/>
      <c r="AZ37" s="548"/>
      <c r="BA37" s="220" t="s">
        <v>715</v>
      </c>
    </row>
    <row r="38" spans="1:53" ht="144" customHeight="1">
      <c r="A38" s="1044"/>
      <c r="B38" s="1013"/>
      <c r="C38" s="1045"/>
      <c r="D38" s="969"/>
      <c r="E38" s="1013"/>
      <c r="F38" s="987">
        <v>2024130010180</v>
      </c>
      <c r="G38" s="1013" t="s">
        <v>710</v>
      </c>
      <c r="H38" s="1048"/>
      <c r="I38" s="987" t="s">
        <v>712</v>
      </c>
      <c r="J38" s="987"/>
      <c r="K38" s="1056"/>
      <c r="L38" s="987">
        <v>0.8</v>
      </c>
      <c r="M38" s="151" t="s">
        <v>767</v>
      </c>
      <c r="N38" s="156"/>
      <c r="O38" s="151" t="s">
        <v>768</v>
      </c>
      <c r="P38" s="155">
        <v>142</v>
      </c>
      <c r="Q38" s="156">
        <v>142</v>
      </c>
      <c r="R38" s="163">
        <v>0</v>
      </c>
      <c r="S38" s="572">
        <v>2320</v>
      </c>
      <c r="T38" s="195">
        <f t="shared" si="1"/>
        <v>2320</v>
      </c>
      <c r="U38" s="630">
        <f t="shared" si="2"/>
        <v>1</v>
      </c>
      <c r="V38" s="159">
        <v>45474</v>
      </c>
      <c r="W38" s="159">
        <v>45657</v>
      </c>
      <c r="X38" s="160">
        <f t="shared" si="0"/>
        <v>183</v>
      </c>
      <c r="Y38" s="158"/>
      <c r="Z38" s="158"/>
      <c r="AA38" s="151" t="s">
        <v>715</v>
      </c>
      <c r="AB38" s="151" t="s">
        <v>699</v>
      </c>
      <c r="AC38" s="151" t="s">
        <v>716</v>
      </c>
      <c r="AD38" s="456" t="s">
        <v>658</v>
      </c>
      <c r="AE38" s="173" t="s">
        <v>767</v>
      </c>
      <c r="AF38" s="210">
        <v>512249197.95999998</v>
      </c>
      <c r="AG38" s="156" t="s">
        <v>676</v>
      </c>
      <c r="AH38" s="163" t="s">
        <v>661</v>
      </c>
      <c r="AI38" s="163" t="s">
        <v>683</v>
      </c>
      <c r="AJ38" s="158"/>
      <c r="AK38" s="164">
        <v>1</v>
      </c>
      <c r="AL38" s="494">
        <v>512249197.95999998</v>
      </c>
      <c r="AM38" s="480">
        <v>0</v>
      </c>
      <c r="AN38" s="165"/>
      <c r="AO38" s="480">
        <v>0</v>
      </c>
      <c r="AP38" s="163"/>
      <c r="AQ38" s="151" t="s">
        <v>719</v>
      </c>
      <c r="AR38" s="167" t="s">
        <v>720</v>
      </c>
      <c r="AS38" s="1013"/>
      <c r="AT38" s="841"/>
      <c r="AU38" s="841"/>
      <c r="AV38" s="844"/>
      <c r="AW38" s="550"/>
      <c r="AX38" s="548"/>
      <c r="AY38" s="548"/>
      <c r="AZ38" s="548"/>
      <c r="BA38" s="220" t="s">
        <v>715</v>
      </c>
    </row>
    <row r="39" spans="1:53" ht="144.75" customHeight="1">
      <c r="A39" s="1041"/>
      <c r="B39" s="869"/>
      <c r="C39" s="908"/>
      <c r="D39" s="848"/>
      <c r="E39" s="869"/>
      <c r="F39" s="879">
        <v>2024130010180</v>
      </c>
      <c r="G39" s="869" t="s">
        <v>710</v>
      </c>
      <c r="H39" s="992"/>
      <c r="I39" s="879" t="s">
        <v>712</v>
      </c>
      <c r="J39" s="879"/>
      <c r="K39" s="1057"/>
      <c r="L39" s="879">
        <v>0.8</v>
      </c>
      <c r="M39" s="180" t="s">
        <v>769</v>
      </c>
      <c r="N39" s="172"/>
      <c r="O39" s="180" t="s">
        <v>770</v>
      </c>
      <c r="P39" s="175">
        <v>14</v>
      </c>
      <c r="Q39" s="172">
        <v>2</v>
      </c>
      <c r="R39" s="181">
        <v>3</v>
      </c>
      <c r="S39" s="574">
        <v>0</v>
      </c>
      <c r="T39" s="195">
        <f t="shared" si="1"/>
        <v>3</v>
      </c>
      <c r="U39" s="630">
        <f t="shared" si="2"/>
        <v>1</v>
      </c>
      <c r="V39" s="178">
        <v>45474</v>
      </c>
      <c r="W39" s="178">
        <v>45657</v>
      </c>
      <c r="X39" s="179">
        <f t="shared" si="0"/>
        <v>183</v>
      </c>
      <c r="Y39" s="177"/>
      <c r="Z39" s="177"/>
      <c r="AA39" s="180" t="s">
        <v>715</v>
      </c>
      <c r="AB39" s="180" t="s">
        <v>699</v>
      </c>
      <c r="AC39" s="180" t="s">
        <v>716</v>
      </c>
      <c r="AD39" s="457" t="s">
        <v>723</v>
      </c>
      <c r="AE39" s="200" t="s">
        <v>212</v>
      </c>
      <c r="AF39" s="181" t="s">
        <v>212</v>
      </c>
      <c r="AG39" s="172" t="s">
        <v>212</v>
      </c>
      <c r="AH39" s="181" t="s">
        <v>212</v>
      </c>
      <c r="AI39" s="181" t="s">
        <v>212</v>
      </c>
      <c r="AJ39" s="177"/>
      <c r="AK39" s="182">
        <v>1</v>
      </c>
      <c r="AL39" s="495">
        <v>0</v>
      </c>
      <c r="AM39" s="483">
        <v>0</v>
      </c>
      <c r="AN39" s="183"/>
      <c r="AO39" s="483">
        <v>0</v>
      </c>
      <c r="AP39" s="181"/>
      <c r="AQ39" s="180" t="s">
        <v>719</v>
      </c>
      <c r="AR39" s="184" t="s">
        <v>720</v>
      </c>
      <c r="AS39" s="1013"/>
      <c r="AT39" s="841"/>
      <c r="AU39" s="841"/>
      <c r="AV39" s="844"/>
      <c r="AW39" s="551" t="s">
        <v>1466</v>
      </c>
      <c r="AX39" s="548" t="s">
        <v>1458</v>
      </c>
      <c r="AY39" s="548"/>
      <c r="AZ39" s="548"/>
      <c r="BA39" s="220" t="s">
        <v>715</v>
      </c>
    </row>
    <row r="40" spans="1:53" ht="80.25" customHeight="1" thickBot="1">
      <c r="A40" s="259"/>
      <c r="B40" s="244"/>
      <c r="C40" s="449"/>
      <c r="D40" s="244"/>
      <c r="E40" s="244"/>
      <c r="F40" s="860" t="s">
        <v>709</v>
      </c>
      <c r="G40" s="921"/>
      <c r="H40" s="921"/>
      <c r="I40" s="921"/>
      <c r="J40" s="921"/>
      <c r="K40" s="921"/>
      <c r="L40" s="921"/>
      <c r="M40" s="921"/>
      <c r="N40" s="921"/>
      <c r="O40" s="921"/>
      <c r="P40" s="921"/>
      <c r="Q40" s="921"/>
      <c r="R40" s="181"/>
      <c r="S40" s="574"/>
      <c r="T40" s="195">
        <f t="shared" si="1"/>
        <v>0</v>
      </c>
      <c r="U40" s="632">
        <f>AVERAGE(U19:U39)</f>
        <v>0.58175088594303725</v>
      </c>
      <c r="V40" s="260"/>
      <c r="W40" s="260"/>
      <c r="X40" s="261"/>
      <c r="Y40" s="245"/>
      <c r="Z40" s="245"/>
      <c r="AA40" s="256"/>
      <c r="AB40" s="256"/>
      <c r="AC40" s="256"/>
      <c r="AD40" s="458"/>
      <c r="AE40" s="173"/>
      <c r="AF40" s="163"/>
      <c r="AG40" s="156"/>
      <c r="AH40" s="163"/>
      <c r="AI40" s="163"/>
      <c r="AJ40" s="158"/>
      <c r="AK40" s="164"/>
      <c r="AL40" s="494"/>
      <c r="AM40" s="480"/>
      <c r="AN40" s="165"/>
      <c r="AO40" s="480"/>
      <c r="AP40" s="163"/>
      <c r="AQ40" s="151"/>
      <c r="AR40" s="167"/>
      <c r="AS40" s="1013"/>
      <c r="AT40" s="841"/>
      <c r="AU40" s="841"/>
      <c r="AV40" s="844"/>
      <c r="AW40" s="550"/>
      <c r="AX40" s="548"/>
      <c r="AY40" s="548"/>
      <c r="AZ40" s="548"/>
      <c r="BA40" s="220"/>
    </row>
    <row r="41" spans="1:53" ht="152.25" customHeight="1">
      <c r="A41" s="914" t="s">
        <v>186</v>
      </c>
      <c r="B41" s="915" t="s">
        <v>187</v>
      </c>
      <c r="C41" s="915" t="s">
        <v>188</v>
      </c>
      <c r="D41" s="915">
        <v>14085</v>
      </c>
      <c r="E41" s="915" t="s">
        <v>771</v>
      </c>
      <c r="F41" s="1020">
        <v>2024130010116</v>
      </c>
      <c r="G41" s="924" t="s">
        <v>772</v>
      </c>
      <c r="H41" s="923" t="s">
        <v>773</v>
      </c>
      <c r="I41" s="924" t="s">
        <v>712</v>
      </c>
      <c r="J41" s="876">
        <v>133</v>
      </c>
      <c r="K41" s="876">
        <v>133</v>
      </c>
      <c r="L41" s="875">
        <v>1</v>
      </c>
      <c r="M41" s="219" t="s">
        <v>774</v>
      </c>
      <c r="N41" s="157"/>
      <c r="O41" s="219" t="s">
        <v>775</v>
      </c>
      <c r="P41" s="155">
        <v>200</v>
      </c>
      <c r="Q41" s="156">
        <v>150</v>
      </c>
      <c r="R41" s="163">
        <v>133</v>
      </c>
      <c r="S41" s="572">
        <v>20</v>
      </c>
      <c r="T41" s="195">
        <f t="shared" si="1"/>
        <v>153</v>
      </c>
      <c r="U41" s="630">
        <f t="shared" si="2"/>
        <v>1</v>
      </c>
      <c r="V41" s="141">
        <v>45474</v>
      </c>
      <c r="W41" s="141">
        <v>45657</v>
      </c>
      <c r="X41" s="142">
        <f t="shared" si="0"/>
        <v>183</v>
      </c>
      <c r="Y41" s="140"/>
      <c r="Z41" s="140"/>
      <c r="AA41" s="143" t="s">
        <v>715</v>
      </c>
      <c r="AB41" s="143" t="s">
        <v>699</v>
      </c>
      <c r="AC41" s="143" t="s">
        <v>776</v>
      </c>
      <c r="AD41" s="437" t="s">
        <v>658</v>
      </c>
      <c r="AE41" s="199" t="s">
        <v>777</v>
      </c>
      <c r="AF41" s="216">
        <v>3489880253.9200001</v>
      </c>
      <c r="AG41" s="168" t="s">
        <v>682</v>
      </c>
      <c r="AH41" s="168" t="s">
        <v>661</v>
      </c>
      <c r="AI41" s="168" t="s">
        <v>662</v>
      </c>
      <c r="AJ41" s="217"/>
      <c r="AK41" s="196">
        <v>3489880253.9200001</v>
      </c>
      <c r="AL41" s="493">
        <v>2071789517.9200001</v>
      </c>
      <c r="AM41" s="482">
        <v>1939801430.4099998</v>
      </c>
      <c r="AN41" s="197"/>
      <c r="AO41" s="482">
        <v>552140566.44000006</v>
      </c>
      <c r="AP41" s="195"/>
      <c r="AQ41" s="204" t="s">
        <v>778</v>
      </c>
      <c r="AR41" s="218" t="s">
        <v>779</v>
      </c>
      <c r="AS41" s="1013"/>
      <c r="AT41" s="841"/>
      <c r="AU41" s="841"/>
      <c r="AV41" s="844"/>
      <c r="AW41" s="551" t="s">
        <v>1511</v>
      </c>
      <c r="AX41" s="548" t="s">
        <v>1459</v>
      </c>
      <c r="AY41" s="592" t="s">
        <v>1614</v>
      </c>
      <c r="AZ41" s="548" t="s">
        <v>1613</v>
      </c>
      <c r="BA41" s="220" t="s">
        <v>715</v>
      </c>
    </row>
    <row r="42" spans="1:53" ht="189" customHeight="1">
      <c r="A42" s="896" t="s">
        <v>186</v>
      </c>
      <c r="B42" s="898" t="s">
        <v>187</v>
      </c>
      <c r="C42" s="898" t="s">
        <v>188</v>
      </c>
      <c r="D42" s="898"/>
      <c r="E42" s="898"/>
      <c r="F42" s="987">
        <v>2024130010116</v>
      </c>
      <c r="G42" s="924" t="s">
        <v>772</v>
      </c>
      <c r="H42" s="923" t="s">
        <v>773</v>
      </c>
      <c r="I42" s="924" t="s">
        <v>712</v>
      </c>
      <c r="J42" s="876"/>
      <c r="K42" s="876"/>
      <c r="L42" s="875"/>
      <c r="M42" s="219" t="s">
        <v>780</v>
      </c>
      <c r="N42" s="157"/>
      <c r="O42" s="219" t="s">
        <v>781</v>
      </c>
      <c r="P42" s="155">
        <v>1</v>
      </c>
      <c r="Q42" s="156" t="s">
        <v>205</v>
      </c>
      <c r="R42" s="163" t="s">
        <v>205</v>
      </c>
      <c r="S42" s="572" t="s">
        <v>205</v>
      </c>
      <c r="T42" s="195"/>
      <c r="U42" s="630" t="s">
        <v>206</v>
      </c>
      <c r="V42" s="159">
        <v>45474</v>
      </c>
      <c r="W42" s="159">
        <v>45657</v>
      </c>
      <c r="X42" s="160">
        <f t="shared" si="0"/>
        <v>183</v>
      </c>
      <c r="Y42" s="158"/>
      <c r="Z42" s="158"/>
      <c r="AA42" s="151" t="s">
        <v>715</v>
      </c>
      <c r="AB42" s="151" t="s">
        <v>699</v>
      </c>
      <c r="AC42" s="151" t="s">
        <v>776</v>
      </c>
      <c r="AD42" s="438" t="s">
        <v>723</v>
      </c>
      <c r="AE42" s="173" t="s">
        <v>212</v>
      </c>
      <c r="AF42" s="156" t="s">
        <v>212</v>
      </c>
      <c r="AG42" s="156" t="s">
        <v>212</v>
      </c>
      <c r="AH42" s="156" t="s">
        <v>212</v>
      </c>
      <c r="AI42" s="156" t="s">
        <v>212</v>
      </c>
      <c r="AJ42" s="158"/>
      <c r="AK42" s="164">
        <v>1</v>
      </c>
      <c r="AL42" s="494">
        <v>1</v>
      </c>
      <c r="AM42" s="480">
        <v>0</v>
      </c>
      <c r="AN42" s="165"/>
      <c r="AO42" s="480">
        <v>0</v>
      </c>
      <c r="AP42" s="163"/>
      <c r="AQ42" s="220" t="s">
        <v>778</v>
      </c>
      <c r="AR42" s="221" t="s">
        <v>779</v>
      </c>
      <c r="AS42" s="1013"/>
      <c r="AT42" s="841"/>
      <c r="AU42" s="841"/>
      <c r="AV42" s="844"/>
      <c r="AW42" s="550"/>
      <c r="AX42" s="548"/>
      <c r="AY42" s="548"/>
      <c r="AZ42" s="548"/>
      <c r="BA42" s="220" t="s">
        <v>715</v>
      </c>
    </row>
    <row r="43" spans="1:53" ht="189.75" customHeight="1">
      <c r="A43" s="896" t="s">
        <v>186</v>
      </c>
      <c r="B43" s="898" t="s">
        <v>187</v>
      </c>
      <c r="C43" s="898" t="s">
        <v>188</v>
      </c>
      <c r="D43" s="898"/>
      <c r="E43" s="898"/>
      <c r="F43" s="879">
        <v>2024130010116</v>
      </c>
      <c r="G43" s="924" t="s">
        <v>772</v>
      </c>
      <c r="H43" s="923" t="s">
        <v>773</v>
      </c>
      <c r="I43" s="924" t="s">
        <v>712</v>
      </c>
      <c r="J43" s="876"/>
      <c r="K43" s="876"/>
      <c r="L43" s="875"/>
      <c r="M43" s="219" t="s">
        <v>782</v>
      </c>
      <c r="N43" s="157"/>
      <c r="O43" s="219" t="s">
        <v>783</v>
      </c>
      <c r="P43" s="155">
        <v>3</v>
      </c>
      <c r="Q43" s="156" t="s">
        <v>205</v>
      </c>
      <c r="R43" s="163" t="s">
        <v>205</v>
      </c>
      <c r="S43" s="572" t="s">
        <v>205</v>
      </c>
      <c r="T43" s="195"/>
      <c r="U43" s="630" t="s">
        <v>206</v>
      </c>
      <c r="V43" s="178">
        <v>45474</v>
      </c>
      <c r="W43" s="178">
        <v>45657</v>
      </c>
      <c r="X43" s="179">
        <f t="shared" si="0"/>
        <v>183</v>
      </c>
      <c r="Y43" s="177"/>
      <c r="Z43" s="177"/>
      <c r="AA43" s="180" t="s">
        <v>715</v>
      </c>
      <c r="AB43" s="180" t="s">
        <v>699</v>
      </c>
      <c r="AC43" s="180" t="s">
        <v>776</v>
      </c>
      <c r="AD43" s="439" t="s">
        <v>723</v>
      </c>
      <c r="AE43" s="200" t="s">
        <v>212</v>
      </c>
      <c r="AF43" s="172" t="s">
        <v>212</v>
      </c>
      <c r="AG43" s="172" t="s">
        <v>212</v>
      </c>
      <c r="AH43" s="172" t="s">
        <v>212</v>
      </c>
      <c r="AI43" s="172" t="s">
        <v>212</v>
      </c>
      <c r="AJ43" s="177"/>
      <c r="AK43" s="182">
        <v>1</v>
      </c>
      <c r="AL43" s="495">
        <v>1</v>
      </c>
      <c r="AM43" s="483">
        <v>0</v>
      </c>
      <c r="AN43" s="183"/>
      <c r="AO43" s="483">
        <v>0</v>
      </c>
      <c r="AP43" s="181"/>
      <c r="AQ43" s="223" t="s">
        <v>778</v>
      </c>
      <c r="AR43" s="224" t="s">
        <v>779</v>
      </c>
      <c r="AS43" s="869"/>
      <c r="AT43" s="842"/>
      <c r="AU43" s="842"/>
      <c r="AV43" s="845"/>
      <c r="AW43" s="550"/>
      <c r="AX43" s="548"/>
      <c r="AY43" s="548"/>
      <c r="AZ43" s="548"/>
      <c r="BA43" s="220" t="s">
        <v>715</v>
      </c>
    </row>
    <row r="44" spans="1:53" ht="66.75" customHeight="1" thickBot="1">
      <c r="A44" s="352"/>
      <c r="B44" s="350"/>
      <c r="C44" s="351"/>
      <c r="D44" s="350"/>
      <c r="E44" s="350"/>
      <c r="F44" s="860" t="s">
        <v>771</v>
      </c>
      <c r="G44" s="928"/>
      <c r="H44" s="928"/>
      <c r="I44" s="928"/>
      <c r="J44" s="928"/>
      <c r="K44" s="928"/>
      <c r="L44" s="928"/>
      <c r="M44" s="928"/>
      <c r="N44" s="928"/>
      <c r="O44" s="928"/>
      <c r="P44" s="928"/>
      <c r="Q44" s="928"/>
      <c r="R44" s="587"/>
      <c r="S44" s="581"/>
      <c r="T44" s="587"/>
      <c r="U44" s="632">
        <f>AVERAGE(U41:U43)</f>
        <v>1</v>
      </c>
      <c r="V44" s="441"/>
      <c r="W44" s="441"/>
      <c r="X44" s="442"/>
      <c r="Y44" s="440"/>
      <c r="Z44" s="440"/>
      <c r="AA44" s="443"/>
      <c r="AB44" s="443"/>
      <c r="AC44" s="443"/>
      <c r="AD44" s="454"/>
      <c r="AE44" s="226"/>
      <c r="AF44" s="152"/>
      <c r="AG44" s="152"/>
      <c r="AH44" s="152"/>
      <c r="AI44" s="152"/>
      <c r="AJ44" s="225"/>
      <c r="AK44" s="227"/>
      <c r="AL44" s="496"/>
      <c r="AM44" s="484"/>
      <c r="AN44" s="228"/>
      <c r="AO44" s="484"/>
      <c r="AP44" s="229"/>
      <c r="AQ44" s="230"/>
      <c r="AR44" s="231"/>
      <c r="AS44" s="512" t="s">
        <v>715</v>
      </c>
      <c r="AT44" s="669">
        <f>+AT34+AT27+AT24+AT19</f>
        <v>26295589624.959999</v>
      </c>
      <c r="AU44" s="669">
        <f>+AU34+AU27+AU24+AU19</f>
        <v>19205659369.639999</v>
      </c>
      <c r="AV44" s="649">
        <f>+AU44/AT44</f>
        <v>0.73037568822605226</v>
      </c>
      <c r="AW44" s="550"/>
      <c r="AX44" s="548"/>
      <c r="AY44" s="548"/>
      <c r="AZ44" s="548"/>
      <c r="BA44" s="220"/>
    </row>
    <row r="45" spans="1:53" ht="72" customHeight="1" thickBot="1">
      <c r="A45" s="914" t="s">
        <v>221</v>
      </c>
      <c r="B45" s="915" t="s">
        <v>222</v>
      </c>
      <c r="C45" s="915" t="s">
        <v>223</v>
      </c>
      <c r="D45" s="915">
        <v>3452</v>
      </c>
      <c r="E45" s="915" t="s">
        <v>784</v>
      </c>
      <c r="F45" s="929">
        <v>2024130010004</v>
      </c>
      <c r="G45" s="922" t="s">
        <v>785</v>
      </c>
      <c r="H45" s="931" t="s">
        <v>786</v>
      </c>
      <c r="I45" s="922" t="s">
        <v>787</v>
      </c>
      <c r="J45" s="922">
        <f>752+29</f>
        <v>781</v>
      </c>
      <c r="K45" s="933">
        <v>546</v>
      </c>
      <c r="L45" s="903">
        <v>1</v>
      </c>
      <c r="M45" s="922" t="s">
        <v>788</v>
      </c>
      <c r="N45" s="286"/>
      <c r="O45" s="294" t="s">
        <v>789</v>
      </c>
      <c r="P45" s="137">
        <v>3452</v>
      </c>
      <c r="Q45" s="138">
        <v>752</v>
      </c>
      <c r="R45" s="145">
        <v>752</v>
      </c>
      <c r="S45" s="573">
        <v>200</v>
      </c>
      <c r="T45" s="195">
        <f t="shared" si="1"/>
        <v>952</v>
      </c>
      <c r="U45" s="630">
        <f t="shared" ref="U45:U78" si="3">IF(+T45/Q45&gt;1,1,T45/Q45)</f>
        <v>1</v>
      </c>
      <c r="V45" s="141">
        <v>45474</v>
      </c>
      <c r="W45" s="141">
        <v>45657</v>
      </c>
      <c r="X45" s="142">
        <f t="shared" si="0"/>
        <v>183</v>
      </c>
      <c r="Y45" s="145">
        <v>3452</v>
      </c>
      <c r="Z45" s="140"/>
      <c r="AA45" s="143" t="s">
        <v>790</v>
      </c>
      <c r="AB45" s="143" t="s">
        <v>791</v>
      </c>
      <c r="AC45" s="143" t="s">
        <v>792</v>
      </c>
      <c r="AD45" s="138" t="s">
        <v>674</v>
      </c>
      <c r="AE45" s="138" t="s">
        <v>793</v>
      </c>
      <c r="AF45" s="235">
        <v>21000000</v>
      </c>
      <c r="AG45" s="138" t="s">
        <v>669</v>
      </c>
      <c r="AH45" s="138" t="s">
        <v>661</v>
      </c>
      <c r="AI45" s="138" t="s">
        <v>662</v>
      </c>
      <c r="AJ45" s="140"/>
      <c r="AK45" s="147">
        <v>21000000</v>
      </c>
      <c r="AL45" s="497">
        <v>21000000</v>
      </c>
      <c r="AM45" s="497">
        <v>21000000</v>
      </c>
      <c r="AN45" s="148"/>
      <c r="AO45" s="479">
        <v>2300000</v>
      </c>
      <c r="AP45" s="145"/>
      <c r="AQ45" s="236" t="s">
        <v>794</v>
      </c>
      <c r="AR45" s="236" t="s">
        <v>795</v>
      </c>
      <c r="AS45" s="848" t="s">
        <v>1394</v>
      </c>
      <c r="AT45" s="841">
        <v>248678600</v>
      </c>
      <c r="AU45" s="841">
        <v>248678600</v>
      </c>
      <c r="AV45" s="844">
        <f>+AU45/AT45</f>
        <v>1</v>
      </c>
      <c r="AW45" s="551" t="s">
        <v>1470</v>
      </c>
      <c r="AX45" s="548" t="s">
        <v>1403</v>
      </c>
      <c r="AY45" s="591" t="s">
        <v>1558</v>
      </c>
      <c r="AZ45" s="548" t="s">
        <v>1553</v>
      </c>
      <c r="BA45" s="220" t="s">
        <v>790</v>
      </c>
    </row>
    <row r="46" spans="1:53" ht="72" customHeight="1">
      <c r="A46" s="896"/>
      <c r="B46" s="898"/>
      <c r="C46" s="898"/>
      <c r="D46" s="898"/>
      <c r="E46" s="898"/>
      <c r="F46" s="930"/>
      <c r="G46" s="870"/>
      <c r="H46" s="932"/>
      <c r="I46" s="870"/>
      <c r="J46" s="870"/>
      <c r="K46" s="934"/>
      <c r="L46" s="871"/>
      <c r="M46" s="870"/>
      <c r="N46" s="233"/>
      <c r="O46" s="219" t="s">
        <v>796</v>
      </c>
      <c r="P46" s="155"/>
      <c r="Q46" s="156">
        <v>100</v>
      </c>
      <c r="R46" s="163">
        <v>114</v>
      </c>
      <c r="S46" s="572">
        <v>56</v>
      </c>
      <c r="T46" s="195">
        <f t="shared" si="1"/>
        <v>170</v>
      </c>
      <c r="U46" s="630">
        <f t="shared" si="3"/>
        <v>1</v>
      </c>
      <c r="V46" s="159">
        <v>45474</v>
      </c>
      <c r="W46" s="159">
        <v>45657</v>
      </c>
      <c r="X46" s="160">
        <f t="shared" si="0"/>
        <v>183</v>
      </c>
      <c r="Y46" s="158"/>
      <c r="Z46" s="158"/>
      <c r="AA46" s="151" t="s">
        <v>790</v>
      </c>
      <c r="AB46" s="151" t="s">
        <v>791</v>
      </c>
      <c r="AC46" s="151" t="s">
        <v>792</v>
      </c>
      <c r="AD46" s="156" t="s">
        <v>674</v>
      </c>
      <c r="AE46" s="156" t="s">
        <v>793</v>
      </c>
      <c r="AF46" s="243">
        <v>21000000</v>
      </c>
      <c r="AG46" s="156" t="s">
        <v>669</v>
      </c>
      <c r="AH46" s="156" t="s">
        <v>661</v>
      </c>
      <c r="AI46" s="156" t="s">
        <v>662</v>
      </c>
      <c r="AJ46" s="158"/>
      <c r="AK46" s="164">
        <v>21000000</v>
      </c>
      <c r="AL46" s="494">
        <v>21000000</v>
      </c>
      <c r="AM46" s="497">
        <v>15857600</v>
      </c>
      <c r="AN46" s="165"/>
      <c r="AO46" s="480">
        <v>0</v>
      </c>
      <c r="AP46" s="163"/>
      <c r="AQ46" s="220" t="s">
        <v>794</v>
      </c>
      <c r="AR46" s="220" t="s">
        <v>795</v>
      </c>
      <c r="AS46" s="898"/>
      <c r="AT46" s="841"/>
      <c r="AU46" s="841"/>
      <c r="AV46" s="844"/>
      <c r="AW46" s="551" t="s">
        <v>1469</v>
      </c>
      <c r="AX46" s="548" t="s">
        <v>1404</v>
      </c>
      <c r="AY46" s="591" t="s">
        <v>1559</v>
      </c>
      <c r="AZ46" s="548" t="s">
        <v>1554</v>
      </c>
      <c r="BA46" s="220" t="s">
        <v>790</v>
      </c>
    </row>
    <row r="47" spans="1:53" ht="72" customHeight="1">
      <c r="A47" s="896"/>
      <c r="B47" s="898"/>
      <c r="C47" s="898"/>
      <c r="D47" s="898"/>
      <c r="E47" s="898"/>
      <c r="F47" s="930"/>
      <c r="G47" s="870"/>
      <c r="H47" s="932"/>
      <c r="I47" s="870"/>
      <c r="J47" s="870"/>
      <c r="K47" s="934"/>
      <c r="L47" s="871"/>
      <c r="M47" s="870"/>
      <c r="N47" s="233"/>
      <c r="O47" s="219" t="s">
        <v>797</v>
      </c>
      <c r="P47" s="155">
        <v>500</v>
      </c>
      <c r="Q47" s="156">
        <v>50</v>
      </c>
      <c r="R47" s="163">
        <v>0</v>
      </c>
      <c r="S47" s="572">
        <v>280</v>
      </c>
      <c r="T47" s="195">
        <f t="shared" si="1"/>
        <v>280</v>
      </c>
      <c r="U47" s="630">
        <f t="shared" si="3"/>
        <v>1</v>
      </c>
      <c r="V47" s="159">
        <v>45474</v>
      </c>
      <c r="W47" s="159">
        <v>45657</v>
      </c>
      <c r="X47" s="160">
        <f t="shared" si="0"/>
        <v>183</v>
      </c>
      <c r="Y47" s="158"/>
      <c r="Z47" s="158"/>
      <c r="AA47" s="151" t="s">
        <v>790</v>
      </c>
      <c r="AB47" s="151" t="s">
        <v>791</v>
      </c>
      <c r="AC47" s="151" t="s">
        <v>792</v>
      </c>
      <c r="AD47" s="156" t="s">
        <v>674</v>
      </c>
      <c r="AE47" s="156" t="s">
        <v>798</v>
      </c>
      <c r="AF47" s="243">
        <v>100000000</v>
      </c>
      <c r="AG47" s="156" t="s">
        <v>676</v>
      </c>
      <c r="AH47" s="156" t="s">
        <v>661</v>
      </c>
      <c r="AI47" s="156" t="s">
        <v>670</v>
      </c>
      <c r="AJ47" s="158"/>
      <c r="AK47" s="164">
        <v>100000000</v>
      </c>
      <c r="AL47" s="494">
        <v>100000000</v>
      </c>
      <c r="AM47" s="480">
        <v>99954398</v>
      </c>
      <c r="AN47" s="165"/>
      <c r="AO47" s="480">
        <v>0</v>
      </c>
      <c r="AP47" s="163"/>
      <c r="AQ47" s="220" t="s">
        <v>794</v>
      </c>
      <c r="AR47" s="220" t="s">
        <v>795</v>
      </c>
      <c r="AS47" s="898"/>
      <c r="AT47" s="841"/>
      <c r="AU47" s="841"/>
      <c r="AV47" s="844"/>
      <c r="AW47" s="550"/>
      <c r="AX47" s="548"/>
      <c r="AY47" s="591" t="s">
        <v>1560</v>
      </c>
      <c r="AZ47" s="548" t="s">
        <v>1555</v>
      </c>
      <c r="BA47" s="220" t="s">
        <v>790</v>
      </c>
    </row>
    <row r="48" spans="1:53" ht="72" customHeight="1">
      <c r="A48" s="896"/>
      <c r="B48" s="898"/>
      <c r="C48" s="898"/>
      <c r="D48" s="898"/>
      <c r="E48" s="898"/>
      <c r="F48" s="930"/>
      <c r="G48" s="870"/>
      <c r="H48" s="932"/>
      <c r="I48" s="870"/>
      <c r="J48" s="870"/>
      <c r="K48" s="934"/>
      <c r="L48" s="871"/>
      <c r="M48" s="870"/>
      <c r="N48" s="233"/>
      <c r="O48" s="219" t="s">
        <v>799</v>
      </c>
      <c r="P48" s="155">
        <v>130</v>
      </c>
      <c r="Q48" s="156">
        <v>20</v>
      </c>
      <c r="R48" s="163">
        <v>29</v>
      </c>
      <c r="S48" s="572">
        <v>8</v>
      </c>
      <c r="T48" s="195">
        <f t="shared" si="1"/>
        <v>37</v>
      </c>
      <c r="U48" s="630">
        <f t="shared" si="3"/>
        <v>1</v>
      </c>
      <c r="V48" s="159">
        <v>45474</v>
      </c>
      <c r="W48" s="159">
        <v>45657</v>
      </c>
      <c r="X48" s="160">
        <f t="shared" si="0"/>
        <v>183</v>
      </c>
      <c r="Y48" s="158"/>
      <c r="Z48" s="158"/>
      <c r="AA48" s="151" t="s">
        <v>790</v>
      </c>
      <c r="AB48" s="151" t="s">
        <v>791</v>
      </c>
      <c r="AC48" s="151" t="s">
        <v>792</v>
      </c>
      <c r="AD48" s="156" t="s">
        <v>674</v>
      </c>
      <c r="AE48" s="156" t="s">
        <v>800</v>
      </c>
      <c r="AF48" s="243">
        <v>68821400</v>
      </c>
      <c r="AG48" s="156" t="s">
        <v>702</v>
      </c>
      <c r="AH48" s="156" t="s">
        <v>661</v>
      </c>
      <c r="AI48" s="156" t="s">
        <v>683</v>
      </c>
      <c r="AJ48" s="158"/>
      <c r="AK48" s="164">
        <v>68821400</v>
      </c>
      <c r="AL48" s="494">
        <v>68821400</v>
      </c>
      <c r="AM48" s="480">
        <v>0</v>
      </c>
      <c r="AN48" s="165"/>
      <c r="AO48" s="480">
        <v>0</v>
      </c>
      <c r="AP48" s="163"/>
      <c r="AQ48" s="220" t="s">
        <v>794</v>
      </c>
      <c r="AR48" s="220" t="s">
        <v>795</v>
      </c>
      <c r="AS48" s="898"/>
      <c r="AT48" s="841"/>
      <c r="AU48" s="841"/>
      <c r="AV48" s="844"/>
      <c r="AW48" s="551" t="s">
        <v>1471</v>
      </c>
      <c r="AX48" s="548" t="s">
        <v>1405</v>
      </c>
      <c r="AY48" s="591" t="s">
        <v>1561</v>
      </c>
      <c r="AZ48" s="548" t="s">
        <v>1556</v>
      </c>
      <c r="BA48" s="220" t="s">
        <v>790</v>
      </c>
    </row>
    <row r="49" spans="1:53" ht="72" customHeight="1" thickBot="1">
      <c r="A49" s="896"/>
      <c r="B49" s="898"/>
      <c r="C49" s="898"/>
      <c r="D49" s="898"/>
      <c r="E49" s="898"/>
      <c r="F49" s="930"/>
      <c r="G49" s="870"/>
      <c r="H49" s="932"/>
      <c r="I49" s="870"/>
      <c r="J49" s="870"/>
      <c r="K49" s="934"/>
      <c r="L49" s="871"/>
      <c r="M49" s="870"/>
      <c r="N49" s="233"/>
      <c r="O49" s="219" t="s">
        <v>801</v>
      </c>
      <c r="P49" s="155"/>
      <c r="Q49" s="156">
        <v>10</v>
      </c>
      <c r="R49" s="163">
        <v>9</v>
      </c>
      <c r="S49" s="572">
        <v>0</v>
      </c>
      <c r="T49" s="195">
        <f t="shared" si="1"/>
        <v>9</v>
      </c>
      <c r="U49" s="630">
        <f t="shared" si="3"/>
        <v>0.9</v>
      </c>
      <c r="V49" s="159">
        <v>45474</v>
      </c>
      <c r="W49" s="159">
        <v>45657</v>
      </c>
      <c r="X49" s="160">
        <f t="shared" si="0"/>
        <v>183</v>
      </c>
      <c r="Y49" s="158"/>
      <c r="Z49" s="158"/>
      <c r="AA49" s="151" t="s">
        <v>790</v>
      </c>
      <c r="AB49" s="151" t="s">
        <v>791</v>
      </c>
      <c r="AC49" s="151" t="s">
        <v>792</v>
      </c>
      <c r="AD49" s="156" t="s">
        <v>674</v>
      </c>
      <c r="AE49" s="156" t="s">
        <v>793</v>
      </c>
      <c r="AF49" s="243">
        <v>10500000</v>
      </c>
      <c r="AG49" s="156" t="s">
        <v>669</v>
      </c>
      <c r="AH49" s="156" t="s">
        <v>661</v>
      </c>
      <c r="AI49" s="156" t="s">
        <v>662</v>
      </c>
      <c r="AJ49" s="158"/>
      <c r="AK49" s="164">
        <v>10500000</v>
      </c>
      <c r="AL49" s="494">
        <v>10500000</v>
      </c>
      <c r="AM49" s="494">
        <v>10500000</v>
      </c>
      <c r="AN49" s="165"/>
      <c r="AO49" s="480">
        <v>0</v>
      </c>
      <c r="AP49" s="163"/>
      <c r="AQ49" s="220" t="s">
        <v>794</v>
      </c>
      <c r="AR49" s="220" t="s">
        <v>795</v>
      </c>
      <c r="AS49" s="898"/>
      <c r="AT49" s="842"/>
      <c r="AU49" s="842"/>
      <c r="AV49" s="845"/>
      <c r="AW49" s="551" t="s">
        <v>1472</v>
      </c>
      <c r="AX49" s="548" t="s">
        <v>1406</v>
      </c>
      <c r="AY49" s="551" t="s">
        <v>1472</v>
      </c>
      <c r="AZ49" s="548" t="s">
        <v>1406</v>
      </c>
      <c r="BA49" s="220" t="s">
        <v>790</v>
      </c>
    </row>
    <row r="50" spans="1:53" ht="72" customHeight="1">
      <c r="A50" s="896"/>
      <c r="B50" s="898"/>
      <c r="C50" s="898"/>
      <c r="D50" s="898"/>
      <c r="E50" s="898"/>
      <c r="F50" s="930"/>
      <c r="G50" s="870"/>
      <c r="H50" s="932"/>
      <c r="I50" s="870"/>
      <c r="J50" s="870"/>
      <c r="K50" s="934"/>
      <c r="L50" s="871"/>
      <c r="M50" s="870"/>
      <c r="N50" s="233"/>
      <c r="O50" s="219" t="s">
        <v>802</v>
      </c>
      <c r="P50" s="155">
        <v>1</v>
      </c>
      <c r="Q50" s="156">
        <v>1</v>
      </c>
      <c r="R50" s="163">
        <v>0</v>
      </c>
      <c r="S50" s="572">
        <v>1</v>
      </c>
      <c r="T50" s="195">
        <f t="shared" si="1"/>
        <v>1</v>
      </c>
      <c r="U50" s="630">
        <f t="shared" si="3"/>
        <v>1</v>
      </c>
      <c r="V50" s="159">
        <v>45474</v>
      </c>
      <c r="W50" s="159">
        <v>45657</v>
      </c>
      <c r="X50" s="160">
        <f t="shared" si="0"/>
        <v>183</v>
      </c>
      <c r="Y50" s="158"/>
      <c r="Z50" s="158"/>
      <c r="AA50" s="151" t="s">
        <v>790</v>
      </c>
      <c r="AB50" s="151" t="s">
        <v>791</v>
      </c>
      <c r="AC50" s="151" t="s">
        <v>792</v>
      </c>
      <c r="AD50" s="156" t="s">
        <v>674</v>
      </c>
      <c r="AE50" s="156" t="s">
        <v>803</v>
      </c>
      <c r="AF50" s="241">
        <v>40000000</v>
      </c>
      <c r="AG50" s="156" t="s">
        <v>676</v>
      </c>
      <c r="AH50" s="156" t="s">
        <v>661</v>
      </c>
      <c r="AI50" s="156" t="s">
        <v>670</v>
      </c>
      <c r="AJ50" s="158"/>
      <c r="AK50" s="164">
        <v>40000000</v>
      </c>
      <c r="AL50" s="494">
        <v>40000000</v>
      </c>
      <c r="AM50" s="494">
        <v>40000000</v>
      </c>
      <c r="AN50" s="165"/>
      <c r="AO50" s="480">
        <v>0</v>
      </c>
      <c r="AP50" s="163"/>
      <c r="AQ50" s="220" t="s">
        <v>794</v>
      </c>
      <c r="AR50" s="220" t="s">
        <v>795</v>
      </c>
      <c r="AS50" s="898" t="s">
        <v>1395</v>
      </c>
      <c r="AT50" s="840">
        <v>93300000</v>
      </c>
      <c r="AU50" s="840">
        <v>93300000</v>
      </c>
      <c r="AV50" s="846">
        <f>+AU50/AT50</f>
        <v>1</v>
      </c>
      <c r="AW50" s="550"/>
      <c r="AX50" s="548"/>
      <c r="AY50" s="591" t="s">
        <v>1562</v>
      </c>
      <c r="AZ50" s="548" t="s">
        <v>1557</v>
      </c>
      <c r="BA50" s="220" t="s">
        <v>790</v>
      </c>
    </row>
    <row r="51" spans="1:53" ht="72" customHeight="1">
      <c r="A51" s="896"/>
      <c r="B51" s="898"/>
      <c r="C51" s="898"/>
      <c r="D51" s="898"/>
      <c r="E51" s="898"/>
      <c r="F51" s="930"/>
      <c r="G51" s="870"/>
      <c r="H51" s="932"/>
      <c r="I51" s="870"/>
      <c r="J51" s="870"/>
      <c r="K51" s="934"/>
      <c r="L51" s="871"/>
      <c r="M51" s="870"/>
      <c r="N51" s="233"/>
      <c r="O51" s="219" t="s">
        <v>804</v>
      </c>
      <c r="P51" s="155"/>
      <c r="Q51" s="156">
        <v>1</v>
      </c>
      <c r="R51" s="163">
        <v>1</v>
      </c>
      <c r="S51" s="572"/>
      <c r="T51" s="195">
        <f t="shared" si="1"/>
        <v>1</v>
      </c>
      <c r="U51" s="630">
        <f t="shared" si="3"/>
        <v>1</v>
      </c>
      <c r="V51" s="159">
        <v>45474</v>
      </c>
      <c r="W51" s="159">
        <v>45657</v>
      </c>
      <c r="X51" s="160">
        <f t="shared" si="0"/>
        <v>183</v>
      </c>
      <c r="Y51" s="158"/>
      <c r="Z51" s="158"/>
      <c r="AA51" s="151" t="s">
        <v>790</v>
      </c>
      <c r="AB51" s="151" t="s">
        <v>791</v>
      </c>
      <c r="AC51" s="151" t="s">
        <v>792</v>
      </c>
      <c r="AD51" s="156" t="s">
        <v>674</v>
      </c>
      <c r="AE51" s="156" t="s">
        <v>805</v>
      </c>
      <c r="AF51" s="241">
        <v>27200000</v>
      </c>
      <c r="AG51" s="156" t="s">
        <v>806</v>
      </c>
      <c r="AH51" s="156" t="s">
        <v>661</v>
      </c>
      <c r="AI51" s="156" t="s">
        <v>670</v>
      </c>
      <c r="AJ51" s="158"/>
      <c r="AK51" s="164">
        <v>27200000</v>
      </c>
      <c r="AL51" s="494">
        <v>27200000</v>
      </c>
      <c r="AM51" s="510">
        <v>14000000</v>
      </c>
      <c r="AN51" s="165"/>
      <c r="AO51" s="480">
        <v>0</v>
      </c>
      <c r="AP51" s="163"/>
      <c r="AQ51" s="220" t="s">
        <v>794</v>
      </c>
      <c r="AR51" s="220" t="s">
        <v>795</v>
      </c>
      <c r="AS51" s="898"/>
      <c r="AT51" s="841"/>
      <c r="AU51" s="841"/>
      <c r="AV51" s="844"/>
      <c r="AW51" s="550"/>
      <c r="AX51" s="548"/>
      <c r="AY51" s="548"/>
      <c r="AZ51" s="548"/>
      <c r="BA51" s="220" t="s">
        <v>790</v>
      </c>
    </row>
    <row r="52" spans="1:53" ht="72" customHeight="1">
      <c r="A52" s="896"/>
      <c r="B52" s="898"/>
      <c r="C52" s="898"/>
      <c r="D52" s="898"/>
      <c r="E52" s="898"/>
      <c r="F52" s="930"/>
      <c r="G52" s="870"/>
      <c r="H52" s="932"/>
      <c r="I52" s="870"/>
      <c r="J52" s="870"/>
      <c r="K52" s="934"/>
      <c r="L52" s="871"/>
      <c r="M52" s="870"/>
      <c r="N52" s="233"/>
      <c r="O52" s="219" t="s">
        <v>807</v>
      </c>
      <c r="P52" s="155">
        <v>4</v>
      </c>
      <c r="Q52" s="156">
        <v>1</v>
      </c>
      <c r="R52" s="163">
        <v>0</v>
      </c>
      <c r="S52" s="572">
        <v>1</v>
      </c>
      <c r="T52" s="195">
        <f t="shared" si="1"/>
        <v>1</v>
      </c>
      <c r="U52" s="630">
        <f t="shared" si="3"/>
        <v>1</v>
      </c>
      <c r="V52" s="159">
        <v>45474</v>
      </c>
      <c r="W52" s="159">
        <v>45657</v>
      </c>
      <c r="X52" s="160">
        <f t="shared" si="0"/>
        <v>183</v>
      </c>
      <c r="Y52" s="158"/>
      <c r="Z52" s="158"/>
      <c r="AA52" s="151" t="s">
        <v>790</v>
      </c>
      <c r="AB52" s="151" t="s">
        <v>791</v>
      </c>
      <c r="AC52" s="151" t="s">
        <v>792</v>
      </c>
      <c r="AD52" s="156" t="s">
        <v>674</v>
      </c>
      <c r="AE52" s="156" t="s">
        <v>793</v>
      </c>
      <c r="AF52" s="242">
        <v>10500000</v>
      </c>
      <c r="AG52" s="156" t="s">
        <v>669</v>
      </c>
      <c r="AH52" s="156" t="s">
        <v>661</v>
      </c>
      <c r="AI52" s="156" t="s">
        <v>662</v>
      </c>
      <c r="AJ52" s="158"/>
      <c r="AK52" s="164">
        <v>10500000</v>
      </c>
      <c r="AL52" s="494">
        <v>10500000</v>
      </c>
      <c r="AM52" s="494">
        <v>10500000</v>
      </c>
      <c r="AN52" s="165"/>
      <c r="AO52" s="480">
        <v>0</v>
      </c>
      <c r="AP52" s="163"/>
      <c r="AQ52" s="220" t="s">
        <v>794</v>
      </c>
      <c r="AR52" s="220" t="s">
        <v>795</v>
      </c>
      <c r="AS52" s="898"/>
      <c r="AT52" s="841"/>
      <c r="AU52" s="841"/>
      <c r="AV52" s="844"/>
      <c r="AW52" s="550"/>
      <c r="AX52" s="548"/>
      <c r="AY52" s="591" t="s">
        <v>1565</v>
      </c>
      <c r="AZ52" s="548" t="s">
        <v>1566</v>
      </c>
      <c r="BA52" s="220" t="s">
        <v>790</v>
      </c>
    </row>
    <row r="53" spans="1:53" ht="72" customHeight="1">
      <c r="A53" s="896"/>
      <c r="B53" s="898"/>
      <c r="C53" s="898"/>
      <c r="D53" s="898"/>
      <c r="E53" s="898"/>
      <c r="F53" s="930"/>
      <c r="G53" s="870"/>
      <c r="H53" s="932"/>
      <c r="I53" s="870"/>
      <c r="J53" s="870"/>
      <c r="K53" s="934"/>
      <c r="L53" s="871"/>
      <c r="M53" s="870"/>
      <c r="N53" s="233"/>
      <c r="O53" s="219" t="s">
        <v>808</v>
      </c>
      <c r="P53" s="155"/>
      <c r="Q53" s="156">
        <v>1</v>
      </c>
      <c r="R53" s="163">
        <v>0</v>
      </c>
      <c r="S53" s="572">
        <v>0</v>
      </c>
      <c r="T53" s="195">
        <f t="shared" si="1"/>
        <v>0</v>
      </c>
      <c r="U53" s="630">
        <f t="shared" si="3"/>
        <v>0</v>
      </c>
      <c r="V53" s="159">
        <v>45474</v>
      </c>
      <c r="W53" s="159">
        <v>45657</v>
      </c>
      <c r="X53" s="160">
        <f t="shared" si="0"/>
        <v>183</v>
      </c>
      <c r="Y53" s="158"/>
      <c r="Z53" s="158"/>
      <c r="AA53" s="151" t="s">
        <v>790</v>
      </c>
      <c r="AB53" s="151" t="s">
        <v>791</v>
      </c>
      <c r="AC53" s="151" t="s">
        <v>792</v>
      </c>
      <c r="AD53" s="156" t="s">
        <v>674</v>
      </c>
      <c r="AE53" s="156" t="s">
        <v>793</v>
      </c>
      <c r="AF53" s="243">
        <v>15000000</v>
      </c>
      <c r="AG53" s="156" t="s">
        <v>669</v>
      </c>
      <c r="AH53" s="156" t="s">
        <v>661</v>
      </c>
      <c r="AI53" s="156" t="s">
        <v>662</v>
      </c>
      <c r="AJ53" s="158"/>
      <c r="AK53" s="164">
        <v>15000000</v>
      </c>
      <c r="AL53" s="494">
        <v>15000000</v>
      </c>
      <c r="AM53" s="480">
        <v>0</v>
      </c>
      <c r="AN53" s="165"/>
      <c r="AO53" s="480">
        <v>0</v>
      </c>
      <c r="AP53" s="163"/>
      <c r="AQ53" s="220" t="s">
        <v>794</v>
      </c>
      <c r="AR53" s="220" t="s">
        <v>795</v>
      </c>
      <c r="AS53" s="898"/>
      <c r="AT53" s="841"/>
      <c r="AU53" s="841"/>
      <c r="AV53" s="844"/>
      <c r="AW53" s="550"/>
      <c r="AX53" s="548"/>
      <c r="AY53" s="548"/>
      <c r="AZ53" s="548"/>
      <c r="BA53" s="220" t="s">
        <v>790</v>
      </c>
    </row>
    <row r="54" spans="1:53" ht="72.75" customHeight="1">
      <c r="A54" s="896"/>
      <c r="B54" s="898"/>
      <c r="C54" s="898"/>
      <c r="D54" s="898"/>
      <c r="E54" s="898"/>
      <c r="F54" s="930"/>
      <c r="G54" s="870"/>
      <c r="H54" s="932"/>
      <c r="I54" s="870"/>
      <c r="J54" s="870"/>
      <c r="K54" s="934"/>
      <c r="L54" s="871"/>
      <c r="M54" s="870"/>
      <c r="N54" s="233"/>
      <c r="O54" s="219" t="s">
        <v>809</v>
      </c>
      <c r="P54" s="155">
        <v>18</v>
      </c>
      <c r="Q54" s="156">
        <v>2</v>
      </c>
      <c r="R54" s="163">
        <v>0</v>
      </c>
      <c r="S54" s="572">
        <v>0</v>
      </c>
      <c r="T54" s="195">
        <f t="shared" si="1"/>
        <v>0</v>
      </c>
      <c r="U54" s="630">
        <f t="shared" si="3"/>
        <v>0</v>
      </c>
      <c r="V54" s="159">
        <v>45474</v>
      </c>
      <c r="W54" s="159">
        <v>45657</v>
      </c>
      <c r="X54" s="160">
        <f t="shared" si="0"/>
        <v>183</v>
      </c>
      <c r="Y54" s="158"/>
      <c r="Z54" s="158"/>
      <c r="AA54" s="151" t="s">
        <v>790</v>
      </c>
      <c r="AB54" s="151" t="s">
        <v>791</v>
      </c>
      <c r="AC54" s="151" t="s">
        <v>792</v>
      </c>
      <c r="AD54" s="156" t="s">
        <v>674</v>
      </c>
      <c r="AE54" s="156" t="s">
        <v>810</v>
      </c>
      <c r="AF54" s="241">
        <v>40000000</v>
      </c>
      <c r="AG54" s="156" t="s">
        <v>676</v>
      </c>
      <c r="AH54" s="156" t="s">
        <v>661</v>
      </c>
      <c r="AI54" s="156" t="s">
        <v>670</v>
      </c>
      <c r="AJ54" s="158"/>
      <c r="AK54" s="164">
        <v>40000000</v>
      </c>
      <c r="AL54" s="494">
        <v>40000000</v>
      </c>
      <c r="AM54" s="480">
        <v>0</v>
      </c>
      <c r="AN54" s="165"/>
      <c r="AO54" s="480">
        <v>0</v>
      </c>
      <c r="AP54" s="163"/>
      <c r="AQ54" s="220" t="s">
        <v>794</v>
      </c>
      <c r="AR54" s="220" t="s">
        <v>795</v>
      </c>
      <c r="AS54" s="898"/>
      <c r="AT54" s="842"/>
      <c r="AU54" s="842"/>
      <c r="AV54" s="845"/>
      <c r="AW54" s="550"/>
      <c r="AX54" s="548"/>
      <c r="AY54" s="548"/>
      <c r="AZ54" s="548"/>
      <c r="BA54" s="220" t="s">
        <v>790</v>
      </c>
    </row>
    <row r="55" spans="1:53" ht="72.75" customHeight="1" thickBot="1">
      <c r="A55" s="897"/>
      <c r="B55" s="899"/>
      <c r="C55" s="899"/>
      <c r="D55" s="899"/>
      <c r="E55" s="899"/>
      <c r="F55" s="860" t="s">
        <v>784</v>
      </c>
      <c r="G55" s="860"/>
      <c r="H55" s="860"/>
      <c r="I55" s="860"/>
      <c r="J55" s="860"/>
      <c r="K55" s="860"/>
      <c r="L55" s="860"/>
      <c r="M55" s="860"/>
      <c r="N55" s="860"/>
      <c r="O55" s="860"/>
      <c r="P55" s="860"/>
      <c r="Q55" s="860"/>
      <c r="R55" s="262"/>
      <c r="S55" s="580"/>
      <c r="T55" s="262"/>
      <c r="U55" s="632">
        <f>AVERAGE(U45:U54)</f>
        <v>0.79</v>
      </c>
      <c r="V55" s="260"/>
      <c r="W55" s="260"/>
      <c r="X55" s="261"/>
      <c r="Y55" s="245"/>
      <c r="Z55" s="245"/>
      <c r="AA55" s="256"/>
      <c r="AB55" s="256"/>
      <c r="AC55" s="256"/>
      <c r="AD55" s="244"/>
      <c r="AE55" s="244"/>
      <c r="AF55" s="284"/>
      <c r="AG55" s="244"/>
      <c r="AH55" s="244"/>
      <c r="AI55" s="244"/>
      <c r="AJ55" s="245"/>
      <c r="AK55" s="265"/>
      <c r="AL55" s="492"/>
      <c r="AM55" s="481"/>
      <c r="AN55" s="266"/>
      <c r="AO55" s="481"/>
      <c r="AP55" s="262"/>
      <c r="AQ55" s="274"/>
      <c r="AR55" s="274"/>
      <c r="AS55" s="434" t="s">
        <v>1339</v>
      </c>
      <c r="AT55" s="669">
        <f>SUM(AT45:AT54)</f>
        <v>341978600</v>
      </c>
      <c r="AU55" s="669">
        <f>SUM(AU45:AU54)</f>
        <v>341978600</v>
      </c>
      <c r="AV55" s="649">
        <f>+AU55/AT55</f>
        <v>1</v>
      </c>
      <c r="AW55" s="550"/>
      <c r="AX55" s="548"/>
      <c r="AY55" s="548"/>
      <c r="AZ55" s="548"/>
      <c r="BA55" s="220"/>
    </row>
    <row r="56" spans="1:53" ht="164.25" customHeight="1">
      <c r="A56" s="1021" t="s">
        <v>221</v>
      </c>
      <c r="B56" s="1024" t="s">
        <v>232</v>
      </c>
      <c r="C56" s="1024" t="s">
        <v>233</v>
      </c>
      <c r="D56" s="1027">
        <v>3452</v>
      </c>
      <c r="E56" s="1027" t="s">
        <v>811</v>
      </c>
      <c r="F56" s="1027">
        <v>2024130010047</v>
      </c>
      <c r="G56" s="1027" t="s">
        <v>812</v>
      </c>
      <c r="H56" s="1039" t="s">
        <v>813</v>
      </c>
      <c r="I56" s="1027" t="s">
        <v>814</v>
      </c>
      <c r="J56" s="1035">
        <v>0</v>
      </c>
      <c r="K56" s="1040">
        <v>39</v>
      </c>
      <c r="L56" s="189"/>
      <c r="M56" s="248" t="s">
        <v>815</v>
      </c>
      <c r="N56" s="188"/>
      <c r="O56" s="168" t="s">
        <v>816</v>
      </c>
      <c r="P56" s="187">
        <v>200</v>
      </c>
      <c r="Q56" s="168">
        <v>50</v>
      </c>
      <c r="R56" s="195">
        <v>0</v>
      </c>
      <c r="S56" s="571">
        <v>39</v>
      </c>
      <c r="T56" s="195">
        <f t="shared" si="1"/>
        <v>39</v>
      </c>
      <c r="U56" s="630">
        <f t="shared" si="3"/>
        <v>0.78</v>
      </c>
      <c r="V56" s="190">
        <v>45474</v>
      </c>
      <c r="W56" s="190">
        <v>45657</v>
      </c>
      <c r="X56" s="191">
        <f t="shared" si="0"/>
        <v>183</v>
      </c>
      <c r="Y56" s="189"/>
      <c r="Z56" s="189"/>
      <c r="AA56" s="185" t="s">
        <v>790</v>
      </c>
      <c r="AB56" s="185" t="s">
        <v>791</v>
      </c>
      <c r="AC56" s="185" t="s">
        <v>792</v>
      </c>
      <c r="AD56" s="168" t="s">
        <v>658</v>
      </c>
      <c r="AE56" s="168" t="s">
        <v>817</v>
      </c>
      <c r="AF56" s="239">
        <v>10500000</v>
      </c>
      <c r="AG56" s="168" t="s">
        <v>669</v>
      </c>
      <c r="AH56" s="168" t="s">
        <v>661</v>
      </c>
      <c r="AI56" s="168" t="s">
        <v>670</v>
      </c>
      <c r="AJ56" s="189"/>
      <c r="AK56" s="196">
        <v>10500000</v>
      </c>
      <c r="AL56" s="493">
        <v>10500000</v>
      </c>
      <c r="AM56" s="493">
        <v>10500000</v>
      </c>
      <c r="AN56" s="197"/>
      <c r="AO56" s="482">
        <v>0</v>
      </c>
      <c r="AP56" s="195"/>
      <c r="AQ56" s="204" t="s">
        <v>703</v>
      </c>
      <c r="AR56" s="204" t="s">
        <v>818</v>
      </c>
      <c r="AS56" s="848" t="s">
        <v>1396</v>
      </c>
      <c r="AT56" s="838">
        <v>290438680.69999999</v>
      </c>
      <c r="AU56" s="838">
        <v>290438680.69999999</v>
      </c>
      <c r="AV56" s="843">
        <f>+AU56/AT56</f>
        <v>1</v>
      </c>
      <c r="AW56" s="550"/>
      <c r="AX56" s="548"/>
      <c r="AY56" s="591" t="s">
        <v>1563</v>
      </c>
      <c r="AZ56" s="548" t="s">
        <v>1564</v>
      </c>
      <c r="BA56" s="220" t="s">
        <v>790</v>
      </c>
    </row>
    <row r="57" spans="1:53" ht="177" customHeight="1">
      <c r="A57" s="1022" t="s">
        <v>221</v>
      </c>
      <c r="B57" s="1025" t="s">
        <v>232</v>
      </c>
      <c r="C57" s="1025" t="s">
        <v>233</v>
      </c>
      <c r="D57" s="938">
        <v>3452</v>
      </c>
      <c r="E57" s="938"/>
      <c r="F57" s="938">
        <v>2024130010047</v>
      </c>
      <c r="G57" s="938"/>
      <c r="H57" s="937"/>
      <c r="I57" s="938" t="s">
        <v>814</v>
      </c>
      <c r="J57" s="1036"/>
      <c r="K57" s="939"/>
      <c r="L57" s="158"/>
      <c r="M57" s="153" t="s">
        <v>819</v>
      </c>
      <c r="N57" s="157"/>
      <c r="O57" s="156" t="s">
        <v>820</v>
      </c>
      <c r="P57" s="155">
        <v>8</v>
      </c>
      <c r="Q57" s="156">
        <v>2</v>
      </c>
      <c r="R57" s="163">
        <v>0</v>
      </c>
      <c r="S57" s="572">
        <v>0</v>
      </c>
      <c r="T57" s="195">
        <f t="shared" si="1"/>
        <v>0</v>
      </c>
      <c r="U57" s="630">
        <f t="shared" si="3"/>
        <v>0</v>
      </c>
      <c r="V57" s="159">
        <v>45474</v>
      </c>
      <c r="W57" s="159">
        <v>45657</v>
      </c>
      <c r="X57" s="160">
        <f t="shared" si="0"/>
        <v>183</v>
      </c>
      <c r="Y57" s="158"/>
      <c r="Z57" s="158"/>
      <c r="AA57" s="151" t="s">
        <v>790</v>
      </c>
      <c r="AB57" s="151" t="s">
        <v>791</v>
      </c>
      <c r="AC57" s="151" t="s">
        <v>792</v>
      </c>
      <c r="AD57" s="156" t="s">
        <v>658</v>
      </c>
      <c r="AE57" s="156" t="s">
        <v>817</v>
      </c>
      <c r="AF57" s="243">
        <v>9000000</v>
      </c>
      <c r="AG57" s="156" t="s">
        <v>669</v>
      </c>
      <c r="AH57" s="156" t="s">
        <v>661</v>
      </c>
      <c r="AI57" s="156" t="s">
        <v>670</v>
      </c>
      <c r="AJ57" s="158"/>
      <c r="AK57" s="164">
        <v>9000000</v>
      </c>
      <c r="AL57" s="494">
        <v>9000000</v>
      </c>
      <c r="AM57" s="494">
        <v>9000000</v>
      </c>
      <c r="AN57" s="165"/>
      <c r="AO57" s="480">
        <v>0</v>
      </c>
      <c r="AP57" s="163"/>
      <c r="AQ57" s="220" t="s">
        <v>703</v>
      </c>
      <c r="AR57" s="220" t="s">
        <v>818</v>
      </c>
      <c r="AS57" s="898"/>
      <c r="AT57" s="838"/>
      <c r="AU57" s="838"/>
      <c r="AV57" s="844"/>
      <c r="AW57" s="550"/>
      <c r="AX57" s="548"/>
      <c r="AY57" s="548"/>
      <c r="AZ57" s="548"/>
      <c r="BA57" s="220" t="s">
        <v>790</v>
      </c>
    </row>
    <row r="58" spans="1:53" ht="165.75" customHeight="1">
      <c r="A58" s="1022" t="s">
        <v>221</v>
      </c>
      <c r="B58" s="1025" t="s">
        <v>232</v>
      </c>
      <c r="C58" s="1025" t="s">
        <v>233</v>
      </c>
      <c r="D58" s="938">
        <v>3452</v>
      </c>
      <c r="E58" s="938"/>
      <c r="F58" s="938">
        <v>2024130010047</v>
      </c>
      <c r="G58" s="938"/>
      <c r="H58" s="937"/>
      <c r="I58" s="938" t="s">
        <v>814</v>
      </c>
      <c r="J58" s="1036"/>
      <c r="K58" s="939"/>
      <c r="L58" s="158"/>
      <c r="M58" s="151" t="s">
        <v>821</v>
      </c>
      <c r="N58" s="157"/>
      <c r="O58" s="156" t="s">
        <v>822</v>
      </c>
      <c r="P58" s="155">
        <v>300</v>
      </c>
      <c r="Q58" s="156">
        <v>30</v>
      </c>
      <c r="R58" s="163">
        <v>0</v>
      </c>
      <c r="S58" s="572">
        <v>0</v>
      </c>
      <c r="T58" s="195">
        <f t="shared" si="1"/>
        <v>0</v>
      </c>
      <c r="U58" s="630">
        <f t="shared" si="3"/>
        <v>0</v>
      </c>
      <c r="V58" s="159">
        <v>45474</v>
      </c>
      <c r="W58" s="159">
        <v>45657</v>
      </c>
      <c r="X58" s="160">
        <f t="shared" si="0"/>
        <v>183</v>
      </c>
      <c r="Y58" s="163">
        <v>300</v>
      </c>
      <c r="Z58" s="158"/>
      <c r="AA58" s="151" t="s">
        <v>790</v>
      </c>
      <c r="AB58" s="151" t="s">
        <v>791</v>
      </c>
      <c r="AC58" s="151" t="s">
        <v>792</v>
      </c>
      <c r="AD58" s="156" t="s">
        <v>658</v>
      </c>
      <c r="AE58" s="156" t="s">
        <v>817</v>
      </c>
      <c r="AF58" s="243">
        <v>9000000</v>
      </c>
      <c r="AG58" s="156" t="s">
        <v>669</v>
      </c>
      <c r="AH58" s="156" t="s">
        <v>661</v>
      </c>
      <c r="AI58" s="156" t="s">
        <v>670</v>
      </c>
      <c r="AJ58" s="158"/>
      <c r="AK58" s="164">
        <v>9000000</v>
      </c>
      <c r="AL58" s="494">
        <v>9000000</v>
      </c>
      <c r="AM58" s="494">
        <v>9000000</v>
      </c>
      <c r="AN58" s="165"/>
      <c r="AO58" s="480">
        <v>0</v>
      </c>
      <c r="AP58" s="163"/>
      <c r="AQ58" s="220" t="s">
        <v>703</v>
      </c>
      <c r="AR58" s="220" t="s">
        <v>818</v>
      </c>
      <c r="AS58" s="898"/>
      <c r="AT58" s="838"/>
      <c r="AU58" s="838"/>
      <c r="AV58" s="844"/>
      <c r="AW58" s="551"/>
      <c r="AX58" s="548"/>
      <c r="AY58" s="548"/>
      <c r="AZ58" s="548"/>
      <c r="BA58" s="220" t="s">
        <v>790</v>
      </c>
    </row>
    <row r="59" spans="1:53" ht="147" customHeight="1">
      <c r="A59" s="1022" t="s">
        <v>221</v>
      </c>
      <c r="B59" s="1025" t="s">
        <v>232</v>
      </c>
      <c r="C59" s="1025" t="s">
        <v>233</v>
      </c>
      <c r="D59" s="938">
        <v>3452</v>
      </c>
      <c r="E59" s="938"/>
      <c r="F59" s="938">
        <v>2024130010047</v>
      </c>
      <c r="G59" s="938"/>
      <c r="H59" s="937"/>
      <c r="I59" s="938" t="s">
        <v>814</v>
      </c>
      <c r="J59" s="1037"/>
      <c r="K59" s="939"/>
      <c r="L59" s="158"/>
      <c r="M59" s="151" t="s">
        <v>823</v>
      </c>
      <c r="N59" s="157"/>
      <c r="O59" s="156" t="s">
        <v>804</v>
      </c>
      <c r="P59" s="155"/>
      <c r="Q59" s="156">
        <v>1</v>
      </c>
      <c r="R59" s="163">
        <v>0</v>
      </c>
      <c r="S59" s="572">
        <v>0</v>
      </c>
      <c r="T59" s="195">
        <f t="shared" si="1"/>
        <v>0</v>
      </c>
      <c r="U59" s="630">
        <f t="shared" si="3"/>
        <v>0</v>
      </c>
      <c r="V59" s="159">
        <v>45474</v>
      </c>
      <c r="W59" s="159">
        <v>45657</v>
      </c>
      <c r="X59" s="160">
        <f t="shared" si="0"/>
        <v>183</v>
      </c>
      <c r="Y59" s="158"/>
      <c r="Z59" s="158"/>
      <c r="AA59" s="151" t="s">
        <v>790</v>
      </c>
      <c r="AB59" s="151" t="s">
        <v>791</v>
      </c>
      <c r="AC59" s="151" t="s">
        <v>792</v>
      </c>
      <c r="AD59" s="156" t="s">
        <v>658</v>
      </c>
      <c r="AE59" s="156" t="s">
        <v>817</v>
      </c>
      <c r="AF59" s="243">
        <v>7500000</v>
      </c>
      <c r="AG59" s="156" t="s">
        <v>669</v>
      </c>
      <c r="AH59" s="156" t="s">
        <v>661</v>
      </c>
      <c r="AI59" s="156" t="s">
        <v>670</v>
      </c>
      <c r="AJ59" s="158"/>
      <c r="AK59" s="164">
        <v>2000000</v>
      </c>
      <c r="AL59" s="494">
        <v>2000000</v>
      </c>
      <c r="AM59" s="480">
        <v>0</v>
      </c>
      <c r="AN59" s="165"/>
      <c r="AO59" s="480">
        <v>0</v>
      </c>
      <c r="AP59" s="163"/>
      <c r="AQ59" s="220" t="s">
        <v>703</v>
      </c>
      <c r="AR59" s="220" t="s">
        <v>818</v>
      </c>
      <c r="AS59" s="898"/>
      <c r="AT59" s="838"/>
      <c r="AU59" s="838"/>
      <c r="AV59" s="844"/>
      <c r="AW59" s="550"/>
      <c r="AX59" s="548"/>
      <c r="AY59" s="548"/>
      <c r="AZ59" s="548"/>
      <c r="BA59" s="220" t="s">
        <v>790</v>
      </c>
    </row>
    <row r="60" spans="1:53" ht="168" customHeight="1">
      <c r="A60" s="1022" t="s">
        <v>221</v>
      </c>
      <c r="B60" s="1025" t="s">
        <v>232</v>
      </c>
      <c r="C60" s="1025" t="s">
        <v>233</v>
      </c>
      <c r="D60" s="938">
        <v>3452</v>
      </c>
      <c r="E60" s="938"/>
      <c r="F60" s="938">
        <v>2024130010047</v>
      </c>
      <c r="G60" s="938"/>
      <c r="H60" s="937" t="s">
        <v>824</v>
      </c>
      <c r="I60" s="938" t="s">
        <v>825</v>
      </c>
      <c r="J60" s="1038">
        <v>0</v>
      </c>
      <c r="K60" s="939">
        <v>39</v>
      </c>
      <c r="L60" s="158"/>
      <c r="M60" s="151" t="s">
        <v>826</v>
      </c>
      <c r="N60" s="157"/>
      <c r="O60" s="156" t="s">
        <v>827</v>
      </c>
      <c r="P60" s="155">
        <v>300</v>
      </c>
      <c r="Q60" s="156">
        <v>30</v>
      </c>
      <c r="R60" s="163">
        <v>0</v>
      </c>
      <c r="S60" s="572">
        <v>39</v>
      </c>
      <c r="T60" s="195">
        <f t="shared" si="1"/>
        <v>39</v>
      </c>
      <c r="U60" s="630">
        <f t="shared" si="3"/>
        <v>1</v>
      </c>
      <c r="V60" s="159">
        <v>45474</v>
      </c>
      <c r="W60" s="159">
        <v>45657</v>
      </c>
      <c r="X60" s="160">
        <f t="shared" si="0"/>
        <v>183</v>
      </c>
      <c r="Y60" s="158"/>
      <c r="Z60" s="158"/>
      <c r="AA60" s="151" t="s">
        <v>790</v>
      </c>
      <c r="AB60" s="151" t="s">
        <v>791</v>
      </c>
      <c r="AC60" s="151" t="s">
        <v>792</v>
      </c>
      <c r="AD60" s="156" t="s">
        <v>658</v>
      </c>
      <c r="AE60" s="156" t="s">
        <v>828</v>
      </c>
      <c r="AF60" s="243">
        <v>2000000</v>
      </c>
      <c r="AG60" s="156" t="s">
        <v>702</v>
      </c>
      <c r="AH60" s="156" t="s">
        <v>661</v>
      </c>
      <c r="AI60" s="156" t="s">
        <v>670</v>
      </c>
      <c r="AJ60" s="158"/>
      <c r="AK60" s="164">
        <v>7500000</v>
      </c>
      <c r="AL60" s="494">
        <v>7500000</v>
      </c>
      <c r="AM60" s="480">
        <v>0</v>
      </c>
      <c r="AN60" s="165"/>
      <c r="AO60" s="480">
        <v>0</v>
      </c>
      <c r="AP60" s="163"/>
      <c r="AQ60" s="220" t="s">
        <v>703</v>
      </c>
      <c r="AR60" s="220" t="s">
        <v>818</v>
      </c>
      <c r="AS60" s="898"/>
      <c r="AT60" s="838"/>
      <c r="AU60" s="838"/>
      <c r="AV60" s="844"/>
      <c r="AW60" s="550"/>
      <c r="AX60" s="548"/>
      <c r="AY60" s="591" t="s">
        <v>1567</v>
      </c>
      <c r="AZ60" s="548" t="s">
        <v>1568</v>
      </c>
      <c r="BA60" s="220" t="s">
        <v>790</v>
      </c>
    </row>
    <row r="61" spans="1:53" ht="168" customHeight="1">
      <c r="A61" s="1022" t="s">
        <v>221</v>
      </c>
      <c r="B61" s="1025" t="s">
        <v>232</v>
      </c>
      <c r="C61" s="1025" t="s">
        <v>233</v>
      </c>
      <c r="D61" s="938">
        <v>3452</v>
      </c>
      <c r="E61" s="938"/>
      <c r="F61" s="938">
        <v>2024130010047</v>
      </c>
      <c r="G61" s="938"/>
      <c r="H61" s="937"/>
      <c r="I61" s="938" t="s">
        <v>825</v>
      </c>
      <c r="J61" s="1036"/>
      <c r="K61" s="939"/>
      <c r="L61" s="158"/>
      <c r="M61" s="151" t="s">
        <v>829</v>
      </c>
      <c r="N61" s="157"/>
      <c r="O61" s="156" t="s">
        <v>830</v>
      </c>
      <c r="P61" s="155">
        <v>1</v>
      </c>
      <c r="Q61" s="156">
        <v>0.3</v>
      </c>
      <c r="R61" s="163">
        <v>0</v>
      </c>
      <c r="S61" s="572">
        <v>0.3</v>
      </c>
      <c r="T61" s="195">
        <f t="shared" si="1"/>
        <v>0.3</v>
      </c>
      <c r="U61" s="630">
        <f t="shared" si="3"/>
        <v>1</v>
      </c>
      <c r="V61" s="159">
        <v>45474</v>
      </c>
      <c r="W61" s="159">
        <v>45657</v>
      </c>
      <c r="X61" s="160">
        <f t="shared" si="0"/>
        <v>183</v>
      </c>
      <c r="Y61" s="158"/>
      <c r="Z61" s="158"/>
      <c r="AA61" s="151" t="s">
        <v>790</v>
      </c>
      <c r="AB61" s="151" t="s">
        <v>791</v>
      </c>
      <c r="AC61" s="151" t="s">
        <v>792</v>
      </c>
      <c r="AD61" s="156" t="s">
        <v>658</v>
      </c>
      <c r="AE61" s="156" t="s">
        <v>817</v>
      </c>
      <c r="AF61" s="243">
        <v>7500000</v>
      </c>
      <c r="AG61" s="156" t="s">
        <v>669</v>
      </c>
      <c r="AH61" s="156" t="s">
        <v>661</v>
      </c>
      <c r="AI61" s="156" t="s">
        <v>670</v>
      </c>
      <c r="AJ61" s="158"/>
      <c r="AK61" s="164">
        <v>9000000</v>
      </c>
      <c r="AL61" s="494">
        <v>9000000</v>
      </c>
      <c r="AM61" s="480">
        <v>0</v>
      </c>
      <c r="AN61" s="165"/>
      <c r="AO61" s="480">
        <v>0</v>
      </c>
      <c r="AP61" s="163"/>
      <c r="AQ61" s="220" t="s">
        <v>703</v>
      </c>
      <c r="AR61" s="220" t="s">
        <v>818</v>
      </c>
      <c r="AS61" s="898"/>
      <c r="AT61" s="838"/>
      <c r="AU61" s="838"/>
      <c r="AV61" s="844"/>
      <c r="AW61" s="550"/>
      <c r="AX61" s="548"/>
      <c r="AY61" s="591" t="s">
        <v>1569</v>
      </c>
      <c r="AZ61" s="548" t="s">
        <v>1570</v>
      </c>
      <c r="BA61" s="220" t="s">
        <v>790</v>
      </c>
    </row>
    <row r="62" spans="1:53" ht="168" customHeight="1">
      <c r="A62" s="1022" t="s">
        <v>221</v>
      </c>
      <c r="B62" s="1025" t="s">
        <v>232</v>
      </c>
      <c r="C62" s="1025" t="s">
        <v>233</v>
      </c>
      <c r="D62" s="938">
        <v>3452</v>
      </c>
      <c r="E62" s="938"/>
      <c r="F62" s="938">
        <v>2024130010047</v>
      </c>
      <c r="G62" s="938"/>
      <c r="H62" s="937"/>
      <c r="I62" s="938" t="s">
        <v>825</v>
      </c>
      <c r="J62" s="1037"/>
      <c r="K62" s="939"/>
      <c r="L62" s="158"/>
      <c r="M62" s="151" t="s">
        <v>831</v>
      </c>
      <c r="N62" s="157"/>
      <c r="O62" s="156" t="s">
        <v>832</v>
      </c>
      <c r="P62" s="155">
        <v>200</v>
      </c>
      <c r="Q62" s="156">
        <v>50</v>
      </c>
      <c r="R62" s="163">
        <v>0</v>
      </c>
      <c r="S62" s="572">
        <v>0</v>
      </c>
      <c r="T62" s="195">
        <f t="shared" si="1"/>
        <v>0</v>
      </c>
      <c r="U62" s="630">
        <f t="shared" si="3"/>
        <v>0</v>
      </c>
      <c r="V62" s="159">
        <v>45474</v>
      </c>
      <c r="W62" s="159">
        <v>45657</v>
      </c>
      <c r="X62" s="160">
        <f t="shared" si="0"/>
        <v>183</v>
      </c>
      <c r="Y62" s="158"/>
      <c r="Z62" s="158"/>
      <c r="AA62" s="151" t="s">
        <v>790</v>
      </c>
      <c r="AB62" s="151" t="s">
        <v>791</v>
      </c>
      <c r="AC62" s="151" t="s">
        <v>792</v>
      </c>
      <c r="AD62" s="156" t="s">
        <v>658</v>
      </c>
      <c r="AE62" s="156" t="s">
        <v>833</v>
      </c>
      <c r="AF62" s="243">
        <v>40000000</v>
      </c>
      <c r="AG62" s="156" t="s">
        <v>702</v>
      </c>
      <c r="AH62" s="156" t="s">
        <v>661</v>
      </c>
      <c r="AI62" s="156" t="s">
        <v>670</v>
      </c>
      <c r="AJ62" s="158"/>
      <c r="AK62" s="164">
        <v>7500000</v>
      </c>
      <c r="AL62" s="494">
        <v>7500000</v>
      </c>
      <c r="AM62" s="494">
        <v>7500000</v>
      </c>
      <c r="AN62" s="165"/>
      <c r="AO62" s="480">
        <v>0</v>
      </c>
      <c r="AP62" s="163"/>
      <c r="AQ62" s="220" t="s">
        <v>703</v>
      </c>
      <c r="AR62" s="220" t="s">
        <v>818</v>
      </c>
      <c r="AS62" s="898"/>
      <c r="AT62" s="838"/>
      <c r="AU62" s="838"/>
      <c r="AV62" s="844"/>
      <c r="AW62" s="550"/>
      <c r="AX62" s="548"/>
      <c r="AY62" s="548"/>
      <c r="AZ62" s="548"/>
      <c r="BA62" s="220" t="s">
        <v>790</v>
      </c>
    </row>
    <row r="63" spans="1:53" ht="147" customHeight="1">
      <c r="A63" s="1022" t="s">
        <v>221</v>
      </c>
      <c r="B63" s="1025" t="s">
        <v>232</v>
      </c>
      <c r="C63" s="1025" t="s">
        <v>233</v>
      </c>
      <c r="D63" s="938">
        <v>3452</v>
      </c>
      <c r="E63" s="938"/>
      <c r="F63" s="938">
        <v>2024130010047</v>
      </c>
      <c r="G63" s="938"/>
      <c r="H63" s="1029" t="s">
        <v>834</v>
      </c>
      <c r="I63" s="1030" t="s">
        <v>835</v>
      </c>
      <c r="J63" s="1032">
        <v>2</v>
      </c>
      <c r="K63" s="1031">
        <v>4</v>
      </c>
      <c r="L63" s="158"/>
      <c r="M63" s="151" t="s">
        <v>836</v>
      </c>
      <c r="N63" s="157"/>
      <c r="O63" s="156" t="s">
        <v>837</v>
      </c>
      <c r="P63" s="155">
        <v>200</v>
      </c>
      <c r="Q63" s="156">
        <v>50</v>
      </c>
      <c r="R63" s="163">
        <v>0</v>
      </c>
      <c r="S63" s="572">
        <v>0</v>
      </c>
      <c r="T63" s="195">
        <f t="shared" si="1"/>
        <v>0</v>
      </c>
      <c r="U63" s="630">
        <f t="shared" si="3"/>
        <v>0</v>
      </c>
      <c r="V63" s="159">
        <v>45474</v>
      </c>
      <c r="W63" s="159">
        <v>45657</v>
      </c>
      <c r="X63" s="160">
        <f t="shared" si="0"/>
        <v>183</v>
      </c>
      <c r="Y63" s="163">
        <v>200</v>
      </c>
      <c r="Z63" s="158"/>
      <c r="AA63" s="151" t="s">
        <v>790</v>
      </c>
      <c r="AB63" s="151" t="s">
        <v>791</v>
      </c>
      <c r="AC63" s="151" t="s">
        <v>792</v>
      </c>
      <c r="AD63" s="156" t="s">
        <v>658</v>
      </c>
      <c r="AE63" s="156" t="s">
        <v>838</v>
      </c>
      <c r="AF63" s="243">
        <v>8061319.2999999998</v>
      </c>
      <c r="AG63" s="156" t="s">
        <v>702</v>
      </c>
      <c r="AH63" s="156" t="s">
        <v>661</v>
      </c>
      <c r="AI63" s="156" t="s">
        <v>670</v>
      </c>
      <c r="AJ63" s="158"/>
      <c r="AK63" s="164">
        <v>40000000</v>
      </c>
      <c r="AL63" s="494">
        <v>40000000</v>
      </c>
      <c r="AM63" s="480">
        <v>0</v>
      </c>
      <c r="AN63" s="165"/>
      <c r="AO63" s="480">
        <v>0</v>
      </c>
      <c r="AP63" s="163"/>
      <c r="AQ63" s="220" t="s">
        <v>703</v>
      </c>
      <c r="AR63" s="220" t="s">
        <v>818</v>
      </c>
      <c r="AS63" s="898"/>
      <c r="AT63" s="838"/>
      <c r="AU63" s="838"/>
      <c r="AV63" s="844"/>
      <c r="AW63" s="550"/>
      <c r="AX63" s="548"/>
      <c r="AY63" s="548"/>
      <c r="AZ63" s="548"/>
      <c r="BA63" s="220" t="s">
        <v>790</v>
      </c>
    </row>
    <row r="64" spans="1:53" ht="280.8">
      <c r="A64" s="1022" t="s">
        <v>221</v>
      </c>
      <c r="B64" s="1025" t="s">
        <v>232</v>
      </c>
      <c r="C64" s="1025" t="s">
        <v>233</v>
      </c>
      <c r="D64" s="938">
        <v>3452</v>
      </c>
      <c r="E64" s="938"/>
      <c r="F64" s="938">
        <v>2024130010047</v>
      </c>
      <c r="G64" s="938"/>
      <c r="H64" s="1029"/>
      <c r="I64" s="1030" t="s">
        <v>835</v>
      </c>
      <c r="J64" s="1033"/>
      <c r="K64" s="1031"/>
      <c r="L64" s="158"/>
      <c r="M64" s="151" t="s">
        <v>839</v>
      </c>
      <c r="N64" s="157"/>
      <c r="O64" s="156" t="s">
        <v>840</v>
      </c>
      <c r="P64" s="155">
        <v>20</v>
      </c>
      <c r="Q64" s="156">
        <v>5</v>
      </c>
      <c r="R64" s="163">
        <v>1</v>
      </c>
      <c r="S64" s="572">
        <v>1</v>
      </c>
      <c r="T64" s="195">
        <f t="shared" si="1"/>
        <v>2</v>
      </c>
      <c r="U64" s="630">
        <f t="shared" si="3"/>
        <v>0.4</v>
      </c>
      <c r="V64" s="159">
        <v>45474</v>
      </c>
      <c r="W64" s="159">
        <v>45657</v>
      </c>
      <c r="X64" s="160">
        <f t="shared" si="0"/>
        <v>183</v>
      </c>
      <c r="Y64" s="158"/>
      <c r="Z64" s="158"/>
      <c r="AA64" s="151" t="s">
        <v>790</v>
      </c>
      <c r="AB64" s="151" t="s">
        <v>791</v>
      </c>
      <c r="AC64" s="151" t="s">
        <v>792</v>
      </c>
      <c r="AD64" s="156" t="s">
        <v>658</v>
      </c>
      <c r="AE64" s="156" t="s">
        <v>817</v>
      </c>
      <c r="AF64" s="243">
        <v>7500000</v>
      </c>
      <c r="AG64" s="156" t="s">
        <v>669</v>
      </c>
      <c r="AH64" s="156" t="s">
        <v>661</v>
      </c>
      <c r="AI64" s="156" t="s">
        <v>670</v>
      </c>
      <c r="AJ64" s="158"/>
      <c r="AK64" s="164">
        <v>7500000</v>
      </c>
      <c r="AL64" s="494">
        <v>7500000</v>
      </c>
      <c r="AM64" s="480">
        <v>0</v>
      </c>
      <c r="AN64" s="165"/>
      <c r="AO64" s="480">
        <v>0</v>
      </c>
      <c r="AP64" s="163"/>
      <c r="AQ64" s="220" t="s">
        <v>703</v>
      </c>
      <c r="AR64" s="220" t="s">
        <v>818</v>
      </c>
      <c r="AS64" s="898"/>
      <c r="AT64" s="838"/>
      <c r="AU64" s="838"/>
      <c r="AV64" s="845"/>
      <c r="AW64" s="551" t="s">
        <v>1473</v>
      </c>
      <c r="AX64" s="548" t="s">
        <v>1407</v>
      </c>
      <c r="AY64" s="591" t="s">
        <v>1571</v>
      </c>
      <c r="AZ64" s="548"/>
      <c r="BA64" s="220" t="s">
        <v>790</v>
      </c>
    </row>
    <row r="65" spans="1:53" ht="147" customHeight="1">
      <c r="A65" s="1022" t="s">
        <v>221</v>
      </c>
      <c r="B65" s="1025" t="s">
        <v>232</v>
      </c>
      <c r="C65" s="1025" t="s">
        <v>233</v>
      </c>
      <c r="D65" s="938">
        <v>3452</v>
      </c>
      <c r="E65" s="938"/>
      <c r="F65" s="938">
        <v>2024130010047</v>
      </c>
      <c r="G65" s="938"/>
      <c r="H65" s="1029"/>
      <c r="I65" s="1030" t="s">
        <v>835</v>
      </c>
      <c r="J65" s="1033"/>
      <c r="K65" s="1031"/>
      <c r="L65" s="158"/>
      <c r="M65" s="151" t="s">
        <v>841</v>
      </c>
      <c r="N65" s="157"/>
      <c r="O65" s="156" t="s">
        <v>842</v>
      </c>
      <c r="P65" s="155">
        <v>8</v>
      </c>
      <c r="Q65" s="156">
        <v>2</v>
      </c>
      <c r="R65" s="163">
        <v>0</v>
      </c>
      <c r="S65" s="572">
        <v>0</v>
      </c>
      <c r="T65" s="195">
        <f t="shared" si="1"/>
        <v>0</v>
      </c>
      <c r="U65" s="630">
        <f t="shared" si="3"/>
        <v>0</v>
      </c>
      <c r="V65" s="159">
        <v>45474</v>
      </c>
      <c r="W65" s="159">
        <v>45657</v>
      </c>
      <c r="X65" s="160">
        <f t="shared" si="0"/>
        <v>183</v>
      </c>
      <c r="Y65" s="158"/>
      <c r="Z65" s="158"/>
      <c r="AA65" s="151" t="s">
        <v>790</v>
      </c>
      <c r="AB65" s="151" t="s">
        <v>791</v>
      </c>
      <c r="AC65" s="151" t="s">
        <v>792</v>
      </c>
      <c r="AD65" s="156" t="s">
        <v>658</v>
      </c>
      <c r="AE65" s="156" t="s">
        <v>817</v>
      </c>
      <c r="AF65" s="243">
        <v>9000000</v>
      </c>
      <c r="AG65" s="156" t="s">
        <v>669</v>
      </c>
      <c r="AH65" s="156" t="s">
        <v>661</v>
      </c>
      <c r="AI65" s="156" t="s">
        <v>670</v>
      </c>
      <c r="AJ65" s="158"/>
      <c r="AK65" s="164">
        <v>8061319.2999999998</v>
      </c>
      <c r="AL65" s="494">
        <v>8061319.2999999998</v>
      </c>
      <c r="AM65" s="480">
        <v>0</v>
      </c>
      <c r="AN65" s="165"/>
      <c r="AO65" s="480">
        <v>0</v>
      </c>
      <c r="AP65" s="163"/>
      <c r="AQ65" s="220" t="s">
        <v>703</v>
      </c>
      <c r="AR65" s="220" t="s">
        <v>818</v>
      </c>
      <c r="AS65" s="898" t="s">
        <v>1397</v>
      </c>
      <c r="AT65" s="840">
        <v>135561319.30000001</v>
      </c>
      <c r="AU65" s="840">
        <v>42217666</v>
      </c>
      <c r="AV65" s="843">
        <f>+AU65/AT65</f>
        <v>0.31142855659711771</v>
      </c>
      <c r="AW65" s="550"/>
      <c r="AX65" s="548"/>
      <c r="AY65" s="548"/>
      <c r="AZ65" s="548"/>
      <c r="BA65" s="220" t="s">
        <v>790</v>
      </c>
    </row>
    <row r="66" spans="1:53" ht="168" customHeight="1">
      <c r="A66" s="1022" t="s">
        <v>221</v>
      </c>
      <c r="B66" s="1025" t="s">
        <v>232</v>
      </c>
      <c r="C66" s="1025" t="s">
        <v>233</v>
      </c>
      <c r="D66" s="938">
        <v>3452</v>
      </c>
      <c r="E66" s="938"/>
      <c r="F66" s="938">
        <v>2024130010047</v>
      </c>
      <c r="G66" s="938"/>
      <c r="H66" s="1029"/>
      <c r="I66" s="1030" t="s">
        <v>835</v>
      </c>
      <c r="J66" s="1033"/>
      <c r="K66" s="1031"/>
      <c r="L66" s="158"/>
      <c r="M66" s="151" t="s">
        <v>843</v>
      </c>
      <c r="N66" s="157"/>
      <c r="O66" s="156" t="s">
        <v>844</v>
      </c>
      <c r="P66" s="155">
        <v>16</v>
      </c>
      <c r="Q66" s="156">
        <v>4</v>
      </c>
      <c r="R66" s="163">
        <v>0</v>
      </c>
      <c r="S66" s="572">
        <v>2</v>
      </c>
      <c r="T66" s="195">
        <f t="shared" si="1"/>
        <v>2</v>
      </c>
      <c r="U66" s="630">
        <f t="shared" si="3"/>
        <v>0.5</v>
      </c>
      <c r="V66" s="159">
        <v>45474</v>
      </c>
      <c r="W66" s="159">
        <v>45657</v>
      </c>
      <c r="X66" s="160">
        <f t="shared" si="0"/>
        <v>183</v>
      </c>
      <c r="Y66" s="158"/>
      <c r="Z66" s="158"/>
      <c r="AA66" s="151" t="s">
        <v>790</v>
      </c>
      <c r="AB66" s="151" t="s">
        <v>791</v>
      </c>
      <c r="AC66" s="151" t="s">
        <v>792</v>
      </c>
      <c r="AD66" s="156" t="s">
        <v>658</v>
      </c>
      <c r="AE66" s="156" t="s">
        <v>817</v>
      </c>
      <c r="AF66" s="243">
        <v>7500000</v>
      </c>
      <c r="AG66" s="156" t="s">
        <v>669</v>
      </c>
      <c r="AH66" s="156" t="s">
        <v>661</v>
      </c>
      <c r="AI66" s="156" t="s">
        <v>670</v>
      </c>
      <c r="AJ66" s="158"/>
      <c r="AK66" s="164">
        <v>7500000</v>
      </c>
      <c r="AL66" s="494">
        <v>7500000</v>
      </c>
      <c r="AM66" s="480">
        <v>0</v>
      </c>
      <c r="AN66" s="165"/>
      <c r="AO66" s="480">
        <v>0</v>
      </c>
      <c r="AP66" s="163"/>
      <c r="AQ66" s="220" t="s">
        <v>703</v>
      </c>
      <c r="AR66" s="220" t="s">
        <v>818</v>
      </c>
      <c r="AS66" s="898"/>
      <c r="AT66" s="841"/>
      <c r="AU66" s="841"/>
      <c r="AV66" s="844"/>
      <c r="AW66" s="550"/>
      <c r="AX66" s="548"/>
      <c r="AY66" s="591" t="s">
        <v>1572</v>
      </c>
      <c r="AZ66" s="548" t="s">
        <v>1573</v>
      </c>
      <c r="BA66" s="220" t="s">
        <v>790</v>
      </c>
    </row>
    <row r="67" spans="1:53" ht="280.8">
      <c r="A67" s="1022" t="s">
        <v>221</v>
      </c>
      <c r="B67" s="1025" t="s">
        <v>232</v>
      </c>
      <c r="C67" s="1025" t="s">
        <v>233</v>
      </c>
      <c r="D67" s="938">
        <v>3452</v>
      </c>
      <c r="E67" s="938"/>
      <c r="F67" s="938">
        <v>2024130010047</v>
      </c>
      <c r="G67" s="938"/>
      <c r="H67" s="1029"/>
      <c r="I67" s="1030" t="s">
        <v>835</v>
      </c>
      <c r="J67" s="1033"/>
      <c r="K67" s="1031"/>
      <c r="L67" s="158"/>
      <c r="M67" s="151" t="s">
        <v>845</v>
      </c>
      <c r="N67" s="157"/>
      <c r="O67" s="156" t="s">
        <v>846</v>
      </c>
      <c r="P67" s="155">
        <v>120</v>
      </c>
      <c r="Q67" s="156">
        <v>30</v>
      </c>
      <c r="R67" s="163">
        <v>0</v>
      </c>
      <c r="S67" s="572">
        <v>0</v>
      </c>
      <c r="T67" s="195">
        <f t="shared" si="1"/>
        <v>0</v>
      </c>
      <c r="U67" s="630">
        <f t="shared" si="3"/>
        <v>0</v>
      </c>
      <c r="V67" s="159">
        <v>45474</v>
      </c>
      <c r="W67" s="159">
        <v>45657</v>
      </c>
      <c r="X67" s="160">
        <f t="shared" si="0"/>
        <v>183</v>
      </c>
      <c r="Y67" s="163">
        <v>120</v>
      </c>
      <c r="Z67" s="158"/>
      <c r="AA67" s="151" t="s">
        <v>790</v>
      </c>
      <c r="AB67" s="151" t="s">
        <v>791</v>
      </c>
      <c r="AC67" s="151" t="s">
        <v>792</v>
      </c>
      <c r="AD67" s="156" t="s">
        <v>658</v>
      </c>
      <c r="AE67" s="156" t="s">
        <v>817</v>
      </c>
      <c r="AF67" s="243">
        <v>9000000</v>
      </c>
      <c r="AG67" s="156" t="s">
        <v>669</v>
      </c>
      <c r="AH67" s="156" t="s">
        <v>661</v>
      </c>
      <c r="AI67" s="156" t="s">
        <v>670</v>
      </c>
      <c r="AJ67" s="158"/>
      <c r="AK67" s="164">
        <v>9000000</v>
      </c>
      <c r="AL67" s="494">
        <v>9000000</v>
      </c>
      <c r="AM67" s="480">
        <v>0</v>
      </c>
      <c r="AN67" s="165"/>
      <c r="AO67" s="480">
        <v>0</v>
      </c>
      <c r="AP67" s="163"/>
      <c r="AQ67" s="220" t="s">
        <v>703</v>
      </c>
      <c r="AR67" s="220" t="s">
        <v>818</v>
      </c>
      <c r="AS67" s="898"/>
      <c r="AT67" s="841"/>
      <c r="AU67" s="841"/>
      <c r="AV67" s="844"/>
      <c r="AW67" s="551"/>
      <c r="AX67" s="548"/>
      <c r="AY67" s="548"/>
      <c r="AZ67" s="548"/>
      <c r="BA67" s="220" t="s">
        <v>790</v>
      </c>
    </row>
    <row r="68" spans="1:53" ht="409.6">
      <c r="A68" s="1022" t="s">
        <v>221</v>
      </c>
      <c r="B68" s="1025" t="s">
        <v>232</v>
      </c>
      <c r="C68" s="1025" t="s">
        <v>233</v>
      </c>
      <c r="D68" s="938">
        <v>3452</v>
      </c>
      <c r="E68" s="938"/>
      <c r="F68" s="938">
        <v>2024130010047</v>
      </c>
      <c r="G68" s="938"/>
      <c r="H68" s="1029"/>
      <c r="I68" s="1030" t="s">
        <v>835</v>
      </c>
      <c r="J68" s="1034"/>
      <c r="K68" s="1031"/>
      <c r="L68" s="158"/>
      <c r="M68" s="151" t="s">
        <v>847</v>
      </c>
      <c r="N68" s="157"/>
      <c r="O68" s="156" t="s">
        <v>848</v>
      </c>
      <c r="P68" s="155"/>
      <c r="Q68" s="156">
        <v>1</v>
      </c>
      <c r="R68" s="163">
        <v>1</v>
      </c>
      <c r="S68" s="572">
        <v>1</v>
      </c>
      <c r="T68" s="195">
        <f t="shared" si="1"/>
        <v>2</v>
      </c>
      <c r="U68" s="630">
        <f t="shared" si="3"/>
        <v>1</v>
      </c>
      <c r="V68" s="159">
        <v>45474</v>
      </c>
      <c r="W68" s="159">
        <v>45657</v>
      </c>
      <c r="X68" s="160">
        <f t="shared" si="0"/>
        <v>183</v>
      </c>
      <c r="Y68" s="158"/>
      <c r="Z68" s="158"/>
      <c r="AA68" s="151" t="s">
        <v>790</v>
      </c>
      <c r="AB68" s="151" t="s">
        <v>791</v>
      </c>
      <c r="AC68" s="151" t="s">
        <v>792</v>
      </c>
      <c r="AD68" s="156" t="s">
        <v>658</v>
      </c>
      <c r="AE68" s="156" t="s">
        <v>817</v>
      </c>
      <c r="AF68" s="243">
        <v>9000000</v>
      </c>
      <c r="AG68" s="156" t="s">
        <v>669</v>
      </c>
      <c r="AH68" s="156" t="s">
        <v>661</v>
      </c>
      <c r="AI68" s="156" t="s">
        <v>670</v>
      </c>
      <c r="AJ68" s="158"/>
      <c r="AK68" s="164">
        <v>9000000</v>
      </c>
      <c r="AL68" s="494">
        <v>9000000</v>
      </c>
      <c r="AM68" s="480">
        <v>0</v>
      </c>
      <c r="AN68" s="165"/>
      <c r="AO68" s="480">
        <v>0</v>
      </c>
      <c r="AP68" s="163"/>
      <c r="AQ68" s="220" t="s">
        <v>703</v>
      </c>
      <c r="AR68" s="220" t="s">
        <v>818</v>
      </c>
      <c r="AS68" s="898"/>
      <c r="AT68" s="842"/>
      <c r="AU68" s="842"/>
      <c r="AV68" s="845"/>
      <c r="AW68" s="551" t="s">
        <v>1473</v>
      </c>
      <c r="AX68" s="548" t="s">
        <v>1408</v>
      </c>
      <c r="AY68" s="591" t="s">
        <v>1574</v>
      </c>
      <c r="AZ68" s="548" t="s">
        <v>1575</v>
      </c>
      <c r="BA68" s="220" t="s">
        <v>790</v>
      </c>
    </row>
    <row r="69" spans="1:53" ht="126" customHeight="1" thickBot="1">
      <c r="A69" s="1023"/>
      <c r="B69" s="1026"/>
      <c r="C69" s="1026"/>
      <c r="D69" s="1028"/>
      <c r="E69" s="1028"/>
      <c r="F69" s="860" t="s">
        <v>811</v>
      </c>
      <c r="G69" s="860"/>
      <c r="H69" s="860"/>
      <c r="I69" s="860"/>
      <c r="J69" s="860"/>
      <c r="K69" s="860"/>
      <c r="L69" s="860"/>
      <c r="M69" s="860"/>
      <c r="N69" s="860"/>
      <c r="O69" s="860"/>
      <c r="P69" s="860"/>
      <c r="Q69" s="860"/>
      <c r="R69" s="262"/>
      <c r="S69" s="580"/>
      <c r="T69" s="262"/>
      <c r="U69" s="632">
        <f>AVERAGE(U56:U68)</f>
        <v>0.36</v>
      </c>
      <c r="V69" s="260"/>
      <c r="W69" s="260"/>
      <c r="X69" s="261"/>
      <c r="Y69" s="245"/>
      <c r="Z69" s="245"/>
      <c r="AA69" s="256"/>
      <c r="AB69" s="256"/>
      <c r="AC69" s="256"/>
      <c r="AD69" s="244"/>
      <c r="AE69" s="244"/>
      <c r="AF69" s="453"/>
      <c r="AG69" s="244"/>
      <c r="AH69" s="244"/>
      <c r="AI69" s="244"/>
      <c r="AJ69" s="245"/>
      <c r="AK69" s="265"/>
      <c r="AL69" s="492"/>
      <c r="AM69" s="481"/>
      <c r="AN69" s="266"/>
      <c r="AO69" s="481"/>
      <c r="AP69" s="262"/>
      <c r="AQ69" s="274"/>
      <c r="AR69" s="274"/>
      <c r="AS69" s="434" t="s">
        <v>1340</v>
      </c>
      <c r="AT69" s="669">
        <f>SUM(AT56:AT68)</f>
        <v>426000000</v>
      </c>
      <c r="AU69" s="669">
        <f>SUM(AU56:AU68)</f>
        <v>332656346.69999999</v>
      </c>
      <c r="AV69" s="649">
        <f>+AU69/AT69</f>
        <v>0.78088344295774648</v>
      </c>
      <c r="AW69" s="550"/>
      <c r="AX69" s="548"/>
      <c r="AY69" s="548"/>
      <c r="AZ69" s="548"/>
      <c r="BA69" s="220"/>
    </row>
    <row r="70" spans="1:53" ht="138" customHeight="1">
      <c r="A70" s="895" t="s">
        <v>248</v>
      </c>
      <c r="B70" s="848" t="s">
        <v>249</v>
      </c>
      <c r="C70" s="848" t="s">
        <v>250</v>
      </c>
      <c r="D70" s="848">
        <v>849</v>
      </c>
      <c r="E70" s="848" t="s">
        <v>849</v>
      </c>
      <c r="F70" s="973">
        <v>2024130010181</v>
      </c>
      <c r="G70" s="948" t="s">
        <v>850</v>
      </c>
      <c r="H70" s="949" t="s">
        <v>851</v>
      </c>
      <c r="I70" s="869" t="s">
        <v>852</v>
      </c>
      <c r="J70" s="869">
        <v>80</v>
      </c>
      <c r="K70" s="856">
        <v>80</v>
      </c>
      <c r="L70" s="867">
        <v>1</v>
      </c>
      <c r="M70" s="185" t="s">
        <v>853</v>
      </c>
      <c r="N70" s="188"/>
      <c r="O70" s="168" t="s">
        <v>854</v>
      </c>
      <c r="P70" s="187">
        <v>1</v>
      </c>
      <c r="Q70" s="168">
        <v>1</v>
      </c>
      <c r="R70" s="195">
        <v>0.9</v>
      </c>
      <c r="S70" s="571">
        <v>1</v>
      </c>
      <c r="T70" s="195">
        <f t="shared" si="1"/>
        <v>1.9</v>
      </c>
      <c r="U70" s="630">
        <f t="shared" si="3"/>
        <v>1</v>
      </c>
      <c r="V70" s="190">
        <v>45474</v>
      </c>
      <c r="W70" s="190">
        <v>45657</v>
      </c>
      <c r="X70" s="191">
        <f t="shared" si="0"/>
        <v>183</v>
      </c>
      <c r="Y70" s="189"/>
      <c r="Z70" s="189"/>
      <c r="AA70" s="185" t="s">
        <v>855</v>
      </c>
      <c r="AB70" s="185" t="s">
        <v>699</v>
      </c>
      <c r="AC70" s="185" t="s">
        <v>776</v>
      </c>
      <c r="AD70" s="168" t="s">
        <v>658</v>
      </c>
      <c r="AE70" s="168" t="s">
        <v>856</v>
      </c>
      <c r="AF70" s="239">
        <v>196709</v>
      </c>
      <c r="AG70" s="239" t="s">
        <v>676</v>
      </c>
      <c r="AH70" s="168" t="s">
        <v>661</v>
      </c>
      <c r="AI70" s="168" t="s">
        <v>670</v>
      </c>
      <c r="AJ70" s="189"/>
      <c r="AK70" s="196">
        <v>196709</v>
      </c>
      <c r="AL70" s="493">
        <v>196709</v>
      </c>
      <c r="AM70" s="493">
        <v>196709</v>
      </c>
      <c r="AN70" s="197"/>
      <c r="AO70" s="482">
        <v>0</v>
      </c>
      <c r="AP70" s="195"/>
      <c r="AQ70" s="204" t="s">
        <v>857</v>
      </c>
      <c r="AR70" s="204" t="s">
        <v>858</v>
      </c>
      <c r="AS70" s="848" t="s">
        <v>1353</v>
      </c>
      <c r="AT70" s="838">
        <v>215990000</v>
      </c>
      <c r="AU70" s="838">
        <v>215990000</v>
      </c>
      <c r="AV70" s="839">
        <f>+AU70/AT70</f>
        <v>1</v>
      </c>
      <c r="AW70" s="863" t="s">
        <v>1520</v>
      </c>
      <c r="AX70" s="861" t="s">
        <v>1512</v>
      </c>
      <c r="AY70" s="852" t="s">
        <v>1576</v>
      </c>
      <c r="AZ70" s="854" t="s">
        <v>1577</v>
      </c>
      <c r="BA70" s="220" t="s">
        <v>855</v>
      </c>
    </row>
    <row r="71" spans="1:53" ht="130.5" customHeight="1">
      <c r="A71" s="896" t="s">
        <v>248</v>
      </c>
      <c r="B71" s="898" t="s">
        <v>249</v>
      </c>
      <c r="C71" s="898" t="s">
        <v>250</v>
      </c>
      <c r="D71" s="898">
        <v>849</v>
      </c>
      <c r="E71" s="898"/>
      <c r="F71" s="930"/>
      <c r="G71" s="870"/>
      <c r="H71" s="932"/>
      <c r="I71" s="857"/>
      <c r="J71" s="857"/>
      <c r="K71" s="850"/>
      <c r="L71" s="875"/>
      <c r="M71" s="151" t="s">
        <v>859</v>
      </c>
      <c r="N71" s="157"/>
      <c r="O71" s="156" t="s">
        <v>860</v>
      </c>
      <c r="P71" s="155">
        <v>1</v>
      </c>
      <c r="Q71" s="156">
        <v>1</v>
      </c>
      <c r="R71" s="195">
        <v>0.9</v>
      </c>
      <c r="S71" s="572">
        <v>1</v>
      </c>
      <c r="T71" s="195">
        <f t="shared" si="1"/>
        <v>1.9</v>
      </c>
      <c r="U71" s="630">
        <f t="shared" si="3"/>
        <v>1</v>
      </c>
      <c r="V71" s="159">
        <v>45474</v>
      </c>
      <c r="W71" s="159">
        <v>45657</v>
      </c>
      <c r="X71" s="160">
        <f t="shared" si="0"/>
        <v>183</v>
      </c>
      <c r="Y71" s="163">
        <v>849</v>
      </c>
      <c r="Z71" s="158"/>
      <c r="AA71" s="151" t="s">
        <v>855</v>
      </c>
      <c r="AB71" s="151" t="s">
        <v>699</v>
      </c>
      <c r="AC71" s="151" t="s">
        <v>776</v>
      </c>
      <c r="AD71" s="156" t="s">
        <v>658</v>
      </c>
      <c r="AE71" s="156" t="s">
        <v>856</v>
      </c>
      <c r="AF71" s="243">
        <v>4312557</v>
      </c>
      <c r="AG71" s="243" t="s">
        <v>676</v>
      </c>
      <c r="AH71" s="156" t="s">
        <v>661</v>
      </c>
      <c r="AI71" s="156" t="s">
        <v>670</v>
      </c>
      <c r="AJ71" s="158"/>
      <c r="AK71" s="164">
        <v>4312557</v>
      </c>
      <c r="AL71" s="494">
        <v>4312557</v>
      </c>
      <c r="AM71" s="494">
        <v>4312557</v>
      </c>
      <c r="AN71" s="165"/>
      <c r="AO71" s="480">
        <v>0</v>
      </c>
      <c r="AP71" s="163"/>
      <c r="AQ71" s="220" t="s">
        <v>857</v>
      </c>
      <c r="AR71" s="220" t="s">
        <v>858</v>
      </c>
      <c r="AS71" s="898"/>
      <c r="AT71" s="838"/>
      <c r="AU71" s="838"/>
      <c r="AV71" s="839"/>
      <c r="AW71" s="864"/>
      <c r="AX71" s="862"/>
      <c r="AY71" s="853"/>
      <c r="AZ71" s="855"/>
      <c r="BA71" s="220" t="s">
        <v>855</v>
      </c>
    </row>
    <row r="72" spans="1:53" ht="134.25" customHeight="1">
      <c r="A72" s="896" t="s">
        <v>248</v>
      </c>
      <c r="B72" s="898" t="s">
        <v>249</v>
      </c>
      <c r="C72" s="898" t="s">
        <v>250</v>
      </c>
      <c r="D72" s="898">
        <v>849</v>
      </c>
      <c r="E72" s="898"/>
      <c r="F72" s="930"/>
      <c r="G72" s="870"/>
      <c r="H72" s="932"/>
      <c r="I72" s="857"/>
      <c r="J72" s="857"/>
      <c r="K72" s="850"/>
      <c r="L72" s="875"/>
      <c r="M72" s="151" t="s">
        <v>861</v>
      </c>
      <c r="N72" s="157"/>
      <c r="O72" s="156" t="s">
        <v>862</v>
      </c>
      <c r="P72" s="155">
        <v>40</v>
      </c>
      <c r="Q72" s="156">
        <v>10</v>
      </c>
      <c r="R72" s="195">
        <v>72</v>
      </c>
      <c r="S72" s="572">
        <v>10</v>
      </c>
      <c r="T72" s="195">
        <f t="shared" si="1"/>
        <v>82</v>
      </c>
      <c r="U72" s="630">
        <f t="shared" si="3"/>
        <v>1</v>
      </c>
      <c r="V72" s="159">
        <v>45474</v>
      </c>
      <c r="W72" s="159">
        <v>45657</v>
      </c>
      <c r="X72" s="160">
        <f t="shared" si="0"/>
        <v>183</v>
      </c>
      <c r="Y72" s="158"/>
      <c r="Z72" s="158"/>
      <c r="AA72" s="151" t="s">
        <v>855</v>
      </c>
      <c r="AB72" s="151" t="s">
        <v>699</v>
      </c>
      <c r="AC72" s="151" t="s">
        <v>776</v>
      </c>
      <c r="AD72" s="156" t="s">
        <v>658</v>
      </c>
      <c r="AE72" s="156" t="s">
        <v>856</v>
      </c>
      <c r="AF72" s="243">
        <v>33500000</v>
      </c>
      <c r="AG72" s="243" t="s">
        <v>676</v>
      </c>
      <c r="AH72" s="156" t="s">
        <v>661</v>
      </c>
      <c r="AI72" s="156" t="s">
        <v>670</v>
      </c>
      <c r="AJ72" s="158"/>
      <c r="AK72" s="164">
        <v>33500000</v>
      </c>
      <c r="AL72" s="494">
        <v>33500000</v>
      </c>
      <c r="AM72" s="494">
        <v>33500000</v>
      </c>
      <c r="AN72" s="165"/>
      <c r="AO72" s="480">
        <v>0</v>
      </c>
      <c r="AP72" s="163"/>
      <c r="AQ72" s="220" t="s">
        <v>857</v>
      </c>
      <c r="AR72" s="220" t="s">
        <v>858</v>
      </c>
      <c r="AS72" s="898"/>
      <c r="AT72" s="838"/>
      <c r="AU72" s="838"/>
      <c r="AV72" s="839"/>
      <c r="AW72" s="554" t="s">
        <v>1521</v>
      </c>
      <c r="AX72" s="548" t="s">
        <v>1513</v>
      </c>
      <c r="AY72" s="592" t="s">
        <v>1578</v>
      </c>
      <c r="AZ72" s="548" t="s">
        <v>1579</v>
      </c>
      <c r="BA72" s="220" t="s">
        <v>855</v>
      </c>
    </row>
    <row r="73" spans="1:53" ht="166.5" customHeight="1">
      <c r="A73" s="896" t="s">
        <v>248</v>
      </c>
      <c r="B73" s="898" t="s">
        <v>249</v>
      </c>
      <c r="C73" s="898" t="s">
        <v>250</v>
      </c>
      <c r="D73" s="898">
        <v>849</v>
      </c>
      <c r="E73" s="898"/>
      <c r="F73" s="930"/>
      <c r="G73" s="870"/>
      <c r="H73" s="932"/>
      <c r="I73" s="857"/>
      <c r="J73" s="857"/>
      <c r="K73" s="850"/>
      <c r="L73" s="875"/>
      <c r="M73" s="151" t="s">
        <v>863</v>
      </c>
      <c r="N73" s="157"/>
      <c r="O73" s="156" t="s">
        <v>864</v>
      </c>
      <c r="P73" s="155">
        <v>40</v>
      </c>
      <c r="Q73" s="156">
        <v>10</v>
      </c>
      <c r="R73" s="195">
        <v>21</v>
      </c>
      <c r="S73" s="572">
        <v>9</v>
      </c>
      <c r="T73" s="195">
        <f t="shared" si="1"/>
        <v>30</v>
      </c>
      <c r="U73" s="630">
        <f t="shared" si="3"/>
        <v>1</v>
      </c>
      <c r="V73" s="159">
        <v>45474</v>
      </c>
      <c r="W73" s="159">
        <v>45657</v>
      </c>
      <c r="X73" s="160">
        <f t="shared" si="0"/>
        <v>183</v>
      </c>
      <c r="Y73" s="158"/>
      <c r="Z73" s="158"/>
      <c r="AA73" s="151" t="s">
        <v>855</v>
      </c>
      <c r="AB73" s="151" t="s">
        <v>699</v>
      </c>
      <c r="AC73" s="151" t="s">
        <v>776</v>
      </c>
      <c r="AD73" s="156" t="s">
        <v>658</v>
      </c>
      <c r="AE73" s="156" t="s">
        <v>856</v>
      </c>
      <c r="AF73" s="243">
        <v>75900000</v>
      </c>
      <c r="AG73" s="243" t="s">
        <v>676</v>
      </c>
      <c r="AH73" s="156" t="s">
        <v>661</v>
      </c>
      <c r="AI73" s="156" t="s">
        <v>670</v>
      </c>
      <c r="AJ73" s="158"/>
      <c r="AK73" s="164">
        <v>75900000</v>
      </c>
      <c r="AL73" s="494">
        <v>75900000</v>
      </c>
      <c r="AM73" s="494">
        <v>75900000</v>
      </c>
      <c r="AN73" s="165"/>
      <c r="AO73" s="480">
        <v>9300000</v>
      </c>
      <c r="AP73" s="163"/>
      <c r="AQ73" s="220" t="s">
        <v>857</v>
      </c>
      <c r="AR73" s="220" t="s">
        <v>858</v>
      </c>
      <c r="AS73" s="898" t="s">
        <v>1354</v>
      </c>
      <c r="AT73" s="838">
        <v>1194510000</v>
      </c>
      <c r="AU73" s="838">
        <v>594796776.19000006</v>
      </c>
      <c r="AV73" s="839">
        <f>+AU73/AT73</f>
        <v>0.49794206510619421</v>
      </c>
      <c r="AW73" s="554" t="s">
        <v>1522</v>
      </c>
      <c r="AX73" s="548" t="s">
        <v>1514</v>
      </c>
      <c r="AY73" s="592" t="s">
        <v>1580</v>
      </c>
      <c r="AZ73" s="548" t="s">
        <v>1581</v>
      </c>
      <c r="BA73" s="220" t="s">
        <v>855</v>
      </c>
    </row>
    <row r="74" spans="1:53" ht="102.75" customHeight="1">
      <c r="A74" s="896" t="s">
        <v>248</v>
      </c>
      <c r="B74" s="898" t="s">
        <v>249</v>
      </c>
      <c r="C74" s="898" t="s">
        <v>250</v>
      </c>
      <c r="D74" s="898">
        <v>849</v>
      </c>
      <c r="E74" s="898"/>
      <c r="F74" s="930"/>
      <c r="G74" s="870"/>
      <c r="H74" s="932"/>
      <c r="I74" s="857"/>
      <c r="J74" s="857"/>
      <c r="K74" s="850"/>
      <c r="L74" s="875"/>
      <c r="M74" s="151" t="s">
        <v>865</v>
      </c>
      <c r="N74" s="157"/>
      <c r="O74" s="156" t="s">
        <v>714</v>
      </c>
      <c r="P74" s="155"/>
      <c r="Q74" s="156">
        <v>1</v>
      </c>
      <c r="R74" s="195">
        <v>11</v>
      </c>
      <c r="S74" s="572">
        <v>15</v>
      </c>
      <c r="T74" s="195">
        <f t="shared" si="1"/>
        <v>26</v>
      </c>
      <c r="U74" s="630">
        <f t="shared" si="3"/>
        <v>1</v>
      </c>
      <c r="V74" s="159">
        <v>45474</v>
      </c>
      <c r="W74" s="159">
        <v>45657</v>
      </c>
      <c r="X74" s="160">
        <f t="shared" si="0"/>
        <v>183</v>
      </c>
      <c r="Y74" s="158"/>
      <c r="Z74" s="158"/>
      <c r="AA74" s="151" t="s">
        <v>855</v>
      </c>
      <c r="AB74" s="151" t="s">
        <v>699</v>
      </c>
      <c r="AC74" s="151" t="s">
        <v>776</v>
      </c>
      <c r="AD74" s="156" t="s">
        <v>658</v>
      </c>
      <c r="AE74" s="156" t="s">
        <v>867</v>
      </c>
      <c r="AF74" s="255">
        <v>241330000</v>
      </c>
      <c r="AG74" s="255" t="s">
        <v>669</v>
      </c>
      <c r="AH74" s="156" t="s">
        <v>661</v>
      </c>
      <c r="AI74" s="156" t="s">
        <v>670</v>
      </c>
      <c r="AJ74" s="158"/>
      <c r="AK74" s="164">
        <v>241330000</v>
      </c>
      <c r="AL74" s="494">
        <v>241330000</v>
      </c>
      <c r="AM74" s="480">
        <v>218711078</v>
      </c>
      <c r="AN74" s="165"/>
      <c r="AO74" s="480">
        <v>0</v>
      </c>
      <c r="AP74" s="163"/>
      <c r="AQ74" s="220" t="s">
        <v>857</v>
      </c>
      <c r="AR74" s="220" t="s">
        <v>858</v>
      </c>
      <c r="AS74" s="898"/>
      <c r="AT74" s="838"/>
      <c r="AU74" s="838"/>
      <c r="AV74" s="839"/>
      <c r="AW74" s="650"/>
      <c r="AX74" s="548" t="s">
        <v>1515</v>
      </c>
      <c r="AY74" s="548"/>
      <c r="AZ74" s="548" t="s">
        <v>1582</v>
      </c>
      <c r="BA74" s="220" t="s">
        <v>855</v>
      </c>
    </row>
    <row r="75" spans="1:53" ht="172.5" customHeight="1">
      <c r="A75" s="896" t="s">
        <v>248</v>
      </c>
      <c r="B75" s="898" t="s">
        <v>249</v>
      </c>
      <c r="C75" s="898" t="s">
        <v>250</v>
      </c>
      <c r="D75" s="898">
        <v>849</v>
      </c>
      <c r="E75" s="898"/>
      <c r="F75" s="930"/>
      <c r="G75" s="870"/>
      <c r="H75" s="932"/>
      <c r="I75" s="857"/>
      <c r="J75" s="857"/>
      <c r="K75" s="850"/>
      <c r="L75" s="875"/>
      <c r="M75" s="151" t="s">
        <v>868</v>
      </c>
      <c r="N75" s="157"/>
      <c r="O75" s="156" t="s">
        <v>869</v>
      </c>
      <c r="P75" s="155">
        <v>80</v>
      </c>
      <c r="Q75" s="156">
        <v>80</v>
      </c>
      <c r="R75" s="163">
        <v>80</v>
      </c>
      <c r="S75" s="572">
        <v>80</v>
      </c>
      <c r="T75" s="195">
        <f t="shared" ref="T75:T78" si="4">+R75+S75</f>
        <v>160</v>
      </c>
      <c r="U75" s="630">
        <f t="shared" si="3"/>
        <v>1</v>
      </c>
      <c r="V75" s="159">
        <v>45474</v>
      </c>
      <c r="W75" s="159">
        <v>45657</v>
      </c>
      <c r="X75" s="160">
        <f t="shared" si="0"/>
        <v>183</v>
      </c>
      <c r="Y75" s="163">
        <v>80</v>
      </c>
      <c r="Z75" s="158"/>
      <c r="AA75" s="151" t="s">
        <v>855</v>
      </c>
      <c r="AB75" s="151" t="s">
        <v>699</v>
      </c>
      <c r="AC75" s="151" t="s">
        <v>776</v>
      </c>
      <c r="AD75" s="156" t="s">
        <v>658</v>
      </c>
      <c r="AE75" s="451" t="s">
        <v>870</v>
      </c>
      <c r="AF75" s="243">
        <v>521452573</v>
      </c>
      <c r="AG75" s="243" t="s">
        <v>682</v>
      </c>
      <c r="AH75" s="156" t="s">
        <v>661</v>
      </c>
      <c r="AI75" s="156" t="s">
        <v>683</v>
      </c>
      <c r="AJ75" s="280" t="s">
        <v>871</v>
      </c>
      <c r="AK75" s="164">
        <v>521452573</v>
      </c>
      <c r="AL75" s="494">
        <v>779770734</v>
      </c>
      <c r="AM75" s="480">
        <v>521452573</v>
      </c>
      <c r="AN75" s="165"/>
      <c r="AO75" s="480">
        <v>189619117.46000001</v>
      </c>
      <c r="AP75" s="163"/>
      <c r="AQ75" s="220" t="s">
        <v>857</v>
      </c>
      <c r="AR75" s="220" t="s">
        <v>858</v>
      </c>
      <c r="AS75" s="898"/>
      <c r="AT75" s="838"/>
      <c r="AU75" s="838"/>
      <c r="AV75" s="839"/>
      <c r="AW75" s="554" t="s">
        <v>1523</v>
      </c>
      <c r="AX75" s="548" t="s">
        <v>1516</v>
      </c>
      <c r="AY75" s="592" t="s">
        <v>1523</v>
      </c>
      <c r="AZ75" s="548" t="s">
        <v>1583</v>
      </c>
      <c r="BA75" s="220" t="s">
        <v>855</v>
      </c>
    </row>
    <row r="76" spans="1:53" ht="126.75" customHeight="1">
      <c r="A76" s="896" t="s">
        <v>248</v>
      </c>
      <c r="B76" s="898" t="s">
        <v>249</v>
      </c>
      <c r="C76" s="898" t="s">
        <v>250</v>
      </c>
      <c r="D76" s="898">
        <v>849</v>
      </c>
      <c r="E76" s="898"/>
      <c r="F76" s="930"/>
      <c r="G76" s="870"/>
      <c r="H76" s="932"/>
      <c r="I76" s="857"/>
      <c r="J76" s="857"/>
      <c r="K76" s="850"/>
      <c r="L76" s="875"/>
      <c r="M76" s="151" t="s">
        <v>872</v>
      </c>
      <c r="N76" s="157"/>
      <c r="O76" s="156" t="s">
        <v>873</v>
      </c>
      <c r="P76" s="155">
        <v>80</v>
      </c>
      <c r="Q76" s="156">
        <v>80</v>
      </c>
      <c r="R76" s="163">
        <v>0</v>
      </c>
      <c r="S76" s="572">
        <v>50</v>
      </c>
      <c r="T76" s="195">
        <f t="shared" si="4"/>
        <v>50</v>
      </c>
      <c r="U76" s="630">
        <f t="shared" si="3"/>
        <v>0.625</v>
      </c>
      <c r="V76" s="159">
        <v>45474</v>
      </c>
      <c r="W76" s="159">
        <v>45657</v>
      </c>
      <c r="X76" s="160">
        <f t="shared" si="0"/>
        <v>183</v>
      </c>
      <c r="Y76" s="158"/>
      <c r="Z76" s="158"/>
      <c r="AA76" s="151" t="s">
        <v>855</v>
      </c>
      <c r="AB76" s="151" t="s">
        <v>699</v>
      </c>
      <c r="AC76" s="151" t="s">
        <v>776</v>
      </c>
      <c r="AD76" s="156" t="s">
        <v>658</v>
      </c>
      <c r="AE76" s="156" t="s">
        <v>872</v>
      </c>
      <c r="AF76" s="243">
        <v>40000000</v>
      </c>
      <c r="AG76" s="243" t="s">
        <v>702</v>
      </c>
      <c r="AH76" s="156" t="s">
        <v>661</v>
      </c>
      <c r="AI76" s="156" t="s">
        <v>683</v>
      </c>
      <c r="AJ76" s="158"/>
      <c r="AK76" s="164">
        <v>40000000</v>
      </c>
      <c r="AL76" s="494">
        <v>40000000</v>
      </c>
      <c r="AM76" s="480">
        <v>25400000</v>
      </c>
      <c r="AN76" s="165"/>
      <c r="AO76" s="480">
        <v>0</v>
      </c>
      <c r="AP76" s="163"/>
      <c r="AQ76" s="220" t="s">
        <v>857</v>
      </c>
      <c r="AR76" s="220" t="s">
        <v>858</v>
      </c>
      <c r="AS76" s="898"/>
      <c r="AT76" s="838"/>
      <c r="AU76" s="838"/>
      <c r="AV76" s="839"/>
      <c r="AW76" s="651"/>
      <c r="AX76" s="548" t="s">
        <v>1517</v>
      </c>
      <c r="AY76" s="548"/>
      <c r="AZ76" s="548" t="s">
        <v>1584</v>
      </c>
      <c r="BA76" s="220" t="s">
        <v>855</v>
      </c>
    </row>
    <row r="77" spans="1:53" ht="143.25" customHeight="1">
      <c r="A77" s="896" t="s">
        <v>248</v>
      </c>
      <c r="B77" s="898" t="s">
        <v>249</v>
      </c>
      <c r="C77" s="898" t="s">
        <v>250</v>
      </c>
      <c r="D77" s="898">
        <v>849</v>
      </c>
      <c r="E77" s="898"/>
      <c r="F77" s="930"/>
      <c r="G77" s="870"/>
      <c r="H77" s="932"/>
      <c r="I77" s="857"/>
      <c r="J77" s="857"/>
      <c r="K77" s="850"/>
      <c r="L77" s="875"/>
      <c r="M77" s="151" t="s">
        <v>874</v>
      </c>
      <c r="N77" s="157"/>
      <c r="O77" s="156" t="s">
        <v>875</v>
      </c>
      <c r="P77" s="155">
        <v>4</v>
      </c>
      <c r="Q77" s="156">
        <v>1</v>
      </c>
      <c r="R77" s="163">
        <v>0</v>
      </c>
      <c r="S77" s="572">
        <v>1</v>
      </c>
      <c r="T77" s="195">
        <f t="shared" si="4"/>
        <v>1</v>
      </c>
      <c r="U77" s="630">
        <f t="shared" si="3"/>
        <v>1</v>
      </c>
      <c r="V77" s="159">
        <v>45474</v>
      </c>
      <c r="W77" s="159">
        <v>45657</v>
      </c>
      <c r="X77" s="160">
        <f t="shared" si="0"/>
        <v>183</v>
      </c>
      <c r="Y77" s="158"/>
      <c r="Z77" s="158"/>
      <c r="AA77" s="151" t="s">
        <v>855</v>
      </c>
      <c r="AB77" s="151" t="s">
        <v>699</v>
      </c>
      <c r="AC77" s="151" t="s">
        <v>776</v>
      </c>
      <c r="AD77" s="156" t="s">
        <v>658</v>
      </c>
      <c r="AE77" s="156" t="s">
        <v>874</v>
      </c>
      <c r="AF77" s="255">
        <v>34000000</v>
      </c>
      <c r="AG77" s="255" t="s">
        <v>702</v>
      </c>
      <c r="AH77" s="156" t="s">
        <v>661</v>
      </c>
      <c r="AI77" s="156" t="s">
        <v>683</v>
      </c>
      <c r="AJ77" s="158"/>
      <c r="AK77" s="164">
        <v>34000000</v>
      </c>
      <c r="AL77" s="494">
        <v>34000000</v>
      </c>
      <c r="AM77" s="480">
        <v>0</v>
      </c>
      <c r="AN77" s="165"/>
      <c r="AO77" s="480">
        <v>0</v>
      </c>
      <c r="AP77" s="163"/>
      <c r="AQ77" s="220" t="s">
        <v>857</v>
      </c>
      <c r="AR77" s="220" t="s">
        <v>858</v>
      </c>
      <c r="AS77" s="898"/>
      <c r="AT77" s="838"/>
      <c r="AU77" s="838"/>
      <c r="AV77" s="839"/>
      <c r="AW77" s="650"/>
      <c r="AX77" s="548" t="s">
        <v>1518</v>
      </c>
      <c r="AY77" s="592" t="s">
        <v>1587</v>
      </c>
      <c r="AZ77" s="548" t="s">
        <v>1585</v>
      </c>
      <c r="BA77" s="220" t="s">
        <v>855</v>
      </c>
    </row>
    <row r="78" spans="1:53" ht="143.25" customHeight="1">
      <c r="A78" s="896" t="s">
        <v>248</v>
      </c>
      <c r="B78" s="898" t="s">
        <v>249</v>
      </c>
      <c r="C78" s="898" t="s">
        <v>250</v>
      </c>
      <c r="D78" s="898">
        <v>849</v>
      </c>
      <c r="E78" s="898"/>
      <c r="F78" s="930"/>
      <c r="G78" s="870"/>
      <c r="H78" s="932"/>
      <c r="I78" s="857"/>
      <c r="J78" s="857"/>
      <c r="K78" s="851"/>
      <c r="L78" s="875"/>
      <c r="M78" s="151" t="s">
        <v>876</v>
      </c>
      <c r="N78" s="157"/>
      <c r="O78" s="156" t="s">
        <v>877</v>
      </c>
      <c r="P78" s="155">
        <v>80</v>
      </c>
      <c r="Q78" s="156">
        <v>10</v>
      </c>
      <c r="R78" s="163">
        <v>7</v>
      </c>
      <c r="S78" s="572">
        <v>14</v>
      </c>
      <c r="T78" s="195">
        <f t="shared" si="4"/>
        <v>21</v>
      </c>
      <c r="U78" s="630">
        <f t="shared" si="3"/>
        <v>1</v>
      </c>
      <c r="V78" s="159">
        <v>45474</v>
      </c>
      <c r="W78" s="159">
        <v>45657</v>
      </c>
      <c r="X78" s="160">
        <f t="shared" si="0"/>
        <v>183</v>
      </c>
      <c r="Y78" s="158"/>
      <c r="Z78" s="158"/>
      <c r="AA78" s="151" t="s">
        <v>855</v>
      </c>
      <c r="AB78" s="151" t="s">
        <v>699</v>
      </c>
      <c r="AC78" s="151" t="s">
        <v>776</v>
      </c>
      <c r="AD78" s="156" t="s">
        <v>658</v>
      </c>
      <c r="AE78" s="156" t="s">
        <v>876</v>
      </c>
      <c r="AF78" s="255">
        <v>258318161</v>
      </c>
      <c r="AG78" s="255" t="s">
        <v>676</v>
      </c>
      <c r="AH78" s="156" t="s">
        <v>661</v>
      </c>
      <c r="AI78" s="156" t="s">
        <v>683</v>
      </c>
      <c r="AJ78" s="158"/>
      <c r="AK78" s="164">
        <v>258318161</v>
      </c>
      <c r="AL78" s="494"/>
      <c r="AM78" s="480">
        <v>0</v>
      </c>
      <c r="AN78" s="165"/>
      <c r="AO78" s="480">
        <v>0</v>
      </c>
      <c r="AP78" s="163"/>
      <c r="AQ78" s="220" t="s">
        <v>857</v>
      </c>
      <c r="AR78" s="220" t="s">
        <v>858</v>
      </c>
      <c r="AS78" s="898"/>
      <c r="AT78" s="838"/>
      <c r="AU78" s="838"/>
      <c r="AV78" s="839"/>
      <c r="AW78" s="554" t="s">
        <v>1524</v>
      </c>
      <c r="AX78" s="552" t="s">
        <v>1519</v>
      </c>
      <c r="AY78" s="592" t="s">
        <v>1588</v>
      </c>
      <c r="AZ78" s="552" t="s">
        <v>1586</v>
      </c>
      <c r="BA78" s="220" t="s">
        <v>855</v>
      </c>
    </row>
    <row r="79" spans="1:53" ht="66" customHeight="1" thickBot="1">
      <c r="A79" s="897"/>
      <c r="B79" s="899"/>
      <c r="C79" s="899"/>
      <c r="D79" s="899"/>
      <c r="E79" s="899"/>
      <c r="F79" s="860" t="s">
        <v>849</v>
      </c>
      <c r="G79" s="860"/>
      <c r="H79" s="860"/>
      <c r="I79" s="860"/>
      <c r="J79" s="860"/>
      <c r="K79" s="860"/>
      <c r="L79" s="860"/>
      <c r="M79" s="860"/>
      <c r="N79" s="860"/>
      <c r="O79" s="860"/>
      <c r="P79" s="860"/>
      <c r="Q79" s="860"/>
      <c r="R79" s="262"/>
      <c r="S79" s="580"/>
      <c r="T79" s="262"/>
      <c r="U79" s="632">
        <f>AVERAGE(U70:U78)</f>
        <v>0.95833333333333337</v>
      </c>
      <c r="V79" s="260"/>
      <c r="W79" s="260"/>
      <c r="X79" s="261"/>
      <c r="Y79" s="245"/>
      <c r="Z79" s="245"/>
      <c r="AA79" s="256"/>
      <c r="AB79" s="256"/>
      <c r="AC79" s="256"/>
      <c r="AD79" s="244"/>
      <c r="AE79" s="244"/>
      <c r="AF79" s="452"/>
      <c r="AG79" s="452"/>
      <c r="AH79" s="244"/>
      <c r="AI79" s="244"/>
      <c r="AJ79" s="245"/>
      <c r="AK79" s="265"/>
      <c r="AL79" s="492"/>
      <c r="AM79" s="481"/>
      <c r="AN79" s="266"/>
      <c r="AO79" s="481"/>
      <c r="AP79" s="262"/>
      <c r="AQ79" s="274"/>
      <c r="AR79" s="274"/>
      <c r="AS79" s="434" t="s">
        <v>1341</v>
      </c>
      <c r="AT79" s="670">
        <f>SUM(AT70:AT78)</f>
        <v>1410500000</v>
      </c>
      <c r="AU79" s="670">
        <f>SUM(AU70:AU78)</f>
        <v>810786776.19000006</v>
      </c>
      <c r="AV79" s="656">
        <f>+AU79/AT79</f>
        <v>0.5748222447288196</v>
      </c>
      <c r="AW79" s="551"/>
      <c r="AX79" s="548"/>
      <c r="AY79" s="548"/>
      <c r="AZ79" s="548"/>
      <c r="BA79" s="220"/>
    </row>
    <row r="80" spans="1:53" s="370" customFormat="1" ht="163.80000000000001">
      <c r="A80" s="353" t="s">
        <v>266</v>
      </c>
      <c r="B80" s="889" t="s">
        <v>267</v>
      </c>
      <c r="C80" s="354"/>
      <c r="D80" s="355">
        <v>8.5599999999999996E-2</v>
      </c>
      <c r="E80" s="356" t="s">
        <v>878</v>
      </c>
      <c r="F80" s="925" t="s">
        <v>879</v>
      </c>
      <c r="G80" s="356"/>
      <c r="H80" s="358"/>
      <c r="I80" s="357"/>
      <c r="J80" s="356" t="s">
        <v>206</v>
      </c>
      <c r="K80" s="579"/>
      <c r="L80" s="357"/>
      <c r="M80" s="358" t="s">
        <v>880</v>
      </c>
      <c r="N80" s="356" t="s">
        <v>705</v>
      </c>
      <c r="O80" s="358" t="s">
        <v>881</v>
      </c>
      <c r="P80" s="359">
        <v>3534</v>
      </c>
      <c r="Q80" s="356">
        <v>0</v>
      </c>
      <c r="R80" s="362"/>
      <c r="S80" s="579"/>
      <c r="T80" s="582"/>
      <c r="U80" s="633"/>
      <c r="V80" s="360">
        <v>45474</v>
      </c>
      <c r="W80" s="360">
        <v>45657</v>
      </c>
      <c r="X80" s="361">
        <f t="shared" ref="X80:X91" si="5">+W80-V80</f>
        <v>183</v>
      </c>
      <c r="Y80" s="362">
        <v>3554</v>
      </c>
      <c r="Z80" s="357"/>
      <c r="AA80" s="363" t="s">
        <v>882</v>
      </c>
      <c r="AB80" s="363" t="s">
        <v>883</v>
      </c>
      <c r="AC80" s="363" t="s">
        <v>884</v>
      </c>
      <c r="AD80" s="362" t="s">
        <v>723</v>
      </c>
      <c r="AE80" s="364"/>
      <c r="AF80" s="357"/>
      <c r="AG80" s="364"/>
      <c r="AH80" s="357"/>
      <c r="AI80" s="365"/>
      <c r="AJ80" s="357"/>
      <c r="AK80" s="366">
        <v>0</v>
      </c>
      <c r="AL80" s="498">
        <v>0</v>
      </c>
      <c r="AM80" s="485">
        <v>0</v>
      </c>
      <c r="AN80" s="366"/>
      <c r="AO80" s="485">
        <v>0</v>
      </c>
      <c r="AP80" s="362"/>
      <c r="AQ80" s="363" t="s">
        <v>703</v>
      </c>
      <c r="AR80" s="367" t="s">
        <v>879</v>
      </c>
      <c r="AS80" s="368"/>
      <c r="AT80" s="671"/>
      <c r="AU80" s="671"/>
      <c r="AV80" s="503"/>
      <c r="AW80" s="550"/>
      <c r="AX80" s="548"/>
      <c r="AY80" s="548"/>
      <c r="AZ80" s="548"/>
      <c r="BA80" s="220" t="s">
        <v>882</v>
      </c>
    </row>
    <row r="81" spans="1:53" s="370" customFormat="1" ht="163.80000000000001">
      <c r="A81" s="371" t="s">
        <v>266</v>
      </c>
      <c r="B81" s="889"/>
      <c r="C81" s="372"/>
      <c r="D81" s="373">
        <v>8.5599999999999996E-2</v>
      </c>
      <c r="E81" s="374" t="s">
        <v>878</v>
      </c>
      <c r="F81" s="926"/>
      <c r="G81" s="374"/>
      <c r="H81" s="376"/>
      <c r="I81" s="375"/>
      <c r="J81" s="374" t="s">
        <v>206</v>
      </c>
      <c r="K81" s="576"/>
      <c r="L81" s="375"/>
      <c r="M81" s="376" t="s">
        <v>885</v>
      </c>
      <c r="N81" s="374" t="s">
        <v>705</v>
      </c>
      <c r="O81" s="376" t="s">
        <v>886</v>
      </c>
      <c r="P81" s="377">
        <v>55</v>
      </c>
      <c r="Q81" s="374">
        <v>0</v>
      </c>
      <c r="R81" s="380"/>
      <c r="S81" s="576"/>
      <c r="T81" s="380"/>
      <c r="U81" s="630"/>
      <c r="V81" s="378">
        <v>45474</v>
      </c>
      <c r="W81" s="378">
        <v>45657</v>
      </c>
      <c r="X81" s="379">
        <f t="shared" si="5"/>
        <v>183</v>
      </c>
      <c r="Y81" s="380">
        <v>55</v>
      </c>
      <c r="Z81" s="375"/>
      <c r="AA81" s="369" t="s">
        <v>882</v>
      </c>
      <c r="AB81" s="369" t="s">
        <v>883</v>
      </c>
      <c r="AC81" s="369" t="s">
        <v>884</v>
      </c>
      <c r="AD81" s="380" t="s">
        <v>723</v>
      </c>
      <c r="AE81" s="381"/>
      <c r="AF81" s="375"/>
      <c r="AG81" s="381"/>
      <c r="AH81" s="375"/>
      <c r="AI81" s="382"/>
      <c r="AJ81" s="375"/>
      <c r="AK81" s="383">
        <v>0</v>
      </c>
      <c r="AL81" s="499">
        <v>0</v>
      </c>
      <c r="AM81" s="486">
        <v>0</v>
      </c>
      <c r="AN81" s="383"/>
      <c r="AO81" s="486">
        <v>0</v>
      </c>
      <c r="AP81" s="380"/>
      <c r="AQ81" s="369" t="s">
        <v>703</v>
      </c>
      <c r="AR81" s="384" t="s">
        <v>879</v>
      </c>
      <c r="AS81" s="385"/>
      <c r="AT81" s="672"/>
      <c r="AU81" s="672"/>
      <c r="AV81" s="504"/>
      <c r="AW81" s="550"/>
      <c r="AX81" s="548"/>
      <c r="AY81" s="548"/>
      <c r="AZ81" s="548"/>
      <c r="BA81" s="220" t="s">
        <v>882</v>
      </c>
    </row>
    <row r="82" spans="1:53" s="370" customFormat="1" ht="164.4" thickBot="1">
      <c r="A82" s="386" t="s">
        <v>266</v>
      </c>
      <c r="B82" s="886"/>
      <c r="C82" s="387"/>
      <c r="D82" s="388">
        <v>8.5599999999999996E-2</v>
      </c>
      <c r="E82" s="389" t="s">
        <v>878</v>
      </c>
      <c r="F82" s="927"/>
      <c r="G82" s="389"/>
      <c r="H82" s="391"/>
      <c r="I82" s="390"/>
      <c r="J82" s="389" t="s">
        <v>206</v>
      </c>
      <c r="K82" s="577"/>
      <c r="L82" s="390"/>
      <c r="M82" s="391" t="s">
        <v>887</v>
      </c>
      <c r="N82" s="389" t="s">
        <v>705</v>
      </c>
      <c r="O82" s="391" t="s">
        <v>888</v>
      </c>
      <c r="P82" s="392"/>
      <c r="Q82" s="389"/>
      <c r="R82" s="395"/>
      <c r="S82" s="577"/>
      <c r="T82" s="395"/>
      <c r="U82" s="634"/>
      <c r="V82" s="393">
        <v>45474</v>
      </c>
      <c r="W82" s="393">
        <v>45657</v>
      </c>
      <c r="X82" s="394">
        <f t="shared" si="5"/>
        <v>183</v>
      </c>
      <c r="Y82" s="395"/>
      <c r="Z82" s="390"/>
      <c r="AA82" s="396" t="s">
        <v>882</v>
      </c>
      <c r="AB82" s="396" t="s">
        <v>883</v>
      </c>
      <c r="AC82" s="396" t="s">
        <v>884</v>
      </c>
      <c r="AD82" s="395" t="s">
        <v>723</v>
      </c>
      <c r="AE82" s="397"/>
      <c r="AF82" s="390"/>
      <c r="AG82" s="397"/>
      <c r="AH82" s="390"/>
      <c r="AI82" s="398"/>
      <c r="AJ82" s="390"/>
      <c r="AK82" s="399">
        <v>0</v>
      </c>
      <c r="AL82" s="500">
        <v>0</v>
      </c>
      <c r="AM82" s="487">
        <v>0</v>
      </c>
      <c r="AN82" s="399"/>
      <c r="AO82" s="487">
        <v>0</v>
      </c>
      <c r="AP82" s="395"/>
      <c r="AQ82" s="396" t="s">
        <v>703</v>
      </c>
      <c r="AR82" s="400" t="s">
        <v>879</v>
      </c>
      <c r="AS82" s="401"/>
      <c r="AT82" s="673"/>
      <c r="AU82" s="673"/>
      <c r="AV82" s="652"/>
      <c r="AW82" s="550"/>
      <c r="AX82" s="548"/>
      <c r="AY82" s="548"/>
      <c r="AZ82" s="548"/>
      <c r="BA82" s="220" t="s">
        <v>882</v>
      </c>
    </row>
    <row r="83" spans="1:53" ht="152.25" customHeight="1">
      <c r="A83" s="911" t="s">
        <v>277</v>
      </c>
      <c r="B83" s="922" t="s">
        <v>278</v>
      </c>
      <c r="C83" s="922" t="s">
        <v>279</v>
      </c>
      <c r="D83" s="922">
        <v>0.43</v>
      </c>
      <c r="E83" s="922" t="s">
        <v>889</v>
      </c>
      <c r="F83" s="922">
        <v>2024130010156</v>
      </c>
      <c r="G83" s="922" t="s">
        <v>890</v>
      </c>
      <c r="H83" s="1002" t="s">
        <v>891</v>
      </c>
      <c r="I83" s="950" t="s">
        <v>892</v>
      </c>
      <c r="J83" s="883">
        <v>0</v>
      </c>
      <c r="K83" s="884">
        <v>2</v>
      </c>
      <c r="L83" s="935">
        <v>0.2</v>
      </c>
      <c r="M83" s="143" t="s">
        <v>893</v>
      </c>
      <c r="N83" s="267"/>
      <c r="O83" s="138" t="s">
        <v>894</v>
      </c>
      <c r="P83" s="137"/>
      <c r="Q83" s="138">
        <v>1</v>
      </c>
      <c r="R83" s="145">
        <v>0</v>
      </c>
      <c r="S83" s="573">
        <v>1</v>
      </c>
      <c r="T83" s="195">
        <f t="shared" ref="T83:T91" si="6">+R83+S83</f>
        <v>1</v>
      </c>
      <c r="U83" s="630">
        <f t="shared" ref="U83:U87" si="7">IF(+T83/Q83&gt;1,1,T83/Q83)</f>
        <v>1</v>
      </c>
      <c r="V83" s="141">
        <v>45474</v>
      </c>
      <c r="W83" s="141">
        <v>45657</v>
      </c>
      <c r="X83" s="142">
        <f t="shared" si="5"/>
        <v>183</v>
      </c>
      <c r="Y83" s="140"/>
      <c r="Z83" s="140"/>
      <c r="AA83" s="143" t="s">
        <v>655</v>
      </c>
      <c r="AB83" s="143" t="s">
        <v>895</v>
      </c>
      <c r="AC83" s="143" t="s">
        <v>896</v>
      </c>
      <c r="AD83" s="138" t="s">
        <v>897</v>
      </c>
      <c r="AE83" s="138" t="s">
        <v>898</v>
      </c>
      <c r="AF83" s="268">
        <v>10000000</v>
      </c>
      <c r="AG83" s="138" t="s">
        <v>669</v>
      </c>
      <c r="AH83" s="138" t="s">
        <v>661</v>
      </c>
      <c r="AI83" s="138" t="s">
        <v>670</v>
      </c>
      <c r="AJ83" s="140"/>
      <c r="AK83" s="147">
        <v>10000000</v>
      </c>
      <c r="AL83" s="497">
        <v>10000000</v>
      </c>
      <c r="AM83" s="497">
        <v>10000000</v>
      </c>
      <c r="AN83" s="148"/>
      <c r="AO83" s="479">
        <v>0</v>
      </c>
      <c r="AP83" s="145"/>
      <c r="AQ83" s="236" t="s">
        <v>794</v>
      </c>
      <c r="AR83" s="236" t="s">
        <v>899</v>
      </c>
      <c r="AS83" s="915" t="s">
        <v>1355</v>
      </c>
      <c r="AT83" s="838">
        <v>22800000</v>
      </c>
      <c r="AU83" s="838">
        <v>22800000</v>
      </c>
      <c r="AV83" s="839">
        <f>+AU83/AT83</f>
        <v>1</v>
      </c>
      <c r="AW83" s="555" t="s">
        <v>1527</v>
      </c>
      <c r="AX83" s="548"/>
      <c r="AY83" s="548"/>
      <c r="AZ83" s="548"/>
      <c r="BA83" s="220" t="s">
        <v>655</v>
      </c>
    </row>
    <row r="84" spans="1:53" ht="133.5" customHeight="1">
      <c r="A84" s="912" t="s">
        <v>277</v>
      </c>
      <c r="B84" s="870" t="s">
        <v>278</v>
      </c>
      <c r="C84" s="870" t="s">
        <v>279</v>
      </c>
      <c r="D84" s="870">
        <v>0.43</v>
      </c>
      <c r="E84" s="870"/>
      <c r="F84" s="870">
        <v>2024130010156</v>
      </c>
      <c r="G84" s="870"/>
      <c r="H84" s="923" t="s">
        <v>891</v>
      </c>
      <c r="I84" s="924" t="s">
        <v>892</v>
      </c>
      <c r="J84" s="876"/>
      <c r="K84" s="877"/>
      <c r="L84" s="875"/>
      <c r="M84" s="151" t="s">
        <v>900</v>
      </c>
      <c r="N84" s="252"/>
      <c r="O84" s="156" t="s">
        <v>901</v>
      </c>
      <c r="P84" s="155">
        <v>500</v>
      </c>
      <c r="Q84" s="156">
        <v>10</v>
      </c>
      <c r="R84" s="163">
        <v>3</v>
      </c>
      <c r="S84" s="572">
        <v>2</v>
      </c>
      <c r="T84" s="195">
        <f t="shared" si="6"/>
        <v>5</v>
      </c>
      <c r="U84" s="630">
        <f t="shared" si="7"/>
        <v>0.5</v>
      </c>
      <c r="V84" s="159">
        <v>45474</v>
      </c>
      <c r="W84" s="159">
        <v>45657</v>
      </c>
      <c r="X84" s="160">
        <f t="shared" si="5"/>
        <v>183</v>
      </c>
      <c r="Y84" s="202">
        <v>500</v>
      </c>
      <c r="Z84" s="158"/>
      <c r="AA84" s="151" t="s">
        <v>655</v>
      </c>
      <c r="AB84" s="151" t="s">
        <v>895</v>
      </c>
      <c r="AC84" s="151" t="s">
        <v>896</v>
      </c>
      <c r="AD84" s="156" t="s">
        <v>723</v>
      </c>
      <c r="AE84" s="156" t="s">
        <v>212</v>
      </c>
      <c r="AF84" s="156" t="s">
        <v>212</v>
      </c>
      <c r="AG84" s="156" t="s">
        <v>212</v>
      </c>
      <c r="AH84" s="156" t="s">
        <v>212</v>
      </c>
      <c r="AI84" s="156" t="s">
        <v>212</v>
      </c>
      <c r="AJ84" s="158"/>
      <c r="AK84" s="164">
        <v>0</v>
      </c>
      <c r="AL84" s="494">
        <v>0</v>
      </c>
      <c r="AM84" s="480">
        <v>0</v>
      </c>
      <c r="AN84" s="165"/>
      <c r="AO84" s="480">
        <v>0</v>
      </c>
      <c r="AP84" s="163"/>
      <c r="AQ84" s="220" t="s">
        <v>794</v>
      </c>
      <c r="AR84" s="220" t="s">
        <v>899</v>
      </c>
      <c r="AS84" s="898"/>
      <c r="AT84" s="838"/>
      <c r="AU84" s="838"/>
      <c r="AV84" s="839"/>
      <c r="AW84" s="555" t="s">
        <v>1527</v>
      </c>
      <c r="AX84" s="548"/>
      <c r="AY84" s="548"/>
      <c r="AZ84" s="548"/>
      <c r="BA84" s="220" t="s">
        <v>655</v>
      </c>
    </row>
    <row r="85" spans="1:53" ht="133.5" customHeight="1">
      <c r="A85" s="912" t="s">
        <v>277</v>
      </c>
      <c r="B85" s="870" t="s">
        <v>278</v>
      </c>
      <c r="C85" s="870" t="s">
        <v>279</v>
      </c>
      <c r="D85" s="870">
        <v>0.43</v>
      </c>
      <c r="E85" s="870"/>
      <c r="F85" s="870">
        <v>2024130010156</v>
      </c>
      <c r="G85" s="870"/>
      <c r="H85" s="923" t="s">
        <v>902</v>
      </c>
      <c r="I85" s="924" t="s">
        <v>903</v>
      </c>
      <c r="J85" s="876">
        <v>1</v>
      </c>
      <c r="K85" s="877">
        <v>26</v>
      </c>
      <c r="L85" s="875">
        <v>0.6</v>
      </c>
      <c r="M85" s="151" t="s">
        <v>904</v>
      </c>
      <c r="N85" s="252"/>
      <c r="O85" s="156" t="s">
        <v>888</v>
      </c>
      <c r="P85" s="155">
        <v>200</v>
      </c>
      <c r="Q85" s="156">
        <v>10</v>
      </c>
      <c r="R85" s="163">
        <v>0</v>
      </c>
      <c r="S85" s="572">
        <v>1</v>
      </c>
      <c r="T85" s="195">
        <f t="shared" si="6"/>
        <v>1</v>
      </c>
      <c r="U85" s="630">
        <f t="shared" si="7"/>
        <v>0.1</v>
      </c>
      <c r="V85" s="159">
        <v>45474</v>
      </c>
      <c r="W85" s="159">
        <v>45657</v>
      </c>
      <c r="X85" s="160">
        <f t="shared" si="5"/>
        <v>183</v>
      </c>
      <c r="Y85" s="158"/>
      <c r="Z85" s="158"/>
      <c r="AA85" s="151" t="s">
        <v>655</v>
      </c>
      <c r="AB85" s="151" t="s">
        <v>895</v>
      </c>
      <c r="AC85" s="151" t="s">
        <v>896</v>
      </c>
      <c r="AD85" s="156" t="s">
        <v>723</v>
      </c>
      <c r="AE85" s="156" t="s">
        <v>212</v>
      </c>
      <c r="AF85" s="156" t="s">
        <v>212</v>
      </c>
      <c r="AG85" s="156" t="s">
        <v>212</v>
      </c>
      <c r="AH85" s="156" t="s">
        <v>212</v>
      </c>
      <c r="AI85" s="156" t="s">
        <v>212</v>
      </c>
      <c r="AJ85" s="158"/>
      <c r="AK85" s="164">
        <v>0</v>
      </c>
      <c r="AL85" s="494">
        <v>0</v>
      </c>
      <c r="AM85" s="480">
        <v>0</v>
      </c>
      <c r="AN85" s="165"/>
      <c r="AO85" s="480">
        <v>0</v>
      </c>
      <c r="AP85" s="163"/>
      <c r="AQ85" s="220" t="s">
        <v>794</v>
      </c>
      <c r="AR85" s="220" t="s">
        <v>899</v>
      </c>
      <c r="AS85" s="898"/>
      <c r="AT85" s="838"/>
      <c r="AU85" s="838"/>
      <c r="AV85" s="839"/>
      <c r="AW85" s="555" t="s">
        <v>1527</v>
      </c>
      <c r="AX85" s="548"/>
      <c r="AY85" s="548"/>
      <c r="AZ85" s="548"/>
      <c r="BA85" s="220" t="s">
        <v>655</v>
      </c>
    </row>
    <row r="86" spans="1:53" ht="133.5" customHeight="1">
      <c r="A86" s="912" t="s">
        <v>277</v>
      </c>
      <c r="B86" s="870" t="s">
        <v>278</v>
      </c>
      <c r="C86" s="870" t="s">
        <v>279</v>
      </c>
      <c r="D86" s="870">
        <v>0.43</v>
      </c>
      <c r="E86" s="870"/>
      <c r="F86" s="870">
        <v>2024130010156</v>
      </c>
      <c r="G86" s="870"/>
      <c r="H86" s="923" t="s">
        <v>902</v>
      </c>
      <c r="I86" s="924" t="s">
        <v>903</v>
      </c>
      <c r="J86" s="876"/>
      <c r="K86" s="877"/>
      <c r="L86" s="875"/>
      <c r="M86" s="151" t="s">
        <v>905</v>
      </c>
      <c r="N86" s="252"/>
      <c r="O86" s="156" t="s">
        <v>906</v>
      </c>
      <c r="P86" s="155">
        <v>16</v>
      </c>
      <c r="Q86" s="156">
        <v>1</v>
      </c>
      <c r="R86" s="163">
        <v>1</v>
      </c>
      <c r="S86" s="572">
        <v>2</v>
      </c>
      <c r="T86" s="195">
        <f t="shared" si="6"/>
        <v>3</v>
      </c>
      <c r="U86" s="630">
        <f t="shared" si="7"/>
        <v>1</v>
      </c>
      <c r="V86" s="159">
        <v>45474</v>
      </c>
      <c r="W86" s="159">
        <v>45657</v>
      </c>
      <c r="X86" s="160">
        <f t="shared" si="5"/>
        <v>183</v>
      </c>
      <c r="Y86" s="158"/>
      <c r="Z86" s="158"/>
      <c r="AA86" s="151" t="s">
        <v>655</v>
      </c>
      <c r="AB86" s="151" t="s">
        <v>895</v>
      </c>
      <c r="AC86" s="151" t="s">
        <v>896</v>
      </c>
      <c r="AD86" s="156" t="s">
        <v>723</v>
      </c>
      <c r="AE86" s="156" t="s">
        <v>212</v>
      </c>
      <c r="AF86" s="156" t="s">
        <v>212</v>
      </c>
      <c r="AG86" s="156" t="s">
        <v>212</v>
      </c>
      <c r="AH86" s="156" t="s">
        <v>212</v>
      </c>
      <c r="AI86" s="156" t="s">
        <v>212</v>
      </c>
      <c r="AJ86" s="158"/>
      <c r="AK86" s="164">
        <v>0</v>
      </c>
      <c r="AL86" s="494">
        <v>0</v>
      </c>
      <c r="AM86" s="480">
        <v>0</v>
      </c>
      <c r="AN86" s="165"/>
      <c r="AO86" s="480">
        <v>0</v>
      </c>
      <c r="AP86" s="163"/>
      <c r="AQ86" s="220" t="s">
        <v>794</v>
      </c>
      <c r="AR86" s="220" t="s">
        <v>899</v>
      </c>
      <c r="AS86" s="898" t="s">
        <v>1356</v>
      </c>
      <c r="AT86" s="838">
        <v>16890000</v>
      </c>
      <c r="AU86" s="838">
        <v>16890000</v>
      </c>
      <c r="AV86" s="839">
        <f>+AU86/AT86</f>
        <v>1</v>
      </c>
      <c r="AW86" s="555" t="s">
        <v>1527</v>
      </c>
      <c r="AX86" s="156"/>
      <c r="AY86" s="156"/>
      <c r="AZ86" s="156"/>
      <c r="BA86" s="220" t="s">
        <v>655</v>
      </c>
    </row>
    <row r="87" spans="1:53" ht="147" customHeight="1">
      <c r="A87" s="912" t="s">
        <v>277</v>
      </c>
      <c r="B87" s="870" t="s">
        <v>278</v>
      </c>
      <c r="C87" s="870" t="s">
        <v>279</v>
      </c>
      <c r="D87" s="870">
        <v>0.43</v>
      </c>
      <c r="E87" s="870"/>
      <c r="F87" s="870">
        <v>2024130010156</v>
      </c>
      <c r="G87" s="870"/>
      <c r="H87" s="923" t="s">
        <v>902</v>
      </c>
      <c r="I87" s="924" t="s">
        <v>903</v>
      </c>
      <c r="J87" s="876"/>
      <c r="K87" s="877"/>
      <c r="L87" s="875"/>
      <c r="M87" s="151" t="s">
        <v>907</v>
      </c>
      <c r="N87" s="252"/>
      <c r="O87" s="156" t="s">
        <v>908</v>
      </c>
      <c r="P87" s="155">
        <v>200</v>
      </c>
      <c r="Q87" s="156">
        <v>10</v>
      </c>
      <c r="R87" s="163">
        <v>0</v>
      </c>
      <c r="S87" s="572">
        <v>26</v>
      </c>
      <c r="T87" s="195">
        <f t="shared" si="6"/>
        <v>26</v>
      </c>
      <c r="U87" s="630">
        <f t="shared" si="7"/>
        <v>1</v>
      </c>
      <c r="V87" s="159">
        <v>45474</v>
      </c>
      <c r="W87" s="159">
        <v>45657</v>
      </c>
      <c r="X87" s="160">
        <f t="shared" si="5"/>
        <v>183</v>
      </c>
      <c r="Y87" s="158"/>
      <c r="Z87" s="158"/>
      <c r="AA87" s="151" t="s">
        <v>655</v>
      </c>
      <c r="AB87" s="151" t="s">
        <v>895</v>
      </c>
      <c r="AC87" s="151" t="s">
        <v>896</v>
      </c>
      <c r="AD87" s="156" t="s">
        <v>723</v>
      </c>
      <c r="AE87" s="156" t="s">
        <v>212</v>
      </c>
      <c r="AF87" s="156" t="s">
        <v>212</v>
      </c>
      <c r="AG87" s="156" t="s">
        <v>212</v>
      </c>
      <c r="AH87" s="156" t="s">
        <v>212</v>
      </c>
      <c r="AI87" s="156" t="s">
        <v>212</v>
      </c>
      <c r="AJ87" s="158"/>
      <c r="AK87" s="164">
        <v>0</v>
      </c>
      <c r="AL87" s="494">
        <v>0</v>
      </c>
      <c r="AM87" s="480">
        <v>0</v>
      </c>
      <c r="AN87" s="165"/>
      <c r="AO87" s="480">
        <v>0</v>
      </c>
      <c r="AP87" s="163"/>
      <c r="AQ87" s="220" t="s">
        <v>794</v>
      </c>
      <c r="AR87" s="220" t="s">
        <v>899</v>
      </c>
      <c r="AS87" s="898"/>
      <c r="AT87" s="838"/>
      <c r="AU87" s="838"/>
      <c r="AV87" s="839" t="e">
        <f>+AU87/AT87</f>
        <v>#DIV/0!</v>
      </c>
      <c r="AW87" s="555" t="s">
        <v>1527</v>
      </c>
      <c r="AX87" s="548"/>
      <c r="AY87" s="548"/>
      <c r="AZ87" s="548"/>
      <c r="BA87" s="220" t="s">
        <v>655</v>
      </c>
    </row>
    <row r="88" spans="1:53" ht="155.25" customHeight="1" thickBot="1">
      <c r="A88" s="912" t="s">
        <v>277</v>
      </c>
      <c r="B88" s="870" t="s">
        <v>278</v>
      </c>
      <c r="C88" s="870" t="s">
        <v>279</v>
      </c>
      <c r="D88" s="870">
        <v>0.43</v>
      </c>
      <c r="E88" s="870"/>
      <c r="F88" s="870">
        <v>2024130010156</v>
      </c>
      <c r="G88" s="870"/>
      <c r="H88" s="923" t="s">
        <v>909</v>
      </c>
      <c r="I88" s="924" t="s">
        <v>910</v>
      </c>
      <c r="J88" s="876">
        <v>3</v>
      </c>
      <c r="K88" s="877">
        <v>2</v>
      </c>
      <c r="L88" s="875">
        <v>0.2</v>
      </c>
      <c r="M88" s="151" t="s">
        <v>911</v>
      </c>
      <c r="N88" s="252"/>
      <c r="O88" s="156" t="s">
        <v>912</v>
      </c>
      <c r="P88" s="155">
        <v>1</v>
      </c>
      <c r="Q88" s="605" t="s">
        <v>205</v>
      </c>
      <c r="R88" s="163">
        <v>1</v>
      </c>
      <c r="S88" s="572">
        <v>0</v>
      </c>
      <c r="T88" s="195">
        <f t="shared" si="6"/>
        <v>1</v>
      </c>
      <c r="U88" s="630"/>
      <c r="V88" s="159">
        <v>45474</v>
      </c>
      <c r="W88" s="159">
        <v>45657</v>
      </c>
      <c r="X88" s="160">
        <f t="shared" si="5"/>
        <v>183</v>
      </c>
      <c r="Y88" s="158"/>
      <c r="Z88" s="158"/>
      <c r="AA88" s="151" t="s">
        <v>655</v>
      </c>
      <c r="AB88" s="151" t="s">
        <v>895</v>
      </c>
      <c r="AC88" s="151" t="s">
        <v>896</v>
      </c>
      <c r="AD88" s="156" t="s">
        <v>723</v>
      </c>
      <c r="AE88" s="156" t="s">
        <v>212</v>
      </c>
      <c r="AF88" s="156" t="s">
        <v>212</v>
      </c>
      <c r="AG88" s="156" t="s">
        <v>212</v>
      </c>
      <c r="AH88" s="156" t="s">
        <v>212</v>
      </c>
      <c r="AI88" s="156" t="s">
        <v>212</v>
      </c>
      <c r="AJ88" s="158"/>
      <c r="AK88" s="164">
        <v>0</v>
      </c>
      <c r="AL88" s="494">
        <v>0</v>
      </c>
      <c r="AM88" s="480">
        <v>0</v>
      </c>
      <c r="AN88" s="165"/>
      <c r="AO88" s="480">
        <v>0</v>
      </c>
      <c r="AP88" s="163"/>
      <c r="AQ88" s="220" t="s">
        <v>794</v>
      </c>
      <c r="AR88" s="220" t="s">
        <v>899</v>
      </c>
      <c r="AS88" s="898"/>
      <c r="AT88" s="838"/>
      <c r="AU88" s="838"/>
      <c r="AV88" s="839" t="e">
        <f>+AU88/AT88</f>
        <v>#DIV/0!</v>
      </c>
      <c r="AW88" s="555" t="s">
        <v>1527</v>
      </c>
      <c r="AX88" s="548"/>
      <c r="AY88" s="548"/>
      <c r="AZ88" s="548"/>
      <c r="BA88" s="220" t="s">
        <v>655</v>
      </c>
    </row>
    <row r="89" spans="1:53" ht="155.25" customHeight="1" thickBot="1">
      <c r="A89" s="912" t="s">
        <v>277</v>
      </c>
      <c r="B89" s="870" t="s">
        <v>278</v>
      </c>
      <c r="C89" s="870" t="s">
        <v>279</v>
      </c>
      <c r="D89" s="870">
        <v>0.43</v>
      </c>
      <c r="E89" s="870"/>
      <c r="F89" s="870">
        <v>2024130010156</v>
      </c>
      <c r="G89" s="870"/>
      <c r="H89" s="923" t="s">
        <v>909</v>
      </c>
      <c r="I89" s="924" t="s">
        <v>910</v>
      </c>
      <c r="J89" s="876"/>
      <c r="K89" s="877"/>
      <c r="L89" s="875"/>
      <c r="M89" s="151" t="s">
        <v>913</v>
      </c>
      <c r="N89" s="252"/>
      <c r="O89" s="156" t="s">
        <v>914</v>
      </c>
      <c r="P89" s="155">
        <v>1</v>
      </c>
      <c r="Q89" s="156">
        <v>0.2</v>
      </c>
      <c r="R89" s="163">
        <v>0.1</v>
      </c>
      <c r="S89" s="572">
        <v>0.1</v>
      </c>
      <c r="T89" s="195">
        <f t="shared" si="6"/>
        <v>0.2</v>
      </c>
      <c r="U89" s="630">
        <f t="shared" ref="U89" si="8">IF(+T89/Q89&gt;1,1,T89/Q89)</f>
        <v>1</v>
      </c>
      <c r="V89" s="159">
        <v>45474</v>
      </c>
      <c r="W89" s="159">
        <v>45657</v>
      </c>
      <c r="X89" s="160">
        <f t="shared" si="5"/>
        <v>183</v>
      </c>
      <c r="Y89" s="158"/>
      <c r="Z89" s="158"/>
      <c r="AA89" s="151" t="s">
        <v>655</v>
      </c>
      <c r="AB89" s="151" t="s">
        <v>895</v>
      </c>
      <c r="AC89" s="151" t="s">
        <v>896</v>
      </c>
      <c r="AD89" s="156" t="s">
        <v>658</v>
      </c>
      <c r="AE89" s="156" t="s">
        <v>898</v>
      </c>
      <c r="AF89" s="269">
        <f>20000000+46810000</f>
        <v>66810000</v>
      </c>
      <c r="AG89" s="156" t="s">
        <v>669</v>
      </c>
      <c r="AH89" s="156" t="s">
        <v>661</v>
      </c>
      <c r="AI89" s="156" t="s">
        <v>670</v>
      </c>
      <c r="AJ89" s="158"/>
      <c r="AK89" s="164">
        <v>66810000</v>
      </c>
      <c r="AL89" s="494">
        <v>66810000</v>
      </c>
      <c r="AM89" s="497">
        <v>20000000</v>
      </c>
      <c r="AN89" s="165"/>
      <c r="AO89" s="480">
        <v>0</v>
      </c>
      <c r="AP89" s="163"/>
      <c r="AQ89" s="220" t="s">
        <v>794</v>
      </c>
      <c r="AR89" s="220" t="s">
        <v>899</v>
      </c>
      <c r="AS89" s="898" t="s">
        <v>1357</v>
      </c>
      <c r="AT89" s="838">
        <v>142810000</v>
      </c>
      <c r="AU89" s="838">
        <v>89500000</v>
      </c>
      <c r="AV89" s="839">
        <f>+AU89/AT89</f>
        <v>0.62670681324837196</v>
      </c>
      <c r="AW89" s="555" t="s">
        <v>1527</v>
      </c>
      <c r="AX89" s="548"/>
      <c r="AY89" s="548"/>
      <c r="AZ89" s="548"/>
      <c r="BA89" s="220" t="s">
        <v>655</v>
      </c>
    </row>
    <row r="90" spans="1:53" ht="267" customHeight="1">
      <c r="A90" s="912" t="s">
        <v>277</v>
      </c>
      <c r="B90" s="870" t="s">
        <v>278</v>
      </c>
      <c r="C90" s="870" t="s">
        <v>279</v>
      </c>
      <c r="D90" s="870">
        <v>0.43</v>
      </c>
      <c r="E90" s="870"/>
      <c r="F90" s="870">
        <v>2024130010156</v>
      </c>
      <c r="G90" s="870"/>
      <c r="H90" s="923" t="s">
        <v>909</v>
      </c>
      <c r="I90" s="924" t="s">
        <v>910</v>
      </c>
      <c r="J90" s="876"/>
      <c r="K90" s="877"/>
      <c r="L90" s="875"/>
      <c r="M90" s="151" t="s">
        <v>915</v>
      </c>
      <c r="N90" s="252"/>
      <c r="O90" s="156" t="s">
        <v>916</v>
      </c>
      <c r="P90" s="155"/>
      <c r="Q90" s="156" t="s">
        <v>205</v>
      </c>
      <c r="R90" s="163"/>
      <c r="S90" s="572"/>
      <c r="T90" s="195"/>
      <c r="U90" s="630"/>
      <c r="V90" s="159">
        <v>45474</v>
      </c>
      <c r="W90" s="159">
        <v>45657</v>
      </c>
      <c r="X90" s="160">
        <f t="shared" si="5"/>
        <v>183</v>
      </c>
      <c r="Y90" s="158"/>
      <c r="Z90" s="158"/>
      <c r="AA90" s="151" t="s">
        <v>655</v>
      </c>
      <c r="AB90" s="151" t="s">
        <v>895</v>
      </c>
      <c r="AC90" s="151" t="s">
        <v>896</v>
      </c>
      <c r="AD90" s="156" t="s">
        <v>658</v>
      </c>
      <c r="AE90" s="156" t="s">
        <v>917</v>
      </c>
      <c r="AF90" s="269">
        <f>16000000+50000000</f>
        <v>66000000</v>
      </c>
      <c r="AG90" s="156" t="s">
        <v>918</v>
      </c>
      <c r="AH90" s="156" t="s">
        <v>661</v>
      </c>
      <c r="AI90" s="156" t="s">
        <v>662</v>
      </c>
      <c r="AJ90" s="158"/>
      <c r="AK90" s="164">
        <v>66000000</v>
      </c>
      <c r="AL90" s="494">
        <v>66000000</v>
      </c>
      <c r="AM90" s="497">
        <f>16000000+50000000</f>
        <v>66000000</v>
      </c>
      <c r="AN90" s="165"/>
      <c r="AO90" s="480">
        <v>12500000</v>
      </c>
      <c r="AP90" s="163"/>
      <c r="AQ90" s="220" t="s">
        <v>794</v>
      </c>
      <c r="AR90" s="220" t="s">
        <v>899</v>
      </c>
      <c r="AS90" s="898"/>
      <c r="AT90" s="838"/>
      <c r="AU90" s="838"/>
      <c r="AV90" s="839"/>
      <c r="AW90" s="555" t="s">
        <v>1527</v>
      </c>
      <c r="AX90" s="548"/>
      <c r="AY90" s="548"/>
      <c r="AZ90" s="548"/>
      <c r="BA90" s="220" t="s">
        <v>655</v>
      </c>
    </row>
    <row r="91" spans="1:53" ht="185.25" customHeight="1">
      <c r="A91" s="912" t="s">
        <v>277</v>
      </c>
      <c r="B91" s="870" t="s">
        <v>278</v>
      </c>
      <c r="C91" s="870" t="s">
        <v>279</v>
      </c>
      <c r="D91" s="870">
        <v>0.43</v>
      </c>
      <c r="E91" s="870"/>
      <c r="F91" s="870">
        <v>2024130010156</v>
      </c>
      <c r="G91" s="870"/>
      <c r="H91" s="923" t="s">
        <v>909</v>
      </c>
      <c r="I91" s="924" t="s">
        <v>910</v>
      </c>
      <c r="J91" s="876"/>
      <c r="K91" s="877"/>
      <c r="L91" s="875"/>
      <c r="M91" s="151" t="s">
        <v>919</v>
      </c>
      <c r="N91" s="252"/>
      <c r="O91" s="156" t="s">
        <v>920</v>
      </c>
      <c r="P91" s="155">
        <v>8</v>
      </c>
      <c r="Q91" s="156">
        <v>2</v>
      </c>
      <c r="R91" s="163">
        <v>2</v>
      </c>
      <c r="S91" s="572">
        <v>2</v>
      </c>
      <c r="T91" s="195">
        <f t="shared" si="6"/>
        <v>4</v>
      </c>
      <c r="U91" s="630">
        <f t="shared" ref="U91" si="9">IF(+T91/Q91&gt;1,1,T91/Q91)</f>
        <v>1</v>
      </c>
      <c r="V91" s="159">
        <v>45474</v>
      </c>
      <c r="W91" s="159">
        <v>45657</v>
      </c>
      <c r="X91" s="160">
        <f t="shared" si="5"/>
        <v>183</v>
      </c>
      <c r="Y91" s="158"/>
      <c r="Z91" s="158"/>
      <c r="AA91" s="151" t="s">
        <v>655</v>
      </c>
      <c r="AB91" s="151" t="s">
        <v>895</v>
      </c>
      <c r="AC91" s="151" t="s">
        <v>896</v>
      </c>
      <c r="AD91" s="156" t="s">
        <v>723</v>
      </c>
      <c r="AE91" s="156" t="s">
        <v>212</v>
      </c>
      <c r="AF91" s="156" t="s">
        <v>212</v>
      </c>
      <c r="AG91" s="156" t="s">
        <v>212</v>
      </c>
      <c r="AH91" s="156" t="s">
        <v>212</v>
      </c>
      <c r="AI91" s="156" t="s">
        <v>212</v>
      </c>
      <c r="AJ91" s="158"/>
      <c r="AK91" s="164">
        <v>0</v>
      </c>
      <c r="AL91" s="494">
        <v>0</v>
      </c>
      <c r="AM91" s="480">
        <v>0</v>
      </c>
      <c r="AN91" s="165"/>
      <c r="AO91" s="480">
        <v>0</v>
      </c>
      <c r="AP91" s="163"/>
      <c r="AQ91" s="220" t="s">
        <v>794</v>
      </c>
      <c r="AR91" s="220" t="s">
        <v>899</v>
      </c>
      <c r="AS91" s="898"/>
      <c r="AT91" s="838"/>
      <c r="AU91" s="838"/>
      <c r="AV91" s="839"/>
      <c r="AW91" s="555" t="s">
        <v>1527</v>
      </c>
      <c r="AX91" s="548"/>
      <c r="AY91" s="548"/>
      <c r="AZ91" s="548"/>
      <c r="BA91" s="220" t="s">
        <v>655</v>
      </c>
    </row>
    <row r="92" spans="1:53" ht="96.75" customHeight="1" thickBot="1">
      <c r="A92" s="913"/>
      <c r="B92" s="940"/>
      <c r="C92" s="940"/>
      <c r="D92" s="940"/>
      <c r="E92" s="940"/>
      <c r="F92" s="860" t="s">
        <v>889</v>
      </c>
      <c r="G92" s="860"/>
      <c r="H92" s="860"/>
      <c r="I92" s="860"/>
      <c r="J92" s="860"/>
      <c r="K92" s="860"/>
      <c r="L92" s="860"/>
      <c r="M92" s="860"/>
      <c r="N92" s="860"/>
      <c r="O92" s="860"/>
      <c r="P92" s="860"/>
      <c r="Q92" s="860"/>
      <c r="R92" s="262"/>
      <c r="S92" s="580"/>
      <c r="T92" s="262"/>
      <c r="U92" s="632">
        <f>AVERAGE(U83:U91)</f>
        <v>0.79999999999999993</v>
      </c>
      <c r="V92" s="260"/>
      <c r="W92" s="260"/>
      <c r="X92" s="261"/>
      <c r="Y92" s="245"/>
      <c r="Z92" s="245"/>
      <c r="AA92" s="256"/>
      <c r="AB92" s="256"/>
      <c r="AC92" s="256"/>
      <c r="AD92" s="244"/>
      <c r="AE92" s="244"/>
      <c r="AF92" s="244"/>
      <c r="AG92" s="244"/>
      <c r="AH92" s="244"/>
      <c r="AI92" s="244"/>
      <c r="AJ92" s="245"/>
      <c r="AK92" s="265"/>
      <c r="AL92" s="492"/>
      <c r="AM92" s="481"/>
      <c r="AN92" s="266"/>
      <c r="AO92" s="481"/>
      <c r="AP92" s="262"/>
      <c r="AQ92" s="274"/>
      <c r="AR92" s="274"/>
      <c r="AS92" s="434" t="s">
        <v>278</v>
      </c>
      <c r="AT92" s="674">
        <f>SUM(AT83:AT91)</f>
        <v>182500000</v>
      </c>
      <c r="AU92" s="674">
        <f>SUM(AU83:AU91)</f>
        <v>129190000</v>
      </c>
      <c r="AV92" s="654">
        <f>+AU92/AT92</f>
        <v>0.70789041095890415</v>
      </c>
      <c r="AW92" s="550"/>
      <c r="AX92" s="548"/>
      <c r="AY92" s="548"/>
      <c r="AZ92" s="548"/>
      <c r="BA92" s="220"/>
    </row>
    <row r="93" spans="1:53" s="370" customFormat="1" ht="139.5" customHeight="1">
      <c r="A93" s="890" t="s">
        <v>277</v>
      </c>
      <c r="B93" s="889" t="s">
        <v>296</v>
      </c>
      <c r="C93" s="1014" t="s">
        <v>297</v>
      </c>
      <c r="D93" s="1016">
        <v>0.43</v>
      </c>
      <c r="E93" s="889" t="s">
        <v>921</v>
      </c>
      <c r="F93" s="1018">
        <v>2024130010191</v>
      </c>
      <c r="G93" s="1004"/>
      <c r="H93" s="468"/>
      <c r="I93" s="357"/>
      <c r="J93" s="356">
        <v>0</v>
      </c>
      <c r="K93" s="579"/>
      <c r="L93" s="357"/>
      <c r="M93" s="356"/>
      <c r="N93" s="356" t="s">
        <v>653</v>
      </c>
      <c r="O93" s="363"/>
      <c r="P93" s="359"/>
      <c r="Q93" s="356"/>
      <c r="R93" s="362"/>
      <c r="S93" s="579"/>
      <c r="T93" s="362"/>
      <c r="U93" s="635"/>
      <c r="V93" s="357"/>
      <c r="W93" s="357"/>
      <c r="X93" s="357"/>
      <c r="Y93" s="357"/>
      <c r="Z93" s="357"/>
      <c r="AA93" s="363" t="s">
        <v>655</v>
      </c>
      <c r="AB93" s="363"/>
      <c r="AC93" s="363"/>
      <c r="AD93" s="362" t="s">
        <v>723</v>
      </c>
      <c r="AE93" s="364"/>
      <c r="AF93" s="357"/>
      <c r="AG93" s="364"/>
      <c r="AH93" s="357"/>
      <c r="AI93" s="365"/>
      <c r="AJ93" s="357"/>
      <c r="AK93" s="366">
        <v>0</v>
      </c>
      <c r="AL93" s="498">
        <v>0</v>
      </c>
      <c r="AM93" s="485">
        <v>0</v>
      </c>
      <c r="AN93" s="366"/>
      <c r="AO93" s="485">
        <v>0</v>
      </c>
      <c r="AP93" s="362"/>
      <c r="AQ93" s="363" t="s">
        <v>703</v>
      </c>
      <c r="AR93" s="413" t="s">
        <v>922</v>
      </c>
      <c r="AS93" s="408"/>
      <c r="AT93" s="675"/>
      <c r="AU93" s="675"/>
      <c r="AV93" s="503"/>
      <c r="AW93" s="550"/>
      <c r="AX93" s="548"/>
      <c r="AY93" s="548"/>
      <c r="AZ93" s="548"/>
      <c r="BA93" s="220" t="s">
        <v>655</v>
      </c>
    </row>
    <row r="94" spans="1:53" s="370" customFormat="1" ht="46.8">
      <c r="A94" s="890"/>
      <c r="B94" s="889"/>
      <c r="C94" s="1014"/>
      <c r="D94" s="1016"/>
      <c r="E94" s="889"/>
      <c r="F94" s="1018"/>
      <c r="G94" s="1005"/>
      <c r="H94" s="469"/>
      <c r="I94" s="375"/>
      <c r="J94" s="374">
        <v>0</v>
      </c>
      <c r="K94" s="576"/>
      <c r="L94" s="375"/>
      <c r="M94" s="374"/>
      <c r="N94" s="374" t="s">
        <v>653</v>
      </c>
      <c r="O94" s="369"/>
      <c r="P94" s="377"/>
      <c r="Q94" s="374"/>
      <c r="R94" s="380"/>
      <c r="S94" s="576"/>
      <c r="T94" s="380"/>
      <c r="U94" s="630"/>
      <c r="V94" s="375"/>
      <c r="W94" s="375"/>
      <c r="X94" s="375"/>
      <c r="Y94" s="375"/>
      <c r="Z94" s="375"/>
      <c r="AA94" s="369" t="s">
        <v>655</v>
      </c>
      <c r="AB94" s="369"/>
      <c r="AC94" s="369"/>
      <c r="AD94" s="380" t="s">
        <v>723</v>
      </c>
      <c r="AE94" s="381"/>
      <c r="AF94" s="375"/>
      <c r="AG94" s="381"/>
      <c r="AH94" s="375"/>
      <c r="AI94" s="382"/>
      <c r="AJ94" s="375"/>
      <c r="AK94" s="383">
        <v>0</v>
      </c>
      <c r="AL94" s="499">
        <v>0</v>
      </c>
      <c r="AM94" s="486">
        <v>0</v>
      </c>
      <c r="AN94" s="383"/>
      <c r="AO94" s="486">
        <v>0</v>
      </c>
      <c r="AP94" s="380"/>
      <c r="AQ94" s="369" t="s">
        <v>703</v>
      </c>
      <c r="AR94" s="409" t="s">
        <v>922</v>
      </c>
      <c r="AS94" s="410"/>
      <c r="AT94" s="676"/>
      <c r="AU94" s="676"/>
      <c r="AV94" s="504"/>
      <c r="AW94" s="550"/>
      <c r="AX94" s="548"/>
      <c r="AY94" s="548"/>
      <c r="AZ94" s="548"/>
      <c r="BA94" s="220" t="s">
        <v>655</v>
      </c>
    </row>
    <row r="95" spans="1:53" s="370" customFormat="1" ht="46.8">
      <c r="A95" s="890"/>
      <c r="B95" s="889"/>
      <c r="C95" s="1014"/>
      <c r="D95" s="1016"/>
      <c r="E95" s="889"/>
      <c r="F95" s="1018"/>
      <c r="G95" s="1005"/>
      <c r="H95" s="469"/>
      <c r="I95" s="375"/>
      <c r="J95" s="374">
        <v>0</v>
      </c>
      <c r="K95" s="576"/>
      <c r="L95" s="375"/>
      <c r="M95" s="374"/>
      <c r="N95" s="374" t="s">
        <v>653</v>
      </c>
      <c r="O95" s="369"/>
      <c r="P95" s="377"/>
      <c r="Q95" s="374"/>
      <c r="R95" s="380"/>
      <c r="S95" s="576"/>
      <c r="T95" s="380"/>
      <c r="U95" s="630"/>
      <c r="V95" s="375"/>
      <c r="W95" s="375"/>
      <c r="X95" s="375"/>
      <c r="Y95" s="375"/>
      <c r="Z95" s="375"/>
      <c r="AA95" s="369" t="s">
        <v>655</v>
      </c>
      <c r="AB95" s="369"/>
      <c r="AC95" s="369"/>
      <c r="AD95" s="380" t="s">
        <v>723</v>
      </c>
      <c r="AE95" s="381"/>
      <c r="AF95" s="375"/>
      <c r="AG95" s="381"/>
      <c r="AH95" s="375"/>
      <c r="AI95" s="382"/>
      <c r="AJ95" s="375"/>
      <c r="AK95" s="383">
        <v>0</v>
      </c>
      <c r="AL95" s="499">
        <v>0</v>
      </c>
      <c r="AM95" s="486">
        <v>0</v>
      </c>
      <c r="AN95" s="383"/>
      <c r="AO95" s="486">
        <v>0</v>
      </c>
      <c r="AP95" s="380"/>
      <c r="AQ95" s="369" t="s">
        <v>703</v>
      </c>
      <c r="AR95" s="409" t="s">
        <v>922</v>
      </c>
      <c r="AS95" s="410"/>
      <c r="AT95" s="676"/>
      <c r="AU95" s="676"/>
      <c r="AV95" s="504"/>
      <c r="AW95" s="550"/>
      <c r="AX95" s="548"/>
      <c r="AY95" s="548"/>
      <c r="AZ95" s="548"/>
      <c r="BA95" s="220" t="s">
        <v>655</v>
      </c>
    </row>
    <row r="96" spans="1:53" s="370" customFormat="1" ht="47.4" thickBot="1">
      <c r="A96" s="888"/>
      <c r="B96" s="886"/>
      <c r="C96" s="1015"/>
      <c r="D96" s="1017"/>
      <c r="E96" s="886"/>
      <c r="F96" s="1019"/>
      <c r="G96" s="1006"/>
      <c r="H96" s="470"/>
      <c r="I96" s="390"/>
      <c r="J96" s="389">
        <v>0</v>
      </c>
      <c r="K96" s="577"/>
      <c r="L96" s="390"/>
      <c r="M96" s="389"/>
      <c r="N96" s="389" t="s">
        <v>653</v>
      </c>
      <c r="O96" s="396"/>
      <c r="P96" s="392"/>
      <c r="Q96" s="389"/>
      <c r="R96" s="395"/>
      <c r="S96" s="577"/>
      <c r="T96" s="395"/>
      <c r="U96" s="634"/>
      <c r="V96" s="390"/>
      <c r="W96" s="390"/>
      <c r="X96" s="390"/>
      <c r="Y96" s="390"/>
      <c r="Z96" s="390"/>
      <c r="AA96" s="396" t="s">
        <v>655</v>
      </c>
      <c r="AB96" s="396"/>
      <c r="AC96" s="396"/>
      <c r="AD96" s="395" t="s">
        <v>723</v>
      </c>
      <c r="AE96" s="397"/>
      <c r="AF96" s="390"/>
      <c r="AG96" s="397"/>
      <c r="AH96" s="390"/>
      <c r="AI96" s="398"/>
      <c r="AJ96" s="390"/>
      <c r="AK96" s="399">
        <v>0</v>
      </c>
      <c r="AL96" s="500">
        <v>0</v>
      </c>
      <c r="AM96" s="487">
        <v>0</v>
      </c>
      <c r="AN96" s="399"/>
      <c r="AO96" s="487">
        <v>0</v>
      </c>
      <c r="AP96" s="395"/>
      <c r="AQ96" s="396" t="s">
        <v>703</v>
      </c>
      <c r="AR96" s="411" t="s">
        <v>922</v>
      </c>
      <c r="AS96" s="412"/>
      <c r="AT96" s="677"/>
      <c r="AU96" s="677"/>
      <c r="AV96" s="652"/>
      <c r="AW96" s="550"/>
      <c r="AX96" s="548"/>
      <c r="AY96" s="548"/>
      <c r="AZ96" s="548"/>
      <c r="BA96" s="220" t="s">
        <v>655</v>
      </c>
    </row>
    <row r="97" spans="1:53" ht="114.75" customHeight="1" thickBot="1">
      <c r="A97" s="916" t="s">
        <v>313</v>
      </c>
      <c r="B97" s="919" t="s">
        <v>314</v>
      </c>
      <c r="C97" s="919" t="s">
        <v>315</v>
      </c>
      <c r="D97" s="919">
        <v>0.13</v>
      </c>
      <c r="E97" s="964" t="s">
        <v>923</v>
      </c>
      <c r="F97" s="971">
        <v>2024130010137</v>
      </c>
      <c r="G97" s="964" t="s">
        <v>924</v>
      </c>
      <c r="H97" s="1010" t="s">
        <v>925</v>
      </c>
      <c r="I97" s="1012" t="s">
        <v>926</v>
      </c>
      <c r="J97" s="1012">
        <v>200</v>
      </c>
      <c r="K97" s="856">
        <v>1065</v>
      </c>
      <c r="L97" s="865">
        <v>0.7</v>
      </c>
      <c r="M97" s="135" t="s">
        <v>927</v>
      </c>
      <c r="N97" s="139" t="s">
        <v>671</v>
      </c>
      <c r="O97" s="143" t="s">
        <v>928</v>
      </c>
      <c r="P97" s="137">
        <v>2800</v>
      </c>
      <c r="Q97" s="138">
        <v>700</v>
      </c>
      <c r="R97" s="145">
        <v>200</v>
      </c>
      <c r="S97" s="573">
        <v>1065</v>
      </c>
      <c r="T97" s="195">
        <f t="shared" ref="T97:T106" si="10">+R97+S97</f>
        <v>1265</v>
      </c>
      <c r="U97" s="630">
        <f t="shared" ref="U97:U104" si="11">IF(+T97/Q97&gt;1,1,T97/Q97)</f>
        <v>1</v>
      </c>
      <c r="V97" s="141">
        <v>45474</v>
      </c>
      <c r="W97" s="141">
        <v>45657</v>
      </c>
      <c r="X97" s="142">
        <f t="shared" ref="X97:X168" si="12">+W97-V97</f>
        <v>183</v>
      </c>
      <c r="Y97" s="145">
        <v>2800</v>
      </c>
      <c r="Z97" s="140"/>
      <c r="AA97" s="143" t="s">
        <v>929</v>
      </c>
      <c r="AB97" s="143" t="s">
        <v>791</v>
      </c>
      <c r="AC97" s="143" t="s">
        <v>930</v>
      </c>
      <c r="AD97" s="234" t="s">
        <v>723</v>
      </c>
      <c r="AE97" s="138" t="s">
        <v>212</v>
      </c>
      <c r="AF97" s="138" t="s">
        <v>212</v>
      </c>
      <c r="AG97" s="138" t="s">
        <v>212</v>
      </c>
      <c r="AH97" s="138" t="s">
        <v>212</v>
      </c>
      <c r="AI97" s="138" t="s">
        <v>212</v>
      </c>
      <c r="AJ97" s="140"/>
      <c r="AK97" s="147">
        <v>6061461.96</v>
      </c>
      <c r="AL97" s="497">
        <v>0</v>
      </c>
      <c r="AM97" s="479">
        <v>0</v>
      </c>
      <c r="AN97" s="148"/>
      <c r="AO97" s="479">
        <v>0</v>
      </c>
      <c r="AP97" s="145"/>
      <c r="AQ97" s="236" t="s">
        <v>931</v>
      </c>
      <c r="AR97" s="237" t="s">
        <v>932</v>
      </c>
      <c r="AS97" s="967" t="s">
        <v>1358</v>
      </c>
      <c r="AT97" s="838">
        <v>531200000</v>
      </c>
      <c r="AU97" s="838">
        <v>518900000</v>
      </c>
      <c r="AV97" s="839">
        <f t="shared" ref="AV97:AV116" si="13">+AU97/AT97</f>
        <v>0.97684487951807231</v>
      </c>
      <c r="AW97" s="554" t="s">
        <v>1474</v>
      </c>
      <c r="AX97" s="556" t="s">
        <v>1475</v>
      </c>
      <c r="AY97" s="593" t="s">
        <v>1534</v>
      </c>
      <c r="AZ97" s="557" t="s">
        <v>1533</v>
      </c>
      <c r="BA97" s="220" t="s">
        <v>929</v>
      </c>
    </row>
    <row r="98" spans="1:53" ht="158.25" customHeight="1">
      <c r="A98" s="917"/>
      <c r="B98" s="857" t="s">
        <v>314</v>
      </c>
      <c r="C98" s="857" t="s">
        <v>315</v>
      </c>
      <c r="D98" s="857">
        <v>0.13</v>
      </c>
      <c r="E98" s="956"/>
      <c r="F98" s="972"/>
      <c r="G98" s="956"/>
      <c r="H98" s="1011" t="s">
        <v>925</v>
      </c>
      <c r="I98" s="1013"/>
      <c r="J98" s="1013"/>
      <c r="K98" s="850"/>
      <c r="L98" s="866"/>
      <c r="M98" s="153" t="s">
        <v>933</v>
      </c>
      <c r="N98" s="157" t="s">
        <v>671</v>
      </c>
      <c r="O98" s="151" t="s">
        <v>934</v>
      </c>
      <c r="P98" s="275">
        <v>1200</v>
      </c>
      <c r="Q98" s="157">
        <v>100</v>
      </c>
      <c r="R98" s="163">
        <v>200</v>
      </c>
      <c r="S98" s="572">
        <v>200</v>
      </c>
      <c r="T98" s="195">
        <f t="shared" si="10"/>
        <v>400</v>
      </c>
      <c r="U98" s="630">
        <f t="shared" si="11"/>
        <v>1</v>
      </c>
      <c r="V98" s="159">
        <v>45474</v>
      </c>
      <c r="W98" s="159">
        <v>45657</v>
      </c>
      <c r="X98" s="160">
        <f t="shared" si="12"/>
        <v>183</v>
      </c>
      <c r="Y98" s="163"/>
      <c r="Z98" s="158"/>
      <c r="AA98" s="151" t="s">
        <v>929</v>
      </c>
      <c r="AB98" s="151" t="s">
        <v>791</v>
      </c>
      <c r="AC98" s="151" t="s">
        <v>930</v>
      </c>
      <c r="AD98" s="173" t="s">
        <v>658</v>
      </c>
      <c r="AE98" s="156" t="s">
        <v>933</v>
      </c>
      <c r="AF98" s="243">
        <v>120000000</v>
      </c>
      <c r="AG98" s="156" t="s">
        <v>669</v>
      </c>
      <c r="AH98" s="156" t="s">
        <v>661</v>
      </c>
      <c r="AI98" s="156" t="s">
        <v>935</v>
      </c>
      <c r="AJ98" s="158"/>
      <c r="AK98" s="164">
        <v>206000000</v>
      </c>
      <c r="AL98" s="494">
        <v>62296947</v>
      </c>
      <c r="AM98" s="480">
        <v>0</v>
      </c>
      <c r="AN98" s="165"/>
      <c r="AO98" s="480">
        <v>0</v>
      </c>
      <c r="AP98" s="163"/>
      <c r="AQ98" s="220" t="s">
        <v>931</v>
      </c>
      <c r="AR98" s="240" t="s">
        <v>932</v>
      </c>
      <c r="AS98" s="891"/>
      <c r="AT98" s="838"/>
      <c r="AU98" s="838"/>
      <c r="AV98" s="839" t="e">
        <f t="shared" si="13"/>
        <v>#DIV/0!</v>
      </c>
      <c r="AW98" s="554" t="s">
        <v>1477</v>
      </c>
      <c r="AX98" s="556" t="s">
        <v>1476</v>
      </c>
      <c r="AY98" s="593" t="s">
        <v>1535</v>
      </c>
      <c r="AZ98" s="557" t="s">
        <v>1533</v>
      </c>
      <c r="BA98" s="220" t="s">
        <v>929</v>
      </c>
    </row>
    <row r="99" spans="1:53" ht="201" customHeight="1">
      <c r="A99" s="917"/>
      <c r="B99" s="857" t="s">
        <v>314</v>
      </c>
      <c r="C99" s="857" t="s">
        <v>315</v>
      </c>
      <c r="D99" s="857">
        <v>0.13</v>
      </c>
      <c r="E99" s="956"/>
      <c r="F99" s="972"/>
      <c r="G99" s="956"/>
      <c r="H99" s="1011" t="s">
        <v>925</v>
      </c>
      <c r="I99" s="1013"/>
      <c r="J99" s="1013"/>
      <c r="K99" s="850"/>
      <c r="L99" s="866"/>
      <c r="M99" s="153" t="s">
        <v>936</v>
      </c>
      <c r="N99" s="157" t="s">
        <v>671</v>
      </c>
      <c r="O99" s="151" t="s">
        <v>937</v>
      </c>
      <c r="P99" s="155"/>
      <c r="Q99" s="156">
        <v>1</v>
      </c>
      <c r="R99" s="588">
        <v>0.5</v>
      </c>
      <c r="S99" s="572">
        <v>0.5</v>
      </c>
      <c r="T99" s="195">
        <f t="shared" si="10"/>
        <v>1</v>
      </c>
      <c r="U99" s="630">
        <f t="shared" si="11"/>
        <v>1</v>
      </c>
      <c r="V99" s="159">
        <v>45474</v>
      </c>
      <c r="W99" s="159">
        <v>45657</v>
      </c>
      <c r="X99" s="160">
        <f t="shared" si="12"/>
        <v>183</v>
      </c>
      <c r="Y99" s="163"/>
      <c r="Z99" s="158"/>
      <c r="AA99" s="151" t="s">
        <v>929</v>
      </c>
      <c r="AB99" s="151" t="s">
        <v>791</v>
      </c>
      <c r="AC99" s="151" t="s">
        <v>930</v>
      </c>
      <c r="AD99" s="173" t="s">
        <v>723</v>
      </c>
      <c r="AE99" s="156" t="s">
        <v>212</v>
      </c>
      <c r="AF99" s="156" t="s">
        <v>212</v>
      </c>
      <c r="AG99" s="156" t="s">
        <v>212</v>
      </c>
      <c r="AH99" s="156" t="s">
        <v>212</v>
      </c>
      <c r="AI99" s="156" t="s">
        <v>212</v>
      </c>
      <c r="AJ99" s="158"/>
      <c r="AK99" s="164">
        <v>215564038.61000001</v>
      </c>
      <c r="AL99" s="494">
        <v>0</v>
      </c>
      <c r="AM99" s="480">
        <v>0</v>
      </c>
      <c r="AN99" s="165"/>
      <c r="AO99" s="480">
        <v>0</v>
      </c>
      <c r="AP99" s="163"/>
      <c r="AQ99" s="220" t="s">
        <v>931</v>
      </c>
      <c r="AR99" s="240" t="s">
        <v>932</v>
      </c>
      <c r="AS99" s="891"/>
      <c r="AT99" s="838"/>
      <c r="AU99" s="838"/>
      <c r="AV99" s="839" t="e">
        <f t="shared" si="13"/>
        <v>#DIV/0!</v>
      </c>
      <c r="AW99" s="650"/>
      <c r="AX99" s="548" t="s">
        <v>1478</v>
      </c>
      <c r="AY99" s="593" t="s">
        <v>936</v>
      </c>
      <c r="AZ99" s="557" t="s">
        <v>1533</v>
      </c>
      <c r="BA99" s="220" t="s">
        <v>929</v>
      </c>
    </row>
    <row r="100" spans="1:53" ht="169.5" customHeight="1">
      <c r="A100" s="917"/>
      <c r="B100" s="857" t="s">
        <v>314</v>
      </c>
      <c r="C100" s="857" t="s">
        <v>315</v>
      </c>
      <c r="D100" s="857">
        <v>0.13</v>
      </c>
      <c r="E100" s="956"/>
      <c r="F100" s="972"/>
      <c r="G100" s="956"/>
      <c r="H100" s="1011" t="s">
        <v>925</v>
      </c>
      <c r="I100" s="1013"/>
      <c r="J100" s="1013"/>
      <c r="K100" s="850"/>
      <c r="L100" s="866"/>
      <c r="M100" s="153" t="s">
        <v>938</v>
      </c>
      <c r="N100" s="157" t="s">
        <v>671</v>
      </c>
      <c r="O100" s="151" t="s">
        <v>939</v>
      </c>
      <c r="P100" s="155">
        <v>3</v>
      </c>
      <c r="Q100" s="156">
        <v>1</v>
      </c>
      <c r="R100" s="588">
        <v>0.45</v>
      </c>
      <c r="S100" s="572">
        <v>0</v>
      </c>
      <c r="T100" s="195">
        <f t="shared" si="10"/>
        <v>0.45</v>
      </c>
      <c r="U100" s="630">
        <f t="shared" si="11"/>
        <v>0.45</v>
      </c>
      <c r="V100" s="159">
        <v>45474</v>
      </c>
      <c r="W100" s="159">
        <v>45657</v>
      </c>
      <c r="X100" s="160">
        <f t="shared" si="12"/>
        <v>183</v>
      </c>
      <c r="Y100" s="158"/>
      <c r="Z100" s="158"/>
      <c r="AA100" s="151" t="s">
        <v>929</v>
      </c>
      <c r="AB100" s="151" t="s">
        <v>791</v>
      </c>
      <c r="AC100" s="151" t="s">
        <v>930</v>
      </c>
      <c r="AD100" s="173" t="s">
        <v>658</v>
      </c>
      <c r="AE100" s="156" t="s">
        <v>940</v>
      </c>
      <c r="AF100" s="241">
        <v>357000000</v>
      </c>
      <c r="AG100" s="156" t="s">
        <v>676</v>
      </c>
      <c r="AH100" s="156" t="s">
        <v>661</v>
      </c>
      <c r="AI100" s="156" t="s">
        <v>670</v>
      </c>
      <c r="AJ100" s="158"/>
      <c r="AK100" s="164">
        <v>130000000</v>
      </c>
      <c r="AL100" s="494">
        <v>357000000</v>
      </c>
      <c r="AM100" s="480">
        <v>0</v>
      </c>
      <c r="AN100" s="165"/>
      <c r="AO100" s="480">
        <v>0</v>
      </c>
      <c r="AP100" s="163"/>
      <c r="AQ100" s="220" t="s">
        <v>931</v>
      </c>
      <c r="AR100" s="240" t="s">
        <v>932</v>
      </c>
      <c r="AS100" s="895"/>
      <c r="AT100" s="838"/>
      <c r="AU100" s="838"/>
      <c r="AV100" s="839" t="e">
        <f t="shared" si="13"/>
        <v>#DIV/0!</v>
      </c>
      <c r="AW100" s="650"/>
      <c r="AX100" s="548" t="s">
        <v>1479</v>
      </c>
      <c r="AY100" s="548"/>
      <c r="AZ100" s="548"/>
      <c r="BA100" s="220" t="s">
        <v>929</v>
      </c>
    </row>
    <row r="101" spans="1:53" ht="114.75" customHeight="1">
      <c r="A101" s="917"/>
      <c r="B101" s="857" t="s">
        <v>314</v>
      </c>
      <c r="C101" s="857" t="s">
        <v>315</v>
      </c>
      <c r="D101" s="857">
        <v>0.13</v>
      </c>
      <c r="E101" s="956"/>
      <c r="F101" s="972"/>
      <c r="G101" s="956"/>
      <c r="H101" s="1011" t="s">
        <v>925</v>
      </c>
      <c r="I101" s="1013"/>
      <c r="J101" s="1013"/>
      <c r="K101" s="850"/>
      <c r="L101" s="866"/>
      <c r="M101" s="276" t="s">
        <v>941</v>
      </c>
      <c r="N101" s="157" t="s">
        <v>671</v>
      </c>
      <c r="O101" s="151" t="s">
        <v>941</v>
      </c>
      <c r="P101" s="155"/>
      <c r="Q101" s="156">
        <v>1</v>
      </c>
      <c r="R101" s="588">
        <v>0.85</v>
      </c>
      <c r="S101" s="572">
        <v>0</v>
      </c>
      <c r="T101" s="195">
        <f t="shared" si="10"/>
        <v>0.85</v>
      </c>
      <c r="U101" s="630">
        <f t="shared" si="11"/>
        <v>0.85</v>
      </c>
      <c r="V101" s="159">
        <v>45474</v>
      </c>
      <c r="W101" s="159">
        <v>45657</v>
      </c>
      <c r="X101" s="160">
        <f t="shared" si="12"/>
        <v>183</v>
      </c>
      <c r="Y101" s="158"/>
      <c r="Z101" s="158"/>
      <c r="AA101" s="151" t="s">
        <v>929</v>
      </c>
      <c r="AB101" s="151" t="s">
        <v>791</v>
      </c>
      <c r="AC101" s="151" t="s">
        <v>930</v>
      </c>
      <c r="AD101" s="173" t="s">
        <v>658</v>
      </c>
      <c r="AE101" s="156" t="s">
        <v>942</v>
      </c>
      <c r="AF101" s="241">
        <v>150073000</v>
      </c>
      <c r="AG101" s="156" t="s">
        <v>806</v>
      </c>
      <c r="AH101" s="156" t="s">
        <v>661</v>
      </c>
      <c r="AI101" s="156" t="s">
        <v>670</v>
      </c>
      <c r="AJ101" s="158"/>
      <c r="AK101" s="164">
        <v>144305962.71000001</v>
      </c>
      <c r="AL101" s="494">
        <v>144305962.71000001</v>
      </c>
      <c r="AM101" s="480">
        <v>144305962.71000001</v>
      </c>
      <c r="AN101" s="165"/>
      <c r="AO101" s="480">
        <v>0</v>
      </c>
      <c r="AP101" s="163"/>
      <c r="AQ101" s="220" t="s">
        <v>931</v>
      </c>
      <c r="AR101" s="240" t="s">
        <v>932</v>
      </c>
      <c r="AS101" s="1073" t="s">
        <v>1359</v>
      </c>
      <c r="AT101" s="838">
        <v>9853294424.6700001</v>
      </c>
      <c r="AU101" s="838">
        <v>5851878325.5900002</v>
      </c>
      <c r="AV101" s="839">
        <f t="shared" si="13"/>
        <v>0.59390068675289664</v>
      </c>
      <c r="AW101" s="650"/>
      <c r="AX101" s="548" t="s">
        <v>1480</v>
      </c>
      <c r="AY101" s="548"/>
      <c r="AZ101" s="548" t="s">
        <v>1480</v>
      </c>
      <c r="BA101" s="220" t="s">
        <v>929</v>
      </c>
    </row>
    <row r="102" spans="1:53" ht="114.75" customHeight="1">
      <c r="A102" s="917"/>
      <c r="B102" s="857" t="s">
        <v>314</v>
      </c>
      <c r="C102" s="857" t="s">
        <v>315</v>
      </c>
      <c r="D102" s="857">
        <v>0.13</v>
      </c>
      <c r="E102" s="956"/>
      <c r="F102" s="972"/>
      <c r="G102" s="956"/>
      <c r="H102" s="1011" t="s">
        <v>925</v>
      </c>
      <c r="I102" s="1013"/>
      <c r="J102" s="1013"/>
      <c r="K102" s="850"/>
      <c r="L102" s="866"/>
      <c r="M102" s="153" t="s">
        <v>943</v>
      </c>
      <c r="N102" s="157" t="s">
        <v>671</v>
      </c>
      <c r="O102" s="151" t="s">
        <v>944</v>
      </c>
      <c r="P102" s="155"/>
      <c r="Q102" s="156">
        <v>1</v>
      </c>
      <c r="R102" s="163"/>
      <c r="S102" s="572">
        <v>1</v>
      </c>
      <c r="T102" s="195">
        <f t="shared" si="10"/>
        <v>1</v>
      </c>
      <c r="U102" s="630">
        <f t="shared" si="11"/>
        <v>1</v>
      </c>
      <c r="V102" s="159">
        <v>45474</v>
      </c>
      <c r="W102" s="159">
        <v>45657</v>
      </c>
      <c r="X102" s="160">
        <f t="shared" si="12"/>
        <v>183</v>
      </c>
      <c r="Y102" s="158"/>
      <c r="Z102" s="158"/>
      <c r="AA102" s="151" t="s">
        <v>929</v>
      </c>
      <c r="AB102" s="151" t="s">
        <v>791</v>
      </c>
      <c r="AC102" s="151" t="s">
        <v>930</v>
      </c>
      <c r="AD102" s="173" t="s">
        <v>658</v>
      </c>
      <c r="AE102" s="156" t="s">
        <v>945</v>
      </c>
      <c r="AF102" s="241">
        <v>424564038.06</v>
      </c>
      <c r="AG102" s="156" t="s">
        <v>682</v>
      </c>
      <c r="AH102" s="156" t="s">
        <v>661</v>
      </c>
      <c r="AI102" s="156" t="s">
        <v>670</v>
      </c>
      <c r="AJ102" s="158"/>
      <c r="AK102" s="164">
        <v>300000000</v>
      </c>
      <c r="AL102" s="494">
        <v>423173900</v>
      </c>
      <c r="AM102" s="480">
        <f>23173900+77000336</f>
        <v>100174236</v>
      </c>
      <c r="AN102" s="165"/>
      <c r="AO102" s="480">
        <v>0</v>
      </c>
      <c r="AP102" s="163"/>
      <c r="AQ102" s="220" t="s">
        <v>931</v>
      </c>
      <c r="AR102" s="240" t="s">
        <v>932</v>
      </c>
      <c r="AS102" s="891"/>
      <c r="AT102" s="838"/>
      <c r="AU102" s="838"/>
      <c r="AV102" s="839" t="e">
        <f t="shared" si="13"/>
        <v>#DIV/0!</v>
      </c>
      <c r="AW102" s="554" t="s">
        <v>1482</v>
      </c>
      <c r="AX102" s="548" t="s">
        <v>1481</v>
      </c>
      <c r="AY102" s="594" t="s">
        <v>943</v>
      </c>
      <c r="AZ102" s="560" t="s">
        <v>1533</v>
      </c>
      <c r="BA102" s="220" t="s">
        <v>929</v>
      </c>
    </row>
    <row r="103" spans="1:53" ht="165" customHeight="1">
      <c r="A103" s="917"/>
      <c r="B103" s="857" t="s">
        <v>314</v>
      </c>
      <c r="C103" s="857" t="s">
        <v>315</v>
      </c>
      <c r="D103" s="857">
        <v>0.13</v>
      </c>
      <c r="E103" s="956"/>
      <c r="F103" s="972"/>
      <c r="G103" s="956"/>
      <c r="H103" s="1011" t="s">
        <v>925</v>
      </c>
      <c r="I103" s="1013"/>
      <c r="J103" s="1013"/>
      <c r="K103" s="850"/>
      <c r="L103" s="866"/>
      <c r="M103" s="153" t="s">
        <v>946</v>
      </c>
      <c r="N103" s="157" t="s">
        <v>671</v>
      </c>
      <c r="O103" s="151" t="s">
        <v>947</v>
      </c>
      <c r="P103" s="275">
        <v>24</v>
      </c>
      <c r="Q103" s="157">
        <v>5</v>
      </c>
      <c r="R103" s="163">
        <v>0.5</v>
      </c>
      <c r="S103" s="572">
        <v>4.5</v>
      </c>
      <c r="T103" s="195">
        <f t="shared" si="10"/>
        <v>5</v>
      </c>
      <c r="U103" s="630">
        <f t="shared" si="11"/>
        <v>1</v>
      </c>
      <c r="V103" s="159">
        <v>45474</v>
      </c>
      <c r="W103" s="159">
        <v>45657</v>
      </c>
      <c r="X103" s="160">
        <f t="shared" si="12"/>
        <v>183</v>
      </c>
      <c r="Y103" s="158"/>
      <c r="Z103" s="158"/>
      <c r="AA103" s="151" t="s">
        <v>929</v>
      </c>
      <c r="AB103" s="151" t="s">
        <v>791</v>
      </c>
      <c r="AC103" s="151" t="s">
        <v>930</v>
      </c>
      <c r="AD103" s="173" t="s">
        <v>658</v>
      </c>
      <c r="AE103" s="156" t="s">
        <v>948</v>
      </c>
      <c r="AF103" s="241">
        <v>300000000</v>
      </c>
      <c r="AG103" s="156" t="s">
        <v>676</v>
      </c>
      <c r="AH103" s="156" t="s">
        <v>661</v>
      </c>
      <c r="AI103" s="156" t="s">
        <v>670</v>
      </c>
      <c r="AJ103" s="158"/>
      <c r="AK103" s="164">
        <v>400000000</v>
      </c>
      <c r="AL103" s="494">
        <v>0</v>
      </c>
      <c r="AM103" s="480">
        <v>0</v>
      </c>
      <c r="AN103" s="165"/>
      <c r="AO103" s="480">
        <v>0</v>
      </c>
      <c r="AP103" s="163"/>
      <c r="AQ103" s="220" t="s">
        <v>931</v>
      </c>
      <c r="AR103" s="240" t="s">
        <v>932</v>
      </c>
      <c r="AS103" s="891"/>
      <c r="AT103" s="838"/>
      <c r="AU103" s="838"/>
      <c r="AV103" s="839" t="e">
        <f t="shared" si="13"/>
        <v>#DIV/0!</v>
      </c>
      <c r="AW103" s="554" t="s">
        <v>1474</v>
      </c>
      <c r="AX103" s="548" t="s">
        <v>1483</v>
      </c>
      <c r="AY103" s="548"/>
      <c r="AZ103" s="548"/>
      <c r="BA103" s="220" t="s">
        <v>929</v>
      </c>
    </row>
    <row r="104" spans="1:53" ht="165" customHeight="1">
      <c r="A104" s="917"/>
      <c r="B104" s="857" t="s">
        <v>314</v>
      </c>
      <c r="C104" s="857" t="s">
        <v>315</v>
      </c>
      <c r="D104" s="857">
        <v>0.13</v>
      </c>
      <c r="E104" s="956"/>
      <c r="F104" s="972"/>
      <c r="G104" s="956"/>
      <c r="H104" s="999" t="s">
        <v>925</v>
      </c>
      <c r="I104" s="869"/>
      <c r="J104" s="869"/>
      <c r="K104" s="851"/>
      <c r="L104" s="867"/>
      <c r="M104" s="153" t="s">
        <v>949</v>
      </c>
      <c r="N104" s="157" t="s">
        <v>671</v>
      </c>
      <c r="O104" s="151" t="s">
        <v>950</v>
      </c>
      <c r="P104" s="155">
        <v>33822</v>
      </c>
      <c r="Q104" s="156">
        <v>4433</v>
      </c>
      <c r="R104" s="157">
        <v>3039</v>
      </c>
      <c r="S104" s="572">
        <f>2873+1262</f>
        <v>4135</v>
      </c>
      <c r="T104" s="195">
        <f t="shared" si="10"/>
        <v>7174</v>
      </c>
      <c r="U104" s="630">
        <f t="shared" si="11"/>
        <v>1</v>
      </c>
      <c r="V104" s="159">
        <v>45474</v>
      </c>
      <c r="W104" s="159">
        <v>45657</v>
      </c>
      <c r="X104" s="160">
        <f t="shared" si="12"/>
        <v>183</v>
      </c>
      <c r="Y104" s="163">
        <v>33822</v>
      </c>
      <c r="Z104" s="158"/>
      <c r="AA104" s="151" t="s">
        <v>929</v>
      </c>
      <c r="AB104" s="151" t="s">
        <v>791</v>
      </c>
      <c r="AC104" s="151" t="s">
        <v>930</v>
      </c>
      <c r="AD104" s="173" t="s">
        <v>658</v>
      </c>
      <c r="AE104" s="156" t="s">
        <v>951</v>
      </c>
      <c r="AF104" s="277">
        <v>223000000</v>
      </c>
      <c r="AG104" s="156" t="s">
        <v>669</v>
      </c>
      <c r="AH104" s="156" t="s">
        <v>661</v>
      </c>
      <c r="AI104" s="156" t="s">
        <v>670</v>
      </c>
      <c r="AJ104" s="158"/>
      <c r="AK104" s="164">
        <v>123000000</v>
      </c>
      <c r="AL104" s="494">
        <v>222999664</v>
      </c>
      <c r="AM104" s="494">
        <v>74649994</v>
      </c>
      <c r="AN104" s="165"/>
      <c r="AO104" s="480">
        <v>3100000</v>
      </c>
      <c r="AP104" s="163"/>
      <c r="AQ104" s="220" t="s">
        <v>931</v>
      </c>
      <c r="AR104" s="240" t="s">
        <v>932</v>
      </c>
      <c r="AS104" s="891"/>
      <c r="AT104" s="838"/>
      <c r="AU104" s="838"/>
      <c r="AV104" s="839" t="e">
        <f t="shared" si="13"/>
        <v>#DIV/0!</v>
      </c>
      <c r="AW104" s="554" t="s">
        <v>1484</v>
      </c>
      <c r="AX104" s="548" t="s">
        <v>1481</v>
      </c>
      <c r="AY104" s="594" t="s">
        <v>1536</v>
      </c>
      <c r="AZ104" s="560" t="s">
        <v>1533</v>
      </c>
      <c r="BA104" s="220" t="s">
        <v>929</v>
      </c>
    </row>
    <row r="105" spans="1:53" ht="165" customHeight="1">
      <c r="A105" s="917"/>
      <c r="B105" s="857" t="s">
        <v>314</v>
      </c>
      <c r="C105" s="857" t="s">
        <v>315</v>
      </c>
      <c r="D105" s="857">
        <v>0.13</v>
      </c>
      <c r="E105" s="956"/>
      <c r="F105" s="972"/>
      <c r="G105" s="956"/>
      <c r="H105" s="961" t="s">
        <v>952</v>
      </c>
      <c r="I105" s="962" t="s">
        <v>330</v>
      </c>
      <c r="J105" s="962">
        <v>3</v>
      </c>
      <c r="K105" s="979">
        <v>2</v>
      </c>
      <c r="L105" s="963">
        <v>0.3</v>
      </c>
      <c r="M105" s="153" t="s">
        <v>953</v>
      </c>
      <c r="N105" s="157" t="s">
        <v>671</v>
      </c>
      <c r="O105" s="151" t="s">
        <v>954</v>
      </c>
      <c r="P105" s="155">
        <v>2</v>
      </c>
      <c r="Q105" s="156" t="s">
        <v>205</v>
      </c>
      <c r="R105" s="163">
        <v>0</v>
      </c>
      <c r="S105" s="572">
        <v>0</v>
      </c>
      <c r="T105" s="195">
        <f t="shared" si="10"/>
        <v>0</v>
      </c>
      <c r="U105" s="636"/>
      <c r="V105" s="159">
        <v>45474</v>
      </c>
      <c r="W105" s="159">
        <v>45657</v>
      </c>
      <c r="X105" s="160">
        <f t="shared" si="12"/>
        <v>183</v>
      </c>
      <c r="Y105" s="158"/>
      <c r="Z105" s="158"/>
      <c r="AA105" s="151" t="s">
        <v>929</v>
      </c>
      <c r="AB105" s="151" t="s">
        <v>791</v>
      </c>
      <c r="AC105" s="151" t="s">
        <v>930</v>
      </c>
      <c r="AD105" s="173" t="s">
        <v>658</v>
      </c>
      <c r="AE105" s="152" t="s">
        <v>955</v>
      </c>
      <c r="AF105" s="278">
        <v>250000000</v>
      </c>
      <c r="AG105" s="152" t="s">
        <v>956</v>
      </c>
      <c r="AH105" s="152" t="s">
        <v>661</v>
      </c>
      <c r="AI105" s="152" t="s">
        <v>683</v>
      </c>
      <c r="AJ105" s="158"/>
      <c r="AK105" s="164">
        <v>600000000</v>
      </c>
      <c r="AL105" s="494">
        <v>0</v>
      </c>
      <c r="AM105" s="480">
        <v>0</v>
      </c>
      <c r="AN105" s="165"/>
      <c r="AO105" s="480">
        <v>0</v>
      </c>
      <c r="AP105" s="163"/>
      <c r="AQ105" s="220" t="s">
        <v>931</v>
      </c>
      <c r="AR105" s="240" t="s">
        <v>932</v>
      </c>
      <c r="AS105" s="891"/>
      <c r="AT105" s="838"/>
      <c r="AU105" s="838"/>
      <c r="AV105" s="839" t="e">
        <f t="shared" si="13"/>
        <v>#DIV/0!</v>
      </c>
      <c r="AW105" s="650"/>
      <c r="AX105" s="557" t="s">
        <v>1485</v>
      </c>
      <c r="AY105" s="557"/>
      <c r="AZ105" s="557"/>
      <c r="BA105" s="220" t="s">
        <v>929</v>
      </c>
    </row>
    <row r="106" spans="1:53" ht="153.75" customHeight="1">
      <c r="A106" s="917"/>
      <c r="B106" s="857" t="s">
        <v>314</v>
      </c>
      <c r="C106" s="857" t="s">
        <v>315</v>
      </c>
      <c r="D106" s="857">
        <v>0.13</v>
      </c>
      <c r="E106" s="956"/>
      <c r="F106" s="972"/>
      <c r="G106" s="948"/>
      <c r="H106" s="957"/>
      <c r="I106" s="956" t="s">
        <v>330</v>
      </c>
      <c r="J106" s="956"/>
      <c r="K106" s="1003"/>
      <c r="L106" s="960">
        <v>0.3</v>
      </c>
      <c r="M106" s="174" t="s">
        <v>957</v>
      </c>
      <c r="N106" s="176" t="s">
        <v>671</v>
      </c>
      <c r="O106" s="180" t="s">
        <v>958</v>
      </c>
      <c r="P106" s="175">
        <v>3</v>
      </c>
      <c r="Q106" s="172" t="s">
        <v>205</v>
      </c>
      <c r="R106" s="181">
        <v>3</v>
      </c>
      <c r="S106" s="574">
        <v>2</v>
      </c>
      <c r="T106" s="195">
        <f t="shared" si="10"/>
        <v>5</v>
      </c>
      <c r="U106" s="637"/>
      <c r="V106" s="178">
        <v>45474</v>
      </c>
      <c r="W106" s="178">
        <v>45657</v>
      </c>
      <c r="X106" s="179">
        <f t="shared" si="12"/>
        <v>183</v>
      </c>
      <c r="Y106" s="177"/>
      <c r="Z106" s="177"/>
      <c r="AA106" s="180" t="s">
        <v>929</v>
      </c>
      <c r="AB106" s="180" t="s">
        <v>791</v>
      </c>
      <c r="AC106" s="180" t="s">
        <v>930</v>
      </c>
      <c r="AD106" s="200" t="s">
        <v>658</v>
      </c>
      <c r="AE106" s="172" t="s">
        <v>959</v>
      </c>
      <c r="AF106" s="246">
        <f>4918362961.39 +1310294425.22</f>
        <v>6228657386.6100006</v>
      </c>
      <c r="AG106" s="172" t="s">
        <v>806</v>
      </c>
      <c r="AH106" s="172" t="s">
        <v>661</v>
      </c>
      <c r="AI106" s="172" t="s">
        <v>670</v>
      </c>
      <c r="AJ106" s="279" t="s">
        <v>960</v>
      </c>
      <c r="AK106" s="182">
        <v>5928362961.3900003</v>
      </c>
      <c r="AL106" s="495">
        <v>8643517950.9599991</v>
      </c>
      <c r="AM106" s="483">
        <f>154130669.79+111024746.14+16000000+3746000000+221868537+705653727.51+52481019.14+153927338.32+1396567462.28+276158234.72</f>
        <v>6833811734.8999996</v>
      </c>
      <c r="AN106" s="183"/>
      <c r="AO106" s="483">
        <f>3337592333.36+139004660.56</f>
        <v>3476596993.9200001</v>
      </c>
      <c r="AP106" s="181"/>
      <c r="AQ106" s="223" t="s">
        <v>931</v>
      </c>
      <c r="AR106" s="247" t="s">
        <v>932</v>
      </c>
      <c r="AS106" s="895"/>
      <c r="AT106" s="838"/>
      <c r="AU106" s="838"/>
      <c r="AV106" s="839" t="e">
        <f t="shared" si="13"/>
        <v>#DIV/0!</v>
      </c>
      <c r="AW106" s="554" t="s">
        <v>958</v>
      </c>
      <c r="AX106" s="558" t="s">
        <v>1486</v>
      </c>
      <c r="AY106" s="593" t="s">
        <v>957</v>
      </c>
      <c r="AZ106" s="557" t="s">
        <v>1537</v>
      </c>
      <c r="BA106" s="220" t="s">
        <v>929</v>
      </c>
    </row>
    <row r="107" spans="1:53" ht="118.5" customHeight="1" thickBot="1">
      <c r="A107" s="918"/>
      <c r="B107" s="920"/>
      <c r="C107" s="920"/>
      <c r="D107" s="920"/>
      <c r="E107" s="1009"/>
      <c r="F107" s="860" t="s">
        <v>923</v>
      </c>
      <c r="G107" s="860"/>
      <c r="H107" s="860"/>
      <c r="I107" s="860"/>
      <c r="J107" s="860"/>
      <c r="K107" s="860"/>
      <c r="L107" s="860"/>
      <c r="M107" s="860"/>
      <c r="N107" s="860"/>
      <c r="O107" s="860"/>
      <c r="P107" s="860"/>
      <c r="Q107" s="860"/>
      <c r="R107" s="262"/>
      <c r="S107" s="580"/>
      <c r="T107" s="262"/>
      <c r="U107" s="632">
        <f>AVERAGE(U97:U106)</f>
        <v>0.91249999999999998</v>
      </c>
      <c r="V107" s="260"/>
      <c r="W107" s="260"/>
      <c r="X107" s="261"/>
      <c r="Y107" s="245"/>
      <c r="Z107" s="245"/>
      <c r="AA107" s="256"/>
      <c r="AB107" s="256"/>
      <c r="AC107" s="256"/>
      <c r="AD107" s="244"/>
      <c r="AE107" s="244"/>
      <c r="AF107" s="284"/>
      <c r="AG107" s="244"/>
      <c r="AH107" s="244"/>
      <c r="AI107" s="244"/>
      <c r="AJ107" s="450"/>
      <c r="AK107" s="265"/>
      <c r="AL107" s="492"/>
      <c r="AM107" s="481"/>
      <c r="AN107" s="266"/>
      <c r="AO107" s="481"/>
      <c r="AP107" s="262"/>
      <c r="AQ107" s="274"/>
      <c r="AR107" s="274"/>
      <c r="AS107" s="434" t="s">
        <v>1342</v>
      </c>
      <c r="AT107" s="678">
        <f>SUM(AT97:AT106)</f>
        <v>10384494424.67</v>
      </c>
      <c r="AU107" s="678">
        <f>SUM(AU97:AU106)</f>
        <v>6370778325.5900002</v>
      </c>
      <c r="AV107" s="655">
        <f t="shared" si="13"/>
        <v>0.61348950320154383</v>
      </c>
      <c r="AW107" s="550"/>
      <c r="AX107" s="548"/>
      <c r="AY107" s="548"/>
      <c r="AZ107" s="548"/>
      <c r="BA107" s="220"/>
    </row>
    <row r="108" spans="1:53" ht="140.4">
      <c r="A108" s="914" t="s">
        <v>313</v>
      </c>
      <c r="B108" s="915" t="s">
        <v>332</v>
      </c>
      <c r="C108" s="915" t="s">
        <v>333</v>
      </c>
      <c r="D108" s="915">
        <v>0.13</v>
      </c>
      <c r="E108" s="915" t="s">
        <v>961</v>
      </c>
      <c r="F108" s="922">
        <v>2024130010031</v>
      </c>
      <c r="G108" s="922" t="s">
        <v>962</v>
      </c>
      <c r="H108" s="1001" t="s">
        <v>963</v>
      </c>
      <c r="I108" s="919" t="s">
        <v>964</v>
      </c>
      <c r="J108" s="919">
        <v>7299</v>
      </c>
      <c r="K108" s="1007">
        <v>3511</v>
      </c>
      <c r="L108" s="935">
        <v>0.3</v>
      </c>
      <c r="M108" s="143" t="s">
        <v>965</v>
      </c>
      <c r="N108" s="139" t="s">
        <v>671</v>
      </c>
      <c r="O108" s="143" t="s">
        <v>950</v>
      </c>
      <c r="P108" s="447">
        <v>36000</v>
      </c>
      <c r="Q108" s="139">
        <v>6000</v>
      </c>
      <c r="R108" s="195">
        <v>7299</v>
      </c>
      <c r="S108" s="573">
        <v>3511</v>
      </c>
      <c r="T108" s="195">
        <f t="shared" ref="T108:T117" si="14">+R108+S108</f>
        <v>10810</v>
      </c>
      <c r="U108" s="630">
        <f t="shared" ref="U108:U139" si="15">IF(+T108/Q108&gt;1,1,T108/Q108)</f>
        <v>1</v>
      </c>
      <c r="V108" s="141">
        <v>45474</v>
      </c>
      <c r="W108" s="141">
        <v>45657</v>
      </c>
      <c r="X108" s="142">
        <f t="shared" si="12"/>
        <v>183</v>
      </c>
      <c r="Y108" s="140"/>
      <c r="Z108" s="140"/>
      <c r="AA108" s="143" t="s">
        <v>929</v>
      </c>
      <c r="AB108" s="143" t="s">
        <v>883</v>
      </c>
      <c r="AC108" s="143" t="s">
        <v>930</v>
      </c>
      <c r="AD108" s="138" t="s">
        <v>658</v>
      </c>
      <c r="AE108" s="138" t="s">
        <v>966</v>
      </c>
      <c r="AF108" s="285">
        <v>171000000</v>
      </c>
      <c r="AG108" s="138" t="s">
        <v>669</v>
      </c>
      <c r="AH108" s="138" t="s">
        <v>661</v>
      </c>
      <c r="AI108" s="138" t="s">
        <v>670</v>
      </c>
      <c r="AJ108" s="140"/>
      <c r="AK108" s="147">
        <v>322361463</v>
      </c>
      <c r="AL108" s="497">
        <v>178260000</v>
      </c>
      <c r="AM108" s="479">
        <v>81266660</v>
      </c>
      <c r="AN108" s="148"/>
      <c r="AO108" s="479">
        <v>17900000</v>
      </c>
      <c r="AP108" s="145"/>
      <c r="AQ108" s="236" t="s">
        <v>794</v>
      </c>
      <c r="AR108" s="236" t="s">
        <v>967</v>
      </c>
      <c r="AS108" s="915" t="s">
        <v>1360</v>
      </c>
      <c r="AT108" s="838">
        <v>28000000</v>
      </c>
      <c r="AU108" s="838">
        <v>28000000</v>
      </c>
      <c r="AV108" s="839">
        <f t="shared" si="13"/>
        <v>1</v>
      </c>
      <c r="AW108" s="559" t="s">
        <v>1488</v>
      </c>
      <c r="AX108" s="560" t="s">
        <v>1487</v>
      </c>
      <c r="AY108" s="593" t="s">
        <v>1538</v>
      </c>
      <c r="AZ108" s="557" t="s">
        <v>1533</v>
      </c>
      <c r="BA108" s="220" t="s">
        <v>929</v>
      </c>
    </row>
    <row r="109" spans="1:53" ht="140.4">
      <c r="A109" s="896" t="s">
        <v>313</v>
      </c>
      <c r="B109" s="898" t="s">
        <v>332</v>
      </c>
      <c r="C109" s="898" t="s">
        <v>333</v>
      </c>
      <c r="D109" s="898">
        <v>0.13</v>
      </c>
      <c r="E109" s="898"/>
      <c r="F109" s="870">
        <v>2024130010031</v>
      </c>
      <c r="G109" s="870"/>
      <c r="H109" s="995"/>
      <c r="I109" s="857"/>
      <c r="J109" s="857"/>
      <c r="K109" s="1000"/>
      <c r="L109" s="875"/>
      <c r="M109" s="151" t="s">
        <v>968</v>
      </c>
      <c r="N109" s="157" t="s">
        <v>671</v>
      </c>
      <c r="O109" s="151" t="s">
        <v>969</v>
      </c>
      <c r="P109" s="275">
        <v>4</v>
      </c>
      <c r="Q109" s="157">
        <v>1</v>
      </c>
      <c r="R109" s="163">
        <v>0</v>
      </c>
      <c r="S109" s="572">
        <v>0</v>
      </c>
      <c r="T109" s="195">
        <f t="shared" si="14"/>
        <v>0</v>
      </c>
      <c r="U109" s="630">
        <f t="shared" si="15"/>
        <v>0</v>
      </c>
      <c r="V109" s="159">
        <v>45474</v>
      </c>
      <c r="W109" s="159">
        <v>45657</v>
      </c>
      <c r="X109" s="160">
        <f t="shared" si="12"/>
        <v>183</v>
      </c>
      <c r="Y109" s="163">
        <v>36000</v>
      </c>
      <c r="Z109" s="158"/>
      <c r="AA109" s="151" t="s">
        <v>929</v>
      </c>
      <c r="AB109" s="151" t="s">
        <v>883</v>
      </c>
      <c r="AC109" s="151" t="s">
        <v>930</v>
      </c>
      <c r="AD109" s="156" t="s">
        <v>658</v>
      </c>
      <c r="AE109" s="156" t="s">
        <v>970</v>
      </c>
      <c r="AF109" s="241">
        <v>302000000</v>
      </c>
      <c r="AG109" s="255" t="s">
        <v>682</v>
      </c>
      <c r="AH109" s="156" t="s">
        <v>661</v>
      </c>
      <c r="AI109" s="156" t="s">
        <v>670</v>
      </c>
      <c r="AJ109" s="158"/>
      <c r="AK109" s="164">
        <v>302000000</v>
      </c>
      <c r="AL109" s="494">
        <v>302000000</v>
      </c>
      <c r="AM109" s="480">
        <v>0</v>
      </c>
      <c r="AN109" s="165"/>
      <c r="AO109" s="480">
        <v>0</v>
      </c>
      <c r="AP109" s="163"/>
      <c r="AQ109" s="220" t="s">
        <v>794</v>
      </c>
      <c r="AR109" s="220" t="s">
        <v>967</v>
      </c>
      <c r="AS109" s="898"/>
      <c r="AT109" s="838"/>
      <c r="AU109" s="838"/>
      <c r="AV109" s="839" t="e">
        <f t="shared" si="13"/>
        <v>#DIV/0!</v>
      </c>
      <c r="AW109" s="650"/>
      <c r="AX109" s="561" t="s">
        <v>1489</v>
      </c>
      <c r="AY109" s="561"/>
      <c r="AZ109" s="557" t="s">
        <v>1533</v>
      </c>
      <c r="BA109" s="220" t="s">
        <v>929</v>
      </c>
    </row>
    <row r="110" spans="1:53" ht="172.5" customHeight="1">
      <c r="A110" s="896" t="s">
        <v>313</v>
      </c>
      <c r="B110" s="898" t="s">
        <v>332</v>
      </c>
      <c r="C110" s="898" t="s">
        <v>333</v>
      </c>
      <c r="D110" s="898">
        <v>0.13</v>
      </c>
      <c r="E110" s="898"/>
      <c r="F110" s="870">
        <v>2024130010031</v>
      </c>
      <c r="G110" s="870"/>
      <c r="H110" s="995"/>
      <c r="I110" s="857"/>
      <c r="J110" s="857"/>
      <c r="K110" s="1000"/>
      <c r="L110" s="875"/>
      <c r="M110" s="151" t="s">
        <v>971</v>
      </c>
      <c r="N110" s="157" t="s">
        <v>671</v>
      </c>
      <c r="O110" s="151" t="s">
        <v>941</v>
      </c>
      <c r="P110" s="275"/>
      <c r="Q110" s="157">
        <v>1</v>
      </c>
      <c r="R110" s="163">
        <v>0</v>
      </c>
      <c r="S110" s="572">
        <v>0</v>
      </c>
      <c r="T110" s="195">
        <f t="shared" si="14"/>
        <v>0</v>
      </c>
      <c r="U110" s="630">
        <f t="shared" si="15"/>
        <v>0</v>
      </c>
      <c r="V110" s="159">
        <v>45474</v>
      </c>
      <c r="W110" s="159">
        <v>45657</v>
      </c>
      <c r="X110" s="160">
        <f t="shared" si="12"/>
        <v>183</v>
      </c>
      <c r="Y110" s="158"/>
      <c r="Z110" s="158"/>
      <c r="AA110" s="151" t="s">
        <v>929</v>
      </c>
      <c r="AB110" s="151" t="s">
        <v>883</v>
      </c>
      <c r="AC110" s="151" t="s">
        <v>930</v>
      </c>
      <c r="AD110" s="156" t="s">
        <v>658</v>
      </c>
      <c r="AE110" s="156" t="s">
        <v>972</v>
      </c>
      <c r="AF110" s="283">
        <v>65000000</v>
      </c>
      <c r="AG110" s="156" t="s">
        <v>806</v>
      </c>
      <c r="AH110" s="156" t="s">
        <v>661</v>
      </c>
      <c r="AI110" s="156" t="s">
        <v>670</v>
      </c>
      <c r="AJ110" s="158"/>
      <c r="AK110" s="164">
        <v>154000000</v>
      </c>
      <c r="AL110" s="494">
        <v>65000000</v>
      </c>
      <c r="AM110" s="494">
        <v>65000000</v>
      </c>
      <c r="AN110" s="165"/>
      <c r="AO110" s="480">
        <v>0</v>
      </c>
      <c r="AP110" s="163"/>
      <c r="AQ110" s="220" t="s">
        <v>794</v>
      </c>
      <c r="AR110" s="220" t="s">
        <v>967</v>
      </c>
      <c r="AS110" s="898"/>
      <c r="AT110" s="838"/>
      <c r="AU110" s="838"/>
      <c r="AV110" s="839" t="e">
        <f t="shared" si="13"/>
        <v>#DIV/0!</v>
      </c>
      <c r="AW110" s="650"/>
      <c r="AX110" s="548" t="s">
        <v>1480</v>
      </c>
      <c r="AY110" s="548"/>
      <c r="AZ110" s="557" t="s">
        <v>1533</v>
      </c>
      <c r="BA110" s="220" t="s">
        <v>929</v>
      </c>
    </row>
    <row r="111" spans="1:53" ht="151.5" customHeight="1">
      <c r="A111" s="896" t="s">
        <v>313</v>
      </c>
      <c r="B111" s="898" t="s">
        <v>332</v>
      </c>
      <c r="C111" s="898" t="s">
        <v>333</v>
      </c>
      <c r="D111" s="898">
        <v>0.13</v>
      </c>
      <c r="E111" s="898"/>
      <c r="F111" s="870">
        <v>2024130010031</v>
      </c>
      <c r="G111" s="870"/>
      <c r="H111" s="923" t="s">
        <v>973</v>
      </c>
      <c r="I111" s="924" t="s">
        <v>974</v>
      </c>
      <c r="J111" s="1008">
        <v>4</v>
      </c>
      <c r="K111" s="1000">
        <v>1.17</v>
      </c>
      <c r="L111" s="875">
        <v>0.25</v>
      </c>
      <c r="M111" s="151" t="s">
        <v>975</v>
      </c>
      <c r="N111" s="157" t="s">
        <v>671</v>
      </c>
      <c r="O111" s="151" t="s">
        <v>976</v>
      </c>
      <c r="P111" s="275">
        <v>4</v>
      </c>
      <c r="Q111" s="157">
        <v>1</v>
      </c>
      <c r="R111" s="163">
        <v>4</v>
      </c>
      <c r="S111" s="572">
        <v>4</v>
      </c>
      <c r="T111" s="195">
        <f t="shared" si="14"/>
        <v>8</v>
      </c>
      <c r="U111" s="630">
        <f t="shared" si="15"/>
        <v>1</v>
      </c>
      <c r="V111" s="159">
        <v>45474</v>
      </c>
      <c r="W111" s="159">
        <v>45657</v>
      </c>
      <c r="X111" s="160">
        <f t="shared" si="12"/>
        <v>183</v>
      </c>
      <c r="Y111" s="158"/>
      <c r="Z111" s="158"/>
      <c r="AA111" s="151" t="s">
        <v>929</v>
      </c>
      <c r="AB111" s="151" t="s">
        <v>883</v>
      </c>
      <c r="AC111" s="151" t="s">
        <v>930</v>
      </c>
      <c r="AD111" s="156" t="s">
        <v>658</v>
      </c>
      <c r="AE111" s="156" t="s">
        <v>977</v>
      </c>
      <c r="AF111" s="241">
        <v>126500000</v>
      </c>
      <c r="AG111" s="156" t="s">
        <v>676</v>
      </c>
      <c r="AH111" s="156" t="s">
        <v>661</v>
      </c>
      <c r="AI111" s="156" t="s">
        <v>670</v>
      </c>
      <c r="AJ111" s="158"/>
      <c r="AK111" s="164"/>
      <c r="AL111" s="494">
        <v>126500000</v>
      </c>
      <c r="AM111" s="494">
        <v>126500000</v>
      </c>
      <c r="AN111" s="165"/>
      <c r="AO111" s="480">
        <v>0</v>
      </c>
      <c r="AP111" s="163"/>
      <c r="AQ111" s="220" t="s">
        <v>794</v>
      </c>
      <c r="AR111" s="220" t="s">
        <v>967</v>
      </c>
      <c r="AS111" s="898"/>
      <c r="AT111" s="838"/>
      <c r="AU111" s="838"/>
      <c r="AV111" s="839" t="e">
        <f t="shared" si="13"/>
        <v>#DIV/0!</v>
      </c>
      <c r="AW111" s="559" t="s">
        <v>1488</v>
      </c>
      <c r="AX111" s="560" t="s">
        <v>1487</v>
      </c>
      <c r="AY111" s="593" t="s">
        <v>1539</v>
      </c>
      <c r="AZ111" s="557" t="s">
        <v>1533</v>
      </c>
      <c r="BA111" s="220" t="s">
        <v>929</v>
      </c>
    </row>
    <row r="112" spans="1:53" ht="126" customHeight="1">
      <c r="A112" s="896" t="s">
        <v>313</v>
      </c>
      <c r="B112" s="898" t="s">
        <v>332</v>
      </c>
      <c r="C112" s="898" t="s">
        <v>333</v>
      </c>
      <c r="D112" s="898">
        <v>0.13</v>
      </c>
      <c r="E112" s="898"/>
      <c r="F112" s="870">
        <v>2024130010031</v>
      </c>
      <c r="G112" s="870"/>
      <c r="H112" s="923"/>
      <c r="I112" s="924"/>
      <c r="J112" s="1008"/>
      <c r="K112" s="1000"/>
      <c r="L112" s="875"/>
      <c r="M112" s="151" t="s">
        <v>978</v>
      </c>
      <c r="N112" s="157" t="s">
        <v>671</v>
      </c>
      <c r="O112" s="151" t="s">
        <v>979</v>
      </c>
      <c r="P112" s="275">
        <v>4</v>
      </c>
      <c r="Q112" s="157">
        <v>1</v>
      </c>
      <c r="R112" s="163">
        <v>1</v>
      </c>
      <c r="S112" s="572">
        <v>1</v>
      </c>
      <c r="T112" s="195">
        <f t="shared" si="14"/>
        <v>2</v>
      </c>
      <c r="U112" s="630">
        <f t="shared" si="15"/>
        <v>1</v>
      </c>
      <c r="V112" s="159">
        <v>45474</v>
      </c>
      <c r="W112" s="159">
        <v>45657</v>
      </c>
      <c r="X112" s="160">
        <f t="shared" si="12"/>
        <v>183</v>
      </c>
      <c r="Y112" s="163">
        <v>2000</v>
      </c>
      <c r="Z112" s="158"/>
      <c r="AA112" s="151" t="s">
        <v>929</v>
      </c>
      <c r="AB112" s="151" t="s">
        <v>883</v>
      </c>
      <c r="AC112" s="151" t="s">
        <v>930</v>
      </c>
      <c r="AD112" s="156" t="s">
        <v>658</v>
      </c>
      <c r="AE112" s="156" t="s">
        <v>980</v>
      </c>
      <c r="AF112" s="241">
        <v>320351000</v>
      </c>
      <c r="AG112" s="255" t="s">
        <v>682</v>
      </c>
      <c r="AH112" s="156" t="s">
        <v>661</v>
      </c>
      <c r="AI112" s="156" t="s">
        <v>670</v>
      </c>
      <c r="AJ112" s="158"/>
      <c r="AK112" s="164">
        <v>320351000</v>
      </c>
      <c r="AL112" s="494">
        <v>266086512</v>
      </c>
      <c r="AM112" s="480">
        <v>236886024.19999999</v>
      </c>
      <c r="AN112" s="165"/>
      <c r="AO112" s="480">
        <v>0</v>
      </c>
      <c r="AP112" s="163"/>
      <c r="AQ112" s="220" t="s">
        <v>794</v>
      </c>
      <c r="AR112" s="220" t="s">
        <v>967</v>
      </c>
      <c r="AS112" s="898" t="s">
        <v>1361</v>
      </c>
      <c r="AT112" s="838">
        <v>783087537</v>
      </c>
      <c r="AU112" s="838">
        <v>664550864</v>
      </c>
      <c r="AV112" s="839">
        <f t="shared" si="13"/>
        <v>0.8486290901089899</v>
      </c>
      <c r="AW112" s="559" t="s">
        <v>1525</v>
      </c>
      <c r="AX112" s="562" t="s">
        <v>1490</v>
      </c>
      <c r="AY112" s="593" t="s">
        <v>1540</v>
      </c>
      <c r="AZ112" s="557" t="s">
        <v>1533</v>
      </c>
      <c r="BA112" s="220" t="s">
        <v>929</v>
      </c>
    </row>
    <row r="113" spans="1:53" ht="136.80000000000001" customHeight="1">
      <c r="A113" s="896" t="s">
        <v>313</v>
      </c>
      <c r="B113" s="898" t="s">
        <v>332</v>
      </c>
      <c r="C113" s="898" t="s">
        <v>333</v>
      </c>
      <c r="D113" s="898">
        <v>0.13</v>
      </c>
      <c r="E113" s="898"/>
      <c r="F113" s="870">
        <v>2024130010031</v>
      </c>
      <c r="G113" s="870"/>
      <c r="H113" s="995" t="s">
        <v>981</v>
      </c>
      <c r="I113" s="857" t="s">
        <v>910</v>
      </c>
      <c r="J113" s="857">
        <v>5</v>
      </c>
      <c r="K113" s="1000">
        <v>0.5</v>
      </c>
      <c r="L113" s="875">
        <v>0.15</v>
      </c>
      <c r="M113" s="151" t="s">
        <v>982</v>
      </c>
      <c r="N113" s="157" t="s">
        <v>671</v>
      </c>
      <c r="O113" s="151" t="s">
        <v>983</v>
      </c>
      <c r="P113" s="155">
        <v>4</v>
      </c>
      <c r="Q113" s="156">
        <v>1</v>
      </c>
      <c r="R113" s="163">
        <v>1</v>
      </c>
      <c r="S113" s="572">
        <v>1</v>
      </c>
      <c r="T113" s="195">
        <f t="shared" si="14"/>
        <v>2</v>
      </c>
      <c r="U113" s="630">
        <f t="shared" si="15"/>
        <v>1</v>
      </c>
      <c r="V113" s="159">
        <v>45474</v>
      </c>
      <c r="W113" s="159">
        <v>45657</v>
      </c>
      <c r="X113" s="160">
        <f t="shared" si="12"/>
        <v>183</v>
      </c>
      <c r="Y113" s="158"/>
      <c r="Z113" s="158"/>
      <c r="AA113" s="151" t="s">
        <v>929</v>
      </c>
      <c r="AB113" s="151" t="s">
        <v>883</v>
      </c>
      <c r="AC113" s="151" t="s">
        <v>930</v>
      </c>
      <c r="AD113" s="156" t="s">
        <v>658</v>
      </c>
      <c r="AE113" s="156" t="s">
        <v>984</v>
      </c>
      <c r="AF113" s="241">
        <v>200000000</v>
      </c>
      <c r="AG113" s="156" t="s">
        <v>676</v>
      </c>
      <c r="AH113" s="156" t="s">
        <v>661</v>
      </c>
      <c r="AI113" s="156" t="s">
        <v>670</v>
      </c>
      <c r="AJ113" s="158"/>
      <c r="AK113" s="164">
        <v>200000000</v>
      </c>
      <c r="AL113" s="494">
        <v>199999000</v>
      </c>
      <c r="AM113" s="480">
        <v>0</v>
      </c>
      <c r="AN113" s="165"/>
      <c r="AO113" s="480">
        <v>0</v>
      </c>
      <c r="AP113" s="163"/>
      <c r="AQ113" s="220" t="s">
        <v>794</v>
      </c>
      <c r="AR113" s="220" t="s">
        <v>967</v>
      </c>
      <c r="AS113" s="898"/>
      <c r="AT113" s="838"/>
      <c r="AU113" s="838"/>
      <c r="AV113" s="839" t="e">
        <f t="shared" si="13"/>
        <v>#DIV/0!</v>
      </c>
      <c r="AW113" s="563" t="s">
        <v>1491</v>
      </c>
      <c r="AX113" s="557" t="s">
        <v>1492</v>
      </c>
      <c r="AY113" s="593" t="s">
        <v>1541</v>
      </c>
      <c r="AZ113" s="557" t="s">
        <v>1533</v>
      </c>
      <c r="BA113" s="220" t="s">
        <v>929</v>
      </c>
    </row>
    <row r="114" spans="1:53" ht="234.75" customHeight="1">
      <c r="A114" s="896" t="s">
        <v>313</v>
      </c>
      <c r="B114" s="898" t="s">
        <v>332</v>
      </c>
      <c r="C114" s="898" t="s">
        <v>333</v>
      </c>
      <c r="D114" s="898">
        <v>0.13</v>
      </c>
      <c r="E114" s="898"/>
      <c r="F114" s="870">
        <v>2024130010031</v>
      </c>
      <c r="G114" s="870"/>
      <c r="H114" s="995"/>
      <c r="I114" s="857"/>
      <c r="J114" s="857"/>
      <c r="K114" s="1000"/>
      <c r="L114" s="875"/>
      <c r="M114" s="151" t="s">
        <v>985</v>
      </c>
      <c r="N114" s="157" t="s">
        <v>671</v>
      </c>
      <c r="O114" s="151" t="s">
        <v>986</v>
      </c>
      <c r="P114" s="275">
        <v>1</v>
      </c>
      <c r="Q114" s="157">
        <v>0.5</v>
      </c>
      <c r="R114" s="163">
        <v>0.5</v>
      </c>
      <c r="S114" s="572">
        <v>0.5</v>
      </c>
      <c r="T114" s="195">
        <f t="shared" si="14"/>
        <v>1</v>
      </c>
      <c r="U114" s="630">
        <f t="shared" si="15"/>
        <v>1</v>
      </c>
      <c r="V114" s="159">
        <v>45474</v>
      </c>
      <c r="W114" s="159">
        <v>45657</v>
      </c>
      <c r="X114" s="160">
        <f t="shared" si="12"/>
        <v>183</v>
      </c>
      <c r="Y114" s="158"/>
      <c r="Z114" s="158"/>
      <c r="AA114" s="151" t="s">
        <v>929</v>
      </c>
      <c r="AB114" s="151" t="s">
        <v>883</v>
      </c>
      <c r="AC114" s="151" t="s">
        <v>930</v>
      </c>
      <c r="AD114" s="156" t="s">
        <v>658</v>
      </c>
      <c r="AE114" s="156" t="s">
        <v>987</v>
      </c>
      <c r="AF114" s="241">
        <v>122861464</v>
      </c>
      <c r="AG114" s="156" t="s">
        <v>676</v>
      </c>
      <c r="AH114" s="156" t="s">
        <v>661</v>
      </c>
      <c r="AI114" s="156" t="s">
        <v>670</v>
      </c>
      <c r="AJ114" s="158"/>
      <c r="AK114" s="164">
        <v>98000000</v>
      </c>
      <c r="AL114" s="494">
        <v>122861463</v>
      </c>
      <c r="AM114" s="480">
        <v>114036500</v>
      </c>
      <c r="AN114" s="165"/>
      <c r="AO114" s="480">
        <v>0</v>
      </c>
      <c r="AP114" s="163"/>
      <c r="AQ114" s="220" t="s">
        <v>794</v>
      </c>
      <c r="AR114" s="220" t="s">
        <v>967</v>
      </c>
      <c r="AS114" s="898"/>
      <c r="AT114" s="838"/>
      <c r="AU114" s="838"/>
      <c r="AV114" s="839" t="e">
        <f t="shared" si="13"/>
        <v>#DIV/0!</v>
      </c>
      <c r="AW114" s="563" t="s">
        <v>1493</v>
      </c>
      <c r="AX114" s="562" t="s">
        <v>1494</v>
      </c>
      <c r="AY114" s="593" t="s">
        <v>1542</v>
      </c>
      <c r="AZ114" s="557" t="s">
        <v>1533</v>
      </c>
      <c r="BA114" s="220" t="s">
        <v>929</v>
      </c>
    </row>
    <row r="115" spans="1:53" ht="136.80000000000001" customHeight="1">
      <c r="A115" s="896" t="s">
        <v>313</v>
      </c>
      <c r="B115" s="898" t="s">
        <v>332</v>
      </c>
      <c r="C115" s="898" t="s">
        <v>333</v>
      </c>
      <c r="D115" s="898">
        <v>0.13</v>
      </c>
      <c r="E115" s="898"/>
      <c r="F115" s="870">
        <v>2024130010031</v>
      </c>
      <c r="G115" s="870"/>
      <c r="H115" s="872" t="s">
        <v>988</v>
      </c>
      <c r="I115" s="873" t="s">
        <v>989</v>
      </c>
      <c r="J115" s="857">
        <v>718</v>
      </c>
      <c r="K115" s="874">
        <v>377</v>
      </c>
      <c r="L115" s="875">
        <v>0.3</v>
      </c>
      <c r="M115" s="151" t="s">
        <v>990</v>
      </c>
      <c r="N115" s="157" t="s">
        <v>671</v>
      </c>
      <c r="O115" s="151" t="s">
        <v>991</v>
      </c>
      <c r="P115" s="275">
        <v>8000</v>
      </c>
      <c r="Q115" s="157">
        <v>1000</v>
      </c>
      <c r="R115" s="163">
        <v>718</v>
      </c>
      <c r="S115" s="572">
        <v>377</v>
      </c>
      <c r="T115" s="195">
        <f t="shared" si="14"/>
        <v>1095</v>
      </c>
      <c r="U115" s="630">
        <f t="shared" si="15"/>
        <v>1</v>
      </c>
      <c r="V115" s="159">
        <v>45474</v>
      </c>
      <c r="W115" s="159">
        <v>45657</v>
      </c>
      <c r="X115" s="160">
        <f t="shared" si="12"/>
        <v>183</v>
      </c>
      <c r="Y115" s="158"/>
      <c r="Z115" s="158"/>
      <c r="AA115" s="151" t="s">
        <v>929</v>
      </c>
      <c r="AB115" s="151" t="s">
        <v>883</v>
      </c>
      <c r="AC115" s="151" t="s">
        <v>930</v>
      </c>
      <c r="AD115" s="156" t="s">
        <v>723</v>
      </c>
      <c r="AE115" s="156" t="s">
        <v>206</v>
      </c>
      <c r="AF115" s="156" t="s">
        <v>206</v>
      </c>
      <c r="AG115" s="156" t="s">
        <v>206</v>
      </c>
      <c r="AH115" s="156" t="s">
        <v>206</v>
      </c>
      <c r="AI115" s="156" t="s">
        <v>206</v>
      </c>
      <c r="AJ115" s="158"/>
      <c r="AK115" s="164">
        <v>0</v>
      </c>
      <c r="AL115" s="494">
        <v>134005487</v>
      </c>
      <c r="AM115" s="480">
        <v>0</v>
      </c>
      <c r="AN115" s="165"/>
      <c r="AO115" s="480">
        <v>0</v>
      </c>
      <c r="AP115" s="163"/>
      <c r="AQ115" s="220" t="s">
        <v>794</v>
      </c>
      <c r="AR115" s="220" t="s">
        <v>967</v>
      </c>
      <c r="AS115" s="898"/>
      <c r="AT115" s="838"/>
      <c r="AU115" s="838"/>
      <c r="AV115" s="839" t="e">
        <f t="shared" si="13"/>
        <v>#DIV/0!</v>
      </c>
      <c r="AW115" s="563" t="s">
        <v>1495</v>
      </c>
      <c r="AX115" s="548" t="s">
        <v>1496</v>
      </c>
      <c r="AY115" s="593" t="s">
        <v>990</v>
      </c>
      <c r="AZ115" s="557" t="s">
        <v>1533</v>
      </c>
      <c r="BA115" s="220" t="s">
        <v>929</v>
      </c>
    </row>
    <row r="116" spans="1:53" ht="140.4">
      <c r="A116" s="896" t="s">
        <v>313</v>
      </c>
      <c r="B116" s="898" t="s">
        <v>332</v>
      </c>
      <c r="C116" s="898" t="s">
        <v>333</v>
      </c>
      <c r="D116" s="898">
        <v>0.13</v>
      </c>
      <c r="E116" s="898"/>
      <c r="F116" s="870">
        <v>2024130010031</v>
      </c>
      <c r="G116" s="870"/>
      <c r="H116" s="872"/>
      <c r="I116" s="873" t="s">
        <v>989</v>
      </c>
      <c r="J116" s="857"/>
      <c r="K116" s="874"/>
      <c r="L116" s="875"/>
      <c r="M116" s="151" t="s">
        <v>992</v>
      </c>
      <c r="N116" s="157" t="s">
        <v>671</v>
      </c>
      <c r="O116" s="151" t="s">
        <v>993</v>
      </c>
      <c r="P116" s="275"/>
      <c r="Q116" s="157" t="s">
        <v>205</v>
      </c>
      <c r="R116" s="163">
        <v>0</v>
      </c>
      <c r="S116" s="572">
        <v>0</v>
      </c>
      <c r="T116" s="195">
        <f t="shared" si="14"/>
        <v>0</v>
      </c>
      <c r="U116" s="636"/>
      <c r="V116" s="159">
        <v>45474</v>
      </c>
      <c r="W116" s="159">
        <v>45657</v>
      </c>
      <c r="X116" s="160">
        <f t="shared" si="12"/>
        <v>183</v>
      </c>
      <c r="Y116" s="163">
        <v>8000</v>
      </c>
      <c r="Z116" s="158"/>
      <c r="AA116" s="151" t="s">
        <v>929</v>
      </c>
      <c r="AB116" s="151" t="s">
        <v>883</v>
      </c>
      <c r="AC116" s="151" t="s">
        <v>930</v>
      </c>
      <c r="AD116" s="156" t="s">
        <v>723</v>
      </c>
      <c r="AE116" s="156" t="s">
        <v>206</v>
      </c>
      <c r="AF116" s="156" t="s">
        <v>206</v>
      </c>
      <c r="AG116" s="156" t="s">
        <v>206</v>
      </c>
      <c r="AH116" s="156" t="s">
        <v>206</v>
      </c>
      <c r="AI116" s="156" t="s">
        <v>206</v>
      </c>
      <c r="AJ116" s="158"/>
      <c r="AK116" s="164">
        <v>0</v>
      </c>
      <c r="AL116" s="494">
        <v>0</v>
      </c>
      <c r="AM116" s="480">
        <v>0</v>
      </c>
      <c r="AN116" s="165"/>
      <c r="AO116" s="480">
        <v>0</v>
      </c>
      <c r="AP116" s="163"/>
      <c r="AQ116" s="220" t="s">
        <v>794</v>
      </c>
      <c r="AR116" s="220" t="s">
        <v>967</v>
      </c>
      <c r="AS116" s="898" t="s">
        <v>1362</v>
      </c>
      <c r="AT116" s="838">
        <v>1488412463</v>
      </c>
      <c r="AU116" s="838">
        <v>402455010</v>
      </c>
      <c r="AV116" s="839">
        <f t="shared" si="13"/>
        <v>0.27039212584180033</v>
      </c>
      <c r="AW116" s="563" t="s">
        <v>1495</v>
      </c>
      <c r="AX116" s="548" t="s">
        <v>1496</v>
      </c>
      <c r="AY116" s="593" t="s">
        <v>1544</v>
      </c>
      <c r="AZ116" s="557" t="s">
        <v>1533</v>
      </c>
      <c r="BA116" s="220" t="s">
        <v>929</v>
      </c>
    </row>
    <row r="117" spans="1:53" ht="180.6" thickBot="1">
      <c r="A117" s="896" t="s">
        <v>313</v>
      </c>
      <c r="B117" s="898" t="s">
        <v>332</v>
      </c>
      <c r="C117" s="898" t="s">
        <v>333</v>
      </c>
      <c r="D117" s="898">
        <v>0.13</v>
      </c>
      <c r="E117" s="898"/>
      <c r="F117" s="870">
        <v>2024130010031</v>
      </c>
      <c r="G117" s="870"/>
      <c r="H117" s="872"/>
      <c r="I117" s="873" t="s">
        <v>989</v>
      </c>
      <c r="J117" s="857"/>
      <c r="K117" s="874"/>
      <c r="L117" s="875"/>
      <c r="M117" s="151" t="s">
        <v>994</v>
      </c>
      <c r="N117" s="157" t="s">
        <v>671</v>
      </c>
      <c r="O117" s="151" t="s">
        <v>995</v>
      </c>
      <c r="P117" s="275">
        <v>4</v>
      </c>
      <c r="Q117" s="157">
        <v>1</v>
      </c>
      <c r="R117" s="163">
        <v>0</v>
      </c>
      <c r="S117" s="572">
        <v>1</v>
      </c>
      <c r="T117" s="195">
        <f t="shared" si="14"/>
        <v>1</v>
      </c>
      <c r="U117" s="630">
        <f t="shared" si="15"/>
        <v>1</v>
      </c>
      <c r="V117" s="159">
        <v>45474</v>
      </c>
      <c r="W117" s="159">
        <v>45657</v>
      </c>
      <c r="X117" s="160">
        <f t="shared" si="12"/>
        <v>183</v>
      </c>
      <c r="Y117" s="158"/>
      <c r="Z117" s="158"/>
      <c r="AA117" s="151" t="s">
        <v>929</v>
      </c>
      <c r="AB117" s="151" t="s">
        <v>883</v>
      </c>
      <c r="AC117" s="151" t="s">
        <v>930</v>
      </c>
      <c r="AD117" s="156" t="s">
        <v>658</v>
      </c>
      <c r="AE117" s="156" t="s">
        <v>996</v>
      </c>
      <c r="AF117" s="241">
        <v>73500000</v>
      </c>
      <c r="AG117" s="156" t="s">
        <v>702</v>
      </c>
      <c r="AH117" s="156" t="s">
        <v>661</v>
      </c>
      <c r="AI117" s="156" t="s">
        <v>670</v>
      </c>
      <c r="AJ117" s="158"/>
      <c r="AK117" s="164">
        <v>73500000</v>
      </c>
      <c r="AL117" s="494">
        <v>73500000</v>
      </c>
      <c r="AM117" s="480">
        <v>0</v>
      </c>
      <c r="AN117" s="165"/>
      <c r="AO117" s="480">
        <v>0</v>
      </c>
      <c r="AP117" s="163"/>
      <c r="AQ117" s="220" t="s">
        <v>794</v>
      </c>
      <c r="AR117" s="220" t="s">
        <v>967</v>
      </c>
      <c r="AS117" s="898"/>
      <c r="AT117" s="838"/>
      <c r="AU117" s="838"/>
      <c r="AV117" s="839"/>
      <c r="AW117" s="564" t="s">
        <v>1497</v>
      </c>
      <c r="AX117" s="565" t="s">
        <v>1498</v>
      </c>
      <c r="AY117" s="593" t="s">
        <v>1545</v>
      </c>
      <c r="AZ117" s="557" t="s">
        <v>1543</v>
      </c>
      <c r="BA117" s="220" t="s">
        <v>929</v>
      </c>
    </row>
    <row r="118" spans="1:53" ht="127.5" customHeight="1" thickBot="1">
      <c r="A118" s="897"/>
      <c r="B118" s="899"/>
      <c r="C118" s="899"/>
      <c r="D118" s="899"/>
      <c r="E118" s="899"/>
      <c r="F118" s="860" t="s">
        <v>961</v>
      </c>
      <c r="G118" s="860"/>
      <c r="H118" s="860"/>
      <c r="I118" s="860"/>
      <c r="J118" s="860"/>
      <c r="K118" s="860"/>
      <c r="L118" s="860"/>
      <c r="M118" s="860"/>
      <c r="N118" s="860"/>
      <c r="O118" s="860"/>
      <c r="P118" s="860"/>
      <c r="Q118" s="860"/>
      <c r="R118" s="262"/>
      <c r="S118" s="580"/>
      <c r="T118" s="262"/>
      <c r="U118" s="632">
        <f>AVERAGE(U108:U117)</f>
        <v>0.77777777777777779</v>
      </c>
      <c r="V118" s="260"/>
      <c r="W118" s="260"/>
      <c r="X118" s="261"/>
      <c r="Y118" s="245"/>
      <c r="Z118" s="245"/>
      <c r="AA118" s="256"/>
      <c r="AB118" s="256"/>
      <c r="AC118" s="256"/>
      <c r="AD118" s="244"/>
      <c r="AE118" s="244"/>
      <c r="AF118" s="284"/>
      <c r="AG118" s="244"/>
      <c r="AH118" s="244"/>
      <c r="AI118" s="244"/>
      <c r="AJ118" s="245"/>
      <c r="AK118" s="265"/>
      <c r="AL118" s="492"/>
      <c r="AM118" s="481"/>
      <c r="AN118" s="266"/>
      <c r="AO118" s="481"/>
      <c r="AP118" s="262"/>
      <c r="AQ118" s="274"/>
      <c r="AR118" s="274"/>
      <c r="AS118" s="434" t="s">
        <v>1343</v>
      </c>
      <c r="AT118" s="674">
        <f>SUM(AT108:AT117)</f>
        <v>2299500000</v>
      </c>
      <c r="AU118" s="674">
        <f>SUM(AU108:AU117)</f>
        <v>1095005874</v>
      </c>
      <c r="AV118" s="654">
        <f>+AU118/AT118</f>
        <v>0.47619303065883889</v>
      </c>
      <c r="AW118" s="550"/>
      <c r="AX118" s="548"/>
      <c r="AY118" s="548"/>
      <c r="AZ118" s="548"/>
      <c r="BA118" s="220"/>
    </row>
    <row r="119" spans="1:53" ht="210" customHeight="1">
      <c r="A119" s="941" t="s">
        <v>313</v>
      </c>
      <c r="B119" s="944" t="s">
        <v>349</v>
      </c>
      <c r="C119" s="944" t="s">
        <v>350</v>
      </c>
      <c r="D119" s="947">
        <v>0.13</v>
      </c>
      <c r="E119" s="848" t="s">
        <v>997</v>
      </c>
      <c r="F119" s="948">
        <v>2024130010117</v>
      </c>
      <c r="G119" s="948" t="s">
        <v>998</v>
      </c>
      <c r="H119" s="999" t="s">
        <v>999</v>
      </c>
      <c r="I119" s="869" t="s">
        <v>926</v>
      </c>
      <c r="J119" s="869">
        <v>6428</v>
      </c>
      <c r="K119" s="851">
        <v>19070</v>
      </c>
      <c r="L119" s="867">
        <v>0.8</v>
      </c>
      <c r="M119" s="185" t="s">
        <v>1000</v>
      </c>
      <c r="N119" s="188" t="s">
        <v>671</v>
      </c>
      <c r="O119" s="185" t="s">
        <v>1001</v>
      </c>
      <c r="P119" s="187">
        <v>120</v>
      </c>
      <c r="Q119" s="168">
        <v>20</v>
      </c>
      <c r="R119" s="195">
        <v>0</v>
      </c>
      <c r="S119" s="571">
        <v>20</v>
      </c>
      <c r="T119" s="195">
        <f t="shared" ref="T119:T126" si="16">+R119+S119</f>
        <v>20</v>
      </c>
      <c r="U119" s="630">
        <f t="shared" si="15"/>
        <v>1</v>
      </c>
      <c r="V119" s="190">
        <v>45474</v>
      </c>
      <c r="W119" s="190">
        <v>45657</v>
      </c>
      <c r="X119" s="191">
        <f t="shared" si="12"/>
        <v>183</v>
      </c>
      <c r="Y119" s="189"/>
      <c r="Z119" s="189"/>
      <c r="AA119" s="185" t="s">
        <v>929</v>
      </c>
      <c r="AB119" s="185" t="s">
        <v>1002</v>
      </c>
      <c r="AC119" s="185" t="s">
        <v>1003</v>
      </c>
      <c r="AD119" s="168" t="s">
        <v>658</v>
      </c>
      <c r="AE119" s="168" t="s">
        <v>1004</v>
      </c>
      <c r="AF119" s="216">
        <v>29610500</v>
      </c>
      <c r="AG119" s="168" t="s">
        <v>669</v>
      </c>
      <c r="AH119" s="168" t="s">
        <v>661</v>
      </c>
      <c r="AI119" s="168" t="s">
        <v>670</v>
      </c>
      <c r="AJ119" s="189"/>
      <c r="AK119" s="196">
        <v>29610500</v>
      </c>
      <c r="AL119" s="493">
        <v>14000000</v>
      </c>
      <c r="AM119" s="482">
        <v>6800000</v>
      </c>
      <c r="AN119" s="197"/>
      <c r="AO119" s="482">
        <v>0</v>
      </c>
      <c r="AP119" s="195"/>
      <c r="AQ119" s="204" t="s">
        <v>1005</v>
      </c>
      <c r="AR119" s="204" t="s">
        <v>1006</v>
      </c>
      <c r="AS119" s="848" t="s">
        <v>1363</v>
      </c>
      <c r="AT119" s="1074">
        <v>300000000</v>
      </c>
      <c r="AU119" s="1074">
        <v>0</v>
      </c>
      <c r="AV119" s="1075">
        <f>+AU119/AT119</f>
        <v>0</v>
      </c>
      <c r="AW119" s="566" t="s">
        <v>1499</v>
      </c>
      <c r="AX119" s="557" t="s">
        <v>1500</v>
      </c>
      <c r="AY119" s="593" t="s">
        <v>1546</v>
      </c>
      <c r="AZ119" s="557" t="s">
        <v>1533</v>
      </c>
      <c r="BA119" s="220" t="s">
        <v>929</v>
      </c>
    </row>
    <row r="120" spans="1:53" ht="117" customHeight="1">
      <c r="A120" s="942" t="s">
        <v>313</v>
      </c>
      <c r="B120" s="945" t="s">
        <v>349</v>
      </c>
      <c r="C120" s="945"/>
      <c r="D120" s="871">
        <v>0.13</v>
      </c>
      <c r="E120" s="898"/>
      <c r="F120" s="870">
        <v>2024130010117</v>
      </c>
      <c r="G120" s="870"/>
      <c r="H120" s="995"/>
      <c r="I120" s="857"/>
      <c r="J120" s="857"/>
      <c r="K120" s="1000"/>
      <c r="L120" s="875"/>
      <c r="M120" s="151" t="s">
        <v>1007</v>
      </c>
      <c r="N120" s="157" t="s">
        <v>671</v>
      </c>
      <c r="O120" s="151" t="s">
        <v>1008</v>
      </c>
      <c r="P120" s="155"/>
      <c r="Q120" s="156">
        <v>1</v>
      </c>
      <c r="R120" s="163">
        <v>1</v>
      </c>
      <c r="S120" s="572">
        <v>1</v>
      </c>
      <c r="T120" s="195">
        <f t="shared" si="16"/>
        <v>2</v>
      </c>
      <c r="U120" s="630">
        <f t="shared" si="15"/>
        <v>1</v>
      </c>
      <c r="V120" s="159">
        <v>45474</v>
      </c>
      <c r="W120" s="159">
        <v>45657</v>
      </c>
      <c r="X120" s="160">
        <f t="shared" si="12"/>
        <v>183</v>
      </c>
      <c r="Y120" s="158"/>
      <c r="Z120" s="158"/>
      <c r="AA120" s="151" t="s">
        <v>929</v>
      </c>
      <c r="AB120" s="151" t="s">
        <v>1002</v>
      </c>
      <c r="AC120" s="151" t="s">
        <v>1003</v>
      </c>
      <c r="AD120" s="156" t="s">
        <v>723</v>
      </c>
      <c r="AE120" s="156" t="s">
        <v>723</v>
      </c>
      <c r="AF120" s="156" t="s">
        <v>212</v>
      </c>
      <c r="AG120" s="156" t="s">
        <v>212</v>
      </c>
      <c r="AH120" s="156" t="s">
        <v>212</v>
      </c>
      <c r="AI120" s="156" t="s">
        <v>212</v>
      </c>
      <c r="AJ120" s="158"/>
      <c r="AK120" s="164">
        <v>0</v>
      </c>
      <c r="AL120" s="494">
        <v>0</v>
      </c>
      <c r="AM120" s="480">
        <v>0</v>
      </c>
      <c r="AN120" s="165"/>
      <c r="AO120" s="480">
        <v>0</v>
      </c>
      <c r="AP120" s="163"/>
      <c r="AQ120" s="220" t="s">
        <v>1005</v>
      </c>
      <c r="AR120" s="220" t="s">
        <v>1006</v>
      </c>
      <c r="AS120" s="898"/>
      <c r="AT120" s="841"/>
      <c r="AU120" s="841"/>
      <c r="AV120" s="1076"/>
      <c r="AW120" s="550"/>
      <c r="AX120" s="561" t="s">
        <v>1501</v>
      </c>
      <c r="AY120" s="593" t="s">
        <v>1547</v>
      </c>
      <c r="AZ120" s="557" t="s">
        <v>1533</v>
      </c>
      <c r="BA120" s="220" t="s">
        <v>929</v>
      </c>
    </row>
    <row r="121" spans="1:53" ht="117" customHeight="1">
      <c r="A121" s="942" t="s">
        <v>313</v>
      </c>
      <c r="B121" s="945" t="s">
        <v>349</v>
      </c>
      <c r="C121" s="945"/>
      <c r="D121" s="871">
        <v>0.13</v>
      </c>
      <c r="E121" s="898"/>
      <c r="F121" s="870">
        <v>2024130010117</v>
      </c>
      <c r="G121" s="870"/>
      <c r="H121" s="995"/>
      <c r="I121" s="857"/>
      <c r="J121" s="857"/>
      <c r="K121" s="1000"/>
      <c r="L121" s="875"/>
      <c r="M121" s="151" t="s">
        <v>1009</v>
      </c>
      <c r="N121" s="157" t="s">
        <v>671</v>
      </c>
      <c r="O121" s="151" t="s">
        <v>1010</v>
      </c>
      <c r="P121" s="155">
        <v>3</v>
      </c>
      <c r="Q121" s="156" t="s">
        <v>205</v>
      </c>
      <c r="R121" s="163">
        <v>0</v>
      </c>
      <c r="S121" s="572">
        <v>0</v>
      </c>
      <c r="T121" s="195">
        <f t="shared" si="16"/>
        <v>0</v>
      </c>
      <c r="U121" s="636"/>
      <c r="V121" s="159">
        <v>45474</v>
      </c>
      <c r="W121" s="159">
        <v>45657</v>
      </c>
      <c r="X121" s="160">
        <f t="shared" si="12"/>
        <v>183</v>
      </c>
      <c r="Y121" s="158"/>
      <c r="Z121" s="158"/>
      <c r="AA121" s="151" t="s">
        <v>929</v>
      </c>
      <c r="AB121" s="151" t="s">
        <v>1002</v>
      </c>
      <c r="AC121" s="151" t="s">
        <v>1003</v>
      </c>
      <c r="AD121" s="156" t="s">
        <v>723</v>
      </c>
      <c r="AE121" s="156" t="s">
        <v>212</v>
      </c>
      <c r="AF121" s="156" t="s">
        <v>212</v>
      </c>
      <c r="AG121" s="156" t="s">
        <v>212</v>
      </c>
      <c r="AH121" s="156" t="s">
        <v>212</v>
      </c>
      <c r="AI121" s="156" t="s">
        <v>212</v>
      </c>
      <c r="AJ121" s="158"/>
      <c r="AK121" s="164">
        <v>0</v>
      </c>
      <c r="AL121" s="494">
        <v>0</v>
      </c>
      <c r="AM121" s="480">
        <v>0</v>
      </c>
      <c r="AN121" s="165"/>
      <c r="AO121" s="480">
        <v>0</v>
      </c>
      <c r="AP121" s="163"/>
      <c r="AQ121" s="220" t="s">
        <v>1005</v>
      </c>
      <c r="AR121" s="220" t="s">
        <v>1006</v>
      </c>
      <c r="AS121" s="898"/>
      <c r="AT121" s="842"/>
      <c r="AU121" s="842"/>
      <c r="AV121" s="1076"/>
      <c r="AW121" s="550"/>
      <c r="AX121" s="561" t="s">
        <v>1502</v>
      </c>
      <c r="AY121" s="561"/>
      <c r="AZ121" s="561"/>
      <c r="BA121" s="220" t="s">
        <v>929</v>
      </c>
    </row>
    <row r="122" spans="1:53" ht="140.4">
      <c r="A122" s="942" t="s">
        <v>313</v>
      </c>
      <c r="B122" s="945" t="s">
        <v>349</v>
      </c>
      <c r="C122" s="945"/>
      <c r="D122" s="871">
        <v>0.13</v>
      </c>
      <c r="E122" s="898"/>
      <c r="F122" s="870">
        <v>2024130010117</v>
      </c>
      <c r="G122" s="870"/>
      <c r="H122" s="995"/>
      <c r="I122" s="857"/>
      <c r="J122" s="857"/>
      <c r="K122" s="1000"/>
      <c r="L122" s="875"/>
      <c r="M122" s="151" t="s">
        <v>1011</v>
      </c>
      <c r="N122" s="157" t="s">
        <v>671</v>
      </c>
      <c r="O122" s="151" t="s">
        <v>1012</v>
      </c>
      <c r="P122" s="155">
        <v>63000</v>
      </c>
      <c r="Q122" s="156">
        <v>10000</v>
      </c>
      <c r="R122" s="163">
        <v>6428</v>
      </c>
      <c r="S122" s="572">
        <f>19070+2794</f>
        <v>21864</v>
      </c>
      <c r="T122" s="195">
        <f t="shared" si="16"/>
        <v>28292</v>
      </c>
      <c r="U122" s="630">
        <f t="shared" si="15"/>
        <v>1</v>
      </c>
      <c r="V122" s="159">
        <v>45474</v>
      </c>
      <c r="W122" s="159">
        <v>45657</v>
      </c>
      <c r="X122" s="160">
        <f t="shared" si="12"/>
        <v>183</v>
      </c>
      <c r="Y122" s="163">
        <v>63000</v>
      </c>
      <c r="Z122" s="158"/>
      <c r="AA122" s="151" t="s">
        <v>929</v>
      </c>
      <c r="AB122" s="151" t="s">
        <v>1002</v>
      </c>
      <c r="AC122" s="151" t="s">
        <v>1003</v>
      </c>
      <c r="AD122" s="156" t="s">
        <v>658</v>
      </c>
      <c r="AE122" s="255" t="s">
        <v>1013</v>
      </c>
      <c r="AF122" s="243">
        <v>304395000</v>
      </c>
      <c r="AG122" s="156" t="s">
        <v>676</v>
      </c>
      <c r="AH122" s="156" t="s">
        <v>661</v>
      </c>
      <c r="AI122" s="156" t="s">
        <v>670</v>
      </c>
      <c r="AJ122" s="158"/>
      <c r="AK122" s="164">
        <v>304395000</v>
      </c>
      <c r="AL122" s="494">
        <v>223013500</v>
      </c>
      <c r="AM122" s="480">
        <v>96992000</v>
      </c>
      <c r="AN122" s="165"/>
      <c r="AO122" s="480">
        <v>0</v>
      </c>
      <c r="AP122" s="163"/>
      <c r="AQ122" s="220" t="s">
        <v>1005</v>
      </c>
      <c r="AR122" s="220" t="s">
        <v>1006</v>
      </c>
      <c r="AS122" s="898" t="s">
        <v>1364</v>
      </c>
      <c r="AT122" s="840">
        <v>66189500</v>
      </c>
      <c r="AU122" s="840">
        <v>66189500</v>
      </c>
      <c r="AV122" s="1076">
        <f t="shared" ref="AV122:AV128" si="17">+AU122/AT122</f>
        <v>1</v>
      </c>
      <c r="AW122" s="559" t="s">
        <v>1503</v>
      </c>
      <c r="AX122" s="560" t="s">
        <v>1504</v>
      </c>
      <c r="AY122" s="593" t="s">
        <v>1548</v>
      </c>
      <c r="AZ122" s="557" t="s">
        <v>1533</v>
      </c>
      <c r="BA122" s="220" t="s">
        <v>929</v>
      </c>
    </row>
    <row r="123" spans="1:53" ht="140.4">
      <c r="A123" s="942" t="s">
        <v>313</v>
      </c>
      <c r="B123" s="945" t="s">
        <v>349</v>
      </c>
      <c r="C123" s="945"/>
      <c r="D123" s="871">
        <v>0.13</v>
      </c>
      <c r="E123" s="898"/>
      <c r="F123" s="870">
        <v>2024130010117</v>
      </c>
      <c r="G123" s="870"/>
      <c r="H123" s="995"/>
      <c r="I123" s="857"/>
      <c r="J123" s="857"/>
      <c r="K123" s="1000"/>
      <c r="L123" s="875"/>
      <c r="M123" s="151" t="s">
        <v>1014</v>
      </c>
      <c r="N123" s="157" t="s">
        <v>671</v>
      </c>
      <c r="O123" s="151" t="s">
        <v>941</v>
      </c>
      <c r="P123" s="155"/>
      <c r="Q123" s="156">
        <v>1</v>
      </c>
      <c r="R123" s="163">
        <v>1</v>
      </c>
      <c r="S123" s="572">
        <v>1</v>
      </c>
      <c r="T123" s="195">
        <f t="shared" si="16"/>
        <v>2</v>
      </c>
      <c r="U123" s="630">
        <f t="shared" si="15"/>
        <v>1</v>
      </c>
      <c r="V123" s="159">
        <v>45474</v>
      </c>
      <c r="W123" s="159">
        <v>45657</v>
      </c>
      <c r="X123" s="160">
        <f t="shared" si="12"/>
        <v>183</v>
      </c>
      <c r="Y123" s="163"/>
      <c r="Z123" s="158"/>
      <c r="AA123" s="151" t="s">
        <v>929</v>
      </c>
      <c r="AB123" s="151" t="s">
        <v>1002</v>
      </c>
      <c r="AC123" s="151" t="s">
        <v>1003</v>
      </c>
      <c r="AD123" s="156" t="s">
        <v>723</v>
      </c>
      <c r="AE123" s="156" t="s">
        <v>212</v>
      </c>
      <c r="AF123" s="156" t="s">
        <v>212</v>
      </c>
      <c r="AG123" s="156" t="s">
        <v>212</v>
      </c>
      <c r="AH123" s="156" t="s">
        <v>212</v>
      </c>
      <c r="AI123" s="156" t="s">
        <v>212</v>
      </c>
      <c r="AJ123" s="158"/>
      <c r="AK123" s="164">
        <v>9805000</v>
      </c>
      <c r="AL123" s="494">
        <v>9805000</v>
      </c>
      <c r="AM123" s="480">
        <v>0</v>
      </c>
      <c r="AN123" s="165"/>
      <c r="AO123" s="480">
        <v>0</v>
      </c>
      <c r="AP123" s="163"/>
      <c r="AQ123" s="220" t="s">
        <v>1005</v>
      </c>
      <c r="AR123" s="220" t="s">
        <v>1006</v>
      </c>
      <c r="AS123" s="898"/>
      <c r="AT123" s="841"/>
      <c r="AU123" s="841"/>
      <c r="AV123" s="1076" t="e">
        <f t="shared" si="17"/>
        <v>#DIV/0!</v>
      </c>
      <c r="AW123" s="550"/>
      <c r="AX123" s="548" t="s">
        <v>1480</v>
      </c>
      <c r="AY123" s="548"/>
      <c r="AZ123" s="548" t="s">
        <v>1480</v>
      </c>
      <c r="BA123" s="220" t="s">
        <v>929</v>
      </c>
    </row>
    <row r="124" spans="1:53" ht="322.5" customHeight="1">
      <c r="A124" s="942" t="s">
        <v>313</v>
      </c>
      <c r="B124" s="945" t="s">
        <v>349</v>
      </c>
      <c r="C124" s="945"/>
      <c r="D124" s="871">
        <v>0.13</v>
      </c>
      <c r="E124" s="898"/>
      <c r="F124" s="870">
        <v>2024130010117</v>
      </c>
      <c r="G124" s="870"/>
      <c r="H124" s="995"/>
      <c r="I124" s="857"/>
      <c r="J124" s="857"/>
      <c r="K124" s="1000"/>
      <c r="L124" s="875"/>
      <c r="M124" s="151" t="s">
        <v>1015</v>
      </c>
      <c r="N124" s="157" t="s">
        <v>671</v>
      </c>
      <c r="O124" s="151" t="s">
        <v>1016</v>
      </c>
      <c r="P124" s="155">
        <v>3</v>
      </c>
      <c r="Q124" s="156">
        <v>1</v>
      </c>
      <c r="R124" s="163">
        <v>0</v>
      </c>
      <c r="S124" s="572">
        <v>0</v>
      </c>
      <c r="T124" s="195">
        <f t="shared" si="16"/>
        <v>0</v>
      </c>
      <c r="U124" s="630">
        <f t="shared" si="15"/>
        <v>0</v>
      </c>
      <c r="V124" s="159">
        <v>45474</v>
      </c>
      <c r="W124" s="159">
        <v>45657</v>
      </c>
      <c r="X124" s="160">
        <f t="shared" si="12"/>
        <v>183</v>
      </c>
      <c r="Y124" s="163"/>
      <c r="Z124" s="158"/>
      <c r="AA124" s="151" t="s">
        <v>929</v>
      </c>
      <c r="AB124" s="151" t="s">
        <v>1002</v>
      </c>
      <c r="AC124" s="151" t="s">
        <v>1003</v>
      </c>
      <c r="AD124" s="156" t="s">
        <v>723</v>
      </c>
      <c r="AE124" s="156" t="s">
        <v>212</v>
      </c>
      <c r="AF124" s="156" t="s">
        <v>212</v>
      </c>
      <c r="AG124" s="156" t="s">
        <v>212</v>
      </c>
      <c r="AH124" s="156" t="s">
        <v>212</v>
      </c>
      <c r="AI124" s="156" t="s">
        <v>212</v>
      </c>
      <c r="AJ124" s="158"/>
      <c r="AK124" s="164">
        <v>0</v>
      </c>
      <c r="AL124" s="494">
        <v>0</v>
      </c>
      <c r="AM124" s="480">
        <v>0</v>
      </c>
      <c r="AN124" s="165"/>
      <c r="AO124" s="480">
        <v>0</v>
      </c>
      <c r="AP124" s="163"/>
      <c r="AQ124" s="220" t="s">
        <v>1005</v>
      </c>
      <c r="AR124" s="220" t="s">
        <v>1006</v>
      </c>
      <c r="AS124" s="898"/>
      <c r="AT124" s="842"/>
      <c r="AU124" s="842"/>
      <c r="AV124" s="1076" t="e">
        <f t="shared" si="17"/>
        <v>#DIV/0!</v>
      </c>
      <c r="AW124" s="550"/>
      <c r="AX124" s="561" t="s">
        <v>1505</v>
      </c>
      <c r="AY124" s="561"/>
      <c r="AZ124" s="561"/>
      <c r="BA124" s="220" t="s">
        <v>929</v>
      </c>
    </row>
    <row r="125" spans="1:53" ht="189" customHeight="1">
      <c r="A125" s="942" t="s">
        <v>313</v>
      </c>
      <c r="B125" s="945" t="s">
        <v>349</v>
      </c>
      <c r="C125" s="945"/>
      <c r="D125" s="871">
        <v>0.13</v>
      </c>
      <c r="E125" s="898"/>
      <c r="F125" s="870">
        <v>2024130010117</v>
      </c>
      <c r="G125" s="870"/>
      <c r="H125" s="932" t="s">
        <v>1017</v>
      </c>
      <c r="I125" s="870" t="s">
        <v>1018</v>
      </c>
      <c r="J125" s="870">
        <v>149</v>
      </c>
      <c r="K125" s="934">
        <v>575</v>
      </c>
      <c r="L125" s="875">
        <v>0.2</v>
      </c>
      <c r="M125" s="151" t="s">
        <v>1019</v>
      </c>
      <c r="N125" s="157" t="s">
        <v>671</v>
      </c>
      <c r="O125" s="151" t="s">
        <v>1020</v>
      </c>
      <c r="P125" s="155"/>
      <c r="Q125" s="156">
        <v>1</v>
      </c>
      <c r="R125" s="163">
        <v>1</v>
      </c>
      <c r="S125" s="572">
        <v>1</v>
      </c>
      <c r="T125" s="195">
        <f t="shared" si="16"/>
        <v>2</v>
      </c>
      <c r="U125" s="630">
        <f t="shared" si="15"/>
        <v>1</v>
      </c>
      <c r="V125" s="159">
        <v>45474</v>
      </c>
      <c r="W125" s="159">
        <v>45657</v>
      </c>
      <c r="X125" s="160">
        <f t="shared" si="12"/>
        <v>183</v>
      </c>
      <c r="Y125" s="163"/>
      <c r="Z125" s="158"/>
      <c r="AA125" s="151" t="s">
        <v>929</v>
      </c>
      <c r="AB125" s="151" t="s">
        <v>1002</v>
      </c>
      <c r="AC125" s="151" t="s">
        <v>1003</v>
      </c>
      <c r="AD125" s="156" t="s">
        <v>723</v>
      </c>
      <c r="AE125" s="156" t="s">
        <v>212</v>
      </c>
      <c r="AF125" s="156" t="s">
        <v>212</v>
      </c>
      <c r="AG125" s="156" t="s">
        <v>212</v>
      </c>
      <c r="AH125" s="156" t="s">
        <v>212</v>
      </c>
      <c r="AI125" s="156" t="s">
        <v>212</v>
      </c>
      <c r="AJ125" s="158"/>
      <c r="AK125" s="164">
        <v>0</v>
      </c>
      <c r="AL125" s="494">
        <v>0</v>
      </c>
      <c r="AM125" s="480">
        <v>0</v>
      </c>
      <c r="AN125" s="165"/>
      <c r="AO125" s="480">
        <v>0</v>
      </c>
      <c r="AP125" s="163"/>
      <c r="AQ125" s="220" t="s">
        <v>1005</v>
      </c>
      <c r="AR125" s="220" t="s">
        <v>1006</v>
      </c>
      <c r="AS125" s="898" t="s">
        <v>1365</v>
      </c>
      <c r="AT125" s="840">
        <v>343810500</v>
      </c>
      <c r="AU125" s="840">
        <v>6800000</v>
      </c>
      <c r="AV125" s="1076">
        <f t="shared" si="17"/>
        <v>1.9778337194471956E-2</v>
      </c>
      <c r="AW125" s="563" t="s">
        <v>1506</v>
      </c>
      <c r="AX125" s="557" t="s">
        <v>1507</v>
      </c>
      <c r="AY125" s="593" t="s">
        <v>1549</v>
      </c>
      <c r="AZ125" s="557" t="s">
        <v>1533</v>
      </c>
      <c r="BA125" s="220" t="s">
        <v>929</v>
      </c>
    </row>
    <row r="126" spans="1:53" ht="144.6" thickBot="1">
      <c r="A126" s="942" t="s">
        <v>313</v>
      </c>
      <c r="B126" s="945" t="s">
        <v>349</v>
      </c>
      <c r="C126" s="945"/>
      <c r="D126" s="871">
        <v>0.13</v>
      </c>
      <c r="E126" s="898"/>
      <c r="F126" s="870">
        <v>2024130010117</v>
      </c>
      <c r="G126" s="870"/>
      <c r="H126" s="932"/>
      <c r="I126" s="870"/>
      <c r="J126" s="870"/>
      <c r="K126" s="934"/>
      <c r="L126" s="875"/>
      <c r="M126" s="151" t="s">
        <v>1021</v>
      </c>
      <c r="N126" s="157" t="s">
        <v>671</v>
      </c>
      <c r="O126" s="151" t="s">
        <v>1022</v>
      </c>
      <c r="P126" s="155">
        <v>4</v>
      </c>
      <c r="Q126" s="156">
        <v>1</v>
      </c>
      <c r="R126" s="163">
        <v>1</v>
      </c>
      <c r="S126" s="572">
        <v>2</v>
      </c>
      <c r="T126" s="195">
        <f t="shared" si="16"/>
        <v>3</v>
      </c>
      <c r="U126" s="630">
        <f t="shared" si="15"/>
        <v>1</v>
      </c>
      <c r="V126" s="159">
        <v>45474</v>
      </c>
      <c r="W126" s="159">
        <v>45657</v>
      </c>
      <c r="X126" s="160">
        <f t="shared" si="12"/>
        <v>183</v>
      </c>
      <c r="Y126" s="163"/>
      <c r="Z126" s="158"/>
      <c r="AA126" s="151" t="s">
        <v>929</v>
      </c>
      <c r="AB126" s="151" t="s">
        <v>1002</v>
      </c>
      <c r="AC126" s="151" t="s">
        <v>1003</v>
      </c>
      <c r="AD126" s="156" t="s">
        <v>723</v>
      </c>
      <c r="AE126" s="156" t="s">
        <v>212</v>
      </c>
      <c r="AF126" s="156" t="s">
        <v>212</v>
      </c>
      <c r="AG126" s="156" t="s">
        <v>212</v>
      </c>
      <c r="AH126" s="156" t="s">
        <v>212</v>
      </c>
      <c r="AI126" s="156" t="s">
        <v>212</v>
      </c>
      <c r="AJ126" s="158"/>
      <c r="AK126" s="164">
        <v>0</v>
      </c>
      <c r="AL126" s="494">
        <v>96992000</v>
      </c>
      <c r="AM126" s="480">
        <v>0</v>
      </c>
      <c r="AN126" s="165"/>
      <c r="AO126" s="480">
        <v>0</v>
      </c>
      <c r="AP126" s="163"/>
      <c r="AQ126" s="220" t="s">
        <v>1005</v>
      </c>
      <c r="AR126" s="220" t="s">
        <v>1006</v>
      </c>
      <c r="AS126" s="898"/>
      <c r="AT126" s="842"/>
      <c r="AU126" s="842"/>
      <c r="AV126" s="1076" t="e">
        <f t="shared" si="17"/>
        <v>#DIV/0!</v>
      </c>
      <c r="AW126" s="564" t="s">
        <v>1508</v>
      </c>
      <c r="AX126" s="567" t="s">
        <v>1509</v>
      </c>
      <c r="AY126" s="593" t="s">
        <v>1550</v>
      </c>
      <c r="AZ126" s="557" t="s">
        <v>1533</v>
      </c>
      <c r="BA126" s="220" t="s">
        <v>929</v>
      </c>
    </row>
    <row r="127" spans="1:53" ht="128.25" customHeight="1" thickBot="1">
      <c r="A127" s="943"/>
      <c r="B127" s="946"/>
      <c r="C127" s="946"/>
      <c r="D127" s="904"/>
      <c r="E127" s="899"/>
      <c r="F127" s="860" t="s">
        <v>997</v>
      </c>
      <c r="G127" s="860"/>
      <c r="H127" s="860"/>
      <c r="I127" s="860"/>
      <c r="J127" s="860"/>
      <c r="K127" s="860"/>
      <c r="L127" s="860"/>
      <c r="M127" s="860"/>
      <c r="N127" s="860"/>
      <c r="O127" s="860"/>
      <c r="P127" s="860"/>
      <c r="Q127" s="860"/>
      <c r="R127" s="262"/>
      <c r="S127" s="580"/>
      <c r="T127" s="262"/>
      <c r="U127" s="632">
        <f>AVERAGE(U119:U126)</f>
        <v>0.8571428571428571</v>
      </c>
      <c r="V127" s="260"/>
      <c r="W127" s="260"/>
      <c r="X127" s="261"/>
      <c r="Y127" s="262"/>
      <c r="Z127" s="245"/>
      <c r="AA127" s="256"/>
      <c r="AB127" s="256"/>
      <c r="AC127" s="256"/>
      <c r="AD127" s="244"/>
      <c r="AE127" s="244"/>
      <c r="AF127" s="244"/>
      <c r="AG127" s="244"/>
      <c r="AH127" s="244"/>
      <c r="AI127" s="244"/>
      <c r="AJ127" s="245"/>
      <c r="AK127" s="265"/>
      <c r="AL127" s="492"/>
      <c r="AM127" s="481"/>
      <c r="AN127" s="266"/>
      <c r="AO127" s="481"/>
      <c r="AP127" s="262"/>
      <c r="AQ127" s="274"/>
      <c r="AR127" s="274"/>
      <c r="AS127" s="434" t="s">
        <v>1344</v>
      </c>
      <c r="AT127" s="674">
        <f>SUM(AT119:AT126)</f>
        <v>710000000</v>
      </c>
      <c r="AU127" s="674">
        <f>SUM(AU119:AU126)</f>
        <v>72989500</v>
      </c>
      <c r="AV127" s="654">
        <f t="shared" si="17"/>
        <v>0.10280211267605634</v>
      </c>
      <c r="AW127" s="568"/>
      <c r="AX127" s="569"/>
      <c r="AY127" s="569"/>
      <c r="AZ127" s="569"/>
      <c r="BA127" s="220"/>
    </row>
    <row r="128" spans="1:53" ht="156" customHeight="1">
      <c r="A128" s="941" t="s">
        <v>363</v>
      </c>
      <c r="B128" s="944" t="s">
        <v>364</v>
      </c>
      <c r="C128" s="944" t="s">
        <v>365</v>
      </c>
      <c r="D128" s="996">
        <v>6.3E-2</v>
      </c>
      <c r="E128" s="948" t="s">
        <v>1023</v>
      </c>
      <c r="F128" s="948">
        <v>2024130010155</v>
      </c>
      <c r="G128" s="948" t="s">
        <v>1024</v>
      </c>
      <c r="H128" s="949" t="s">
        <v>1025</v>
      </c>
      <c r="I128" s="948" t="s">
        <v>1026</v>
      </c>
      <c r="J128" s="948">
        <v>579</v>
      </c>
      <c r="K128" s="980">
        <v>0</v>
      </c>
      <c r="L128" s="948">
        <v>1</v>
      </c>
      <c r="M128" s="295" t="s">
        <v>1027</v>
      </c>
      <c r="N128" s="250" t="s">
        <v>653</v>
      </c>
      <c r="O128" s="295" t="s">
        <v>888</v>
      </c>
      <c r="P128" s="187"/>
      <c r="Q128" s="168">
        <v>1</v>
      </c>
      <c r="R128" s="195">
        <v>1</v>
      </c>
      <c r="S128" s="571">
        <v>0</v>
      </c>
      <c r="T128" s="195">
        <f t="shared" ref="T128:T132" si="18">+R128+S128</f>
        <v>1</v>
      </c>
      <c r="U128" s="630">
        <f t="shared" si="15"/>
        <v>1</v>
      </c>
      <c r="V128" s="190">
        <v>45474</v>
      </c>
      <c r="W128" s="190">
        <v>45657</v>
      </c>
      <c r="X128" s="191">
        <f t="shared" si="12"/>
        <v>183</v>
      </c>
      <c r="Y128" s="195"/>
      <c r="Z128" s="189"/>
      <c r="AA128" s="185" t="s">
        <v>655</v>
      </c>
      <c r="AB128" s="185" t="s">
        <v>699</v>
      </c>
      <c r="AC128" s="185" t="s">
        <v>1028</v>
      </c>
      <c r="AD128" s="168" t="s">
        <v>658</v>
      </c>
      <c r="AE128" s="168" t="s">
        <v>1029</v>
      </c>
      <c r="AF128" s="448">
        <v>22000000</v>
      </c>
      <c r="AG128" s="168" t="s">
        <v>669</v>
      </c>
      <c r="AH128" s="168" t="s">
        <v>661</v>
      </c>
      <c r="AI128" s="168" t="s">
        <v>670</v>
      </c>
      <c r="AJ128" s="189"/>
      <c r="AK128" s="196">
        <v>22000000</v>
      </c>
      <c r="AL128" s="493">
        <v>22000000</v>
      </c>
      <c r="AM128" s="482">
        <v>0</v>
      </c>
      <c r="AN128" s="197"/>
      <c r="AO128" s="482">
        <v>0</v>
      </c>
      <c r="AP128" s="195"/>
      <c r="AQ128" s="251" t="s">
        <v>1030</v>
      </c>
      <c r="AR128" s="251" t="s">
        <v>1031</v>
      </c>
      <c r="AS128" s="948" t="s">
        <v>1366</v>
      </c>
      <c r="AT128" s="1074">
        <v>549719528.25999999</v>
      </c>
      <c r="AU128" s="1074">
        <v>507000000</v>
      </c>
      <c r="AV128" s="1075">
        <f t="shared" si="17"/>
        <v>0.92228850156511999</v>
      </c>
      <c r="AW128" s="570" t="s">
        <v>1528</v>
      </c>
      <c r="AX128" s="548"/>
      <c r="AY128" s="548"/>
      <c r="AZ128" s="548"/>
      <c r="BA128" s="220" t="s">
        <v>655</v>
      </c>
    </row>
    <row r="129" spans="1:53" ht="93.6">
      <c r="A129" s="942" t="s">
        <v>363</v>
      </c>
      <c r="B129" s="945" t="s">
        <v>364</v>
      </c>
      <c r="C129" s="945"/>
      <c r="D129" s="997"/>
      <c r="E129" s="870"/>
      <c r="F129" s="870"/>
      <c r="G129" s="870" t="s">
        <v>1024</v>
      </c>
      <c r="H129" s="932" t="s">
        <v>1025</v>
      </c>
      <c r="I129" s="870" t="s">
        <v>1026</v>
      </c>
      <c r="J129" s="870"/>
      <c r="K129" s="934"/>
      <c r="L129" s="870">
        <v>1</v>
      </c>
      <c r="M129" s="287" t="s">
        <v>1032</v>
      </c>
      <c r="N129" s="252" t="s">
        <v>653</v>
      </c>
      <c r="O129" s="287" t="s">
        <v>1033</v>
      </c>
      <c r="P129" s="155"/>
      <c r="Q129" s="156">
        <v>1</v>
      </c>
      <c r="R129" s="163">
        <v>0</v>
      </c>
      <c r="S129" s="572">
        <v>1</v>
      </c>
      <c r="T129" s="195">
        <f t="shared" si="18"/>
        <v>1</v>
      </c>
      <c r="U129" s="630">
        <f t="shared" si="15"/>
        <v>1</v>
      </c>
      <c r="V129" s="159">
        <v>45474</v>
      </c>
      <c r="W129" s="159">
        <v>45657</v>
      </c>
      <c r="X129" s="160">
        <f t="shared" si="12"/>
        <v>183</v>
      </c>
      <c r="Y129" s="163"/>
      <c r="Z129" s="158"/>
      <c r="AA129" s="151" t="s">
        <v>655</v>
      </c>
      <c r="AB129" s="151" t="s">
        <v>699</v>
      </c>
      <c r="AC129" s="151" t="s">
        <v>1028</v>
      </c>
      <c r="AD129" s="156" t="s">
        <v>723</v>
      </c>
      <c r="AE129" s="156" t="s">
        <v>212</v>
      </c>
      <c r="AF129" s="156" t="s">
        <v>212</v>
      </c>
      <c r="AG129" s="156" t="s">
        <v>212</v>
      </c>
      <c r="AH129" s="156" t="s">
        <v>212</v>
      </c>
      <c r="AI129" s="156" t="s">
        <v>212</v>
      </c>
      <c r="AJ129" s="158"/>
      <c r="AK129" s="164">
        <v>0</v>
      </c>
      <c r="AL129" s="494">
        <v>0</v>
      </c>
      <c r="AM129" s="480">
        <v>0</v>
      </c>
      <c r="AN129" s="165"/>
      <c r="AO129" s="480">
        <v>0</v>
      </c>
      <c r="AP129" s="163"/>
      <c r="AQ129" s="233" t="s">
        <v>1030</v>
      </c>
      <c r="AR129" s="233" t="s">
        <v>1031</v>
      </c>
      <c r="AS129" s="870"/>
      <c r="AT129" s="841"/>
      <c r="AU129" s="841"/>
      <c r="AV129" s="1076"/>
      <c r="AW129" s="570" t="s">
        <v>1528</v>
      </c>
      <c r="AX129" s="548"/>
      <c r="AY129" s="548"/>
      <c r="AZ129" s="548"/>
      <c r="BA129" s="220" t="s">
        <v>655</v>
      </c>
    </row>
    <row r="130" spans="1:53" ht="163.80000000000001" customHeight="1">
      <c r="A130" s="942" t="s">
        <v>363</v>
      </c>
      <c r="B130" s="945" t="s">
        <v>364</v>
      </c>
      <c r="C130" s="945"/>
      <c r="D130" s="997"/>
      <c r="E130" s="870"/>
      <c r="F130" s="870"/>
      <c r="G130" s="870" t="s">
        <v>1024</v>
      </c>
      <c r="H130" s="932" t="s">
        <v>1025</v>
      </c>
      <c r="I130" s="870" t="s">
        <v>1026</v>
      </c>
      <c r="J130" s="870"/>
      <c r="K130" s="934"/>
      <c r="L130" s="870">
        <v>1</v>
      </c>
      <c r="M130" s="287" t="s">
        <v>1034</v>
      </c>
      <c r="N130" s="252" t="s">
        <v>653</v>
      </c>
      <c r="O130" s="287" t="s">
        <v>1035</v>
      </c>
      <c r="P130" s="155">
        <v>1300</v>
      </c>
      <c r="Q130" s="156">
        <v>300</v>
      </c>
      <c r="R130" s="163">
        <v>579</v>
      </c>
      <c r="S130" s="572">
        <v>0</v>
      </c>
      <c r="T130" s="195">
        <f t="shared" si="18"/>
        <v>579</v>
      </c>
      <c r="U130" s="630">
        <f t="shared" si="15"/>
        <v>1</v>
      </c>
      <c r="V130" s="159">
        <v>45474</v>
      </c>
      <c r="W130" s="159">
        <v>45657</v>
      </c>
      <c r="X130" s="160">
        <f t="shared" si="12"/>
        <v>183</v>
      </c>
      <c r="Y130" s="163">
        <v>1300</v>
      </c>
      <c r="Z130" s="158"/>
      <c r="AA130" s="151" t="s">
        <v>655</v>
      </c>
      <c r="AB130" s="151" t="s">
        <v>699</v>
      </c>
      <c r="AC130" s="151" t="s">
        <v>1028</v>
      </c>
      <c r="AD130" s="156" t="s">
        <v>658</v>
      </c>
      <c r="AE130" s="156" t="s">
        <v>1036</v>
      </c>
      <c r="AF130" s="288">
        <v>78000000</v>
      </c>
      <c r="AG130" s="156" t="s">
        <v>702</v>
      </c>
      <c r="AH130" s="156" t="s">
        <v>661</v>
      </c>
      <c r="AI130" s="156" t="s">
        <v>670</v>
      </c>
      <c r="AJ130" s="158"/>
      <c r="AK130" s="164">
        <v>78000000</v>
      </c>
      <c r="AL130" s="494">
        <v>78000000</v>
      </c>
      <c r="AM130" s="480">
        <v>0</v>
      </c>
      <c r="AN130" s="165"/>
      <c r="AO130" s="480">
        <v>0</v>
      </c>
      <c r="AP130" s="163"/>
      <c r="AQ130" s="233" t="s">
        <v>1030</v>
      </c>
      <c r="AR130" s="233" t="s">
        <v>1031</v>
      </c>
      <c r="AS130" s="870"/>
      <c r="AT130" s="842"/>
      <c r="AU130" s="842"/>
      <c r="AV130" s="1076"/>
      <c r="AW130" s="570" t="s">
        <v>1528</v>
      </c>
      <c r="AX130" s="548"/>
      <c r="AY130" s="548"/>
      <c r="AZ130" s="548"/>
      <c r="BA130" s="220" t="s">
        <v>655</v>
      </c>
    </row>
    <row r="131" spans="1:53" ht="93.6">
      <c r="A131" s="942" t="s">
        <v>363</v>
      </c>
      <c r="B131" s="945" t="s">
        <v>364</v>
      </c>
      <c r="C131" s="945"/>
      <c r="D131" s="997"/>
      <c r="E131" s="870"/>
      <c r="F131" s="870"/>
      <c r="G131" s="870" t="s">
        <v>1024</v>
      </c>
      <c r="H131" s="932" t="s">
        <v>1025</v>
      </c>
      <c r="I131" s="870" t="s">
        <v>1026</v>
      </c>
      <c r="J131" s="870"/>
      <c r="K131" s="934"/>
      <c r="L131" s="870">
        <v>1</v>
      </c>
      <c r="M131" s="287" t="s">
        <v>1037</v>
      </c>
      <c r="N131" s="252" t="s">
        <v>653</v>
      </c>
      <c r="O131" s="287" t="s">
        <v>1038</v>
      </c>
      <c r="P131" s="155">
        <v>1</v>
      </c>
      <c r="Q131" s="156" t="s">
        <v>205</v>
      </c>
      <c r="R131" s="163">
        <v>0</v>
      </c>
      <c r="S131" s="572">
        <v>0</v>
      </c>
      <c r="T131" s="195">
        <f t="shared" si="18"/>
        <v>0</v>
      </c>
      <c r="U131" s="636"/>
      <c r="V131" s="159">
        <v>45474</v>
      </c>
      <c r="W131" s="159">
        <v>45657</v>
      </c>
      <c r="X131" s="160">
        <f t="shared" si="12"/>
        <v>183</v>
      </c>
      <c r="Y131" s="163"/>
      <c r="Z131" s="158"/>
      <c r="AA131" s="151" t="s">
        <v>655</v>
      </c>
      <c r="AB131" s="151" t="s">
        <v>699</v>
      </c>
      <c r="AC131" s="151" t="s">
        <v>1028</v>
      </c>
      <c r="AD131" s="156" t="s">
        <v>723</v>
      </c>
      <c r="AE131" s="156" t="s">
        <v>212</v>
      </c>
      <c r="AF131" s="156" t="s">
        <v>212</v>
      </c>
      <c r="AG131" s="156" t="s">
        <v>212</v>
      </c>
      <c r="AH131" s="156" t="s">
        <v>212</v>
      </c>
      <c r="AI131" s="156" t="s">
        <v>212</v>
      </c>
      <c r="AJ131" s="158"/>
      <c r="AK131" s="164">
        <v>0</v>
      </c>
      <c r="AL131" s="494">
        <v>0</v>
      </c>
      <c r="AM131" s="480">
        <v>0</v>
      </c>
      <c r="AN131" s="165"/>
      <c r="AO131" s="480">
        <v>0</v>
      </c>
      <c r="AP131" s="163"/>
      <c r="AQ131" s="233" t="s">
        <v>1030</v>
      </c>
      <c r="AR131" s="233" t="s">
        <v>1031</v>
      </c>
      <c r="AS131" s="870" t="s">
        <v>1367</v>
      </c>
      <c r="AT131" s="840">
        <v>100000000</v>
      </c>
      <c r="AU131" s="840">
        <v>6720000</v>
      </c>
      <c r="AV131" s="1076">
        <f>+AU131/AT131</f>
        <v>6.7199999999999996E-2</v>
      </c>
      <c r="AW131" s="570" t="s">
        <v>1528</v>
      </c>
      <c r="AX131" s="548"/>
      <c r="AY131" s="548"/>
      <c r="AZ131" s="548"/>
      <c r="BA131" s="220" t="s">
        <v>655</v>
      </c>
    </row>
    <row r="132" spans="1:53" ht="93.6">
      <c r="A132" s="942" t="s">
        <v>363</v>
      </c>
      <c r="B132" s="945" t="s">
        <v>364</v>
      </c>
      <c r="C132" s="945"/>
      <c r="D132" s="997"/>
      <c r="E132" s="870"/>
      <c r="F132" s="870"/>
      <c r="G132" s="870" t="s">
        <v>1024</v>
      </c>
      <c r="H132" s="932" t="s">
        <v>1025</v>
      </c>
      <c r="I132" s="870" t="s">
        <v>1026</v>
      </c>
      <c r="J132" s="870"/>
      <c r="K132" s="934"/>
      <c r="L132" s="870">
        <v>1</v>
      </c>
      <c r="M132" s="287" t="s">
        <v>1039</v>
      </c>
      <c r="N132" s="252" t="s">
        <v>653</v>
      </c>
      <c r="O132" s="287" t="s">
        <v>1040</v>
      </c>
      <c r="P132" s="214">
        <v>4</v>
      </c>
      <c r="Q132" s="163">
        <v>1</v>
      </c>
      <c r="R132" s="163">
        <v>0</v>
      </c>
      <c r="S132" s="572">
        <v>0</v>
      </c>
      <c r="T132" s="195">
        <f t="shared" si="18"/>
        <v>0</v>
      </c>
      <c r="U132" s="630">
        <f t="shared" si="15"/>
        <v>0</v>
      </c>
      <c r="V132" s="159">
        <v>45474</v>
      </c>
      <c r="W132" s="159">
        <v>45657</v>
      </c>
      <c r="X132" s="160">
        <f t="shared" si="12"/>
        <v>183</v>
      </c>
      <c r="Y132" s="163"/>
      <c r="Z132" s="158"/>
      <c r="AA132" s="151" t="s">
        <v>655</v>
      </c>
      <c r="AB132" s="151" t="s">
        <v>699</v>
      </c>
      <c r="AC132" s="151" t="s">
        <v>1028</v>
      </c>
      <c r="AD132" s="156" t="s">
        <v>723</v>
      </c>
      <c r="AE132" s="156" t="s">
        <v>212</v>
      </c>
      <c r="AF132" s="156" t="s">
        <v>212</v>
      </c>
      <c r="AG132" s="156" t="s">
        <v>212</v>
      </c>
      <c r="AH132" s="156" t="s">
        <v>212</v>
      </c>
      <c r="AI132" s="156" t="s">
        <v>212</v>
      </c>
      <c r="AJ132" s="158"/>
      <c r="AK132" s="164">
        <v>0</v>
      </c>
      <c r="AL132" s="494">
        <v>0</v>
      </c>
      <c r="AM132" s="480">
        <v>0</v>
      </c>
      <c r="AN132" s="165"/>
      <c r="AO132" s="480">
        <v>0</v>
      </c>
      <c r="AP132" s="163"/>
      <c r="AQ132" s="233" t="s">
        <v>1030</v>
      </c>
      <c r="AR132" s="233" t="s">
        <v>1031</v>
      </c>
      <c r="AS132" s="870"/>
      <c r="AT132" s="842"/>
      <c r="AU132" s="842"/>
      <c r="AV132" s="1076"/>
      <c r="AW132" s="570" t="s">
        <v>1528</v>
      </c>
      <c r="AX132" s="548"/>
      <c r="AY132" s="548"/>
      <c r="AZ132" s="548"/>
      <c r="BA132" s="220" t="s">
        <v>655</v>
      </c>
    </row>
    <row r="133" spans="1:53" ht="108" customHeight="1" thickBot="1">
      <c r="A133" s="943"/>
      <c r="B133" s="946"/>
      <c r="C133" s="946"/>
      <c r="D133" s="998"/>
      <c r="E133" s="940"/>
      <c r="F133" s="860" t="s">
        <v>1023</v>
      </c>
      <c r="G133" s="860"/>
      <c r="H133" s="860"/>
      <c r="I133" s="860"/>
      <c r="J133" s="860"/>
      <c r="K133" s="860"/>
      <c r="L133" s="860"/>
      <c r="M133" s="860"/>
      <c r="N133" s="860"/>
      <c r="O133" s="860"/>
      <c r="P133" s="860"/>
      <c r="Q133" s="860"/>
      <c r="R133" s="262"/>
      <c r="S133" s="580"/>
      <c r="T133" s="262"/>
      <c r="U133" s="632">
        <f>AVERAGE(U128:U132)</f>
        <v>0.75</v>
      </c>
      <c r="V133" s="260"/>
      <c r="W133" s="260"/>
      <c r="X133" s="261"/>
      <c r="Y133" s="262"/>
      <c r="Z133" s="245"/>
      <c r="AA133" s="256"/>
      <c r="AB133" s="256"/>
      <c r="AC133" s="256"/>
      <c r="AD133" s="244"/>
      <c r="AE133" s="244"/>
      <c r="AF133" s="244"/>
      <c r="AG133" s="244"/>
      <c r="AH133" s="244"/>
      <c r="AI133" s="244"/>
      <c r="AJ133" s="245"/>
      <c r="AK133" s="265"/>
      <c r="AL133" s="492"/>
      <c r="AM133" s="481"/>
      <c r="AN133" s="266"/>
      <c r="AO133" s="481"/>
      <c r="AP133" s="262"/>
      <c r="AQ133" s="289"/>
      <c r="AR133" s="289"/>
      <c r="AS133" s="434" t="s">
        <v>1344</v>
      </c>
      <c r="AT133" s="674">
        <f>SUM(AT128:AT132)</f>
        <v>649719528.25999999</v>
      </c>
      <c r="AU133" s="674">
        <f>SUM(AU128:AU132)</f>
        <v>513720000</v>
      </c>
      <c r="AV133" s="654">
        <f>+AU133/AT133</f>
        <v>0.79067963583576217</v>
      </c>
      <c r="AW133" s="551"/>
      <c r="AX133" s="548"/>
      <c r="AY133" s="548"/>
      <c r="AZ133" s="548"/>
      <c r="BA133" s="220"/>
    </row>
    <row r="134" spans="1:53" ht="119.25" customHeight="1">
      <c r="A134" s="905" t="s">
        <v>373</v>
      </c>
      <c r="B134" s="908" t="s">
        <v>374</v>
      </c>
      <c r="C134" s="908" t="s">
        <v>375</v>
      </c>
      <c r="D134" s="869">
        <v>2876</v>
      </c>
      <c r="E134" s="869" t="s">
        <v>1041</v>
      </c>
      <c r="F134" s="948">
        <v>2024130010025</v>
      </c>
      <c r="G134" s="848" t="s">
        <v>1042</v>
      </c>
      <c r="H134" s="999" t="s">
        <v>1043</v>
      </c>
      <c r="I134" s="869" t="s">
        <v>1044</v>
      </c>
      <c r="J134" s="869">
        <v>0</v>
      </c>
      <c r="K134" s="856">
        <v>0</v>
      </c>
      <c r="L134" s="867">
        <v>0.6</v>
      </c>
      <c r="M134" s="204" t="s">
        <v>1045</v>
      </c>
      <c r="N134" s="168"/>
      <c r="O134" s="204" t="s">
        <v>1046</v>
      </c>
      <c r="P134" s="187"/>
      <c r="Q134" s="168">
        <v>1</v>
      </c>
      <c r="R134" s="195">
        <v>0</v>
      </c>
      <c r="S134" s="571">
        <v>0</v>
      </c>
      <c r="T134" s="195">
        <f t="shared" ref="T134:T139" si="19">+R134+S134</f>
        <v>0</v>
      </c>
      <c r="U134" s="630">
        <f t="shared" si="15"/>
        <v>0</v>
      </c>
      <c r="V134" s="190">
        <v>45474</v>
      </c>
      <c r="W134" s="190">
        <v>45657</v>
      </c>
      <c r="X134" s="191">
        <f t="shared" si="12"/>
        <v>183</v>
      </c>
      <c r="Y134" s="189"/>
      <c r="Z134" s="189"/>
      <c r="AA134" s="185" t="s">
        <v>882</v>
      </c>
      <c r="AB134" s="185" t="s">
        <v>791</v>
      </c>
      <c r="AC134" s="185" t="s">
        <v>884</v>
      </c>
      <c r="AD134" s="189"/>
      <c r="AE134" s="257"/>
      <c r="AF134" s="189"/>
      <c r="AG134" s="257"/>
      <c r="AH134" s="189"/>
      <c r="AI134" s="169"/>
      <c r="AJ134" s="189"/>
      <c r="AK134" s="196">
        <v>0</v>
      </c>
      <c r="AL134" s="493">
        <v>0</v>
      </c>
      <c r="AM134" s="482">
        <v>0</v>
      </c>
      <c r="AN134" s="197"/>
      <c r="AO134" s="482">
        <v>0</v>
      </c>
      <c r="AP134" s="195"/>
      <c r="AQ134" s="185" t="s">
        <v>794</v>
      </c>
      <c r="AR134" s="185" t="s">
        <v>1047</v>
      </c>
      <c r="AS134" s="869" t="s">
        <v>1368</v>
      </c>
      <c r="AT134" s="1074">
        <v>460000000</v>
      </c>
      <c r="AU134" s="1074">
        <v>460000000</v>
      </c>
      <c r="AV134" s="1075">
        <f>+AU134/AT134</f>
        <v>1</v>
      </c>
      <c r="AW134" s="550"/>
      <c r="AX134" s="548"/>
      <c r="AY134" s="548"/>
      <c r="AZ134" s="548"/>
      <c r="BA134" s="220" t="s">
        <v>882</v>
      </c>
    </row>
    <row r="135" spans="1:53" ht="119.25" customHeight="1">
      <c r="A135" s="906" t="s">
        <v>373</v>
      </c>
      <c r="B135" s="909" t="s">
        <v>374</v>
      </c>
      <c r="C135" s="909"/>
      <c r="D135" s="857"/>
      <c r="E135" s="857"/>
      <c r="F135" s="870">
        <v>2024130010025</v>
      </c>
      <c r="G135" s="898"/>
      <c r="H135" s="995"/>
      <c r="I135" s="857"/>
      <c r="J135" s="857"/>
      <c r="K135" s="850"/>
      <c r="L135" s="875"/>
      <c r="M135" s="220" t="s">
        <v>1048</v>
      </c>
      <c r="N135" s="156"/>
      <c r="O135" s="220" t="s">
        <v>1049</v>
      </c>
      <c r="P135" s="155"/>
      <c r="Q135" s="156">
        <v>1</v>
      </c>
      <c r="R135" s="163">
        <v>0</v>
      </c>
      <c r="S135" s="572">
        <v>0</v>
      </c>
      <c r="T135" s="195">
        <f t="shared" si="19"/>
        <v>0</v>
      </c>
      <c r="U135" s="630">
        <f t="shared" si="15"/>
        <v>0</v>
      </c>
      <c r="V135" s="159">
        <v>45474</v>
      </c>
      <c r="W135" s="159">
        <v>45657</v>
      </c>
      <c r="X135" s="160">
        <f t="shared" si="12"/>
        <v>183</v>
      </c>
      <c r="Y135" s="158"/>
      <c r="Z135" s="158"/>
      <c r="AA135" s="151" t="s">
        <v>882</v>
      </c>
      <c r="AB135" s="151" t="s">
        <v>791</v>
      </c>
      <c r="AC135" s="151" t="s">
        <v>884</v>
      </c>
      <c r="AD135" s="158"/>
      <c r="AE135" s="258"/>
      <c r="AF135" s="158"/>
      <c r="AG135" s="258"/>
      <c r="AH135" s="158"/>
      <c r="AI135" s="208"/>
      <c r="AJ135" s="158"/>
      <c r="AK135" s="164">
        <v>0</v>
      </c>
      <c r="AL135" s="494">
        <v>0</v>
      </c>
      <c r="AM135" s="480">
        <v>0</v>
      </c>
      <c r="AN135" s="165"/>
      <c r="AO135" s="480">
        <v>0</v>
      </c>
      <c r="AP135" s="163"/>
      <c r="AQ135" s="151" t="s">
        <v>794</v>
      </c>
      <c r="AR135" s="151" t="s">
        <v>1047</v>
      </c>
      <c r="AS135" s="857"/>
      <c r="AT135" s="841"/>
      <c r="AU135" s="841"/>
      <c r="AV135" s="1076"/>
      <c r="AW135" s="550"/>
      <c r="AX135" s="548"/>
      <c r="AY135" s="548"/>
      <c r="AZ135" s="548"/>
      <c r="BA135" s="220" t="s">
        <v>882</v>
      </c>
    </row>
    <row r="136" spans="1:53" ht="163.80000000000001">
      <c r="A136" s="906" t="s">
        <v>373</v>
      </c>
      <c r="B136" s="909" t="s">
        <v>374</v>
      </c>
      <c r="C136" s="909"/>
      <c r="D136" s="857"/>
      <c r="E136" s="857"/>
      <c r="F136" s="870">
        <v>2024130010025</v>
      </c>
      <c r="G136" s="898"/>
      <c r="H136" s="995"/>
      <c r="I136" s="857"/>
      <c r="J136" s="857"/>
      <c r="K136" s="851"/>
      <c r="L136" s="875"/>
      <c r="M136" s="220" t="s">
        <v>1050</v>
      </c>
      <c r="N136" s="156"/>
      <c r="O136" s="220" t="s">
        <v>1051</v>
      </c>
      <c r="P136" s="155">
        <v>1</v>
      </c>
      <c r="Q136" s="156" t="s">
        <v>205</v>
      </c>
      <c r="R136" s="163"/>
      <c r="S136" s="572"/>
      <c r="T136" s="195"/>
      <c r="U136" s="636"/>
      <c r="V136" s="159">
        <v>45474</v>
      </c>
      <c r="W136" s="159">
        <v>45657</v>
      </c>
      <c r="X136" s="160">
        <f t="shared" si="12"/>
        <v>183</v>
      </c>
      <c r="Y136" s="158"/>
      <c r="Z136" s="158"/>
      <c r="AA136" s="151" t="s">
        <v>882</v>
      </c>
      <c r="AB136" s="151" t="s">
        <v>791</v>
      </c>
      <c r="AC136" s="151" t="s">
        <v>884</v>
      </c>
      <c r="AD136" s="158"/>
      <c r="AE136" s="258"/>
      <c r="AF136" s="158"/>
      <c r="AG136" s="258"/>
      <c r="AH136" s="158"/>
      <c r="AI136" s="208"/>
      <c r="AJ136" s="158"/>
      <c r="AK136" s="164">
        <v>0</v>
      </c>
      <c r="AL136" s="494">
        <v>0</v>
      </c>
      <c r="AM136" s="480">
        <v>0</v>
      </c>
      <c r="AN136" s="165"/>
      <c r="AO136" s="480">
        <v>0</v>
      </c>
      <c r="AP136" s="163"/>
      <c r="AQ136" s="151" t="s">
        <v>794</v>
      </c>
      <c r="AR136" s="151" t="s">
        <v>1047</v>
      </c>
      <c r="AS136" s="857"/>
      <c r="AT136" s="842"/>
      <c r="AU136" s="842"/>
      <c r="AV136" s="1076"/>
      <c r="AW136" s="550"/>
      <c r="AX136" s="548"/>
      <c r="AY136" s="548"/>
      <c r="AZ136" s="548"/>
      <c r="BA136" s="220" t="s">
        <v>882</v>
      </c>
    </row>
    <row r="137" spans="1:53" ht="163.80000000000001">
      <c r="A137" s="906" t="s">
        <v>373</v>
      </c>
      <c r="B137" s="909" t="s">
        <v>374</v>
      </c>
      <c r="C137" s="909"/>
      <c r="D137" s="857"/>
      <c r="E137" s="857"/>
      <c r="F137" s="870">
        <v>2024130010025</v>
      </c>
      <c r="G137" s="898"/>
      <c r="H137" s="995" t="s">
        <v>1052</v>
      </c>
      <c r="I137" s="857" t="s">
        <v>1053</v>
      </c>
      <c r="J137" s="857">
        <v>1339</v>
      </c>
      <c r="K137" s="849">
        <v>0</v>
      </c>
      <c r="L137" s="875">
        <v>0.4</v>
      </c>
      <c r="M137" s="220" t="s">
        <v>880</v>
      </c>
      <c r="N137" s="156"/>
      <c r="O137" s="220" t="s">
        <v>1054</v>
      </c>
      <c r="P137" s="155">
        <v>4000</v>
      </c>
      <c r="Q137" s="156">
        <v>500</v>
      </c>
      <c r="R137" s="163">
        <v>1339</v>
      </c>
      <c r="S137" s="572">
        <v>0</v>
      </c>
      <c r="T137" s="195">
        <f t="shared" si="19"/>
        <v>1339</v>
      </c>
      <c r="U137" s="630">
        <f t="shared" si="15"/>
        <v>1</v>
      </c>
      <c r="V137" s="159">
        <v>45474</v>
      </c>
      <c r="W137" s="159">
        <v>45657</v>
      </c>
      <c r="X137" s="160">
        <f t="shared" si="12"/>
        <v>183</v>
      </c>
      <c r="Y137" s="163">
        <v>4000</v>
      </c>
      <c r="Z137" s="158"/>
      <c r="AA137" s="151" t="s">
        <v>882</v>
      </c>
      <c r="AB137" s="151" t="s">
        <v>791</v>
      </c>
      <c r="AC137" s="151" t="s">
        <v>884</v>
      </c>
      <c r="AD137" s="158"/>
      <c r="AE137" s="258"/>
      <c r="AF137" s="158"/>
      <c r="AG137" s="258"/>
      <c r="AH137" s="158"/>
      <c r="AI137" s="208"/>
      <c r="AJ137" s="158"/>
      <c r="AK137" s="164">
        <v>47047661.549999997</v>
      </c>
      <c r="AL137" s="494">
        <v>0.55000000000000004</v>
      </c>
      <c r="AM137" s="480">
        <v>0</v>
      </c>
      <c r="AN137" s="165"/>
      <c r="AO137" s="480">
        <v>0</v>
      </c>
      <c r="AP137" s="163"/>
      <c r="AQ137" s="151" t="s">
        <v>794</v>
      </c>
      <c r="AR137" s="151" t="s">
        <v>1047</v>
      </c>
      <c r="AS137" s="857" t="s">
        <v>1369</v>
      </c>
      <c r="AT137" s="840">
        <v>14500000.550000001</v>
      </c>
      <c r="AU137" s="840">
        <v>0</v>
      </c>
      <c r="AV137" s="1076">
        <f>+AU137/AT137</f>
        <v>0</v>
      </c>
      <c r="AW137" s="551" t="s">
        <v>1444</v>
      </c>
      <c r="AX137" s="548" t="s">
        <v>1443</v>
      </c>
      <c r="AY137" s="548"/>
      <c r="AZ137" s="548"/>
      <c r="BA137" s="220" t="s">
        <v>882</v>
      </c>
    </row>
    <row r="138" spans="1:53" ht="163.80000000000001">
      <c r="A138" s="906" t="s">
        <v>373</v>
      </c>
      <c r="B138" s="909" t="s">
        <v>374</v>
      </c>
      <c r="C138" s="909"/>
      <c r="D138" s="857"/>
      <c r="E138" s="857"/>
      <c r="F138" s="870">
        <v>2024130010025</v>
      </c>
      <c r="G138" s="898"/>
      <c r="H138" s="995"/>
      <c r="I138" s="857"/>
      <c r="J138" s="857"/>
      <c r="K138" s="850"/>
      <c r="L138" s="875"/>
      <c r="M138" s="220" t="s">
        <v>1055</v>
      </c>
      <c r="N138" s="156"/>
      <c r="O138" s="220" t="s">
        <v>1056</v>
      </c>
      <c r="P138" s="155"/>
      <c r="Q138" s="156" t="s">
        <v>205</v>
      </c>
      <c r="R138" s="163"/>
      <c r="S138" s="572"/>
      <c r="T138" s="195"/>
      <c r="U138" s="636"/>
      <c r="V138" s="159">
        <v>45474</v>
      </c>
      <c r="W138" s="159">
        <v>45657</v>
      </c>
      <c r="X138" s="160">
        <f t="shared" si="12"/>
        <v>183</v>
      </c>
      <c r="Y138" s="158"/>
      <c r="Z138" s="158"/>
      <c r="AA138" s="151" t="s">
        <v>882</v>
      </c>
      <c r="AB138" s="151" t="s">
        <v>791</v>
      </c>
      <c r="AC138" s="151" t="s">
        <v>884</v>
      </c>
      <c r="AD138" s="158"/>
      <c r="AE138" s="258"/>
      <c r="AF138" s="158"/>
      <c r="AG138" s="258"/>
      <c r="AH138" s="158"/>
      <c r="AI138" s="208"/>
      <c r="AJ138" s="158"/>
      <c r="AK138" s="164">
        <v>0</v>
      </c>
      <c r="AL138" s="494">
        <v>0</v>
      </c>
      <c r="AM138" s="480">
        <v>0</v>
      </c>
      <c r="AN138" s="165"/>
      <c r="AO138" s="480">
        <v>0</v>
      </c>
      <c r="AP138" s="163"/>
      <c r="AQ138" s="151" t="s">
        <v>794</v>
      </c>
      <c r="AR138" s="151" t="s">
        <v>1047</v>
      </c>
      <c r="AS138" s="857"/>
      <c r="AT138" s="841"/>
      <c r="AU138" s="841"/>
      <c r="AV138" s="1076"/>
      <c r="AW138" s="550"/>
      <c r="AX138" s="548"/>
      <c r="AY138" s="548"/>
      <c r="AZ138" s="548"/>
      <c r="BA138" s="220" t="s">
        <v>882</v>
      </c>
    </row>
    <row r="139" spans="1:53" ht="164.4" thickBot="1">
      <c r="A139" s="906" t="s">
        <v>373</v>
      </c>
      <c r="B139" s="909" t="s">
        <v>374</v>
      </c>
      <c r="C139" s="909"/>
      <c r="D139" s="857"/>
      <c r="E139" s="857"/>
      <c r="F139" s="870">
        <v>2024130010025</v>
      </c>
      <c r="G139" s="898"/>
      <c r="H139" s="995"/>
      <c r="I139" s="857"/>
      <c r="J139" s="857"/>
      <c r="K139" s="851"/>
      <c r="L139" s="875"/>
      <c r="M139" s="220" t="s">
        <v>1057</v>
      </c>
      <c r="N139" s="156"/>
      <c r="O139" s="220" t="s">
        <v>1058</v>
      </c>
      <c r="P139" s="155">
        <v>4</v>
      </c>
      <c r="Q139" s="156">
        <v>1</v>
      </c>
      <c r="R139" s="262">
        <v>0</v>
      </c>
      <c r="S139" s="572"/>
      <c r="T139" s="195">
        <f t="shared" si="19"/>
        <v>0</v>
      </c>
      <c r="U139" s="630">
        <f t="shared" si="15"/>
        <v>0</v>
      </c>
      <c r="V139" s="159">
        <v>45474</v>
      </c>
      <c r="W139" s="159">
        <v>45657</v>
      </c>
      <c r="X139" s="160">
        <f t="shared" si="12"/>
        <v>183</v>
      </c>
      <c r="Y139" s="158"/>
      <c r="Z139" s="158"/>
      <c r="AA139" s="151" t="s">
        <v>882</v>
      </c>
      <c r="AB139" s="151" t="s">
        <v>791</v>
      </c>
      <c r="AC139" s="151" t="s">
        <v>884</v>
      </c>
      <c r="AD139" s="158"/>
      <c r="AE139" s="258"/>
      <c r="AF139" s="158"/>
      <c r="AG139" s="258"/>
      <c r="AH139" s="158"/>
      <c r="AI139" s="208"/>
      <c r="AJ139" s="158"/>
      <c r="AK139" s="164">
        <v>200000000</v>
      </c>
      <c r="AL139" s="494">
        <v>0</v>
      </c>
      <c r="AM139" s="480">
        <v>0</v>
      </c>
      <c r="AN139" s="165"/>
      <c r="AO139" s="480">
        <v>0</v>
      </c>
      <c r="AP139" s="163"/>
      <c r="AQ139" s="151" t="s">
        <v>794</v>
      </c>
      <c r="AR139" s="151" t="s">
        <v>1047</v>
      </c>
      <c r="AS139" s="857"/>
      <c r="AT139" s="841"/>
      <c r="AU139" s="841"/>
      <c r="AV139" s="1076"/>
      <c r="AW139" s="550"/>
      <c r="AX139" s="548" t="s">
        <v>1442</v>
      </c>
      <c r="AY139" s="548"/>
      <c r="AZ139" s="548"/>
      <c r="BA139" s="220" t="s">
        <v>882</v>
      </c>
    </row>
    <row r="140" spans="1:53" ht="87.75" customHeight="1" thickBot="1">
      <c r="A140" s="907"/>
      <c r="B140" s="910"/>
      <c r="C140" s="910"/>
      <c r="D140" s="920"/>
      <c r="E140" s="920"/>
      <c r="F140" s="860" t="s">
        <v>1041</v>
      </c>
      <c r="G140" s="860"/>
      <c r="H140" s="860"/>
      <c r="I140" s="860"/>
      <c r="J140" s="860"/>
      <c r="K140" s="860"/>
      <c r="L140" s="860"/>
      <c r="M140" s="860"/>
      <c r="N140" s="860"/>
      <c r="O140" s="860"/>
      <c r="P140" s="860"/>
      <c r="Q140" s="860"/>
      <c r="R140" s="262"/>
      <c r="S140" s="580"/>
      <c r="T140" s="262"/>
      <c r="U140" s="632">
        <f>AVERAGE(U134:U139)</f>
        <v>0.25</v>
      </c>
      <c r="V140" s="260"/>
      <c r="W140" s="260"/>
      <c r="X140" s="261"/>
      <c r="Y140" s="245"/>
      <c r="Z140" s="245"/>
      <c r="AA140" s="256"/>
      <c r="AB140" s="256"/>
      <c r="AC140" s="256"/>
      <c r="AD140" s="245"/>
      <c r="AE140" s="263"/>
      <c r="AF140" s="245"/>
      <c r="AG140" s="263"/>
      <c r="AH140" s="245"/>
      <c r="AI140" s="264"/>
      <c r="AJ140" s="245"/>
      <c r="AK140" s="265"/>
      <c r="AL140" s="492"/>
      <c r="AM140" s="481"/>
      <c r="AN140" s="266"/>
      <c r="AO140" s="481"/>
      <c r="AP140" s="262"/>
      <c r="AQ140" s="256"/>
      <c r="AR140" s="256"/>
      <c r="AS140" s="920"/>
      <c r="AT140" s="1077"/>
      <c r="AU140" s="1077"/>
      <c r="AV140" s="1078"/>
      <c r="AW140" s="532"/>
      <c r="AX140" s="548"/>
      <c r="AY140" s="548"/>
      <c r="AZ140" s="548"/>
      <c r="BA140" s="220"/>
    </row>
    <row r="141" spans="1:53" ht="147" customHeight="1">
      <c r="A141" s="905" t="s">
        <v>373</v>
      </c>
      <c r="B141" s="908" t="s">
        <v>374</v>
      </c>
      <c r="C141" s="908" t="s">
        <v>375</v>
      </c>
      <c r="D141" s="869">
        <v>2876</v>
      </c>
      <c r="E141" s="948" t="s">
        <v>1059</v>
      </c>
      <c r="F141" s="948">
        <v>2024130010165</v>
      </c>
      <c r="G141" s="948" t="s">
        <v>1060</v>
      </c>
      <c r="H141" s="949" t="s">
        <v>1061</v>
      </c>
      <c r="I141" s="948" t="s">
        <v>1062</v>
      </c>
      <c r="J141" s="948">
        <v>157</v>
      </c>
      <c r="K141" s="980">
        <v>43</v>
      </c>
      <c r="L141" s="947">
        <v>1</v>
      </c>
      <c r="M141" s="204" t="s">
        <v>1063</v>
      </c>
      <c r="N141" s="250" t="s">
        <v>653</v>
      </c>
      <c r="O141" s="204" t="s">
        <v>888</v>
      </c>
      <c r="P141" s="187"/>
      <c r="Q141" s="168" t="s">
        <v>205</v>
      </c>
      <c r="R141" s="195">
        <v>1</v>
      </c>
      <c r="S141" s="571">
        <v>0</v>
      </c>
      <c r="T141" s="195">
        <f t="shared" ref="T141:T144" si="20">+R141+S141</f>
        <v>1</v>
      </c>
      <c r="U141" s="635"/>
      <c r="V141" s="190">
        <v>45474</v>
      </c>
      <c r="W141" s="190">
        <v>45657</v>
      </c>
      <c r="X141" s="191">
        <f t="shared" si="12"/>
        <v>183</v>
      </c>
      <c r="Y141" s="195"/>
      <c r="Z141" s="189"/>
      <c r="AA141" s="185" t="s">
        <v>655</v>
      </c>
      <c r="AB141" s="185" t="s">
        <v>699</v>
      </c>
      <c r="AC141" s="185" t="s">
        <v>1064</v>
      </c>
      <c r="AD141" s="168" t="s">
        <v>658</v>
      </c>
      <c r="AE141" s="168" t="s">
        <v>1065</v>
      </c>
      <c r="AF141" s="448">
        <v>20000000</v>
      </c>
      <c r="AG141" s="168" t="s">
        <v>669</v>
      </c>
      <c r="AH141" s="168" t="s">
        <v>661</v>
      </c>
      <c r="AI141" s="168" t="s">
        <v>670</v>
      </c>
      <c r="AJ141" s="189"/>
      <c r="AK141" s="196">
        <v>20000000</v>
      </c>
      <c r="AL141" s="493">
        <v>20000000</v>
      </c>
      <c r="AM141" s="482">
        <v>0</v>
      </c>
      <c r="AN141" s="197"/>
      <c r="AO141" s="482">
        <v>0</v>
      </c>
      <c r="AP141" s="195"/>
      <c r="AQ141" s="185" t="s">
        <v>703</v>
      </c>
      <c r="AR141" s="185" t="s">
        <v>1066</v>
      </c>
      <c r="AS141" s="869" t="s">
        <v>1370</v>
      </c>
      <c r="AT141" s="1079">
        <v>86130471.739999995</v>
      </c>
      <c r="AU141" s="1081">
        <v>0</v>
      </c>
      <c r="AV141" s="1075">
        <f>+AU141/AT141</f>
        <v>0</v>
      </c>
      <c r="AW141" s="570" t="s">
        <v>1529</v>
      </c>
      <c r="AX141" s="548"/>
      <c r="AY141" s="548"/>
      <c r="AZ141" s="548"/>
      <c r="BA141" s="220" t="s">
        <v>655</v>
      </c>
    </row>
    <row r="142" spans="1:53" ht="141.75" customHeight="1">
      <c r="A142" s="906" t="s">
        <v>373</v>
      </c>
      <c r="B142" s="909" t="s">
        <v>374</v>
      </c>
      <c r="C142" s="909"/>
      <c r="D142" s="857"/>
      <c r="E142" s="870"/>
      <c r="F142" s="870"/>
      <c r="G142" s="870"/>
      <c r="H142" s="932"/>
      <c r="I142" s="870"/>
      <c r="J142" s="870"/>
      <c r="K142" s="934"/>
      <c r="L142" s="871"/>
      <c r="M142" s="220" t="s">
        <v>1067</v>
      </c>
      <c r="N142" s="252" t="s">
        <v>653</v>
      </c>
      <c r="O142" s="220" t="s">
        <v>1068</v>
      </c>
      <c r="P142" s="155">
        <v>7</v>
      </c>
      <c r="Q142" s="156">
        <v>5</v>
      </c>
      <c r="R142" s="163">
        <v>7</v>
      </c>
      <c r="S142" s="572">
        <v>0</v>
      </c>
      <c r="T142" s="195">
        <f t="shared" si="20"/>
        <v>7</v>
      </c>
      <c r="U142" s="630">
        <f t="shared" ref="U142:U144" si="21">IF(+T142/Q142&gt;1,1,T142/Q142)</f>
        <v>1</v>
      </c>
      <c r="V142" s="159">
        <v>45474</v>
      </c>
      <c r="W142" s="159">
        <v>45657</v>
      </c>
      <c r="X142" s="160">
        <f t="shared" si="12"/>
        <v>183</v>
      </c>
      <c r="Y142" s="163"/>
      <c r="Z142" s="158"/>
      <c r="AA142" s="151" t="s">
        <v>655</v>
      </c>
      <c r="AB142" s="151" t="s">
        <v>699</v>
      </c>
      <c r="AC142" s="151" t="s">
        <v>1064</v>
      </c>
      <c r="AD142" s="156" t="s">
        <v>658</v>
      </c>
      <c r="AE142" s="156" t="s">
        <v>1065</v>
      </c>
      <c r="AF142" s="288">
        <v>10000000</v>
      </c>
      <c r="AG142" s="156" t="s">
        <v>702</v>
      </c>
      <c r="AH142" s="156" t="s">
        <v>661</v>
      </c>
      <c r="AI142" s="156" t="s">
        <v>670</v>
      </c>
      <c r="AJ142" s="158"/>
      <c r="AK142" s="164">
        <v>10000000</v>
      </c>
      <c r="AL142" s="494">
        <v>10000000</v>
      </c>
      <c r="AM142" s="480">
        <v>0</v>
      </c>
      <c r="AN142" s="165"/>
      <c r="AO142" s="480">
        <v>0</v>
      </c>
      <c r="AP142" s="163"/>
      <c r="AQ142" s="151" t="s">
        <v>703</v>
      </c>
      <c r="AR142" s="151" t="s">
        <v>1066</v>
      </c>
      <c r="AS142" s="857"/>
      <c r="AT142" s="1080"/>
      <c r="AU142" s="1082"/>
      <c r="AV142" s="1076"/>
      <c r="AW142" s="570" t="s">
        <v>1529</v>
      </c>
      <c r="AX142" s="548"/>
      <c r="AY142" s="548"/>
      <c r="AZ142" s="548"/>
      <c r="BA142" s="220" t="s">
        <v>655</v>
      </c>
    </row>
    <row r="143" spans="1:53" ht="149.25" customHeight="1">
      <c r="A143" s="906" t="s">
        <v>373</v>
      </c>
      <c r="B143" s="909" t="s">
        <v>374</v>
      </c>
      <c r="C143" s="909"/>
      <c r="D143" s="857"/>
      <c r="E143" s="870"/>
      <c r="F143" s="870"/>
      <c r="G143" s="870"/>
      <c r="H143" s="932"/>
      <c r="I143" s="870"/>
      <c r="J143" s="870"/>
      <c r="K143" s="934"/>
      <c r="L143" s="871"/>
      <c r="M143" s="220" t="s">
        <v>1069</v>
      </c>
      <c r="N143" s="252" t="s">
        <v>653</v>
      </c>
      <c r="O143" s="220" t="s">
        <v>1070</v>
      </c>
      <c r="P143" s="155">
        <v>100</v>
      </c>
      <c r="Q143" s="156">
        <v>200</v>
      </c>
      <c r="R143" s="163">
        <v>157</v>
      </c>
      <c r="S143" s="572">
        <v>43</v>
      </c>
      <c r="T143" s="195">
        <f t="shared" si="20"/>
        <v>200</v>
      </c>
      <c r="U143" s="630">
        <f t="shared" si="21"/>
        <v>1</v>
      </c>
      <c r="V143" s="159">
        <v>45474</v>
      </c>
      <c r="W143" s="159">
        <v>45657</v>
      </c>
      <c r="X143" s="160">
        <f t="shared" si="12"/>
        <v>183</v>
      </c>
      <c r="Y143" s="163">
        <v>100</v>
      </c>
      <c r="Z143" s="158"/>
      <c r="AA143" s="151" t="s">
        <v>655</v>
      </c>
      <c r="AB143" s="151" t="s">
        <v>699</v>
      </c>
      <c r="AC143" s="151" t="s">
        <v>1064</v>
      </c>
      <c r="AD143" s="156" t="s">
        <v>658</v>
      </c>
      <c r="AE143" s="156" t="s">
        <v>1065</v>
      </c>
      <c r="AF143" s="292">
        <v>41130471.740000002</v>
      </c>
      <c r="AG143" s="156" t="s">
        <v>702</v>
      </c>
      <c r="AH143" s="156" t="s">
        <v>661</v>
      </c>
      <c r="AI143" s="156" t="s">
        <v>670</v>
      </c>
      <c r="AJ143" s="158"/>
      <c r="AK143" s="164">
        <v>41130471.740000002</v>
      </c>
      <c r="AL143" s="494">
        <v>41130471.740000002</v>
      </c>
      <c r="AM143" s="480">
        <v>0</v>
      </c>
      <c r="AN143" s="165"/>
      <c r="AO143" s="480">
        <v>0</v>
      </c>
      <c r="AP143" s="163"/>
      <c r="AQ143" s="151" t="s">
        <v>703</v>
      </c>
      <c r="AR143" s="151" t="s">
        <v>1066</v>
      </c>
      <c r="AS143" s="857"/>
      <c r="AT143" s="1080"/>
      <c r="AU143" s="1082"/>
      <c r="AV143" s="1076"/>
      <c r="AW143" s="570" t="s">
        <v>1529</v>
      </c>
      <c r="AX143" s="548"/>
      <c r="AY143" s="548"/>
      <c r="AZ143" s="548"/>
      <c r="BA143" s="220" t="s">
        <v>655</v>
      </c>
    </row>
    <row r="144" spans="1:53" ht="172.5" customHeight="1">
      <c r="A144" s="906" t="s">
        <v>373</v>
      </c>
      <c r="B144" s="909" t="s">
        <v>374</v>
      </c>
      <c r="C144" s="909"/>
      <c r="D144" s="857"/>
      <c r="E144" s="870"/>
      <c r="F144" s="870"/>
      <c r="G144" s="870"/>
      <c r="H144" s="932"/>
      <c r="I144" s="870"/>
      <c r="J144" s="870"/>
      <c r="K144" s="934"/>
      <c r="L144" s="871"/>
      <c r="M144" s="220" t="s">
        <v>1071</v>
      </c>
      <c r="N144" s="252" t="s">
        <v>653</v>
      </c>
      <c r="O144" s="220" t="s">
        <v>1072</v>
      </c>
      <c r="P144" s="214">
        <v>4</v>
      </c>
      <c r="Q144" s="163">
        <v>1</v>
      </c>
      <c r="R144" s="163">
        <v>0</v>
      </c>
      <c r="S144" s="572">
        <v>2</v>
      </c>
      <c r="T144" s="195">
        <f t="shared" si="20"/>
        <v>2</v>
      </c>
      <c r="U144" s="630">
        <f t="shared" si="21"/>
        <v>1</v>
      </c>
      <c r="V144" s="159">
        <v>45474</v>
      </c>
      <c r="W144" s="159">
        <v>45657</v>
      </c>
      <c r="X144" s="160">
        <f t="shared" si="12"/>
        <v>183</v>
      </c>
      <c r="Y144" s="163"/>
      <c r="Z144" s="158"/>
      <c r="AA144" s="151" t="s">
        <v>655</v>
      </c>
      <c r="AB144" s="151" t="s">
        <v>699</v>
      </c>
      <c r="AC144" s="151" t="s">
        <v>1064</v>
      </c>
      <c r="AD144" s="156" t="s">
        <v>658</v>
      </c>
      <c r="AE144" s="156" t="s">
        <v>1065</v>
      </c>
      <c r="AF144" s="288">
        <v>15000000</v>
      </c>
      <c r="AG144" s="156" t="s">
        <v>702</v>
      </c>
      <c r="AH144" s="156" t="s">
        <v>661</v>
      </c>
      <c r="AI144" s="156" t="s">
        <v>670</v>
      </c>
      <c r="AJ144" s="158"/>
      <c r="AK144" s="164">
        <v>15000000</v>
      </c>
      <c r="AL144" s="494">
        <v>15000000</v>
      </c>
      <c r="AM144" s="480">
        <v>0</v>
      </c>
      <c r="AN144" s="165"/>
      <c r="AO144" s="480">
        <v>0</v>
      </c>
      <c r="AP144" s="163"/>
      <c r="AQ144" s="151" t="s">
        <v>703</v>
      </c>
      <c r="AR144" s="151" t="s">
        <v>1066</v>
      </c>
      <c r="AS144" s="857"/>
      <c r="AT144" s="1080"/>
      <c r="AU144" s="1082"/>
      <c r="AV144" s="1076"/>
      <c r="AW144" s="570" t="s">
        <v>1529</v>
      </c>
      <c r="AX144" s="548"/>
      <c r="AY144" s="548"/>
      <c r="AZ144" s="548"/>
      <c r="BA144" s="220" t="s">
        <v>655</v>
      </c>
    </row>
    <row r="145" spans="1:53" ht="96.75" customHeight="1" thickBot="1">
      <c r="A145" s="907"/>
      <c r="B145" s="910"/>
      <c r="C145" s="910"/>
      <c r="D145" s="920"/>
      <c r="E145" s="940"/>
      <c r="F145" s="860" t="s">
        <v>1059</v>
      </c>
      <c r="G145" s="860"/>
      <c r="H145" s="860"/>
      <c r="I145" s="860"/>
      <c r="J145" s="860"/>
      <c r="K145" s="860"/>
      <c r="L145" s="860"/>
      <c r="M145" s="860"/>
      <c r="N145" s="860"/>
      <c r="O145" s="860"/>
      <c r="P145" s="860"/>
      <c r="Q145" s="860"/>
      <c r="R145" s="262"/>
      <c r="S145" s="580"/>
      <c r="T145" s="262"/>
      <c r="U145" s="632">
        <f>AVERAGE(U141:U144)</f>
        <v>1</v>
      </c>
      <c r="V145" s="260"/>
      <c r="W145" s="260"/>
      <c r="X145" s="261"/>
      <c r="Y145" s="262"/>
      <c r="Z145" s="245"/>
      <c r="AA145" s="256"/>
      <c r="AB145" s="256"/>
      <c r="AC145" s="256"/>
      <c r="AD145" s="244"/>
      <c r="AE145" s="244"/>
      <c r="AF145" s="293"/>
      <c r="AG145" s="244"/>
      <c r="AH145" s="244"/>
      <c r="AI145" s="244"/>
      <c r="AJ145" s="245"/>
      <c r="AK145" s="265"/>
      <c r="AL145" s="492"/>
      <c r="AM145" s="481"/>
      <c r="AN145" s="266"/>
      <c r="AO145" s="481"/>
      <c r="AP145" s="262"/>
      <c r="AQ145" s="256"/>
      <c r="AR145" s="256"/>
      <c r="AS145" s="434" t="s">
        <v>1350</v>
      </c>
      <c r="AT145" s="679">
        <f>SUM(AT134:AT144)</f>
        <v>560630472.28999996</v>
      </c>
      <c r="AU145" s="679">
        <f>SUM(AU134:AU144)</f>
        <v>460000000</v>
      </c>
      <c r="AV145" s="653">
        <f>+AU145/AT145</f>
        <v>0.82050481152236343</v>
      </c>
      <c r="AW145" s="551"/>
      <c r="AX145" s="548"/>
      <c r="AY145" s="548"/>
      <c r="AZ145" s="548"/>
      <c r="BA145" s="220"/>
    </row>
    <row r="146" spans="1:53" ht="174.75" customHeight="1">
      <c r="A146" s="895" t="s">
        <v>373</v>
      </c>
      <c r="B146" s="848" t="s">
        <v>374</v>
      </c>
      <c r="C146" s="848" t="s">
        <v>389</v>
      </c>
      <c r="D146" s="848">
        <v>2876</v>
      </c>
      <c r="E146" s="848" t="s">
        <v>1073</v>
      </c>
      <c r="F146" s="973">
        <v>2024130010169</v>
      </c>
      <c r="G146" s="948" t="s">
        <v>1074</v>
      </c>
      <c r="H146" s="295" t="s">
        <v>1075</v>
      </c>
      <c r="I146" s="185" t="s">
        <v>1076</v>
      </c>
      <c r="J146" s="188">
        <v>501</v>
      </c>
      <c r="K146" s="571">
        <v>46</v>
      </c>
      <c r="L146" s="170">
        <v>0.4</v>
      </c>
      <c r="M146" s="204" t="s">
        <v>1077</v>
      </c>
      <c r="N146" s="188"/>
      <c r="O146" s="215" t="s">
        <v>1078</v>
      </c>
      <c r="P146" s="187">
        <v>2000</v>
      </c>
      <c r="Q146" s="168">
        <v>300</v>
      </c>
      <c r="R146" s="195">
        <v>501</v>
      </c>
      <c r="S146" s="571">
        <v>29</v>
      </c>
      <c r="T146" s="195">
        <f t="shared" ref="T146:T159" si="22">+R146+S146</f>
        <v>530</v>
      </c>
      <c r="U146" s="630">
        <f t="shared" ref="U146:U147" si="23">IF(+T146/Q146&gt;1,1,T146/Q146)</f>
        <v>1</v>
      </c>
      <c r="V146" s="190">
        <v>45474</v>
      </c>
      <c r="W146" s="190">
        <v>45657</v>
      </c>
      <c r="X146" s="191">
        <f t="shared" si="12"/>
        <v>183</v>
      </c>
      <c r="Y146" s="195">
        <v>2000</v>
      </c>
      <c r="Z146" s="189"/>
      <c r="AA146" s="185" t="s">
        <v>1079</v>
      </c>
      <c r="AB146" s="185" t="s">
        <v>883</v>
      </c>
      <c r="AC146" s="185" t="s">
        <v>1080</v>
      </c>
      <c r="AD146" s="168" t="s">
        <v>658</v>
      </c>
      <c r="AE146" s="168" t="s">
        <v>1081</v>
      </c>
      <c r="AF146" s="448">
        <v>4000000</v>
      </c>
      <c r="AG146" s="168" t="s">
        <v>669</v>
      </c>
      <c r="AH146" s="168" t="s">
        <v>661</v>
      </c>
      <c r="AI146" s="168" t="s">
        <v>670</v>
      </c>
      <c r="AJ146" s="189"/>
      <c r="AK146" s="196">
        <v>4000000</v>
      </c>
      <c r="AL146" s="493">
        <v>4000000</v>
      </c>
      <c r="AM146" s="482">
        <v>0</v>
      </c>
      <c r="AN146" s="197"/>
      <c r="AO146" s="482">
        <v>0</v>
      </c>
      <c r="AP146" s="195"/>
      <c r="AQ146" s="204" t="s">
        <v>794</v>
      </c>
      <c r="AR146" s="204" t="s">
        <v>1082</v>
      </c>
      <c r="AS146" s="848" t="s">
        <v>1371</v>
      </c>
      <c r="AT146" s="1074">
        <v>456000000</v>
      </c>
      <c r="AU146" s="1074">
        <v>456000000</v>
      </c>
      <c r="AV146" s="1075">
        <f>+AU146/AT146</f>
        <v>1</v>
      </c>
      <c r="AW146" s="551" t="s">
        <v>1430</v>
      </c>
      <c r="AX146" s="548" t="s">
        <v>1429</v>
      </c>
      <c r="AY146" s="595" t="s">
        <v>1430</v>
      </c>
      <c r="AZ146" s="548"/>
      <c r="BA146" s="220" t="s">
        <v>1079</v>
      </c>
    </row>
    <row r="147" spans="1:53" ht="60" customHeight="1">
      <c r="A147" s="896" t="s">
        <v>373</v>
      </c>
      <c r="B147" s="898" t="s">
        <v>374</v>
      </c>
      <c r="C147" s="898" t="s">
        <v>389</v>
      </c>
      <c r="D147" s="898">
        <v>2876</v>
      </c>
      <c r="E147" s="898"/>
      <c r="F147" s="930"/>
      <c r="G147" s="870" t="s">
        <v>1074</v>
      </c>
      <c r="H147" s="932" t="s">
        <v>1083</v>
      </c>
      <c r="I147" s="954" t="s">
        <v>1062</v>
      </c>
      <c r="J147" s="870">
        <v>0</v>
      </c>
      <c r="K147" s="849">
        <v>15</v>
      </c>
      <c r="L147" s="871">
        <v>0.2</v>
      </c>
      <c r="M147" s="220" t="s">
        <v>1084</v>
      </c>
      <c r="N147" s="157"/>
      <c r="O147" s="219" t="s">
        <v>888</v>
      </c>
      <c r="P147" s="155">
        <v>1000</v>
      </c>
      <c r="Q147" s="156">
        <v>100</v>
      </c>
      <c r="R147" s="163">
        <v>291</v>
      </c>
      <c r="S147" s="572">
        <v>0</v>
      </c>
      <c r="T147" s="195">
        <f t="shared" si="22"/>
        <v>291</v>
      </c>
      <c r="U147" s="630">
        <f t="shared" si="23"/>
        <v>1</v>
      </c>
      <c r="V147" s="159">
        <v>45474</v>
      </c>
      <c r="W147" s="159">
        <v>45657</v>
      </c>
      <c r="X147" s="160">
        <f t="shared" si="12"/>
        <v>183</v>
      </c>
      <c r="Y147" s="163">
        <v>1000</v>
      </c>
      <c r="Z147" s="158"/>
      <c r="AA147" s="151" t="s">
        <v>1079</v>
      </c>
      <c r="AB147" s="151" t="s">
        <v>883</v>
      </c>
      <c r="AC147" s="151" t="s">
        <v>1080</v>
      </c>
      <c r="AD147" s="156" t="s">
        <v>723</v>
      </c>
      <c r="AE147" s="156" t="s">
        <v>212</v>
      </c>
      <c r="AF147" s="156" t="s">
        <v>212</v>
      </c>
      <c r="AG147" s="156" t="s">
        <v>212</v>
      </c>
      <c r="AH147" s="156" t="s">
        <v>212</v>
      </c>
      <c r="AI147" s="156" t="s">
        <v>212</v>
      </c>
      <c r="AJ147" s="158"/>
      <c r="AK147" s="164">
        <v>0</v>
      </c>
      <c r="AL147" s="494">
        <v>0</v>
      </c>
      <c r="AM147" s="480">
        <v>0</v>
      </c>
      <c r="AN147" s="165"/>
      <c r="AO147" s="480">
        <v>0</v>
      </c>
      <c r="AP147" s="163"/>
      <c r="AQ147" s="220" t="s">
        <v>794</v>
      </c>
      <c r="AR147" s="220" t="s">
        <v>1082</v>
      </c>
      <c r="AS147" s="898"/>
      <c r="AT147" s="841"/>
      <c r="AU147" s="841"/>
      <c r="AV147" s="1076"/>
      <c r="AW147" s="551" t="s">
        <v>1431</v>
      </c>
      <c r="AX147" s="548" t="s">
        <v>1432</v>
      </c>
      <c r="AY147" s="595" t="s">
        <v>1431</v>
      </c>
      <c r="AZ147" s="548"/>
      <c r="BA147" s="220" t="s">
        <v>1079</v>
      </c>
    </row>
    <row r="148" spans="1:53" ht="60" customHeight="1">
      <c r="A148" s="896" t="s">
        <v>373</v>
      </c>
      <c r="B148" s="898" t="s">
        <v>374</v>
      </c>
      <c r="C148" s="898" t="s">
        <v>389</v>
      </c>
      <c r="D148" s="898">
        <v>2876</v>
      </c>
      <c r="E148" s="898"/>
      <c r="F148" s="930"/>
      <c r="G148" s="870" t="s">
        <v>1074</v>
      </c>
      <c r="H148" s="932"/>
      <c r="I148" s="954" t="s">
        <v>1062</v>
      </c>
      <c r="J148" s="870"/>
      <c r="K148" s="851"/>
      <c r="L148" s="871">
        <v>0.2</v>
      </c>
      <c r="M148" s="220" t="s">
        <v>1085</v>
      </c>
      <c r="N148" s="157"/>
      <c r="O148" s="219" t="s">
        <v>1086</v>
      </c>
      <c r="P148" s="155">
        <v>600</v>
      </c>
      <c r="Q148" s="156" t="s">
        <v>205</v>
      </c>
      <c r="R148" s="163"/>
      <c r="S148" s="572"/>
      <c r="T148" s="195"/>
      <c r="U148" s="630"/>
      <c r="V148" s="159">
        <v>45474</v>
      </c>
      <c r="W148" s="159">
        <v>45657</v>
      </c>
      <c r="X148" s="160">
        <f t="shared" si="12"/>
        <v>183</v>
      </c>
      <c r="Y148" s="163"/>
      <c r="Z148" s="158"/>
      <c r="AA148" s="151" t="s">
        <v>1079</v>
      </c>
      <c r="AB148" s="151" t="s">
        <v>883</v>
      </c>
      <c r="AC148" s="151" t="s">
        <v>1080</v>
      </c>
      <c r="AD148" s="156" t="s">
        <v>723</v>
      </c>
      <c r="AE148" s="156" t="s">
        <v>212</v>
      </c>
      <c r="AF148" s="156" t="s">
        <v>212</v>
      </c>
      <c r="AG148" s="156" t="s">
        <v>212</v>
      </c>
      <c r="AH148" s="156" t="s">
        <v>212</v>
      </c>
      <c r="AI148" s="156" t="s">
        <v>212</v>
      </c>
      <c r="AJ148" s="158"/>
      <c r="AK148" s="164">
        <v>0</v>
      </c>
      <c r="AL148" s="494">
        <v>0</v>
      </c>
      <c r="AM148" s="480">
        <v>0</v>
      </c>
      <c r="AN148" s="165"/>
      <c r="AO148" s="480">
        <v>0</v>
      </c>
      <c r="AP148" s="163"/>
      <c r="AQ148" s="220" t="s">
        <v>794</v>
      </c>
      <c r="AR148" s="220" t="s">
        <v>1082</v>
      </c>
      <c r="AS148" s="898"/>
      <c r="AT148" s="842"/>
      <c r="AU148" s="842"/>
      <c r="AV148" s="1076"/>
      <c r="AW148" s="551" t="s">
        <v>1434</v>
      </c>
      <c r="AX148" s="882" t="s">
        <v>1433</v>
      </c>
      <c r="AY148" s="592" t="s">
        <v>1601</v>
      </c>
      <c r="AZ148" s="548"/>
      <c r="BA148" s="220" t="s">
        <v>1079</v>
      </c>
    </row>
    <row r="149" spans="1:53" ht="60" customHeight="1">
      <c r="A149" s="896" t="s">
        <v>373</v>
      </c>
      <c r="B149" s="898" t="s">
        <v>374</v>
      </c>
      <c r="C149" s="898" t="s">
        <v>389</v>
      </c>
      <c r="D149" s="898">
        <v>2876</v>
      </c>
      <c r="E149" s="898"/>
      <c r="F149" s="930"/>
      <c r="G149" s="870" t="s">
        <v>1074</v>
      </c>
      <c r="H149" s="932" t="s">
        <v>1087</v>
      </c>
      <c r="I149" s="954" t="s">
        <v>1088</v>
      </c>
      <c r="J149" s="870">
        <v>103</v>
      </c>
      <c r="K149" s="849">
        <v>0</v>
      </c>
      <c r="L149" s="871">
        <v>0.2</v>
      </c>
      <c r="M149" s="220" t="s">
        <v>1089</v>
      </c>
      <c r="N149" s="157"/>
      <c r="O149" s="219" t="s">
        <v>1090</v>
      </c>
      <c r="P149" s="155">
        <v>6</v>
      </c>
      <c r="Q149" s="156">
        <v>1</v>
      </c>
      <c r="R149" s="163">
        <v>0</v>
      </c>
      <c r="S149" s="572">
        <v>0</v>
      </c>
      <c r="T149" s="195">
        <f t="shared" si="22"/>
        <v>0</v>
      </c>
      <c r="U149" s="630">
        <f t="shared" ref="U149:U150" si="24">IF(+T149/Q149&gt;1,1,T149/Q149)</f>
        <v>0</v>
      </c>
      <c r="V149" s="159">
        <v>45474</v>
      </c>
      <c r="W149" s="159">
        <v>45657</v>
      </c>
      <c r="X149" s="160">
        <f t="shared" si="12"/>
        <v>183</v>
      </c>
      <c r="Y149" s="163"/>
      <c r="Z149" s="158"/>
      <c r="AA149" s="151" t="s">
        <v>1079</v>
      </c>
      <c r="AB149" s="151" t="s">
        <v>883</v>
      </c>
      <c r="AC149" s="151" t="s">
        <v>1080</v>
      </c>
      <c r="AD149" s="156" t="s">
        <v>723</v>
      </c>
      <c r="AE149" s="156" t="s">
        <v>212</v>
      </c>
      <c r="AF149" s="156" t="s">
        <v>212</v>
      </c>
      <c r="AG149" s="156" t="s">
        <v>212</v>
      </c>
      <c r="AH149" s="156" t="s">
        <v>212</v>
      </c>
      <c r="AI149" s="156" t="s">
        <v>212</v>
      </c>
      <c r="AJ149" s="158"/>
      <c r="AK149" s="164">
        <v>0</v>
      </c>
      <c r="AL149" s="494">
        <v>0</v>
      </c>
      <c r="AM149" s="480">
        <v>0</v>
      </c>
      <c r="AN149" s="165"/>
      <c r="AO149" s="480">
        <v>0</v>
      </c>
      <c r="AP149" s="163"/>
      <c r="AQ149" s="220" t="s">
        <v>794</v>
      </c>
      <c r="AR149" s="220" t="s">
        <v>1082</v>
      </c>
      <c r="AS149" s="898" t="s">
        <v>1372</v>
      </c>
      <c r="AT149" s="840">
        <v>4000000</v>
      </c>
      <c r="AU149" s="840">
        <v>2533333</v>
      </c>
      <c r="AV149" s="1076">
        <v>0</v>
      </c>
      <c r="AW149" s="550"/>
      <c r="AX149" s="882"/>
      <c r="AY149" s="548"/>
      <c r="AZ149" s="548"/>
      <c r="BA149" s="220" t="s">
        <v>1079</v>
      </c>
    </row>
    <row r="150" spans="1:53" ht="60" customHeight="1">
      <c r="A150" s="896" t="s">
        <v>373</v>
      </c>
      <c r="B150" s="898" t="s">
        <v>374</v>
      </c>
      <c r="C150" s="898" t="s">
        <v>389</v>
      </c>
      <c r="D150" s="898">
        <v>2876</v>
      </c>
      <c r="E150" s="898"/>
      <c r="F150" s="930"/>
      <c r="G150" s="870" t="s">
        <v>1074</v>
      </c>
      <c r="H150" s="932"/>
      <c r="I150" s="954" t="s">
        <v>1088</v>
      </c>
      <c r="J150" s="870"/>
      <c r="K150" s="851"/>
      <c r="L150" s="871">
        <v>0.2</v>
      </c>
      <c r="M150" s="220" t="s">
        <v>1091</v>
      </c>
      <c r="N150" s="157"/>
      <c r="O150" s="219" t="s">
        <v>1092</v>
      </c>
      <c r="P150" s="155">
        <v>400</v>
      </c>
      <c r="Q150" s="156">
        <v>40</v>
      </c>
      <c r="R150" s="163">
        <v>103</v>
      </c>
      <c r="S150" s="572">
        <v>0</v>
      </c>
      <c r="T150" s="195">
        <f t="shared" si="22"/>
        <v>103</v>
      </c>
      <c r="U150" s="630">
        <f t="shared" si="24"/>
        <v>1</v>
      </c>
      <c r="V150" s="159">
        <v>45474</v>
      </c>
      <c r="W150" s="159">
        <v>45657</v>
      </c>
      <c r="X150" s="160">
        <f t="shared" si="12"/>
        <v>183</v>
      </c>
      <c r="Y150" s="163">
        <v>400</v>
      </c>
      <c r="Z150" s="158"/>
      <c r="AA150" s="151" t="s">
        <v>1079</v>
      </c>
      <c r="AB150" s="151" t="s">
        <v>883</v>
      </c>
      <c r="AC150" s="151" t="s">
        <v>1080</v>
      </c>
      <c r="AD150" s="156" t="s">
        <v>723</v>
      </c>
      <c r="AE150" s="156" t="s">
        <v>212</v>
      </c>
      <c r="AF150" s="156" t="s">
        <v>212</v>
      </c>
      <c r="AG150" s="156" t="s">
        <v>212</v>
      </c>
      <c r="AH150" s="156" t="s">
        <v>212</v>
      </c>
      <c r="AI150" s="156" t="s">
        <v>212</v>
      </c>
      <c r="AJ150" s="158"/>
      <c r="AK150" s="164">
        <v>0</v>
      </c>
      <c r="AL150" s="494">
        <v>0</v>
      </c>
      <c r="AM150" s="480">
        <v>0</v>
      </c>
      <c r="AN150" s="165"/>
      <c r="AO150" s="480">
        <v>0</v>
      </c>
      <c r="AP150" s="163"/>
      <c r="AQ150" s="220" t="s">
        <v>794</v>
      </c>
      <c r="AR150" s="220" t="s">
        <v>1082</v>
      </c>
      <c r="AS150" s="898"/>
      <c r="AT150" s="841"/>
      <c r="AU150" s="841"/>
      <c r="AV150" s="1076"/>
      <c r="AW150" s="551" t="s">
        <v>1435</v>
      </c>
      <c r="AX150" s="548" t="s">
        <v>1436</v>
      </c>
      <c r="AY150" s="592" t="s">
        <v>1435</v>
      </c>
      <c r="AZ150" s="548"/>
      <c r="BA150" s="220" t="s">
        <v>1079</v>
      </c>
    </row>
    <row r="151" spans="1:53" ht="111.75" customHeight="1">
      <c r="A151" s="896" t="s">
        <v>373</v>
      </c>
      <c r="B151" s="898" t="s">
        <v>374</v>
      </c>
      <c r="C151" s="898" t="s">
        <v>389</v>
      </c>
      <c r="D151" s="898">
        <v>2876</v>
      </c>
      <c r="E151" s="898"/>
      <c r="F151" s="930"/>
      <c r="G151" s="870" t="s">
        <v>1074</v>
      </c>
      <c r="H151" s="287" t="s">
        <v>1093</v>
      </c>
      <c r="I151" s="151" t="s">
        <v>1094</v>
      </c>
      <c r="J151" s="157">
        <v>0</v>
      </c>
      <c r="K151" s="572">
        <v>0</v>
      </c>
      <c r="L151" s="171">
        <v>0.2</v>
      </c>
      <c r="M151" s="220" t="s">
        <v>1095</v>
      </c>
      <c r="N151" s="157"/>
      <c r="O151" s="219" t="s">
        <v>1096</v>
      </c>
      <c r="P151" s="155">
        <v>4</v>
      </c>
      <c r="Q151" s="156" t="s">
        <v>205</v>
      </c>
      <c r="R151" s="163"/>
      <c r="S151" s="572"/>
      <c r="T151" s="195"/>
      <c r="U151" s="630"/>
      <c r="V151" s="159">
        <v>45474</v>
      </c>
      <c r="W151" s="159">
        <v>45657</v>
      </c>
      <c r="X151" s="160">
        <f t="shared" si="12"/>
        <v>183</v>
      </c>
      <c r="Y151" s="158"/>
      <c r="Z151" s="158"/>
      <c r="AA151" s="151" t="s">
        <v>1079</v>
      </c>
      <c r="AB151" s="151" t="s">
        <v>883</v>
      </c>
      <c r="AC151" s="151" t="s">
        <v>1080</v>
      </c>
      <c r="AD151" s="156" t="s">
        <v>723</v>
      </c>
      <c r="AE151" s="156" t="s">
        <v>212</v>
      </c>
      <c r="AF151" s="156" t="s">
        <v>212</v>
      </c>
      <c r="AG151" s="156" t="s">
        <v>212</v>
      </c>
      <c r="AH151" s="156" t="s">
        <v>212</v>
      </c>
      <c r="AI151" s="156" t="s">
        <v>212</v>
      </c>
      <c r="AJ151" s="158"/>
      <c r="AK151" s="164">
        <v>0</v>
      </c>
      <c r="AL151" s="494">
        <v>0</v>
      </c>
      <c r="AM151" s="480">
        <v>0</v>
      </c>
      <c r="AN151" s="165"/>
      <c r="AO151" s="480">
        <v>0</v>
      </c>
      <c r="AP151" s="163"/>
      <c r="AQ151" s="220" t="s">
        <v>794</v>
      </c>
      <c r="AR151" s="220" t="s">
        <v>1082</v>
      </c>
      <c r="AS151" s="898"/>
      <c r="AT151" s="842"/>
      <c r="AU151" s="842"/>
      <c r="AV151" s="1076"/>
      <c r="AW151" s="550"/>
      <c r="AX151" s="548"/>
      <c r="AY151" s="548"/>
      <c r="AZ151" s="548"/>
      <c r="BA151" s="220" t="s">
        <v>1079</v>
      </c>
    </row>
    <row r="152" spans="1:53" ht="98.25" customHeight="1" thickBot="1">
      <c r="A152" s="897"/>
      <c r="B152" s="899"/>
      <c r="C152" s="899"/>
      <c r="D152" s="899"/>
      <c r="E152" s="899"/>
      <c r="F152" s="860" t="s">
        <v>1073</v>
      </c>
      <c r="G152" s="860"/>
      <c r="H152" s="860"/>
      <c r="I152" s="860"/>
      <c r="J152" s="860"/>
      <c r="K152" s="860"/>
      <c r="L152" s="860"/>
      <c r="M152" s="860"/>
      <c r="N152" s="860"/>
      <c r="O152" s="860"/>
      <c r="P152" s="860"/>
      <c r="Q152" s="860"/>
      <c r="R152" s="262"/>
      <c r="S152" s="580"/>
      <c r="T152" s="195"/>
      <c r="U152" s="632">
        <f>AVERAGE(U146:U151)</f>
        <v>0.75</v>
      </c>
      <c r="V152" s="260"/>
      <c r="W152" s="260"/>
      <c r="X152" s="261"/>
      <c r="Y152" s="245"/>
      <c r="Z152" s="245"/>
      <c r="AA152" s="256"/>
      <c r="AB152" s="256"/>
      <c r="AC152" s="256"/>
      <c r="AD152" s="244"/>
      <c r="AE152" s="244"/>
      <c r="AF152" s="244"/>
      <c r="AG152" s="244"/>
      <c r="AH152" s="244"/>
      <c r="AI152" s="244"/>
      <c r="AJ152" s="245"/>
      <c r="AK152" s="265"/>
      <c r="AL152" s="492"/>
      <c r="AM152" s="481"/>
      <c r="AN152" s="266"/>
      <c r="AO152" s="481"/>
      <c r="AP152" s="262"/>
      <c r="AQ152" s="274"/>
      <c r="AR152" s="274"/>
      <c r="AS152" s="434" t="s">
        <v>1351</v>
      </c>
      <c r="AT152" s="680">
        <f>SUM(AT146:AT151)</f>
        <v>460000000</v>
      </c>
      <c r="AU152" s="679">
        <f>SUM(AU146:AU151)</f>
        <v>458533333</v>
      </c>
      <c r="AV152" s="653">
        <f>+AU152/AT152</f>
        <v>0.99681159347826087</v>
      </c>
      <c r="AW152" s="550"/>
      <c r="AX152" s="548"/>
      <c r="AY152" s="548"/>
      <c r="AZ152" s="548"/>
      <c r="BA152" s="220"/>
    </row>
    <row r="153" spans="1:53" ht="168" customHeight="1">
      <c r="A153" s="895" t="s">
        <v>403</v>
      </c>
      <c r="B153" s="848" t="s">
        <v>404</v>
      </c>
      <c r="C153" s="848" t="s">
        <v>405</v>
      </c>
      <c r="D153" s="848">
        <v>231</v>
      </c>
      <c r="E153" s="848" t="s">
        <v>1097</v>
      </c>
      <c r="F153" s="948">
        <v>2024130010064</v>
      </c>
      <c r="G153" s="848" t="s">
        <v>1098</v>
      </c>
      <c r="H153" s="992" t="s">
        <v>1099</v>
      </c>
      <c r="I153" s="879" t="s">
        <v>1100</v>
      </c>
      <c r="J153" s="878">
        <v>1</v>
      </c>
      <c r="K153" s="993">
        <v>0</v>
      </c>
      <c r="L153" s="994">
        <v>0.4</v>
      </c>
      <c r="M153" s="295" t="s">
        <v>1101</v>
      </c>
      <c r="N153" s="188"/>
      <c r="O153" s="295" t="s">
        <v>1102</v>
      </c>
      <c r="P153" s="989">
        <v>10</v>
      </c>
      <c r="Q153" s="168">
        <v>1</v>
      </c>
      <c r="R153" s="195">
        <v>1</v>
      </c>
      <c r="S153" s="541">
        <v>0</v>
      </c>
      <c r="T153" s="195">
        <f t="shared" si="22"/>
        <v>1</v>
      </c>
      <c r="U153" s="630">
        <f t="shared" ref="U153" si="25">IF(+T153/Q153&gt;1,1,T153/Q153)</f>
        <v>1</v>
      </c>
      <c r="V153" s="190">
        <v>45474</v>
      </c>
      <c r="W153" s="190">
        <v>45657</v>
      </c>
      <c r="X153" s="191">
        <f t="shared" si="12"/>
        <v>183</v>
      </c>
      <c r="Y153" s="195"/>
      <c r="Z153" s="296"/>
      <c r="AA153" s="185" t="s">
        <v>1103</v>
      </c>
      <c r="AB153" s="185" t="s">
        <v>699</v>
      </c>
      <c r="AC153" s="185" t="s">
        <v>1104</v>
      </c>
      <c r="AD153" s="189"/>
      <c r="AE153" s="189"/>
      <c r="AF153" s="189"/>
      <c r="AG153" s="257"/>
      <c r="AH153" s="189"/>
      <c r="AI153" s="169"/>
      <c r="AJ153" s="189"/>
      <c r="AK153" s="196">
        <v>65000000</v>
      </c>
      <c r="AL153" s="493">
        <v>65000000</v>
      </c>
      <c r="AM153" s="482">
        <v>0</v>
      </c>
      <c r="AN153" s="197"/>
      <c r="AO153" s="482">
        <v>0</v>
      </c>
      <c r="AP153" s="195"/>
      <c r="AQ153" s="297" t="s">
        <v>794</v>
      </c>
      <c r="AR153" s="297" t="s">
        <v>1105</v>
      </c>
      <c r="AS153" s="1091" t="s">
        <v>1373</v>
      </c>
      <c r="AT153" s="838">
        <v>25800000</v>
      </c>
      <c r="AU153" s="1083">
        <v>25800000</v>
      </c>
      <c r="AV153" s="1075">
        <f>+AU153/AT153</f>
        <v>1</v>
      </c>
      <c r="AW153" s="551" t="s">
        <v>1409</v>
      </c>
      <c r="AX153" s="548" t="s">
        <v>1410</v>
      </c>
      <c r="AY153" s="596" t="s">
        <v>1592</v>
      </c>
      <c r="AZ153" s="548"/>
      <c r="BA153" s="220" t="s">
        <v>1103</v>
      </c>
    </row>
    <row r="154" spans="1:53" ht="117">
      <c r="A154" s="896" t="s">
        <v>403</v>
      </c>
      <c r="B154" s="898" t="s">
        <v>404</v>
      </c>
      <c r="C154" s="898" t="s">
        <v>405</v>
      </c>
      <c r="D154" s="898">
        <v>231</v>
      </c>
      <c r="E154" s="898"/>
      <c r="F154" s="870">
        <v>2024130010064</v>
      </c>
      <c r="G154" s="898"/>
      <c r="H154" s="872"/>
      <c r="I154" s="873"/>
      <c r="J154" s="879"/>
      <c r="K154" s="880"/>
      <c r="L154" s="881"/>
      <c r="M154" s="287" t="s">
        <v>1106</v>
      </c>
      <c r="N154" s="157"/>
      <c r="O154" s="287" t="s">
        <v>1107</v>
      </c>
      <c r="P154" s="858"/>
      <c r="Q154" s="156" t="s">
        <v>205</v>
      </c>
      <c r="R154" s="163"/>
      <c r="S154" s="513"/>
      <c r="T154" s="195"/>
      <c r="U154" s="638"/>
      <c r="V154" s="159">
        <v>45474</v>
      </c>
      <c r="W154" s="159">
        <v>45657</v>
      </c>
      <c r="X154" s="160">
        <f t="shared" si="12"/>
        <v>183</v>
      </c>
      <c r="Y154" s="298"/>
      <c r="Z154" s="299"/>
      <c r="AA154" s="151" t="s">
        <v>1103</v>
      </c>
      <c r="AB154" s="151" t="s">
        <v>699</v>
      </c>
      <c r="AC154" s="151" t="s">
        <v>1104</v>
      </c>
      <c r="AD154" s="158"/>
      <c r="AE154" s="158"/>
      <c r="AF154" s="158"/>
      <c r="AG154" s="258"/>
      <c r="AH154" s="158"/>
      <c r="AI154" s="208"/>
      <c r="AJ154" s="158"/>
      <c r="AK154" s="164">
        <v>20000000</v>
      </c>
      <c r="AL154" s="494">
        <v>20000000</v>
      </c>
      <c r="AM154" s="514">
        <v>17500000</v>
      </c>
      <c r="AN154" s="165"/>
      <c r="AO154" s="480">
        <v>0</v>
      </c>
      <c r="AP154" s="163"/>
      <c r="AQ154" s="300" t="s">
        <v>794</v>
      </c>
      <c r="AR154" s="300" t="s">
        <v>1105</v>
      </c>
      <c r="AS154" s="1086"/>
      <c r="AT154" s="838"/>
      <c r="AU154" s="1084"/>
      <c r="AV154" s="1076"/>
      <c r="AW154" s="550"/>
      <c r="AX154" s="548"/>
      <c r="AY154" s="597"/>
      <c r="AZ154" s="548"/>
      <c r="BA154" s="220" t="s">
        <v>1103</v>
      </c>
    </row>
    <row r="155" spans="1:53" ht="144">
      <c r="A155" s="896" t="s">
        <v>403</v>
      </c>
      <c r="B155" s="898" t="s">
        <v>404</v>
      </c>
      <c r="C155" s="898" t="s">
        <v>405</v>
      </c>
      <c r="D155" s="898">
        <v>231</v>
      </c>
      <c r="E155" s="898"/>
      <c r="F155" s="870">
        <v>2024130010064</v>
      </c>
      <c r="G155" s="898"/>
      <c r="H155" s="872" t="s">
        <v>1108</v>
      </c>
      <c r="I155" s="873" t="s">
        <v>1109</v>
      </c>
      <c r="J155" s="878">
        <v>100</v>
      </c>
      <c r="K155" s="880">
        <v>6</v>
      </c>
      <c r="L155" s="881">
        <v>0.2</v>
      </c>
      <c r="M155" s="233" t="s">
        <v>410</v>
      </c>
      <c r="N155" s="157"/>
      <c r="O155" s="233" t="s">
        <v>1110</v>
      </c>
      <c r="P155" s="155">
        <v>1767</v>
      </c>
      <c r="Q155" s="156">
        <v>100</v>
      </c>
      <c r="R155" s="163">
        <v>100</v>
      </c>
      <c r="S155" s="572">
        <v>6</v>
      </c>
      <c r="T155" s="195">
        <f t="shared" si="22"/>
        <v>106</v>
      </c>
      <c r="U155" s="630">
        <f t="shared" ref="U155:U157" si="26">IF(+T155/Q155&gt;1,1,T155/Q155)</f>
        <v>1</v>
      </c>
      <c r="V155" s="159">
        <v>45474</v>
      </c>
      <c r="W155" s="159">
        <v>45657</v>
      </c>
      <c r="X155" s="160">
        <f t="shared" si="12"/>
        <v>183</v>
      </c>
      <c r="Y155" s="298">
        <v>1767</v>
      </c>
      <c r="Z155" s="299"/>
      <c r="AA155" s="151" t="s">
        <v>1103</v>
      </c>
      <c r="AB155" s="151" t="s">
        <v>699</v>
      </c>
      <c r="AC155" s="151" t="s">
        <v>1104</v>
      </c>
      <c r="AD155" s="158"/>
      <c r="AE155" s="158"/>
      <c r="AF155" s="158"/>
      <c r="AG155" s="258"/>
      <c r="AH155" s="158"/>
      <c r="AI155" s="208"/>
      <c r="AJ155" s="290"/>
      <c r="AK155" s="164">
        <v>85000000</v>
      </c>
      <c r="AL155" s="494">
        <v>85000000</v>
      </c>
      <c r="AM155" s="514">
        <v>1750000</v>
      </c>
      <c r="AN155" s="165"/>
      <c r="AO155" s="480">
        <v>0</v>
      </c>
      <c r="AP155" s="163"/>
      <c r="AQ155" s="300" t="s">
        <v>794</v>
      </c>
      <c r="AR155" s="300" t="s">
        <v>1105</v>
      </c>
      <c r="AS155" s="1086"/>
      <c r="AT155" s="838"/>
      <c r="AU155" s="1084"/>
      <c r="AV155" s="1076"/>
      <c r="AW155" s="551" t="s">
        <v>1423</v>
      </c>
      <c r="AX155" s="548" t="s">
        <v>1411</v>
      </c>
      <c r="AY155" s="596" t="s">
        <v>410</v>
      </c>
      <c r="AZ155" s="548"/>
      <c r="BA155" s="220" t="s">
        <v>1103</v>
      </c>
    </row>
    <row r="156" spans="1:53" ht="117">
      <c r="A156" s="896" t="s">
        <v>403</v>
      </c>
      <c r="B156" s="898" t="s">
        <v>404</v>
      </c>
      <c r="C156" s="898" t="s">
        <v>405</v>
      </c>
      <c r="D156" s="898">
        <v>231</v>
      </c>
      <c r="E156" s="898"/>
      <c r="F156" s="870">
        <v>2024130010064</v>
      </c>
      <c r="G156" s="898"/>
      <c r="H156" s="872"/>
      <c r="I156" s="873"/>
      <c r="J156" s="879"/>
      <c r="K156" s="880"/>
      <c r="L156" s="881"/>
      <c r="M156" s="233" t="s">
        <v>1111</v>
      </c>
      <c r="N156" s="157"/>
      <c r="O156" s="233" t="s">
        <v>1110</v>
      </c>
      <c r="P156" s="155">
        <v>200</v>
      </c>
      <c r="Q156" s="156">
        <v>20</v>
      </c>
      <c r="R156" s="163">
        <v>20</v>
      </c>
      <c r="S156" s="572">
        <v>0</v>
      </c>
      <c r="T156" s="195">
        <f t="shared" si="22"/>
        <v>20</v>
      </c>
      <c r="U156" s="630">
        <f t="shared" si="26"/>
        <v>1</v>
      </c>
      <c r="V156" s="159">
        <v>45474</v>
      </c>
      <c r="W156" s="159">
        <v>45657</v>
      </c>
      <c r="X156" s="160">
        <f t="shared" si="12"/>
        <v>183</v>
      </c>
      <c r="Y156" s="298">
        <v>200</v>
      </c>
      <c r="Z156" s="299"/>
      <c r="AA156" s="151" t="s">
        <v>1103</v>
      </c>
      <c r="AB156" s="151" t="s">
        <v>699</v>
      </c>
      <c r="AC156" s="151" t="s">
        <v>1104</v>
      </c>
      <c r="AD156" s="158"/>
      <c r="AE156" s="158"/>
      <c r="AF156" s="158"/>
      <c r="AG156" s="258"/>
      <c r="AH156" s="158"/>
      <c r="AI156" s="208"/>
      <c r="AJ156" s="290"/>
      <c r="AK156" s="164">
        <v>77000000</v>
      </c>
      <c r="AL156" s="494">
        <v>77000000</v>
      </c>
      <c r="AM156" s="514">
        <v>15000000</v>
      </c>
      <c r="AN156" s="165"/>
      <c r="AO156" s="480">
        <v>12600000</v>
      </c>
      <c r="AP156" s="163"/>
      <c r="AQ156" s="300" t="s">
        <v>794</v>
      </c>
      <c r="AR156" s="300" t="s">
        <v>1105</v>
      </c>
      <c r="AS156" s="1086"/>
      <c r="AT156" s="838"/>
      <c r="AU156" s="1084"/>
      <c r="AV156" s="1076"/>
      <c r="AW156" s="551" t="s">
        <v>1422</v>
      </c>
      <c r="AX156" s="548" t="s">
        <v>1412</v>
      </c>
      <c r="AY156" s="596" t="s">
        <v>414</v>
      </c>
      <c r="AZ156" s="548"/>
      <c r="BA156" s="220" t="s">
        <v>1103</v>
      </c>
    </row>
    <row r="157" spans="1:53" ht="252" customHeight="1">
      <c r="A157" s="896" t="s">
        <v>416</v>
      </c>
      <c r="B157" s="898" t="s">
        <v>404</v>
      </c>
      <c r="C157" s="898" t="s">
        <v>405</v>
      </c>
      <c r="D157" s="898">
        <v>100</v>
      </c>
      <c r="E157" s="898"/>
      <c r="F157" s="870">
        <v>2024130010064</v>
      </c>
      <c r="G157" s="898"/>
      <c r="H157" s="872" t="s">
        <v>1112</v>
      </c>
      <c r="I157" s="873" t="s">
        <v>1113</v>
      </c>
      <c r="J157" s="878">
        <v>30</v>
      </c>
      <c r="K157" s="880">
        <v>0</v>
      </c>
      <c r="L157" s="881">
        <v>0.2</v>
      </c>
      <c r="M157" s="287" t="s">
        <v>1114</v>
      </c>
      <c r="N157" s="157"/>
      <c r="O157" s="287" t="s">
        <v>1115</v>
      </c>
      <c r="P157" s="858">
        <v>100</v>
      </c>
      <c r="Q157" s="156">
        <v>24</v>
      </c>
      <c r="R157" s="163">
        <v>30</v>
      </c>
      <c r="S157" s="513">
        <v>0</v>
      </c>
      <c r="T157" s="195">
        <f t="shared" si="22"/>
        <v>30</v>
      </c>
      <c r="U157" s="630">
        <f t="shared" si="26"/>
        <v>1</v>
      </c>
      <c r="V157" s="159">
        <v>45474</v>
      </c>
      <c r="W157" s="159">
        <v>45657</v>
      </c>
      <c r="X157" s="160">
        <f t="shared" si="12"/>
        <v>183</v>
      </c>
      <c r="Y157" s="298">
        <v>100</v>
      </c>
      <c r="Z157" s="299"/>
      <c r="AA157" s="151" t="s">
        <v>1103</v>
      </c>
      <c r="AB157" s="151" t="s">
        <v>699</v>
      </c>
      <c r="AC157" s="151" t="s">
        <v>1104</v>
      </c>
      <c r="AD157" s="158"/>
      <c r="AE157" s="158"/>
      <c r="AF157" s="158"/>
      <c r="AG157" s="258"/>
      <c r="AH157" s="158"/>
      <c r="AI157" s="208"/>
      <c r="AJ157" s="290"/>
      <c r="AK157" s="164">
        <v>85000000</v>
      </c>
      <c r="AL157" s="494">
        <v>85000000</v>
      </c>
      <c r="AM157" s="480"/>
      <c r="AN157" s="165"/>
      <c r="AO157" s="480">
        <v>0</v>
      </c>
      <c r="AP157" s="163"/>
      <c r="AQ157" s="300" t="s">
        <v>794</v>
      </c>
      <c r="AR157" s="300" t="s">
        <v>1105</v>
      </c>
      <c r="AS157" s="1086"/>
      <c r="AT157" s="838"/>
      <c r="AU157" s="1084"/>
      <c r="AV157" s="1076"/>
      <c r="AW157" s="551" t="s">
        <v>1424</v>
      </c>
      <c r="AX157" s="548" t="s">
        <v>1413</v>
      </c>
      <c r="AY157" s="596" t="s">
        <v>1593</v>
      </c>
      <c r="AZ157" s="548"/>
      <c r="BA157" s="220" t="s">
        <v>1103</v>
      </c>
    </row>
    <row r="158" spans="1:53" ht="117">
      <c r="A158" s="896" t="s">
        <v>416</v>
      </c>
      <c r="B158" s="898" t="s">
        <v>404</v>
      </c>
      <c r="C158" s="898" t="s">
        <v>405</v>
      </c>
      <c r="D158" s="898">
        <v>100</v>
      </c>
      <c r="E158" s="898"/>
      <c r="F158" s="870">
        <v>2024130010064</v>
      </c>
      <c r="G158" s="898"/>
      <c r="H158" s="872"/>
      <c r="I158" s="873"/>
      <c r="J158" s="879"/>
      <c r="K158" s="880"/>
      <c r="L158" s="881"/>
      <c r="M158" s="287" t="s">
        <v>1116</v>
      </c>
      <c r="N158" s="157"/>
      <c r="O158" s="287" t="s">
        <v>1117</v>
      </c>
      <c r="P158" s="858"/>
      <c r="Q158" s="156" t="s">
        <v>205</v>
      </c>
      <c r="R158" s="163"/>
      <c r="S158" s="513"/>
      <c r="T158" s="156"/>
      <c r="U158" s="630"/>
      <c r="V158" s="159">
        <v>45474</v>
      </c>
      <c r="W158" s="159">
        <v>45657</v>
      </c>
      <c r="X158" s="160">
        <f t="shared" si="12"/>
        <v>183</v>
      </c>
      <c r="Y158" s="298"/>
      <c r="Z158" s="299"/>
      <c r="AA158" s="151" t="s">
        <v>1103</v>
      </c>
      <c r="AB158" s="151" t="s">
        <v>699</v>
      </c>
      <c r="AC158" s="151" t="s">
        <v>1104</v>
      </c>
      <c r="AD158" s="158"/>
      <c r="AE158" s="158"/>
      <c r="AF158" s="158"/>
      <c r="AG158" s="258"/>
      <c r="AH158" s="158"/>
      <c r="AI158" s="208"/>
      <c r="AJ158" s="290"/>
      <c r="AK158" s="164">
        <v>32200000</v>
      </c>
      <c r="AL158" s="494">
        <v>32200000</v>
      </c>
      <c r="AM158" s="514">
        <v>32200000</v>
      </c>
      <c r="AN158" s="165"/>
      <c r="AO158" s="480">
        <v>32200000</v>
      </c>
      <c r="AP158" s="163"/>
      <c r="AQ158" s="300" t="s">
        <v>794</v>
      </c>
      <c r="AR158" s="300" t="s">
        <v>1105</v>
      </c>
      <c r="AS158" s="1086"/>
      <c r="AT158" s="838"/>
      <c r="AU158" s="1085"/>
      <c r="AV158" s="1076"/>
      <c r="AW158" s="550"/>
      <c r="AX158" s="548"/>
      <c r="AY158" s="597"/>
      <c r="AZ158" s="548"/>
      <c r="BA158" s="220" t="s">
        <v>1103</v>
      </c>
    </row>
    <row r="159" spans="1:53" ht="126" customHeight="1">
      <c r="A159" s="896" t="s">
        <v>403</v>
      </c>
      <c r="B159" s="898" t="s">
        <v>404</v>
      </c>
      <c r="C159" s="898" t="s">
        <v>405</v>
      </c>
      <c r="D159" s="898">
        <v>231</v>
      </c>
      <c r="E159" s="898"/>
      <c r="F159" s="870">
        <v>2024130010064</v>
      </c>
      <c r="G159" s="898"/>
      <c r="H159" s="872" t="s">
        <v>1118</v>
      </c>
      <c r="I159" s="873" t="s">
        <v>1119</v>
      </c>
      <c r="J159" s="878">
        <v>1</v>
      </c>
      <c r="K159" s="880">
        <v>0</v>
      </c>
      <c r="L159" s="881">
        <v>0.2</v>
      </c>
      <c r="M159" s="287" t="s">
        <v>1120</v>
      </c>
      <c r="N159" s="157"/>
      <c r="O159" s="287" t="s">
        <v>1121</v>
      </c>
      <c r="P159" s="858">
        <v>3</v>
      </c>
      <c r="Q159" s="156">
        <v>1</v>
      </c>
      <c r="R159" s="163">
        <v>1</v>
      </c>
      <c r="S159" s="513">
        <v>0</v>
      </c>
      <c r="T159" s="195">
        <f t="shared" si="22"/>
        <v>1</v>
      </c>
      <c r="U159" s="630">
        <f t="shared" ref="U159" si="27">IF(+T159/Q159&gt;1,1,T159/Q159)</f>
        <v>1</v>
      </c>
      <c r="V159" s="159">
        <v>45474</v>
      </c>
      <c r="W159" s="159">
        <v>45657</v>
      </c>
      <c r="X159" s="160">
        <f t="shared" si="12"/>
        <v>183</v>
      </c>
      <c r="Y159" s="298"/>
      <c r="Z159" s="299"/>
      <c r="AA159" s="151" t="s">
        <v>1103</v>
      </c>
      <c r="AB159" s="151" t="s">
        <v>699</v>
      </c>
      <c r="AC159" s="151" t="s">
        <v>1104</v>
      </c>
      <c r="AD159" s="158"/>
      <c r="AE159" s="158"/>
      <c r="AF159" s="158"/>
      <c r="AG159" s="258"/>
      <c r="AH159" s="158"/>
      <c r="AI159" s="208"/>
      <c r="AJ159" s="290"/>
      <c r="AK159" s="164">
        <v>40000000</v>
      </c>
      <c r="AL159" s="494">
        <v>40000000</v>
      </c>
      <c r="AM159" s="514">
        <v>17500000</v>
      </c>
      <c r="AN159" s="165"/>
      <c r="AO159" s="480">
        <v>0</v>
      </c>
      <c r="AP159" s="163"/>
      <c r="AQ159" s="300" t="s">
        <v>794</v>
      </c>
      <c r="AR159" s="300" t="s">
        <v>1105</v>
      </c>
      <c r="AS159" s="1086" t="s">
        <v>1374</v>
      </c>
      <c r="AT159" s="838">
        <v>484200000</v>
      </c>
      <c r="AU159" s="1087">
        <v>106000000</v>
      </c>
      <c r="AV159" s="1076">
        <f>+AU159/AT159</f>
        <v>0.21891780256092525</v>
      </c>
      <c r="AW159" s="551" t="s">
        <v>1425</v>
      </c>
      <c r="AX159" s="548" t="s">
        <v>1414</v>
      </c>
      <c r="AY159" s="596" t="s">
        <v>1594</v>
      </c>
      <c r="AZ159" s="548"/>
      <c r="BA159" s="220" t="s">
        <v>1103</v>
      </c>
    </row>
    <row r="160" spans="1:53" ht="117">
      <c r="A160" s="896" t="s">
        <v>403</v>
      </c>
      <c r="B160" s="898" t="s">
        <v>404</v>
      </c>
      <c r="C160" s="898" t="s">
        <v>405</v>
      </c>
      <c r="D160" s="898">
        <v>231</v>
      </c>
      <c r="E160" s="898"/>
      <c r="F160" s="870">
        <v>2024130010064</v>
      </c>
      <c r="G160" s="898"/>
      <c r="H160" s="872"/>
      <c r="I160" s="873"/>
      <c r="J160" s="987"/>
      <c r="K160" s="880"/>
      <c r="L160" s="881"/>
      <c r="M160" s="287" t="s">
        <v>1122</v>
      </c>
      <c r="N160" s="157"/>
      <c r="O160" s="287" t="s">
        <v>1121</v>
      </c>
      <c r="P160" s="858"/>
      <c r="Q160" s="156" t="s">
        <v>205</v>
      </c>
      <c r="R160" s="163"/>
      <c r="S160" s="513"/>
      <c r="T160" s="156"/>
      <c r="U160" s="630"/>
      <c r="V160" s="159">
        <v>45474</v>
      </c>
      <c r="W160" s="159">
        <v>45657</v>
      </c>
      <c r="X160" s="160">
        <f t="shared" si="12"/>
        <v>183</v>
      </c>
      <c r="Y160" s="298"/>
      <c r="Z160" s="299"/>
      <c r="AA160" s="151" t="s">
        <v>1103</v>
      </c>
      <c r="AB160" s="151" t="s">
        <v>699</v>
      </c>
      <c r="AC160" s="151" t="s">
        <v>1104</v>
      </c>
      <c r="AD160" s="158"/>
      <c r="AE160" s="158"/>
      <c r="AF160" s="158"/>
      <c r="AG160" s="258"/>
      <c r="AH160" s="158"/>
      <c r="AI160" s="208"/>
      <c r="AJ160" s="158"/>
      <c r="AK160" s="164">
        <v>40000000</v>
      </c>
      <c r="AL160" s="494">
        <v>40000000</v>
      </c>
      <c r="AM160" s="514">
        <v>0</v>
      </c>
      <c r="AN160" s="165"/>
      <c r="AO160" s="480">
        <v>0</v>
      </c>
      <c r="AP160" s="163"/>
      <c r="AQ160" s="300" t="s">
        <v>794</v>
      </c>
      <c r="AR160" s="300" t="s">
        <v>1105</v>
      </c>
      <c r="AS160" s="1086"/>
      <c r="AT160" s="838"/>
      <c r="AU160" s="1088"/>
      <c r="AV160" s="1090" t="e">
        <f>+AU160/AT160</f>
        <v>#DIV/0!</v>
      </c>
      <c r="AW160" s="551"/>
      <c r="AX160" s="548"/>
      <c r="AY160" s="597"/>
      <c r="AZ160" s="548"/>
      <c r="BA160" s="220" t="s">
        <v>1103</v>
      </c>
    </row>
    <row r="161" spans="1:53" ht="117">
      <c r="A161" s="896" t="s">
        <v>403</v>
      </c>
      <c r="B161" s="898" t="s">
        <v>404</v>
      </c>
      <c r="C161" s="898" t="s">
        <v>405</v>
      </c>
      <c r="D161" s="898">
        <v>231</v>
      </c>
      <c r="E161" s="898"/>
      <c r="F161" s="870">
        <v>2024130010064</v>
      </c>
      <c r="G161" s="898"/>
      <c r="H161" s="872"/>
      <c r="I161" s="873"/>
      <c r="J161" s="987"/>
      <c r="K161" s="880"/>
      <c r="L161" s="881"/>
      <c r="M161" s="287" t="s">
        <v>1123</v>
      </c>
      <c r="N161" s="157"/>
      <c r="O161" s="287" t="s">
        <v>1121</v>
      </c>
      <c r="P161" s="858"/>
      <c r="Q161" s="156" t="s">
        <v>205</v>
      </c>
      <c r="R161" s="163"/>
      <c r="S161" s="513"/>
      <c r="T161" s="156"/>
      <c r="U161" s="630"/>
      <c r="V161" s="159">
        <v>45474</v>
      </c>
      <c r="W161" s="159">
        <v>45657</v>
      </c>
      <c r="X161" s="160">
        <f t="shared" si="12"/>
        <v>183</v>
      </c>
      <c r="Y161" s="299"/>
      <c r="Z161" s="299"/>
      <c r="AA161" s="151" t="s">
        <v>1103</v>
      </c>
      <c r="AB161" s="151" t="s">
        <v>699</v>
      </c>
      <c r="AC161" s="151" t="s">
        <v>1104</v>
      </c>
      <c r="AD161" s="158"/>
      <c r="AE161" s="158"/>
      <c r="AF161" s="158"/>
      <c r="AG161" s="258"/>
      <c r="AH161" s="158"/>
      <c r="AI161" s="208"/>
      <c r="AJ161" s="290"/>
      <c r="AK161" s="164">
        <v>40000000</v>
      </c>
      <c r="AL161" s="494">
        <v>40000000</v>
      </c>
      <c r="AM161" s="514">
        <v>1250000</v>
      </c>
      <c r="AN161" s="165"/>
      <c r="AO161" s="480">
        <v>0</v>
      </c>
      <c r="AP161" s="163"/>
      <c r="AQ161" s="300" t="s">
        <v>794</v>
      </c>
      <c r="AR161" s="300" t="s">
        <v>1105</v>
      </c>
      <c r="AS161" s="1086"/>
      <c r="AT161" s="838"/>
      <c r="AU161" s="1089"/>
      <c r="AV161" s="1090" t="e">
        <f>+AU161/AT161</f>
        <v>#DIV/0!</v>
      </c>
      <c r="AW161" s="551"/>
      <c r="AX161" s="548"/>
      <c r="AY161" s="597"/>
      <c r="AZ161" s="548"/>
      <c r="BA161" s="220" t="s">
        <v>1103</v>
      </c>
    </row>
    <row r="162" spans="1:53" ht="99" customHeight="1" thickBot="1">
      <c r="A162" s="897"/>
      <c r="B162" s="899"/>
      <c r="C162" s="899"/>
      <c r="D162" s="899"/>
      <c r="E162" s="899"/>
      <c r="F162" s="860" t="s">
        <v>1097</v>
      </c>
      <c r="G162" s="860"/>
      <c r="H162" s="860"/>
      <c r="I162" s="860"/>
      <c r="J162" s="860"/>
      <c r="K162" s="860"/>
      <c r="L162" s="860"/>
      <c r="M162" s="860"/>
      <c r="N162" s="860"/>
      <c r="O162" s="860"/>
      <c r="P162" s="860"/>
      <c r="Q162" s="860"/>
      <c r="R162" s="262"/>
      <c r="S162" s="543"/>
      <c r="T162" s="244"/>
      <c r="U162" s="632">
        <f>AVERAGE(U153:U161)</f>
        <v>1</v>
      </c>
      <c r="V162" s="260"/>
      <c r="W162" s="260"/>
      <c r="X162" s="261"/>
      <c r="Y162" s="328"/>
      <c r="Z162" s="328"/>
      <c r="AA162" s="256"/>
      <c r="AB162" s="256"/>
      <c r="AC162" s="256"/>
      <c r="AD162" s="245"/>
      <c r="AE162" s="245"/>
      <c r="AF162" s="245"/>
      <c r="AG162" s="263"/>
      <c r="AH162" s="245"/>
      <c r="AI162" s="264"/>
      <c r="AJ162" s="291"/>
      <c r="AK162" s="265"/>
      <c r="AL162" s="492"/>
      <c r="AM162" s="481"/>
      <c r="AN162" s="266"/>
      <c r="AO162" s="481"/>
      <c r="AP162" s="262"/>
      <c r="AQ162" s="329"/>
      <c r="AR162" s="329"/>
      <c r="AS162" s="434" t="s">
        <v>1345</v>
      </c>
      <c r="AT162" s="679">
        <f>SUM(AT153:AT161)</f>
        <v>510000000</v>
      </c>
      <c r="AU162" s="679">
        <f>SUM(AU153:AU161)</f>
        <v>131800000</v>
      </c>
      <c r="AV162" s="653">
        <f>+AU162/AT162</f>
        <v>0.2584313725490196</v>
      </c>
      <c r="AW162" s="551"/>
      <c r="AX162" s="548"/>
      <c r="AY162" s="548"/>
      <c r="AZ162" s="548"/>
      <c r="BA162" s="220"/>
    </row>
    <row r="163" spans="1:53" ht="147" customHeight="1">
      <c r="A163" s="974" t="s">
        <v>423</v>
      </c>
      <c r="B163" s="948" t="s">
        <v>424</v>
      </c>
      <c r="C163" s="948" t="s">
        <v>425</v>
      </c>
      <c r="D163" s="948">
        <v>476</v>
      </c>
      <c r="E163" s="948" t="s">
        <v>1124</v>
      </c>
      <c r="F163" s="973">
        <v>2024130010072</v>
      </c>
      <c r="G163" s="948" t="s">
        <v>1125</v>
      </c>
      <c r="H163" s="975" t="s">
        <v>1126</v>
      </c>
      <c r="I163" s="977" t="s">
        <v>1127</v>
      </c>
      <c r="J163" s="977">
        <v>0</v>
      </c>
      <c r="K163" s="990"/>
      <c r="L163" s="988">
        <v>0.1</v>
      </c>
      <c r="M163" s="307" t="s">
        <v>1128</v>
      </c>
      <c r="N163" s="250" t="s">
        <v>1129</v>
      </c>
      <c r="O163" s="307" t="s">
        <v>1130</v>
      </c>
      <c r="P163" s="989">
        <v>1</v>
      </c>
      <c r="Q163" s="168" t="s">
        <v>205</v>
      </c>
      <c r="R163" s="195"/>
      <c r="S163" s="541"/>
      <c r="T163" s="168"/>
      <c r="U163" s="635"/>
      <c r="V163" s="868">
        <v>45474</v>
      </c>
      <c r="W163" s="868">
        <v>45657</v>
      </c>
      <c r="X163" s="869">
        <f t="shared" si="12"/>
        <v>183</v>
      </c>
      <c r="Y163" s="869"/>
      <c r="Z163" s="296"/>
      <c r="AA163" s="308" t="s">
        <v>1103</v>
      </c>
      <c r="AB163" s="185" t="s">
        <v>699</v>
      </c>
      <c r="AC163" s="185" t="s">
        <v>1104</v>
      </c>
      <c r="AD163" s="189"/>
      <c r="AE163" s="189"/>
      <c r="AF163" s="189"/>
      <c r="AG163" s="257"/>
      <c r="AH163" s="189"/>
      <c r="AI163" s="169"/>
      <c r="AJ163" s="189"/>
      <c r="AK163" s="196">
        <v>1</v>
      </c>
      <c r="AL163" s="493">
        <v>1</v>
      </c>
      <c r="AM163" s="482">
        <v>0</v>
      </c>
      <c r="AN163" s="197"/>
      <c r="AO163" s="482">
        <v>0</v>
      </c>
      <c r="AP163" s="195"/>
      <c r="AQ163" s="309" t="s">
        <v>794</v>
      </c>
      <c r="AR163" s="309" t="s">
        <v>1131</v>
      </c>
      <c r="AS163" s="1091" t="s">
        <v>1375</v>
      </c>
      <c r="AT163" s="1074">
        <v>221200000</v>
      </c>
      <c r="AU163" s="1074">
        <v>212700000</v>
      </c>
      <c r="AV163" s="1075">
        <f>+AU163/AT163</f>
        <v>0.96157323688969254</v>
      </c>
      <c r="AW163" s="550"/>
      <c r="AX163" s="548"/>
      <c r="AY163" s="597"/>
      <c r="AZ163" s="548"/>
      <c r="BA163" s="233" t="s">
        <v>1103</v>
      </c>
    </row>
    <row r="164" spans="1:53" ht="117">
      <c r="A164" s="912" t="s">
        <v>423</v>
      </c>
      <c r="B164" s="870" t="s">
        <v>424</v>
      </c>
      <c r="C164" s="870" t="s">
        <v>425</v>
      </c>
      <c r="D164" s="870">
        <v>476</v>
      </c>
      <c r="E164" s="870"/>
      <c r="F164" s="930"/>
      <c r="G164" s="870" t="s">
        <v>1125</v>
      </c>
      <c r="H164" s="976"/>
      <c r="I164" s="978"/>
      <c r="J164" s="978"/>
      <c r="K164" s="991"/>
      <c r="L164" s="986"/>
      <c r="M164" s="311" t="s">
        <v>1132</v>
      </c>
      <c r="N164" s="252" t="s">
        <v>1129</v>
      </c>
      <c r="O164" s="311" t="s">
        <v>1133</v>
      </c>
      <c r="P164" s="858"/>
      <c r="Q164" s="156" t="s">
        <v>205</v>
      </c>
      <c r="R164" s="163"/>
      <c r="S164" s="513"/>
      <c r="T164" s="156"/>
      <c r="U164" s="630"/>
      <c r="V164" s="859"/>
      <c r="W164" s="859"/>
      <c r="X164" s="857"/>
      <c r="Y164" s="857"/>
      <c r="Z164" s="299"/>
      <c r="AA164" s="310" t="s">
        <v>1103</v>
      </c>
      <c r="AB164" s="151" t="s">
        <v>699</v>
      </c>
      <c r="AC164" s="151" t="s">
        <v>1104</v>
      </c>
      <c r="AD164" s="158"/>
      <c r="AE164" s="158"/>
      <c r="AF164" s="158"/>
      <c r="AG164" s="258"/>
      <c r="AH164" s="158"/>
      <c r="AI164" s="208"/>
      <c r="AJ164" s="158"/>
      <c r="AK164" s="164">
        <v>1</v>
      </c>
      <c r="AL164" s="494">
        <v>1</v>
      </c>
      <c r="AM164" s="480">
        <v>0</v>
      </c>
      <c r="AN164" s="165"/>
      <c r="AO164" s="480">
        <v>0</v>
      </c>
      <c r="AP164" s="163"/>
      <c r="AQ164" s="313" t="s">
        <v>794</v>
      </c>
      <c r="AR164" s="313" t="s">
        <v>1131</v>
      </c>
      <c r="AS164" s="1086"/>
      <c r="AT164" s="841"/>
      <c r="AU164" s="841"/>
      <c r="AV164" s="1076"/>
      <c r="AW164" s="550"/>
      <c r="AX164" s="548"/>
      <c r="AY164" s="597"/>
      <c r="AZ164" s="548"/>
      <c r="BA164" s="233" t="s">
        <v>1103</v>
      </c>
    </row>
    <row r="165" spans="1:53" ht="159.6">
      <c r="A165" s="912" t="s">
        <v>423</v>
      </c>
      <c r="B165" s="870" t="s">
        <v>424</v>
      </c>
      <c r="C165" s="870" t="s">
        <v>425</v>
      </c>
      <c r="D165" s="870">
        <v>476</v>
      </c>
      <c r="E165" s="870"/>
      <c r="F165" s="930"/>
      <c r="G165" s="870" t="s">
        <v>1125</v>
      </c>
      <c r="H165" s="932" t="s">
        <v>1134</v>
      </c>
      <c r="I165" s="870" t="s">
        <v>1113</v>
      </c>
      <c r="J165" s="870">
        <v>854</v>
      </c>
      <c r="K165" s="934">
        <v>470</v>
      </c>
      <c r="L165" s="986">
        <v>0.15</v>
      </c>
      <c r="M165" s="311" t="s">
        <v>1135</v>
      </c>
      <c r="N165" s="252" t="s">
        <v>1129</v>
      </c>
      <c r="O165" s="311" t="s">
        <v>1136</v>
      </c>
      <c r="P165" s="858">
        <v>3652</v>
      </c>
      <c r="Q165" s="156">
        <v>652</v>
      </c>
      <c r="R165" s="163">
        <v>854</v>
      </c>
      <c r="S165" s="513">
        <v>470</v>
      </c>
      <c r="T165" s="195">
        <f t="shared" ref="T165" si="28">+R165+S165</f>
        <v>1324</v>
      </c>
      <c r="U165" s="630">
        <f t="shared" ref="U165" si="29">IF(+T165/Q165&gt;1,1,T165/Q165)</f>
        <v>1</v>
      </c>
      <c r="V165" s="859">
        <v>45474</v>
      </c>
      <c r="W165" s="859">
        <v>45657</v>
      </c>
      <c r="X165" s="857">
        <f t="shared" si="12"/>
        <v>183</v>
      </c>
      <c r="Y165" s="857">
        <v>3652</v>
      </c>
      <c r="Z165" s="299"/>
      <c r="AA165" s="310" t="s">
        <v>1103</v>
      </c>
      <c r="AB165" s="151" t="s">
        <v>699</v>
      </c>
      <c r="AC165" s="151" t="s">
        <v>1104</v>
      </c>
      <c r="AD165" s="158"/>
      <c r="AE165" s="158"/>
      <c r="AF165" s="158"/>
      <c r="AG165" s="258"/>
      <c r="AH165" s="158"/>
      <c r="AI165" s="208"/>
      <c r="AJ165" s="290"/>
      <c r="AK165" s="164">
        <v>160000000</v>
      </c>
      <c r="AL165" s="494">
        <v>220000000</v>
      </c>
      <c r="AM165" s="514">
        <f>30900000+10000000+20000000+118574978</f>
        <v>179474978</v>
      </c>
      <c r="AN165" s="165"/>
      <c r="AO165" s="480">
        <v>0</v>
      </c>
      <c r="AP165" s="163"/>
      <c r="AQ165" s="313" t="s">
        <v>794</v>
      </c>
      <c r="AR165" s="313" t="s">
        <v>1131</v>
      </c>
      <c r="AS165" s="1086"/>
      <c r="AT165" s="841"/>
      <c r="AU165" s="841"/>
      <c r="AV165" s="1076"/>
      <c r="AW165" s="551" t="s">
        <v>1415</v>
      </c>
      <c r="AX165" s="548" t="s">
        <v>1416</v>
      </c>
      <c r="AY165" s="596" t="s">
        <v>1135</v>
      </c>
      <c r="AZ165" s="548"/>
      <c r="BA165" s="233" t="s">
        <v>1103</v>
      </c>
    </row>
    <row r="166" spans="1:53" ht="117">
      <c r="A166" s="912" t="s">
        <v>423</v>
      </c>
      <c r="B166" s="870" t="s">
        <v>424</v>
      </c>
      <c r="C166" s="870" t="s">
        <v>425</v>
      </c>
      <c r="D166" s="870">
        <v>476</v>
      </c>
      <c r="E166" s="870"/>
      <c r="F166" s="930"/>
      <c r="G166" s="870" t="s">
        <v>1125</v>
      </c>
      <c r="H166" s="932"/>
      <c r="I166" s="870"/>
      <c r="J166" s="870"/>
      <c r="K166" s="934"/>
      <c r="L166" s="986"/>
      <c r="M166" s="311" t="s">
        <v>1137</v>
      </c>
      <c r="N166" s="252" t="s">
        <v>1129</v>
      </c>
      <c r="O166" s="311" t="s">
        <v>1138</v>
      </c>
      <c r="P166" s="858"/>
      <c r="Q166" s="156" t="s">
        <v>205</v>
      </c>
      <c r="R166" s="163"/>
      <c r="S166" s="513"/>
      <c r="T166" s="156"/>
      <c r="U166" s="630"/>
      <c r="V166" s="859"/>
      <c r="W166" s="859"/>
      <c r="X166" s="857"/>
      <c r="Y166" s="857"/>
      <c r="Z166" s="299"/>
      <c r="AA166" s="310" t="s">
        <v>1103</v>
      </c>
      <c r="AB166" s="151" t="s">
        <v>699</v>
      </c>
      <c r="AC166" s="151" t="s">
        <v>1104</v>
      </c>
      <c r="AD166" s="158"/>
      <c r="AE166" s="158"/>
      <c r="AF166" s="158"/>
      <c r="AG166" s="258"/>
      <c r="AH166" s="158"/>
      <c r="AI166" s="208"/>
      <c r="AJ166" s="158"/>
      <c r="AK166" s="164">
        <v>39100000</v>
      </c>
      <c r="AL166" s="494">
        <v>39100000</v>
      </c>
      <c r="AM166" s="514">
        <v>24100000</v>
      </c>
      <c r="AN166" s="165"/>
      <c r="AO166" s="480">
        <v>0</v>
      </c>
      <c r="AP166" s="163"/>
      <c r="AQ166" s="313" t="s">
        <v>794</v>
      </c>
      <c r="AR166" s="313" t="s">
        <v>1131</v>
      </c>
      <c r="AS166" s="1086"/>
      <c r="AT166" s="841"/>
      <c r="AU166" s="841"/>
      <c r="AV166" s="1076"/>
      <c r="AW166" s="551"/>
      <c r="AX166" s="548"/>
      <c r="AY166" s="597"/>
      <c r="AZ166" s="548"/>
      <c r="BA166" s="233" t="s">
        <v>1103</v>
      </c>
    </row>
    <row r="167" spans="1:53" ht="117">
      <c r="A167" s="912" t="s">
        <v>423</v>
      </c>
      <c r="B167" s="870" t="s">
        <v>424</v>
      </c>
      <c r="C167" s="870" t="s">
        <v>425</v>
      </c>
      <c r="D167" s="870">
        <v>476</v>
      </c>
      <c r="E167" s="870"/>
      <c r="F167" s="930"/>
      <c r="G167" s="870" t="s">
        <v>1125</v>
      </c>
      <c r="H167" s="932"/>
      <c r="I167" s="870"/>
      <c r="J167" s="870"/>
      <c r="K167" s="934"/>
      <c r="L167" s="986"/>
      <c r="M167" s="311" t="s">
        <v>1139</v>
      </c>
      <c r="N167" s="252" t="s">
        <v>1129</v>
      </c>
      <c r="O167" s="311" t="s">
        <v>941</v>
      </c>
      <c r="P167" s="858"/>
      <c r="Q167" s="156" t="s">
        <v>205</v>
      </c>
      <c r="R167" s="163"/>
      <c r="S167" s="513"/>
      <c r="T167" s="156"/>
      <c r="U167" s="630"/>
      <c r="V167" s="859"/>
      <c r="W167" s="859"/>
      <c r="X167" s="857"/>
      <c r="Y167" s="857"/>
      <c r="Z167" s="299"/>
      <c r="AA167" s="310" t="s">
        <v>1103</v>
      </c>
      <c r="AB167" s="151" t="s">
        <v>699</v>
      </c>
      <c r="AC167" s="151" t="s">
        <v>1104</v>
      </c>
      <c r="AD167" s="158"/>
      <c r="AE167" s="158"/>
      <c r="AF167" s="158"/>
      <c r="AG167" s="258"/>
      <c r="AH167" s="158"/>
      <c r="AI167" s="208"/>
      <c r="AJ167" s="158"/>
      <c r="AK167" s="164">
        <v>40900000</v>
      </c>
      <c r="AL167" s="494">
        <v>40900000</v>
      </c>
      <c r="AM167" s="514">
        <v>0</v>
      </c>
      <c r="AN167" s="165"/>
      <c r="AO167" s="480">
        <v>0</v>
      </c>
      <c r="AP167" s="163"/>
      <c r="AQ167" s="313" t="s">
        <v>794</v>
      </c>
      <c r="AR167" s="313" t="s">
        <v>1131</v>
      </c>
      <c r="AS167" s="1086"/>
      <c r="AT167" s="842"/>
      <c r="AU167" s="842"/>
      <c r="AV167" s="1076"/>
      <c r="AW167" s="550"/>
      <c r="AX167" s="548"/>
      <c r="AY167" s="597"/>
      <c r="AZ167" s="548"/>
      <c r="BA167" s="233" t="s">
        <v>1103</v>
      </c>
    </row>
    <row r="168" spans="1:53" ht="117">
      <c r="A168" s="912" t="s">
        <v>423</v>
      </c>
      <c r="B168" s="870" t="s">
        <v>424</v>
      </c>
      <c r="C168" s="870" t="s">
        <v>425</v>
      </c>
      <c r="D168" s="870">
        <v>476</v>
      </c>
      <c r="E168" s="870"/>
      <c r="F168" s="930"/>
      <c r="G168" s="870" t="s">
        <v>1125</v>
      </c>
      <c r="H168" s="932" t="s">
        <v>1140</v>
      </c>
      <c r="I168" s="870" t="s">
        <v>1119</v>
      </c>
      <c r="J168" s="870">
        <v>0</v>
      </c>
      <c r="K168" s="934">
        <v>0</v>
      </c>
      <c r="L168" s="986">
        <v>0.2</v>
      </c>
      <c r="M168" s="311" t="s">
        <v>1141</v>
      </c>
      <c r="N168" s="252" t="s">
        <v>1129</v>
      </c>
      <c r="O168" s="311" t="s">
        <v>1142</v>
      </c>
      <c r="P168" s="858">
        <v>2</v>
      </c>
      <c r="Q168" s="156" t="s">
        <v>205</v>
      </c>
      <c r="R168" s="163"/>
      <c r="S168" s="513"/>
      <c r="T168" s="156"/>
      <c r="U168" s="630"/>
      <c r="V168" s="859">
        <v>45474</v>
      </c>
      <c r="W168" s="859">
        <v>45657</v>
      </c>
      <c r="X168" s="857">
        <f t="shared" si="12"/>
        <v>183</v>
      </c>
      <c r="Y168" s="857"/>
      <c r="Z168" s="299"/>
      <c r="AA168" s="310" t="s">
        <v>1103</v>
      </c>
      <c r="AB168" s="151" t="s">
        <v>699</v>
      </c>
      <c r="AC168" s="151" t="s">
        <v>1104</v>
      </c>
      <c r="AD168" s="158"/>
      <c r="AE168" s="158"/>
      <c r="AF168" s="158"/>
      <c r="AG168" s="258"/>
      <c r="AH168" s="158"/>
      <c r="AI168" s="208"/>
      <c r="AJ168" s="290"/>
      <c r="AK168" s="164">
        <v>99000000</v>
      </c>
      <c r="AL168" s="494">
        <v>39000000</v>
      </c>
      <c r="AM168" s="514">
        <v>34300000</v>
      </c>
      <c r="AN168" s="165"/>
      <c r="AO168" s="480">
        <v>0</v>
      </c>
      <c r="AP168" s="163"/>
      <c r="AQ168" s="313" t="s">
        <v>794</v>
      </c>
      <c r="AR168" s="313" t="s">
        <v>1131</v>
      </c>
      <c r="AS168" s="1086" t="s">
        <v>1376</v>
      </c>
      <c r="AT168" s="840">
        <v>38500000</v>
      </c>
      <c r="AU168" s="840">
        <v>32500000</v>
      </c>
      <c r="AV168" s="1076">
        <f>+AU168/AT168</f>
        <v>0.8441558441558441</v>
      </c>
      <c r="AW168" s="550"/>
      <c r="AX168" s="548"/>
      <c r="AY168" s="597"/>
      <c r="AZ168" s="548"/>
      <c r="BA168" s="233" t="s">
        <v>1103</v>
      </c>
    </row>
    <row r="169" spans="1:53" ht="117">
      <c r="A169" s="912" t="s">
        <v>423</v>
      </c>
      <c r="B169" s="870" t="s">
        <v>424</v>
      </c>
      <c r="C169" s="870" t="s">
        <v>425</v>
      </c>
      <c r="D169" s="870">
        <v>476</v>
      </c>
      <c r="E169" s="870"/>
      <c r="F169" s="930"/>
      <c r="G169" s="870" t="s">
        <v>1125</v>
      </c>
      <c r="H169" s="932"/>
      <c r="I169" s="870"/>
      <c r="J169" s="870"/>
      <c r="K169" s="934"/>
      <c r="L169" s="986"/>
      <c r="M169" s="311" t="s">
        <v>1143</v>
      </c>
      <c r="N169" s="252" t="s">
        <v>1129</v>
      </c>
      <c r="O169" s="311" t="s">
        <v>1144</v>
      </c>
      <c r="P169" s="858"/>
      <c r="Q169" s="156" t="s">
        <v>205</v>
      </c>
      <c r="R169" s="163"/>
      <c r="S169" s="513"/>
      <c r="T169" s="156"/>
      <c r="U169" s="630"/>
      <c r="V169" s="859"/>
      <c r="W169" s="859"/>
      <c r="X169" s="857"/>
      <c r="Y169" s="857"/>
      <c r="Z169" s="299"/>
      <c r="AA169" s="310" t="s">
        <v>1103</v>
      </c>
      <c r="AB169" s="151" t="s">
        <v>699</v>
      </c>
      <c r="AC169" s="151" t="s">
        <v>1104</v>
      </c>
      <c r="AD169" s="158"/>
      <c r="AE169" s="158"/>
      <c r="AF169" s="158"/>
      <c r="AG169" s="258"/>
      <c r="AH169" s="158"/>
      <c r="AI169" s="208"/>
      <c r="AJ169" s="158"/>
      <c r="AK169" s="164">
        <v>12000000</v>
      </c>
      <c r="AL169" s="494">
        <v>12000000</v>
      </c>
      <c r="AM169" s="514">
        <v>14200000</v>
      </c>
      <c r="AN169" s="165"/>
      <c r="AO169" s="480">
        <v>8175000</v>
      </c>
      <c r="AP169" s="163"/>
      <c r="AQ169" s="313" t="s">
        <v>794</v>
      </c>
      <c r="AR169" s="313" t="s">
        <v>1131</v>
      </c>
      <c r="AS169" s="1086"/>
      <c r="AT169" s="841"/>
      <c r="AU169" s="841"/>
      <c r="AV169" s="1076"/>
      <c r="AW169" s="550"/>
      <c r="AX169" s="548"/>
      <c r="AY169" s="597"/>
      <c r="AZ169" s="548"/>
      <c r="BA169" s="233" t="s">
        <v>1103</v>
      </c>
    </row>
    <row r="170" spans="1:53" ht="163.5" customHeight="1">
      <c r="A170" s="912" t="s">
        <v>423</v>
      </c>
      <c r="B170" s="870" t="s">
        <v>424</v>
      </c>
      <c r="C170" s="870" t="s">
        <v>425</v>
      </c>
      <c r="D170" s="870">
        <v>476</v>
      </c>
      <c r="E170" s="870"/>
      <c r="F170" s="930"/>
      <c r="G170" s="870" t="s">
        <v>1125</v>
      </c>
      <c r="H170" s="932" t="s">
        <v>1145</v>
      </c>
      <c r="I170" s="870" t="s">
        <v>1146</v>
      </c>
      <c r="J170" s="870">
        <v>1</v>
      </c>
      <c r="K170" s="849">
        <v>0</v>
      </c>
      <c r="L170" s="986">
        <v>0.15</v>
      </c>
      <c r="M170" s="311" t="s">
        <v>1147</v>
      </c>
      <c r="N170" s="252" t="s">
        <v>1129</v>
      </c>
      <c r="O170" s="311" t="s">
        <v>1148</v>
      </c>
      <c r="P170" s="858">
        <v>20</v>
      </c>
      <c r="Q170" s="156">
        <v>1</v>
      </c>
      <c r="R170" s="163">
        <v>1</v>
      </c>
      <c r="S170" s="513">
        <v>0</v>
      </c>
      <c r="T170" s="195">
        <f t="shared" ref="T170" si="30">+R170+S170</f>
        <v>1</v>
      </c>
      <c r="U170" s="630">
        <f t="shared" ref="U170" si="31">IF(+T170/Q170&gt;1,1,T170/Q170)</f>
        <v>1</v>
      </c>
      <c r="V170" s="859">
        <v>45474</v>
      </c>
      <c r="W170" s="859">
        <v>45657</v>
      </c>
      <c r="X170" s="857">
        <f t="shared" ref="X170:X176" si="32">+W170-V170</f>
        <v>183</v>
      </c>
      <c r="Y170" s="857"/>
      <c r="Z170" s="299"/>
      <c r="AA170" s="310" t="s">
        <v>1103</v>
      </c>
      <c r="AB170" s="151" t="s">
        <v>1149</v>
      </c>
      <c r="AC170" s="151" t="s">
        <v>1150</v>
      </c>
      <c r="AD170" s="158"/>
      <c r="AE170" s="158"/>
      <c r="AF170" s="158"/>
      <c r="AG170" s="258"/>
      <c r="AH170" s="158"/>
      <c r="AI170" s="208"/>
      <c r="AJ170" s="158"/>
      <c r="AK170" s="164">
        <v>100000000</v>
      </c>
      <c r="AL170" s="494">
        <v>100000000</v>
      </c>
      <c r="AM170" s="514">
        <v>0</v>
      </c>
      <c r="AN170" s="165"/>
      <c r="AO170" s="480">
        <v>0</v>
      </c>
      <c r="AP170" s="163"/>
      <c r="AQ170" s="313" t="s">
        <v>794</v>
      </c>
      <c r="AR170" s="313" t="s">
        <v>1131</v>
      </c>
      <c r="AS170" s="1086"/>
      <c r="AT170" s="841"/>
      <c r="AU170" s="841"/>
      <c r="AV170" s="1076"/>
      <c r="AW170" s="551" t="s">
        <v>1417</v>
      </c>
      <c r="AX170" s="548" t="s">
        <v>1418</v>
      </c>
      <c r="AY170" s="596" t="s">
        <v>1595</v>
      </c>
      <c r="AZ170" s="548"/>
      <c r="BA170" s="233" t="s">
        <v>1103</v>
      </c>
    </row>
    <row r="171" spans="1:53" ht="163.5" customHeight="1">
      <c r="A171" s="912" t="s">
        <v>423</v>
      </c>
      <c r="B171" s="870" t="s">
        <v>424</v>
      </c>
      <c r="C171" s="870" t="s">
        <v>425</v>
      </c>
      <c r="D171" s="870">
        <v>476</v>
      </c>
      <c r="E171" s="870"/>
      <c r="F171" s="930"/>
      <c r="G171" s="870" t="s">
        <v>1125</v>
      </c>
      <c r="H171" s="932"/>
      <c r="I171" s="870" t="s">
        <v>1146</v>
      </c>
      <c r="J171" s="870"/>
      <c r="K171" s="851"/>
      <c r="L171" s="986">
        <v>0.15</v>
      </c>
      <c r="M171" s="311" t="s">
        <v>1151</v>
      </c>
      <c r="N171" s="252" t="s">
        <v>1129</v>
      </c>
      <c r="O171" s="311" t="s">
        <v>1152</v>
      </c>
      <c r="P171" s="858"/>
      <c r="Q171" s="156"/>
      <c r="R171" s="163"/>
      <c r="S171" s="513"/>
      <c r="T171" s="156"/>
      <c r="U171" s="630"/>
      <c r="V171" s="859"/>
      <c r="W171" s="859"/>
      <c r="X171" s="857"/>
      <c r="Y171" s="857"/>
      <c r="Z171" s="299"/>
      <c r="AA171" s="310" t="s">
        <v>1103</v>
      </c>
      <c r="AB171" s="151" t="s">
        <v>1149</v>
      </c>
      <c r="AC171" s="151" t="s">
        <v>1150</v>
      </c>
      <c r="AD171" s="158"/>
      <c r="AE171" s="158"/>
      <c r="AF171" s="158"/>
      <c r="AG171" s="258"/>
      <c r="AH171" s="158"/>
      <c r="AI171" s="208"/>
      <c r="AJ171" s="158"/>
      <c r="AK171" s="164">
        <v>16105143</v>
      </c>
      <c r="AL171" s="494">
        <v>16105143</v>
      </c>
      <c r="AM171" s="480">
        <v>0</v>
      </c>
      <c r="AN171" s="165"/>
      <c r="AO171" s="480">
        <v>0</v>
      </c>
      <c r="AP171" s="163"/>
      <c r="AQ171" s="313" t="s">
        <v>794</v>
      </c>
      <c r="AR171" s="313" t="s">
        <v>1131</v>
      </c>
      <c r="AS171" s="1086"/>
      <c r="AT171" s="841"/>
      <c r="AU171" s="841"/>
      <c r="AV171" s="1076"/>
      <c r="AW171" s="551"/>
      <c r="AX171" s="548"/>
      <c r="AY171" s="597"/>
      <c r="AZ171" s="548"/>
      <c r="BA171" s="233" t="s">
        <v>1103</v>
      </c>
    </row>
    <row r="172" spans="1:53" ht="171.75" customHeight="1">
      <c r="A172" s="912" t="s">
        <v>423</v>
      </c>
      <c r="B172" s="870" t="s">
        <v>424</v>
      </c>
      <c r="C172" s="870" t="s">
        <v>425</v>
      </c>
      <c r="D172" s="870">
        <v>476</v>
      </c>
      <c r="E172" s="870"/>
      <c r="F172" s="930"/>
      <c r="G172" s="870" t="s">
        <v>1125</v>
      </c>
      <c r="H172" s="932" t="s">
        <v>1153</v>
      </c>
      <c r="I172" s="870" t="s">
        <v>1100</v>
      </c>
      <c r="J172" s="870">
        <v>0</v>
      </c>
      <c r="K172" s="849">
        <v>0</v>
      </c>
      <c r="L172" s="986">
        <v>0.2</v>
      </c>
      <c r="M172" s="311" t="s">
        <v>1154</v>
      </c>
      <c r="N172" s="252" t="s">
        <v>1129</v>
      </c>
      <c r="O172" s="311" t="s">
        <v>1155</v>
      </c>
      <c r="P172" s="858">
        <v>3</v>
      </c>
      <c r="Q172" s="156"/>
      <c r="R172" s="163"/>
      <c r="S172" s="513"/>
      <c r="T172" s="156"/>
      <c r="U172" s="630"/>
      <c r="V172" s="859">
        <v>45474</v>
      </c>
      <c r="W172" s="859">
        <v>45657</v>
      </c>
      <c r="X172" s="857">
        <f t="shared" si="32"/>
        <v>183</v>
      </c>
      <c r="Y172" s="857"/>
      <c r="Z172" s="299"/>
      <c r="AA172" s="310" t="s">
        <v>1103</v>
      </c>
      <c r="AB172" s="151" t="s">
        <v>1149</v>
      </c>
      <c r="AC172" s="151" t="s">
        <v>1150</v>
      </c>
      <c r="AD172" s="158"/>
      <c r="AE172" s="158"/>
      <c r="AF172" s="158"/>
      <c r="AG172" s="258"/>
      <c r="AH172" s="158"/>
      <c r="AI172" s="208"/>
      <c r="AJ172" s="158"/>
      <c r="AK172" s="164">
        <v>120000000</v>
      </c>
      <c r="AL172" s="494">
        <v>120000000</v>
      </c>
      <c r="AM172" s="514">
        <v>77500000</v>
      </c>
      <c r="AN172" s="165"/>
      <c r="AO172" s="480">
        <v>77500000</v>
      </c>
      <c r="AP172" s="163"/>
      <c r="AQ172" s="313" t="s">
        <v>794</v>
      </c>
      <c r="AR172" s="313" t="s">
        <v>1131</v>
      </c>
      <c r="AS172" s="1086"/>
      <c r="AT172" s="841"/>
      <c r="AU172" s="841"/>
      <c r="AV172" s="1076"/>
      <c r="AW172" s="550"/>
      <c r="AX172" s="548"/>
      <c r="AY172" s="597"/>
      <c r="AZ172" s="548"/>
      <c r="BA172" s="233" t="s">
        <v>1103</v>
      </c>
    </row>
    <row r="173" spans="1:53" ht="171.75" customHeight="1">
      <c r="A173" s="912" t="s">
        <v>423</v>
      </c>
      <c r="B173" s="870" t="s">
        <v>424</v>
      </c>
      <c r="C173" s="870" t="s">
        <v>425</v>
      </c>
      <c r="D173" s="870">
        <v>476</v>
      </c>
      <c r="E173" s="870"/>
      <c r="F173" s="930"/>
      <c r="G173" s="870" t="s">
        <v>1125</v>
      </c>
      <c r="H173" s="932"/>
      <c r="I173" s="870" t="s">
        <v>1100</v>
      </c>
      <c r="J173" s="870"/>
      <c r="K173" s="851"/>
      <c r="L173" s="986">
        <v>0.2</v>
      </c>
      <c r="M173" s="311" t="s">
        <v>1156</v>
      </c>
      <c r="N173" s="252" t="s">
        <v>1129</v>
      </c>
      <c r="O173" s="311" t="s">
        <v>1157</v>
      </c>
      <c r="P173" s="858"/>
      <c r="Q173" s="156"/>
      <c r="R173" s="163"/>
      <c r="S173" s="513"/>
      <c r="T173" s="156"/>
      <c r="U173" s="630"/>
      <c r="V173" s="859"/>
      <c r="W173" s="859"/>
      <c r="X173" s="857"/>
      <c r="Y173" s="857"/>
      <c r="Z173" s="299"/>
      <c r="AA173" s="310" t="s">
        <v>1103</v>
      </c>
      <c r="AB173" s="151" t="s">
        <v>1149</v>
      </c>
      <c r="AC173" s="151" t="s">
        <v>1150</v>
      </c>
      <c r="AD173" s="158"/>
      <c r="AE173" s="158"/>
      <c r="AF173" s="158"/>
      <c r="AG173" s="258"/>
      <c r="AH173" s="158"/>
      <c r="AI173" s="208"/>
      <c r="AJ173" s="158"/>
      <c r="AK173" s="164">
        <v>0</v>
      </c>
      <c r="AL173" s="494">
        <v>0</v>
      </c>
      <c r="AM173" s="480">
        <v>0</v>
      </c>
      <c r="AN173" s="165"/>
      <c r="AO173" s="480">
        <v>0</v>
      </c>
      <c r="AP173" s="163"/>
      <c r="AQ173" s="313" t="s">
        <v>794</v>
      </c>
      <c r="AR173" s="313" t="s">
        <v>1131</v>
      </c>
      <c r="AS173" s="1086"/>
      <c r="AT173" s="842"/>
      <c r="AU173" s="842"/>
      <c r="AV173" s="1076"/>
      <c r="AW173" s="550"/>
      <c r="AX173" s="548"/>
      <c r="AY173" s="596" t="s">
        <v>1597</v>
      </c>
      <c r="AZ173" s="548" t="s">
        <v>1596</v>
      </c>
      <c r="BA173" s="233" t="s">
        <v>1103</v>
      </c>
    </row>
    <row r="174" spans="1:53" ht="158.25" customHeight="1">
      <c r="A174" s="912" t="s">
        <v>423</v>
      </c>
      <c r="B174" s="870" t="s">
        <v>424</v>
      </c>
      <c r="C174" s="870" t="s">
        <v>425</v>
      </c>
      <c r="D174" s="870">
        <v>476</v>
      </c>
      <c r="E174" s="870"/>
      <c r="F174" s="930"/>
      <c r="G174" s="870" t="s">
        <v>1125</v>
      </c>
      <c r="H174" s="932" t="s">
        <v>1158</v>
      </c>
      <c r="I174" s="870" t="s">
        <v>1159</v>
      </c>
      <c r="J174" s="870">
        <v>0</v>
      </c>
      <c r="K174" s="934">
        <v>0</v>
      </c>
      <c r="L174" s="986">
        <v>0.1</v>
      </c>
      <c r="M174" s="311" t="s">
        <v>1160</v>
      </c>
      <c r="N174" s="252" t="s">
        <v>1129</v>
      </c>
      <c r="O174" s="311" t="s">
        <v>1161</v>
      </c>
      <c r="P174" s="858">
        <v>4</v>
      </c>
      <c r="Q174" s="156"/>
      <c r="R174" s="163"/>
      <c r="S174" s="513"/>
      <c r="T174" s="156"/>
      <c r="U174" s="630"/>
      <c r="V174" s="859">
        <v>45474</v>
      </c>
      <c r="W174" s="859">
        <v>45657</v>
      </c>
      <c r="X174" s="857">
        <f t="shared" si="32"/>
        <v>183</v>
      </c>
      <c r="Y174" s="857"/>
      <c r="Z174" s="299"/>
      <c r="AA174" s="310" t="s">
        <v>1103</v>
      </c>
      <c r="AB174" s="151" t="s">
        <v>1149</v>
      </c>
      <c r="AC174" s="151" t="s">
        <v>1150</v>
      </c>
      <c r="AD174" s="158"/>
      <c r="AE174" s="158"/>
      <c r="AF174" s="158"/>
      <c r="AG174" s="258"/>
      <c r="AH174" s="158"/>
      <c r="AI174" s="208"/>
      <c r="AJ174" s="158"/>
      <c r="AK174" s="164">
        <v>1</v>
      </c>
      <c r="AL174" s="494">
        <v>1</v>
      </c>
      <c r="AM174" s="480">
        <v>0</v>
      </c>
      <c r="AN174" s="165"/>
      <c r="AO174" s="480">
        <v>0</v>
      </c>
      <c r="AP174" s="163"/>
      <c r="AQ174" s="313" t="s">
        <v>794</v>
      </c>
      <c r="AR174" s="313" t="s">
        <v>1131</v>
      </c>
      <c r="AS174" s="1086" t="s">
        <v>1377</v>
      </c>
      <c r="AT174" s="840">
        <v>639905150</v>
      </c>
      <c r="AU174" s="840">
        <v>209599988</v>
      </c>
      <c r="AV174" s="1076">
        <f>+AU174/AT174</f>
        <v>0.32754852496498893</v>
      </c>
      <c r="AW174" s="550"/>
      <c r="AX174" s="548" t="s">
        <v>1419</v>
      </c>
      <c r="AY174" s="597"/>
      <c r="AZ174" s="548" t="s">
        <v>1419</v>
      </c>
      <c r="BA174" s="233" t="s">
        <v>1103</v>
      </c>
    </row>
    <row r="175" spans="1:53" ht="158.25" customHeight="1">
      <c r="A175" s="912" t="s">
        <v>423</v>
      </c>
      <c r="B175" s="870" t="s">
        <v>424</v>
      </c>
      <c r="C175" s="870" t="s">
        <v>425</v>
      </c>
      <c r="D175" s="870">
        <v>476</v>
      </c>
      <c r="E175" s="870"/>
      <c r="F175" s="930"/>
      <c r="G175" s="870" t="s">
        <v>1125</v>
      </c>
      <c r="H175" s="932"/>
      <c r="I175" s="870" t="s">
        <v>1159</v>
      </c>
      <c r="J175" s="870"/>
      <c r="K175" s="934"/>
      <c r="L175" s="986">
        <v>0.1</v>
      </c>
      <c r="M175" s="311" t="s">
        <v>1162</v>
      </c>
      <c r="N175" s="252" t="s">
        <v>1129</v>
      </c>
      <c r="O175" s="311" t="s">
        <v>1163</v>
      </c>
      <c r="P175" s="858"/>
      <c r="Q175" s="156"/>
      <c r="R175" s="163"/>
      <c r="S175" s="513"/>
      <c r="T175" s="156"/>
      <c r="U175" s="630"/>
      <c r="V175" s="859"/>
      <c r="W175" s="859"/>
      <c r="X175" s="857"/>
      <c r="Y175" s="857"/>
      <c r="Z175" s="299"/>
      <c r="AA175" s="310" t="s">
        <v>1103</v>
      </c>
      <c r="AB175" s="151" t="s">
        <v>1149</v>
      </c>
      <c r="AC175" s="151" t="s">
        <v>1150</v>
      </c>
      <c r="AD175" s="158"/>
      <c r="AE175" s="158"/>
      <c r="AF175" s="158"/>
      <c r="AG175" s="258"/>
      <c r="AH175" s="158"/>
      <c r="AI175" s="208"/>
      <c r="AJ175" s="158"/>
      <c r="AK175" s="164">
        <v>1</v>
      </c>
      <c r="AL175" s="494">
        <v>1</v>
      </c>
      <c r="AM175" s="480">
        <v>0</v>
      </c>
      <c r="AN175" s="165"/>
      <c r="AO175" s="480">
        <v>0</v>
      </c>
      <c r="AP175" s="163"/>
      <c r="AQ175" s="313" t="s">
        <v>794</v>
      </c>
      <c r="AR175" s="313" t="s">
        <v>1131</v>
      </c>
      <c r="AS175" s="1086"/>
      <c r="AT175" s="841"/>
      <c r="AU175" s="841"/>
      <c r="AV175" s="1076"/>
      <c r="AW175" s="550"/>
      <c r="AX175" s="548"/>
      <c r="AY175" s="597"/>
      <c r="AZ175" s="548"/>
      <c r="BA175" s="233" t="s">
        <v>1103</v>
      </c>
    </row>
    <row r="176" spans="1:53" ht="153" customHeight="1">
      <c r="A176" s="912" t="s">
        <v>423</v>
      </c>
      <c r="B176" s="870" t="s">
        <v>424</v>
      </c>
      <c r="C176" s="870" t="s">
        <v>425</v>
      </c>
      <c r="D176" s="870">
        <v>476</v>
      </c>
      <c r="E176" s="870"/>
      <c r="F176" s="930"/>
      <c r="G176" s="870" t="s">
        <v>1125</v>
      </c>
      <c r="H176" s="932" t="s">
        <v>1164</v>
      </c>
      <c r="I176" s="870" t="s">
        <v>1165</v>
      </c>
      <c r="J176" s="870">
        <v>0</v>
      </c>
      <c r="K176" s="849">
        <v>0</v>
      </c>
      <c r="L176" s="966">
        <v>0.1</v>
      </c>
      <c r="M176" s="311" t="s">
        <v>1166</v>
      </c>
      <c r="N176" s="252" t="s">
        <v>1129</v>
      </c>
      <c r="O176" s="311" t="s">
        <v>1167</v>
      </c>
      <c r="P176" s="858">
        <v>20</v>
      </c>
      <c r="Q176" s="156">
        <v>1</v>
      </c>
      <c r="R176" s="163">
        <v>0</v>
      </c>
      <c r="S176" s="513">
        <v>0</v>
      </c>
      <c r="T176" s="156"/>
      <c r="U176" s="630">
        <f t="shared" ref="U176" si="33">IF(+T176/Q176&gt;1,1,T176/Q176)</f>
        <v>0</v>
      </c>
      <c r="V176" s="859">
        <v>45474</v>
      </c>
      <c r="W176" s="859">
        <v>45657</v>
      </c>
      <c r="X176" s="857">
        <f t="shared" si="32"/>
        <v>183</v>
      </c>
      <c r="Y176" s="857"/>
      <c r="Z176" s="857"/>
      <c r="AA176" s="310" t="s">
        <v>1103</v>
      </c>
      <c r="AB176" s="151" t="s">
        <v>1149</v>
      </c>
      <c r="AC176" s="151" t="s">
        <v>1150</v>
      </c>
      <c r="AD176" s="158"/>
      <c r="AE176" s="158"/>
      <c r="AF176" s="158"/>
      <c r="AG176" s="258"/>
      <c r="AH176" s="158"/>
      <c r="AI176" s="208"/>
      <c r="AJ176" s="158"/>
      <c r="AK176" s="164">
        <v>32800003</v>
      </c>
      <c r="AL176" s="494">
        <v>32800003</v>
      </c>
      <c r="AM176" s="514">
        <v>15000000</v>
      </c>
      <c r="AN176" s="165"/>
      <c r="AO176" s="480">
        <v>0</v>
      </c>
      <c r="AP176" s="163"/>
      <c r="AQ176" s="313" t="s">
        <v>794</v>
      </c>
      <c r="AR176" s="313" t="s">
        <v>1131</v>
      </c>
      <c r="AS176" s="1086"/>
      <c r="AT176" s="841"/>
      <c r="AU176" s="841"/>
      <c r="AV176" s="1076"/>
      <c r="AW176" s="550"/>
      <c r="AX176" s="548" t="s">
        <v>1419</v>
      </c>
      <c r="AY176" s="597"/>
      <c r="AZ176" s="548" t="s">
        <v>1419</v>
      </c>
      <c r="BA176" s="233" t="s">
        <v>1103</v>
      </c>
    </row>
    <row r="177" spans="1:53" ht="153" customHeight="1">
      <c r="A177" s="912" t="s">
        <v>423</v>
      </c>
      <c r="B177" s="870" t="s">
        <v>424</v>
      </c>
      <c r="C177" s="870" t="s">
        <v>425</v>
      </c>
      <c r="D177" s="870">
        <v>476</v>
      </c>
      <c r="E177" s="870"/>
      <c r="F177" s="930"/>
      <c r="G177" s="870" t="s">
        <v>1125</v>
      </c>
      <c r="H177" s="932"/>
      <c r="I177" s="870" t="s">
        <v>1165</v>
      </c>
      <c r="J177" s="870"/>
      <c r="K177" s="851"/>
      <c r="L177" s="966"/>
      <c r="M177" s="311" t="s">
        <v>1168</v>
      </c>
      <c r="N177" s="252" t="s">
        <v>1129</v>
      </c>
      <c r="O177" s="311" t="s">
        <v>1169</v>
      </c>
      <c r="P177" s="858"/>
      <c r="Q177" s="156"/>
      <c r="R177" s="163"/>
      <c r="S177" s="513"/>
      <c r="T177" s="156"/>
      <c r="U177" s="630"/>
      <c r="V177" s="859"/>
      <c r="W177" s="859"/>
      <c r="X177" s="857"/>
      <c r="Y177" s="857"/>
      <c r="Z177" s="857"/>
      <c r="AA177" s="310" t="s">
        <v>1103</v>
      </c>
      <c r="AB177" s="151" t="s">
        <v>1149</v>
      </c>
      <c r="AC177" s="151" t="s">
        <v>1150</v>
      </c>
      <c r="AD177" s="158"/>
      <c r="AE177" s="158"/>
      <c r="AF177" s="158"/>
      <c r="AG177" s="258"/>
      <c r="AH177" s="158"/>
      <c r="AI177" s="208"/>
      <c r="AJ177" s="158"/>
      <c r="AK177" s="164">
        <v>20000000</v>
      </c>
      <c r="AL177" s="494">
        <v>20000000</v>
      </c>
      <c r="AM177" s="514">
        <v>24500000</v>
      </c>
      <c r="AN177" s="165"/>
      <c r="AO177" s="480">
        <v>24500000</v>
      </c>
      <c r="AP177" s="163"/>
      <c r="AQ177" s="313" t="s">
        <v>794</v>
      </c>
      <c r="AR177" s="313" t="s">
        <v>1131</v>
      </c>
      <c r="AS177" s="1086"/>
      <c r="AT177" s="842"/>
      <c r="AU177" s="842"/>
      <c r="AV177" s="1076"/>
      <c r="AW177" s="550"/>
      <c r="AX177" s="548"/>
      <c r="AY177" s="597"/>
      <c r="AZ177" s="548"/>
      <c r="BA177" s="233" t="s">
        <v>1103</v>
      </c>
    </row>
    <row r="178" spans="1:53" ht="108.75" customHeight="1" thickBot="1">
      <c r="A178" s="913"/>
      <c r="B178" s="940"/>
      <c r="C178" s="940"/>
      <c r="D178" s="940"/>
      <c r="E178" s="940"/>
      <c r="F178" s="860" t="s">
        <v>1124</v>
      </c>
      <c r="G178" s="860"/>
      <c r="H178" s="860"/>
      <c r="I178" s="860"/>
      <c r="J178" s="860"/>
      <c r="K178" s="860"/>
      <c r="L178" s="860"/>
      <c r="M178" s="860"/>
      <c r="N178" s="860"/>
      <c r="O178" s="860"/>
      <c r="P178" s="860"/>
      <c r="Q178" s="860"/>
      <c r="R178" s="262"/>
      <c r="S178" s="543"/>
      <c r="T178" s="244"/>
      <c r="U178" s="632">
        <f>AVERAGE(U163:U177)</f>
        <v>0.66666666666666663</v>
      </c>
      <c r="V178" s="348"/>
      <c r="W178" s="348"/>
      <c r="X178" s="244"/>
      <c r="Y178" s="244"/>
      <c r="Z178" s="244"/>
      <c r="AA178" s="316"/>
      <c r="AB178" s="256"/>
      <c r="AC178" s="256"/>
      <c r="AD178" s="245"/>
      <c r="AE178" s="245"/>
      <c r="AF178" s="245"/>
      <c r="AG178" s="263"/>
      <c r="AH178" s="245"/>
      <c r="AI178" s="264"/>
      <c r="AJ178" s="245"/>
      <c r="AK178" s="265"/>
      <c r="AL178" s="492"/>
      <c r="AM178" s="481"/>
      <c r="AN178" s="266"/>
      <c r="AO178" s="481"/>
      <c r="AP178" s="262"/>
      <c r="AQ178" s="317"/>
      <c r="AR178" s="317"/>
      <c r="AS178" s="434" t="s">
        <v>1346</v>
      </c>
      <c r="AT178" s="679">
        <f>SUM(AT163:AT177)</f>
        <v>899605150</v>
      </c>
      <c r="AU178" s="679">
        <f>SUM(AU163:AU177)</f>
        <v>454799988</v>
      </c>
      <c r="AV178" s="653">
        <f>+AU178/AT178</f>
        <v>0.50555511826494104</v>
      </c>
      <c r="AW178" s="550"/>
      <c r="AX178" s="548"/>
      <c r="AY178" s="548"/>
      <c r="AZ178" s="548"/>
      <c r="BA178" s="233"/>
    </row>
    <row r="179" spans="1:53" ht="168" customHeight="1">
      <c r="A179" s="895" t="s">
        <v>423</v>
      </c>
      <c r="B179" s="848" t="s">
        <v>448</v>
      </c>
      <c r="C179" s="848" t="s">
        <v>449</v>
      </c>
      <c r="D179" s="848">
        <v>476</v>
      </c>
      <c r="E179" s="848" t="s">
        <v>1170</v>
      </c>
      <c r="F179" s="956">
        <v>2024130010162</v>
      </c>
      <c r="G179" s="956" t="s">
        <v>1171</v>
      </c>
      <c r="H179" s="984" t="s">
        <v>1172</v>
      </c>
      <c r="I179" s="985" t="s">
        <v>1173</v>
      </c>
      <c r="J179" s="188">
        <v>0</v>
      </c>
      <c r="K179" s="571">
        <v>0</v>
      </c>
      <c r="L179" s="318">
        <v>0.3</v>
      </c>
      <c r="M179" s="204" t="s">
        <v>1174</v>
      </c>
      <c r="N179" s="270"/>
      <c r="O179" s="204" t="s">
        <v>1175</v>
      </c>
      <c r="P179" s="282">
        <v>2</v>
      </c>
      <c r="Q179" s="188">
        <v>1</v>
      </c>
      <c r="R179" s="195">
        <v>0</v>
      </c>
      <c r="S179" s="571">
        <v>0</v>
      </c>
      <c r="T179" s="195">
        <f t="shared" ref="T179:T180" si="34">+R179+S179</f>
        <v>0</v>
      </c>
      <c r="U179" s="630">
        <f t="shared" ref="U179" si="35">IF(+T179/Q179&gt;1,1,T179/Q179)</f>
        <v>0</v>
      </c>
      <c r="V179" s="349">
        <v>45474</v>
      </c>
      <c r="W179" s="349">
        <v>45657</v>
      </c>
      <c r="X179" s="168">
        <f t="shared" ref="X179:X184" si="36">+W179-V179</f>
        <v>183</v>
      </c>
      <c r="Y179" s="296"/>
      <c r="Z179" s="296"/>
      <c r="AA179" s="185" t="s">
        <v>1103</v>
      </c>
      <c r="AB179" s="185" t="s">
        <v>699</v>
      </c>
      <c r="AC179" s="185" t="s">
        <v>1176</v>
      </c>
      <c r="AD179" s="189"/>
      <c r="AE179" s="189"/>
      <c r="AF179" s="189"/>
      <c r="AG179" s="257"/>
      <c r="AH179" s="189"/>
      <c r="AI179" s="169"/>
      <c r="AJ179" s="189"/>
      <c r="AK179" s="196">
        <v>82000000</v>
      </c>
      <c r="AL179" s="493"/>
      <c r="AM179" s="482">
        <v>0</v>
      </c>
      <c r="AN179" s="197"/>
      <c r="AO179" s="482">
        <v>0</v>
      </c>
      <c r="AP179" s="195"/>
      <c r="AQ179" s="204" t="s">
        <v>703</v>
      </c>
      <c r="AR179" s="249" t="s">
        <v>1177</v>
      </c>
      <c r="AS179" s="891" t="s">
        <v>1378</v>
      </c>
      <c r="AT179" s="1074">
        <v>28000000</v>
      </c>
      <c r="AU179" s="1074">
        <v>28000000</v>
      </c>
      <c r="AV179" s="1092">
        <f>+AU179/AT179</f>
        <v>1</v>
      </c>
      <c r="AW179" s="550"/>
      <c r="AX179" s="548"/>
      <c r="AY179" s="597"/>
      <c r="AZ179" s="548"/>
      <c r="BA179" s="220" t="s">
        <v>1103</v>
      </c>
    </row>
    <row r="180" spans="1:53" ht="168" customHeight="1">
      <c r="A180" s="896"/>
      <c r="B180" s="898" t="s">
        <v>448</v>
      </c>
      <c r="C180" s="898" t="s">
        <v>449</v>
      </c>
      <c r="D180" s="898">
        <v>476</v>
      </c>
      <c r="E180" s="898" t="s">
        <v>1170</v>
      </c>
      <c r="F180" s="956"/>
      <c r="G180" s="956" t="s">
        <v>1171</v>
      </c>
      <c r="H180" s="975"/>
      <c r="I180" s="977" t="s">
        <v>1173</v>
      </c>
      <c r="J180" s="157">
        <v>1</v>
      </c>
      <c r="K180" s="572">
        <v>0</v>
      </c>
      <c r="L180" s="254">
        <v>0.3</v>
      </c>
      <c r="M180" s="220" t="s">
        <v>1178</v>
      </c>
      <c r="N180" s="273"/>
      <c r="O180" s="220" t="s">
        <v>1179</v>
      </c>
      <c r="P180" s="275">
        <v>4</v>
      </c>
      <c r="Q180" s="157">
        <v>1</v>
      </c>
      <c r="R180" s="163">
        <v>1</v>
      </c>
      <c r="S180" s="572">
        <v>0</v>
      </c>
      <c r="T180" s="195">
        <f t="shared" si="34"/>
        <v>1</v>
      </c>
      <c r="U180" s="630">
        <f t="shared" ref="U180" si="37">IF(+T180/Q180&gt;1,1,T180/Q180)</f>
        <v>1</v>
      </c>
      <c r="V180" s="312">
        <v>45474</v>
      </c>
      <c r="W180" s="312">
        <v>45657</v>
      </c>
      <c r="X180" s="156">
        <f t="shared" si="36"/>
        <v>183</v>
      </c>
      <c r="Y180" s="299"/>
      <c r="Z180" s="299"/>
      <c r="AA180" s="151" t="s">
        <v>1103</v>
      </c>
      <c r="AB180" s="151" t="s">
        <v>699</v>
      </c>
      <c r="AC180" s="151" t="s">
        <v>1176</v>
      </c>
      <c r="AD180" s="158"/>
      <c r="AE180" s="158"/>
      <c r="AF180" s="158"/>
      <c r="AG180" s="258"/>
      <c r="AH180" s="158"/>
      <c r="AI180" s="208"/>
      <c r="AJ180" s="158"/>
      <c r="AK180" s="164">
        <v>0</v>
      </c>
      <c r="AL180" s="494">
        <v>71722186.670000002</v>
      </c>
      <c r="AM180" s="480">
        <v>0</v>
      </c>
      <c r="AN180" s="165"/>
      <c r="AO180" s="480">
        <v>0</v>
      </c>
      <c r="AP180" s="163"/>
      <c r="AQ180" s="220" t="s">
        <v>703</v>
      </c>
      <c r="AR180" s="240" t="s">
        <v>1177</v>
      </c>
      <c r="AS180" s="891"/>
      <c r="AT180" s="841"/>
      <c r="AU180" s="841"/>
      <c r="AV180" s="1092"/>
      <c r="AW180" s="551" t="s">
        <v>1417</v>
      </c>
      <c r="AX180" s="548" t="s">
        <v>1419</v>
      </c>
      <c r="AY180" s="596" t="s">
        <v>1598</v>
      </c>
      <c r="AZ180" s="548"/>
      <c r="BA180" s="220" t="s">
        <v>1103</v>
      </c>
    </row>
    <row r="181" spans="1:53" ht="126" customHeight="1">
      <c r="A181" s="896"/>
      <c r="B181" s="898" t="s">
        <v>448</v>
      </c>
      <c r="C181" s="898" t="s">
        <v>449</v>
      </c>
      <c r="D181" s="898">
        <v>476</v>
      </c>
      <c r="E181" s="898" t="s">
        <v>1170</v>
      </c>
      <c r="F181" s="956"/>
      <c r="G181" s="956" t="s">
        <v>1171</v>
      </c>
      <c r="H181" s="961" t="s">
        <v>1180</v>
      </c>
      <c r="I181" s="962" t="s">
        <v>457</v>
      </c>
      <c r="J181" s="962">
        <v>0</v>
      </c>
      <c r="K181" s="979">
        <v>0</v>
      </c>
      <c r="L181" s="963">
        <v>0.4</v>
      </c>
      <c r="M181" s="220" t="s">
        <v>1181</v>
      </c>
      <c r="N181" s="273"/>
      <c r="O181" s="220" t="s">
        <v>1182</v>
      </c>
      <c r="P181" s="275">
        <v>1</v>
      </c>
      <c r="Q181" s="157" t="s">
        <v>205</v>
      </c>
      <c r="R181" s="163"/>
      <c r="S181" s="572"/>
      <c r="T181" s="195"/>
      <c r="U181" s="630"/>
      <c r="V181" s="312">
        <v>45474</v>
      </c>
      <c r="W181" s="312">
        <v>45657</v>
      </c>
      <c r="X181" s="156">
        <f t="shared" si="36"/>
        <v>183</v>
      </c>
      <c r="Y181" s="299"/>
      <c r="Z181" s="299"/>
      <c r="AA181" s="151" t="s">
        <v>1103</v>
      </c>
      <c r="AB181" s="151" t="s">
        <v>699</v>
      </c>
      <c r="AC181" s="151" t="s">
        <v>1176</v>
      </c>
      <c r="AD181" s="158"/>
      <c r="AE181" s="158"/>
      <c r="AF181" s="158"/>
      <c r="AG181" s="258"/>
      <c r="AH181" s="158"/>
      <c r="AI181" s="208"/>
      <c r="AJ181" s="158"/>
      <c r="AK181" s="164">
        <v>0</v>
      </c>
      <c r="AL181" s="494">
        <v>0</v>
      </c>
      <c r="AM181" s="480">
        <v>0</v>
      </c>
      <c r="AN181" s="165"/>
      <c r="AO181" s="480">
        <v>0</v>
      </c>
      <c r="AP181" s="163"/>
      <c r="AQ181" s="220" t="s">
        <v>703</v>
      </c>
      <c r="AR181" s="240" t="s">
        <v>1177</v>
      </c>
      <c r="AS181" s="895"/>
      <c r="AT181" s="842"/>
      <c r="AU181" s="842"/>
      <c r="AV181" s="1075"/>
      <c r="AW181" s="550"/>
      <c r="AX181" s="548"/>
      <c r="AY181" s="597"/>
      <c r="AZ181" s="548"/>
      <c r="BA181" s="220" t="s">
        <v>1103</v>
      </c>
    </row>
    <row r="182" spans="1:53" ht="147" customHeight="1">
      <c r="A182" s="896"/>
      <c r="B182" s="898" t="s">
        <v>448</v>
      </c>
      <c r="C182" s="898" t="s">
        <v>449</v>
      </c>
      <c r="D182" s="898">
        <v>476</v>
      </c>
      <c r="E182" s="898" t="s">
        <v>1170</v>
      </c>
      <c r="F182" s="956"/>
      <c r="G182" s="956" t="s">
        <v>1171</v>
      </c>
      <c r="H182" s="949"/>
      <c r="I182" s="948"/>
      <c r="J182" s="948"/>
      <c r="K182" s="980"/>
      <c r="L182" s="947"/>
      <c r="M182" s="220" t="s">
        <v>1183</v>
      </c>
      <c r="N182" s="273"/>
      <c r="O182" s="220" t="s">
        <v>1184</v>
      </c>
      <c r="P182" s="275">
        <v>1</v>
      </c>
      <c r="Q182" s="157" t="s">
        <v>205</v>
      </c>
      <c r="R182" s="163"/>
      <c r="S182" s="572"/>
      <c r="T182" s="195"/>
      <c r="U182" s="630"/>
      <c r="V182" s="312">
        <v>45474</v>
      </c>
      <c r="W182" s="312">
        <v>45657</v>
      </c>
      <c r="X182" s="156">
        <f t="shared" si="36"/>
        <v>183</v>
      </c>
      <c r="Y182" s="299"/>
      <c r="Z182" s="299"/>
      <c r="AA182" s="151" t="s">
        <v>1103</v>
      </c>
      <c r="AB182" s="151" t="s">
        <v>699</v>
      </c>
      <c r="AC182" s="151" t="s">
        <v>1176</v>
      </c>
      <c r="AD182" s="158"/>
      <c r="AE182" s="158"/>
      <c r="AF182" s="158"/>
      <c r="AG182" s="258"/>
      <c r="AH182" s="158"/>
      <c r="AI182" s="208"/>
      <c r="AJ182" s="158"/>
      <c r="AK182" s="164">
        <v>0</v>
      </c>
      <c r="AL182" s="494">
        <v>0</v>
      </c>
      <c r="AM182" s="480">
        <v>0</v>
      </c>
      <c r="AN182" s="165"/>
      <c r="AO182" s="480">
        <v>0</v>
      </c>
      <c r="AP182" s="163"/>
      <c r="AQ182" s="220" t="s">
        <v>703</v>
      </c>
      <c r="AR182" s="240" t="s">
        <v>1177</v>
      </c>
      <c r="AS182" s="1097" t="s">
        <v>1379</v>
      </c>
      <c r="AT182" s="838">
        <v>82000000</v>
      </c>
      <c r="AU182" s="838">
        <v>4000000</v>
      </c>
      <c r="AV182" s="843">
        <f>+AU182/AT182</f>
        <v>4.878048780487805E-2</v>
      </c>
      <c r="AW182" s="550"/>
      <c r="AX182" s="548"/>
      <c r="AY182" s="597"/>
      <c r="AZ182" s="548"/>
      <c r="BA182" s="220" t="s">
        <v>1103</v>
      </c>
    </row>
    <row r="183" spans="1:53" ht="72" customHeight="1">
      <c r="A183" s="896"/>
      <c r="B183" s="898" t="s">
        <v>448</v>
      </c>
      <c r="C183" s="898" t="s">
        <v>449</v>
      </c>
      <c r="D183" s="898">
        <v>476</v>
      </c>
      <c r="E183" s="898" t="s">
        <v>1170</v>
      </c>
      <c r="F183" s="956"/>
      <c r="G183" s="956" t="s">
        <v>1171</v>
      </c>
      <c r="H183" s="981" t="s">
        <v>1185</v>
      </c>
      <c r="I183" s="847" t="s">
        <v>910</v>
      </c>
      <c r="J183" s="847">
        <v>0</v>
      </c>
      <c r="K183" s="849">
        <v>0</v>
      </c>
      <c r="L183" s="963">
        <v>0.4</v>
      </c>
      <c r="M183" s="220" t="s">
        <v>1186</v>
      </c>
      <c r="N183" s="273"/>
      <c r="O183" s="220" t="s">
        <v>1187</v>
      </c>
      <c r="P183" s="275">
        <v>1</v>
      </c>
      <c r="Q183" s="157" t="s">
        <v>205</v>
      </c>
      <c r="R183" s="163"/>
      <c r="S183" s="572"/>
      <c r="T183" s="195"/>
      <c r="U183" s="630"/>
      <c r="V183" s="312">
        <v>45474</v>
      </c>
      <c r="W183" s="312">
        <v>45657</v>
      </c>
      <c r="X183" s="156">
        <f t="shared" si="36"/>
        <v>183</v>
      </c>
      <c r="Y183" s="299"/>
      <c r="Z183" s="299"/>
      <c r="AA183" s="151" t="s">
        <v>1103</v>
      </c>
      <c r="AB183" s="151" t="s">
        <v>699</v>
      </c>
      <c r="AC183" s="151" t="s">
        <v>1176</v>
      </c>
      <c r="AD183" s="158"/>
      <c r="AE183" s="158"/>
      <c r="AF183" s="158"/>
      <c r="AG183" s="258"/>
      <c r="AH183" s="158"/>
      <c r="AI183" s="208"/>
      <c r="AJ183" s="158"/>
      <c r="AK183" s="164">
        <v>0</v>
      </c>
      <c r="AL183" s="494">
        <v>0</v>
      </c>
      <c r="AM183" s="480">
        <v>0</v>
      </c>
      <c r="AN183" s="165"/>
      <c r="AO183" s="480">
        <v>0</v>
      </c>
      <c r="AP183" s="163"/>
      <c r="AQ183" s="220" t="s">
        <v>703</v>
      </c>
      <c r="AR183" s="240" t="s">
        <v>1177</v>
      </c>
      <c r="AS183" s="1098"/>
      <c r="AT183" s="838"/>
      <c r="AU183" s="838"/>
      <c r="AV183" s="844"/>
      <c r="AW183" s="550"/>
      <c r="AX183" s="548"/>
      <c r="AY183" s="597"/>
      <c r="AZ183" s="548"/>
      <c r="BA183" s="220" t="s">
        <v>1103</v>
      </c>
    </row>
    <row r="184" spans="1:53" ht="117">
      <c r="A184" s="896"/>
      <c r="B184" s="898" t="s">
        <v>448</v>
      </c>
      <c r="C184" s="898" t="s">
        <v>449</v>
      </c>
      <c r="D184" s="898">
        <v>476</v>
      </c>
      <c r="E184" s="898" t="s">
        <v>1170</v>
      </c>
      <c r="F184" s="956"/>
      <c r="G184" s="956" t="s">
        <v>1171</v>
      </c>
      <c r="H184" s="982" t="s">
        <v>1185</v>
      </c>
      <c r="I184" s="969"/>
      <c r="J184" s="969"/>
      <c r="K184" s="850"/>
      <c r="L184" s="960">
        <v>0.3</v>
      </c>
      <c r="M184" s="287" t="s">
        <v>1188</v>
      </c>
      <c r="N184" s="273"/>
      <c r="O184" s="220"/>
      <c r="P184" s="275">
        <v>1</v>
      </c>
      <c r="Q184" s="157" t="s">
        <v>205</v>
      </c>
      <c r="R184" s="163"/>
      <c r="S184" s="572"/>
      <c r="T184" s="195"/>
      <c r="U184" s="630"/>
      <c r="V184" s="312">
        <v>45474</v>
      </c>
      <c r="W184" s="312">
        <v>45657</v>
      </c>
      <c r="X184" s="156">
        <f t="shared" si="36"/>
        <v>183</v>
      </c>
      <c r="Y184" s="299"/>
      <c r="Z184" s="299"/>
      <c r="AA184" s="151" t="s">
        <v>1103</v>
      </c>
      <c r="AB184" s="151" t="s">
        <v>699</v>
      </c>
      <c r="AC184" s="151" t="s">
        <v>1176</v>
      </c>
      <c r="AD184" s="158"/>
      <c r="AE184" s="158"/>
      <c r="AF184" s="158"/>
      <c r="AG184" s="258"/>
      <c r="AH184" s="158"/>
      <c r="AI184" s="208"/>
      <c r="AJ184" s="158"/>
      <c r="AK184" s="164">
        <v>0</v>
      </c>
      <c r="AL184" s="494">
        <v>0</v>
      </c>
      <c r="AM184" s="480">
        <v>0</v>
      </c>
      <c r="AN184" s="165"/>
      <c r="AO184" s="480">
        <v>0</v>
      </c>
      <c r="AP184" s="163"/>
      <c r="AQ184" s="220" t="s">
        <v>703</v>
      </c>
      <c r="AR184" s="240" t="s">
        <v>1177</v>
      </c>
      <c r="AS184" s="1098"/>
      <c r="AT184" s="838"/>
      <c r="AU184" s="838"/>
      <c r="AV184" s="844"/>
      <c r="AW184" s="550"/>
      <c r="AX184" s="548"/>
      <c r="AY184" s="597"/>
      <c r="AZ184" s="548"/>
      <c r="BA184" s="220" t="s">
        <v>1103</v>
      </c>
    </row>
    <row r="185" spans="1:53" ht="117">
      <c r="A185" s="896"/>
      <c r="B185" s="898" t="s">
        <v>448</v>
      </c>
      <c r="C185" s="898" t="s">
        <v>449</v>
      </c>
      <c r="D185" s="898">
        <v>476</v>
      </c>
      <c r="E185" s="898" t="s">
        <v>1170</v>
      </c>
      <c r="F185" s="956"/>
      <c r="G185" s="956" t="s">
        <v>1171</v>
      </c>
      <c r="H185" s="983" t="s">
        <v>1185</v>
      </c>
      <c r="I185" s="848"/>
      <c r="J185" s="848"/>
      <c r="K185" s="851"/>
      <c r="L185" s="947">
        <v>0.3</v>
      </c>
      <c r="M185" s="220" t="s">
        <v>1189</v>
      </c>
      <c r="N185" s="273"/>
      <c r="O185" s="220"/>
      <c r="P185" s="275"/>
      <c r="Q185" s="157" t="s">
        <v>205</v>
      </c>
      <c r="R185" s="163"/>
      <c r="S185" s="572"/>
      <c r="T185" s="195"/>
      <c r="U185" s="630"/>
      <c r="V185" s="299"/>
      <c r="W185" s="299"/>
      <c r="X185" s="299"/>
      <c r="Y185" s="299"/>
      <c r="Z185" s="299"/>
      <c r="AA185" s="151" t="s">
        <v>1103</v>
      </c>
      <c r="AB185" s="151" t="s">
        <v>699</v>
      </c>
      <c r="AC185" s="151" t="s">
        <v>1176</v>
      </c>
      <c r="AD185" s="158"/>
      <c r="AE185" s="158"/>
      <c r="AF185" s="158"/>
      <c r="AG185" s="258"/>
      <c r="AH185" s="158"/>
      <c r="AI185" s="208"/>
      <c r="AJ185" s="158"/>
      <c r="AK185" s="164">
        <v>0</v>
      </c>
      <c r="AL185" s="494">
        <v>10277813.33</v>
      </c>
      <c r="AM185" s="515">
        <v>10277813.33</v>
      </c>
      <c r="AN185" s="165"/>
      <c r="AO185" s="480">
        <v>0</v>
      </c>
      <c r="AP185" s="163"/>
      <c r="AQ185" s="220" t="s">
        <v>703</v>
      </c>
      <c r="AR185" s="240" t="s">
        <v>1177</v>
      </c>
      <c r="AS185" s="1099"/>
      <c r="AT185" s="838"/>
      <c r="AU185" s="838"/>
      <c r="AV185" s="844"/>
      <c r="AW185" s="550"/>
      <c r="AX185" s="548"/>
      <c r="AY185" s="597"/>
      <c r="AZ185" s="548"/>
      <c r="BA185" s="220" t="s">
        <v>1103</v>
      </c>
    </row>
    <row r="186" spans="1:53" ht="187.2">
      <c r="A186" s="896"/>
      <c r="B186" s="898" t="s">
        <v>448</v>
      </c>
      <c r="C186" s="898" t="s">
        <v>449</v>
      </c>
      <c r="D186" s="898">
        <v>476</v>
      </c>
      <c r="E186" s="898" t="s">
        <v>1170</v>
      </c>
      <c r="F186" s="956"/>
      <c r="G186" s="956" t="s">
        <v>1171</v>
      </c>
      <c r="H186" s="473" t="s">
        <v>1172</v>
      </c>
      <c r="I186" s="253" t="s">
        <v>1173</v>
      </c>
      <c r="J186" s="157">
        <v>0</v>
      </c>
      <c r="K186" s="572">
        <v>0</v>
      </c>
      <c r="L186" s="254">
        <v>0.3</v>
      </c>
      <c r="M186" s="220"/>
      <c r="N186" s="273"/>
      <c r="O186" s="220"/>
      <c r="P186" s="275"/>
      <c r="Q186" s="157" t="s">
        <v>205</v>
      </c>
      <c r="R186" s="163"/>
      <c r="S186" s="572"/>
      <c r="T186" s="195"/>
      <c r="U186" s="630"/>
      <c r="V186" s="299"/>
      <c r="W186" s="299"/>
      <c r="X186" s="299"/>
      <c r="Y186" s="299"/>
      <c r="Z186" s="299"/>
      <c r="AA186" s="151" t="s">
        <v>1103</v>
      </c>
      <c r="AB186" s="151" t="s">
        <v>699</v>
      </c>
      <c r="AC186" s="151" t="s">
        <v>1176</v>
      </c>
      <c r="AD186" s="158"/>
      <c r="AE186" s="158"/>
      <c r="AF186" s="158"/>
      <c r="AG186" s="258"/>
      <c r="AH186" s="158"/>
      <c r="AI186" s="208"/>
      <c r="AJ186" s="158"/>
      <c r="AK186" s="164">
        <v>0</v>
      </c>
      <c r="AL186" s="494">
        <v>0</v>
      </c>
      <c r="AM186" s="480">
        <v>0</v>
      </c>
      <c r="AN186" s="165"/>
      <c r="AO186" s="480">
        <v>0</v>
      </c>
      <c r="AP186" s="163"/>
      <c r="AQ186" s="220" t="s">
        <v>703</v>
      </c>
      <c r="AR186" s="240" t="s">
        <v>1177</v>
      </c>
      <c r="AS186" s="221"/>
      <c r="AT186" s="838"/>
      <c r="AU186" s="838"/>
      <c r="AV186" s="844"/>
      <c r="AW186" s="550"/>
      <c r="AX186" s="548"/>
      <c r="AY186" s="597"/>
      <c r="AZ186" s="548"/>
      <c r="BA186" s="220" t="s">
        <v>1103</v>
      </c>
    </row>
    <row r="187" spans="1:53" ht="187.2">
      <c r="A187" s="896"/>
      <c r="B187" s="898" t="s">
        <v>448</v>
      </c>
      <c r="C187" s="898" t="s">
        <v>449</v>
      </c>
      <c r="D187" s="898">
        <v>476</v>
      </c>
      <c r="E187" s="898" t="s">
        <v>1170</v>
      </c>
      <c r="F187" s="948"/>
      <c r="G187" s="948" t="s">
        <v>1171</v>
      </c>
      <c r="H187" s="474" t="s">
        <v>1172</v>
      </c>
      <c r="I187" s="320" t="s">
        <v>1173</v>
      </c>
      <c r="J187" s="176">
        <v>0</v>
      </c>
      <c r="K187" s="574">
        <v>0</v>
      </c>
      <c r="L187" s="315">
        <v>0.3</v>
      </c>
      <c r="M187" s="223"/>
      <c r="N187" s="321"/>
      <c r="O187" s="223"/>
      <c r="P187" s="322"/>
      <c r="Q187" s="157" t="s">
        <v>205</v>
      </c>
      <c r="R187" s="181"/>
      <c r="S187" s="574"/>
      <c r="T187" s="195"/>
      <c r="U187" s="630"/>
      <c r="V187" s="302"/>
      <c r="W187" s="302"/>
      <c r="X187" s="302"/>
      <c r="Y187" s="302"/>
      <c r="Z187" s="302"/>
      <c r="AA187" s="180" t="s">
        <v>1103</v>
      </c>
      <c r="AB187" s="180" t="s">
        <v>699</v>
      </c>
      <c r="AC187" s="180" t="s">
        <v>1176</v>
      </c>
      <c r="AD187" s="177"/>
      <c r="AE187" s="177"/>
      <c r="AF187" s="177"/>
      <c r="AG187" s="303"/>
      <c r="AH187" s="177"/>
      <c r="AI187" s="281"/>
      <c r="AJ187" s="177"/>
      <c r="AK187" s="182">
        <v>0</v>
      </c>
      <c r="AL187" s="495">
        <v>0</v>
      </c>
      <c r="AM187" s="483">
        <v>0</v>
      </c>
      <c r="AN187" s="183"/>
      <c r="AO187" s="483">
        <v>0</v>
      </c>
      <c r="AP187" s="181"/>
      <c r="AQ187" s="223" t="s">
        <v>703</v>
      </c>
      <c r="AR187" s="247" t="s">
        <v>1177</v>
      </c>
      <c r="AS187" s="224"/>
      <c r="AT187" s="838"/>
      <c r="AU187" s="838"/>
      <c r="AV187" s="845"/>
      <c r="AW187" s="550"/>
      <c r="AX187" s="548"/>
      <c r="AY187" s="597"/>
      <c r="AZ187" s="548"/>
      <c r="BA187" s="220" t="s">
        <v>1103</v>
      </c>
    </row>
    <row r="188" spans="1:53" ht="80.25" customHeight="1" thickBot="1">
      <c r="A188" s="897"/>
      <c r="B188" s="899"/>
      <c r="C188" s="899"/>
      <c r="D188" s="899"/>
      <c r="E188" s="899"/>
      <c r="F188" s="860" t="s">
        <v>1170</v>
      </c>
      <c r="G188" s="860"/>
      <c r="H188" s="860"/>
      <c r="I188" s="860"/>
      <c r="J188" s="860"/>
      <c r="K188" s="860"/>
      <c r="L188" s="860"/>
      <c r="M188" s="860"/>
      <c r="N188" s="860"/>
      <c r="O188" s="860"/>
      <c r="P188" s="860"/>
      <c r="Q188" s="860"/>
      <c r="R188" s="262"/>
      <c r="S188" s="580"/>
      <c r="T188" s="262"/>
      <c r="U188" s="632">
        <f>AVERAGE(U179:U185)</f>
        <v>0.5</v>
      </c>
      <c r="V188" s="328"/>
      <c r="W188" s="328"/>
      <c r="X188" s="328"/>
      <c r="Y188" s="328"/>
      <c r="Z188" s="328"/>
      <c r="AA188" s="256"/>
      <c r="AB188" s="256"/>
      <c r="AC188" s="256"/>
      <c r="AD188" s="245"/>
      <c r="AE188" s="245"/>
      <c r="AF188" s="245"/>
      <c r="AG188" s="263"/>
      <c r="AH188" s="245"/>
      <c r="AI188" s="264"/>
      <c r="AJ188" s="245"/>
      <c r="AK188" s="265"/>
      <c r="AL188" s="492"/>
      <c r="AM188" s="481"/>
      <c r="AN188" s="266"/>
      <c r="AO188" s="481"/>
      <c r="AP188" s="262"/>
      <c r="AQ188" s="274"/>
      <c r="AR188" s="274"/>
      <c r="AS188" s="434" t="s">
        <v>1380</v>
      </c>
      <c r="AT188" s="680">
        <f>SUM(AT179:AT187)</f>
        <v>110000000</v>
      </c>
      <c r="AU188" s="680">
        <f>SUM(AU179:AU187)</f>
        <v>32000000</v>
      </c>
      <c r="AV188" s="653">
        <f>+AU188/AT188</f>
        <v>0.29090909090909089</v>
      </c>
      <c r="AW188" s="550"/>
      <c r="AX188" s="548"/>
      <c r="AY188" s="548"/>
      <c r="AZ188" s="548"/>
      <c r="BA188" s="220"/>
    </row>
    <row r="189" spans="1:53" ht="140.4">
      <c r="A189" s="967" t="s">
        <v>472</v>
      </c>
      <c r="B189" s="968" t="s">
        <v>473</v>
      </c>
      <c r="C189" s="968" t="s">
        <v>474</v>
      </c>
      <c r="D189" s="968">
        <v>0.04</v>
      </c>
      <c r="E189" s="968" t="s">
        <v>1190</v>
      </c>
      <c r="F189" s="971">
        <v>2024130010045</v>
      </c>
      <c r="G189" s="964" t="s">
        <v>1191</v>
      </c>
      <c r="H189" s="965" t="s">
        <v>1192</v>
      </c>
      <c r="I189" s="964" t="s">
        <v>1193</v>
      </c>
      <c r="J189" s="964">
        <v>6</v>
      </c>
      <c r="K189" s="856">
        <v>6</v>
      </c>
      <c r="L189" s="964">
        <v>0.65</v>
      </c>
      <c r="M189" s="444" t="s">
        <v>1194</v>
      </c>
      <c r="N189" s="139"/>
      <c r="O189" s="444"/>
      <c r="P189" s="137">
        <v>48</v>
      </c>
      <c r="Q189" s="138">
        <v>12</v>
      </c>
      <c r="R189" s="145">
        <v>6</v>
      </c>
      <c r="S189" s="573">
        <v>6</v>
      </c>
      <c r="T189" s="195">
        <f t="shared" ref="T189:T190" si="38">+R189+S189</f>
        <v>12</v>
      </c>
      <c r="U189" s="630">
        <f t="shared" ref="U189:U190" si="39">IF(+T189/Q189&gt;1,1,T189/Q189)</f>
        <v>1</v>
      </c>
      <c r="V189" s="141">
        <v>45474</v>
      </c>
      <c r="W189" s="141">
        <v>45657</v>
      </c>
      <c r="X189" s="142">
        <f t="shared" ref="X189:X227" si="40">+W189-V189</f>
        <v>183</v>
      </c>
      <c r="Y189" s="445">
        <f>48*20</f>
        <v>960</v>
      </c>
      <c r="Z189" s="319"/>
      <c r="AA189" s="143" t="s">
        <v>1103</v>
      </c>
      <c r="AB189" s="143" t="s">
        <v>1195</v>
      </c>
      <c r="AC189" s="143" t="s">
        <v>1196</v>
      </c>
      <c r="AD189" s="140"/>
      <c r="AE189" s="140"/>
      <c r="AF189" s="140"/>
      <c r="AG189" s="271"/>
      <c r="AH189" s="140"/>
      <c r="AI189" s="272"/>
      <c r="AJ189" s="140"/>
      <c r="AK189" s="147">
        <v>0</v>
      </c>
      <c r="AL189" s="497">
        <v>0</v>
      </c>
      <c r="AM189" s="479">
        <v>0</v>
      </c>
      <c r="AN189" s="148"/>
      <c r="AO189" s="479">
        <v>0</v>
      </c>
      <c r="AP189" s="145"/>
      <c r="AQ189" s="435" t="s">
        <v>703</v>
      </c>
      <c r="AR189" s="436" t="s">
        <v>1197</v>
      </c>
      <c r="AS189" s="446" t="s">
        <v>1381</v>
      </c>
      <c r="AT189" s="681">
        <v>257793463</v>
      </c>
      <c r="AU189" s="681">
        <v>251893463</v>
      </c>
      <c r="AV189" s="502">
        <f>+AU189/AT189</f>
        <v>0.97711346156205681</v>
      </c>
      <c r="AW189" s="551" t="s">
        <v>1420</v>
      </c>
      <c r="AX189" s="548"/>
      <c r="AY189" s="597"/>
      <c r="AZ189" s="548"/>
      <c r="BA189" s="220" t="s">
        <v>1103</v>
      </c>
    </row>
    <row r="190" spans="1:53" ht="193.2" customHeight="1">
      <c r="A190" s="891" t="s">
        <v>472</v>
      </c>
      <c r="B190" s="969" t="s">
        <v>473</v>
      </c>
      <c r="C190" s="969" t="s">
        <v>474</v>
      </c>
      <c r="D190" s="969">
        <v>0.04</v>
      </c>
      <c r="E190" s="969"/>
      <c r="F190" s="972"/>
      <c r="G190" s="956" t="s">
        <v>1191</v>
      </c>
      <c r="H190" s="957"/>
      <c r="I190" s="956" t="s">
        <v>1193</v>
      </c>
      <c r="J190" s="956"/>
      <c r="K190" s="850"/>
      <c r="L190" s="956">
        <v>0.65</v>
      </c>
      <c r="M190" s="220" t="s">
        <v>1198</v>
      </c>
      <c r="N190" s="157"/>
      <c r="O190" s="220" t="s">
        <v>1199</v>
      </c>
      <c r="P190" s="155">
        <v>4</v>
      </c>
      <c r="Q190" s="156">
        <v>1</v>
      </c>
      <c r="R190" s="163">
        <v>0</v>
      </c>
      <c r="S190" s="572">
        <v>0</v>
      </c>
      <c r="T190" s="195">
        <f t="shared" si="38"/>
        <v>0</v>
      </c>
      <c r="U190" s="630">
        <f t="shared" si="39"/>
        <v>0</v>
      </c>
      <c r="V190" s="159">
        <v>45474</v>
      </c>
      <c r="W190" s="159">
        <v>45657</v>
      </c>
      <c r="X190" s="160">
        <f t="shared" si="40"/>
        <v>183</v>
      </c>
      <c r="Y190" s="299"/>
      <c r="Z190" s="299"/>
      <c r="AA190" s="151" t="s">
        <v>1103</v>
      </c>
      <c r="AB190" s="151" t="s">
        <v>1195</v>
      </c>
      <c r="AC190" s="151" t="s">
        <v>1196</v>
      </c>
      <c r="AD190" s="158"/>
      <c r="AE190" s="158"/>
      <c r="AF190" s="158"/>
      <c r="AG190" s="258"/>
      <c r="AH190" s="158"/>
      <c r="AI190" s="208"/>
      <c r="AJ190" s="158"/>
      <c r="AK190" s="164">
        <v>18000000</v>
      </c>
      <c r="AL190" s="494">
        <v>18000000</v>
      </c>
      <c r="AM190" s="480">
        <v>0</v>
      </c>
      <c r="AN190" s="165"/>
      <c r="AO190" s="480">
        <v>0</v>
      </c>
      <c r="AP190" s="163"/>
      <c r="AQ190" s="300" t="s">
        <v>703</v>
      </c>
      <c r="AR190" s="301" t="s">
        <v>1197</v>
      </c>
      <c r="AS190" s="323" t="s">
        <v>1382</v>
      </c>
      <c r="AT190" s="681">
        <v>192398320</v>
      </c>
      <c r="AU190" s="681">
        <v>192398320</v>
      </c>
      <c r="AV190" s="467">
        <f>+AU190/AT190</f>
        <v>1</v>
      </c>
      <c r="AW190" s="550"/>
      <c r="AX190" s="548"/>
      <c r="AY190" s="597"/>
      <c r="AZ190" s="548"/>
      <c r="BA190" s="220" t="s">
        <v>1103</v>
      </c>
    </row>
    <row r="191" spans="1:53" ht="163.80000000000001" customHeight="1">
      <c r="A191" s="891" t="s">
        <v>478</v>
      </c>
      <c r="B191" s="969" t="s">
        <v>473</v>
      </c>
      <c r="C191" s="969" t="s">
        <v>474</v>
      </c>
      <c r="D191" s="969">
        <v>0.15</v>
      </c>
      <c r="E191" s="969"/>
      <c r="F191" s="972"/>
      <c r="G191" s="956" t="s">
        <v>1191</v>
      </c>
      <c r="H191" s="949"/>
      <c r="I191" s="948" t="s">
        <v>1193</v>
      </c>
      <c r="J191" s="948"/>
      <c r="K191" s="851"/>
      <c r="L191" s="948">
        <v>0.65</v>
      </c>
      <c r="M191" s="220" t="s">
        <v>1200</v>
      </c>
      <c r="N191" s="157"/>
      <c r="O191" s="220" t="s">
        <v>1201</v>
      </c>
      <c r="P191" s="155">
        <v>3</v>
      </c>
      <c r="Q191" s="156" t="s">
        <v>205</v>
      </c>
      <c r="R191" s="163"/>
      <c r="S191" s="572"/>
      <c r="T191" s="195"/>
      <c r="U191" s="630"/>
      <c r="V191" s="159">
        <v>45474</v>
      </c>
      <c r="W191" s="159">
        <v>45657</v>
      </c>
      <c r="X191" s="160">
        <f t="shared" si="40"/>
        <v>183</v>
      </c>
      <c r="Y191" s="299"/>
      <c r="Z191" s="299"/>
      <c r="AA191" s="151" t="s">
        <v>1103</v>
      </c>
      <c r="AB191" s="151" t="s">
        <v>1195</v>
      </c>
      <c r="AC191" s="151" t="s">
        <v>1196</v>
      </c>
      <c r="AD191" s="158"/>
      <c r="AE191" s="158"/>
      <c r="AF191" s="158"/>
      <c r="AG191" s="258"/>
      <c r="AH191" s="158"/>
      <c r="AI191" s="208"/>
      <c r="AJ191" s="290"/>
      <c r="AK191" s="164">
        <v>62566587</v>
      </c>
      <c r="AL191" s="494">
        <v>62566587</v>
      </c>
      <c r="AM191" s="514">
        <v>53200000</v>
      </c>
      <c r="AN191" s="165"/>
      <c r="AO191" s="480">
        <v>26600000</v>
      </c>
      <c r="AP191" s="163"/>
      <c r="AQ191" s="300" t="s">
        <v>703</v>
      </c>
      <c r="AR191" s="301" t="s">
        <v>1197</v>
      </c>
      <c r="AS191" s="323" t="s">
        <v>1383</v>
      </c>
      <c r="AT191" s="681">
        <v>99486217</v>
      </c>
      <c r="AU191" s="681">
        <v>99486217</v>
      </c>
      <c r="AV191" s="467">
        <f>+AU191/AT191</f>
        <v>1</v>
      </c>
      <c r="AW191" s="550"/>
      <c r="AX191" s="548"/>
      <c r="AY191" s="597"/>
      <c r="AZ191" s="548"/>
      <c r="BA191" s="220" t="s">
        <v>1103</v>
      </c>
    </row>
    <row r="192" spans="1:53" ht="123" customHeight="1">
      <c r="A192" s="891"/>
      <c r="B192" s="969"/>
      <c r="C192" s="969"/>
      <c r="D192" s="969"/>
      <c r="E192" s="969"/>
      <c r="F192" s="972"/>
      <c r="G192" s="956"/>
      <c r="H192" s="472"/>
      <c r="I192" s="238"/>
      <c r="J192" s="238"/>
      <c r="K192" s="574"/>
      <c r="L192" s="238"/>
      <c r="M192" s="223"/>
      <c r="N192" s="176"/>
      <c r="O192" s="223"/>
      <c r="P192" s="175"/>
      <c r="Q192" s="172"/>
      <c r="R192" s="181"/>
      <c r="S192" s="574"/>
      <c r="T192" s="195"/>
      <c r="U192" s="630"/>
      <c r="V192" s="178"/>
      <c r="W192" s="178"/>
      <c r="X192" s="179"/>
      <c r="Y192" s="302"/>
      <c r="Z192" s="302"/>
      <c r="AA192" s="180"/>
      <c r="AB192" s="180"/>
      <c r="AC192" s="180"/>
      <c r="AD192" s="177"/>
      <c r="AE192" s="177"/>
      <c r="AF192" s="177"/>
      <c r="AG192" s="303"/>
      <c r="AH192" s="177"/>
      <c r="AI192" s="281"/>
      <c r="AJ192" s="304"/>
      <c r="AK192" s="182"/>
      <c r="AL192" s="495"/>
      <c r="AM192" s="483"/>
      <c r="AN192" s="183"/>
      <c r="AO192" s="483"/>
      <c r="AP192" s="181"/>
      <c r="AQ192" s="305"/>
      <c r="AR192" s="306"/>
      <c r="AS192" s="324" t="s">
        <v>1384</v>
      </c>
      <c r="AT192" s="681">
        <v>80566587</v>
      </c>
      <c r="AU192" s="681">
        <v>53200000</v>
      </c>
      <c r="AV192" s="467">
        <f>+AU192/AT192</f>
        <v>0.66032336705537742</v>
      </c>
      <c r="AW192" s="550"/>
      <c r="AX192" s="548"/>
      <c r="AY192" s="548"/>
      <c r="AZ192" s="548"/>
      <c r="BA192" s="220"/>
    </row>
    <row r="193" spans="1:54" ht="189" customHeight="1">
      <c r="A193" s="891" t="s">
        <v>478</v>
      </c>
      <c r="B193" s="969" t="s">
        <v>473</v>
      </c>
      <c r="C193" s="969" t="s">
        <v>474</v>
      </c>
      <c r="D193" s="969">
        <v>0.15</v>
      </c>
      <c r="E193" s="969"/>
      <c r="F193" s="973"/>
      <c r="G193" s="948" t="s">
        <v>1191</v>
      </c>
      <c r="H193" s="471" t="s">
        <v>1202</v>
      </c>
      <c r="I193" s="325" t="s">
        <v>1203</v>
      </c>
      <c r="J193" s="172"/>
      <c r="K193" s="574">
        <v>0</v>
      </c>
      <c r="L193" s="326">
        <v>0.35</v>
      </c>
      <c r="M193" s="223" t="s">
        <v>1204</v>
      </c>
      <c r="N193" s="176"/>
      <c r="O193" s="223" t="s">
        <v>1205</v>
      </c>
      <c r="P193" s="175">
        <v>3</v>
      </c>
      <c r="Q193" s="172" t="s">
        <v>205</v>
      </c>
      <c r="R193" s="181"/>
      <c r="S193" s="574"/>
      <c r="T193" s="195"/>
      <c r="U193" s="639"/>
      <c r="V193" s="178">
        <v>45474</v>
      </c>
      <c r="W193" s="178">
        <v>45657</v>
      </c>
      <c r="X193" s="179">
        <f t="shared" si="40"/>
        <v>183</v>
      </c>
      <c r="Y193" s="302"/>
      <c r="Z193" s="302"/>
      <c r="AA193" s="180" t="s">
        <v>1103</v>
      </c>
      <c r="AB193" s="180" t="s">
        <v>1195</v>
      </c>
      <c r="AC193" s="180" t="s">
        <v>1196</v>
      </c>
      <c r="AD193" s="177"/>
      <c r="AE193" s="177"/>
      <c r="AF193" s="177"/>
      <c r="AG193" s="303"/>
      <c r="AH193" s="177"/>
      <c r="AI193" s="281"/>
      <c r="AJ193" s="177"/>
      <c r="AK193" s="182">
        <v>0</v>
      </c>
      <c r="AL193" s="495">
        <v>0</v>
      </c>
      <c r="AM193" s="483">
        <v>0</v>
      </c>
      <c r="AN193" s="183"/>
      <c r="AO193" s="483">
        <v>0</v>
      </c>
      <c r="AP193" s="181"/>
      <c r="AQ193" s="305" t="s">
        <v>703</v>
      </c>
      <c r="AR193" s="306" t="s">
        <v>1197</v>
      </c>
      <c r="AS193" s="324"/>
      <c r="AT193" s="682"/>
      <c r="AU193" s="682"/>
      <c r="AV193" s="467"/>
      <c r="AW193" s="550"/>
      <c r="AX193" s="548"/>
      <c r="AY193" s="597"/>
      <c r="AZ193" s="548"/>
      <c r="BA193" s="220" t="s">
        <v>1103</v>
      </c>
    </row>
    <row r="194" spans="1:54" ht="115.5" customHeight="1" thickBot="1">
      <c r="A194" s="892"/>
      <c r="B194" s="970"/>
      <c r="C194" s="970"/>
      <c r="D194" s="969"/>
      <c r="E194" s="969"/>
      <c r="F194" s="921" t="s">
        <v>1190</v>
      </c>
      <c r="G194" s="921"/>
      <c r="H194" s="921"/>
      <c r="I194" s="921"/>
      <c r="J194" s="921"/>
      <c r="K194" s="921"/>
      <c r="L194" s="921"/>
      <c r="M194" s="921"/>
      <c r="N194" s="921"/>
      <c r="O194" s="921"/>
      <c r="P194" s="921"/>
      <c r="Q194" s="921"/>
      <c r="R194" s="181"/>
      <c r="S194" s="574"/>
      <c r="T194" s="181"/>
      <c r="U194" s="644">
        <f>AVERAGE(U189:U193)</f>
        <v>0.5</v>
      </c>
      <c r="V194" s="178"/>
      <c r="W194" s="178"/>
      <c r="X194" s="179"/>
      <c r="Y194" s="302"/>
      <c r="Z194" s="302"/>
      <c r="AA194" s="180"/>
      <c r="AB194" s="180"/>
      <c r="AC194" s="180"/>
      <c r="AD194" s="177"/>
      <c r="AE194" s="177"/>
      <c r="AF194" s="177"/>
      <c r="AG194" s="303"/>
      <c r="AH194" s="177"/>
      <c r="AI194" s="281"/>
      <c r="AJ194" s="177"/>
      <c r="AK194" s="182"/>
      <c r="AL194" s="495"/>
      <c r="AM194" s="483"/>
      <c r="AN194" s="183"/>
      <c r="AO194" s="483"/>
      <c r="AP194" s="181"/>
      <c r="AQ194" s="305"/>
      <c r="AR194" s="305"/>
      <c r="AS194" s="432" t="s">
        <v>1347</v>
      </c>
      <c r="AT194" s="680">
        <f ca="1">SUM(AT189:AT195)</f>
        <v>2117229499</v>
      </c>
      <c r="AU194" s="680">
        <f ca="1">SUM(AU189:AU195)</f>
        <v>848594500</v>
      </c>
      <c r="AV194" s="657">
        <f ca="1">+AU194/AT194</f>
        <v>0.40080421154192508</v>
      </c>
      <c r="AW194" s="532"/>
      <c r="AX194" s="552"/>
      <c r="AY194" s="552"/>
      <c r="AZ194" s="552"/>
      <c r="BA194" s="223"/>
    </row>
    <row r="195" spans="1:54" ht="140.4">
      <c r="A195" s="900" t="s">
        <v>485</v>
      </c>
      <c r="B195" s="903" t="s">
        <v>473</v>
      </c>
      <c r="C195" s="903" t="s">
        <v>474</v>
      </c>
      <c r="D195" s="871">
        <v>0.8</v>
      </c>
      <c r="E195" s="898" t="s">
        <v>1206</v>
      </c>
      <c r="F195" s="930">
        <v>2024130010046</v>
      </c>
      <c r="G195" s="870" t="s">
        <v>1207</v>
      </c>
      <c r="H195" s="932" t="s">
        <v>1208</v>
      </c>
      <c r="I195" s="870" t="s">
        <v>1209</v>
      </c>
      <c r="J195" s="870">
        <v>8055</v>
      </c>
      <c r="K195" s="849">
        <v>1886</v>
      </c>
      <c r="L195" s="871">
        <v>0.45</v>
      </c>
      <c r="M195" s="220" t="s">
        <v>1210</v>
      </c>
      <c r="N195" s="157"/>
      <c r="O195" s="220" t="s">
        <v>1211</v>
      </c>
      <c r="P195" s="155">
        <v>3300</v>
      </c>
      <c r="Q195" s="156">
        <v>300</v>
      </c>
      <c r="R195" s="163">
        <v>410</v>
      </c>
      <c r="S195" s="572">
        <v>0</v>
      </c>
      <c r="T195" s="195">
        <f t="shared" ref="T195:T202" si="41">+R195+S195</f>
        <v>410</v>
      </c>
      <c r="U195" s="630">
        <f t="shared" ref="U195:U197" si="42">IF(+T195/Q195&gt;1,1,T195/Q195)</f>
        <v>1</v>
      </c>
      <c r="V195" s="159">
        <v>45474</v>
      </c>
      <c r="W195" s="159">
        <v>45657</v>
      </c>
      <c r="X195" s="160">
        <f t="shared" si="40"/>
        <v>183</v>
      </c>
      <c r="Y195" s="299"/>
      <c r="Z195" s="299"/>
      <c r="AA195" s="151" t="s">
        <v>1103</v>
      </c>
      <c r="AB195" s="151" t="s">
        <v>1195</v>
      </c>
      <c r="AC195" s="151" t="s">
        <v>1212</v>
      </c>
      <c r="AD195" s="158"/>
      <c r="AE195" s="158"/>
      <c r="AF195" s="158"/>
      <c r="AG195" s="258"/>
      <c r="AH195" s="158"/>
      <c r="AI195" s="208"/>
      <c r="AJ195" s="290"/>
      <c r="AK195" s="164">
        <v>77000000</v>
      </c>
      <c r="AL195" s="494">
        <v>337000000</v>
      </c>
      <c r="AM195" s="514">
        <v>10277813.33</v>
      </c>
      <c r="AN195" s="165"/>
      <c r="AO195" s="480">
        <v>0</v>
      </c>
      <c r="AP195" s="163"/>
      <c r="AQ195" s="300" t="s">
        <v>794</v>
      </c>
      <c r="AR195" s="300" t="s">
        <v>1213</v>
      </c>
      <c r="AS195" s="898" t="s">
        <v>1385</v>
      </c>
      <c r="AT195" s="1094">
        <v>1486984912</v>
      </c>
      <c r="AU195" s="1094">
        <v>251616500</v>
      </c>
      <c r="AV195" s="839">
        <f>+AU195/AT195</f>
        <v>0.16921254410145622</v>
      </c>
      <c r="AW195" s="551" t="s">
        <v>1426</v>
      </c>
      <c r="AX195" s="548" t="s">
        <v>1211</v>
      </c>
      <c r="AY195" s="596" t="s">
        <v>1599</v>
      </c>
      <c r="AZ195" s="548"/>
      <c r="BA195" s="220" t="s">
        <v>1103</v>
      </c>
    </row>
    <row r="196" spans="1:54" ht="140.4">
      <c r="A196" s="901" t="s">
        <v>485</v>
      </c>
      <c r="B196" s="871" t="s">
        <v>473</v>
      </c>
      <c r="C196" s="871" t="s">
        <v>474</v>
      </c>
      <c r="D196" s="871">
        <v>0.8</v>
      </c>
      <c r="E196" s="898"/>
      <c r="F196" s="930"/>
      <c r="G196" s="870" t="s">
        <v>1207</v>
      </c>
      <c r="H196" s="932"/>
      <c r="I196" s="870" t="s">
        <v>1209</v>
      </c>
      <c r="J196" s="870"/>
      <c r="K196" s="850"/>
      <c r="L196" s="871">
        <v>0.45</v>
      </c>
      <c r="M196" s="220" t="s">
        <v>1214</v>
      </c>
      <c r="N196" s="157"/>
      <c r="O196" s="220" t="s">
        <v>1215</v>
      </c>
      <c r="P196" s="155">
        <v>58700</v>
      </c>
      <c r="Q196" s="156">
        <v>6700</v>
      </c>
      <c r="R196" s="163">
        <v>4380</v>
      </c>
      <c r="S196" s="572">
        <v>1886</v>
      </c>
      <c r="T196" s="195">
        <f t="shared" si="41"/>
        <v>6266</v>
      </c>
      <c r="U196" s="630">
        <f t="shared" si="42"/>
        <v>0.93522388059701489</v>
      </c>
      <c r="V196" s="159">
        <v>45474</v>
      </c>
      <c r="W196" s="159">
        <v>45657</v>
      </c>
      <c r="X196" s="160">
        <f t="shared" si="40"/>
        <v>183</v>
      </c>
      <c r="Y196" s="299"/>
      <c r="Z196" s="299"/>
      <c r="AA196" s="151" t="s">
        <v>1103</v>
      </c>
      <c r="AB196" s="151" t="s">
        <v>1195</v>
      </c>
      <c r="AC196" s="151" t="s">
        <v>1212</v>
      </c>
      <c r="AD196" s="158"/>
      <c r="AE196" s="158"/>
      <c r="AF196" s="158"/>
      <c r="AG196" s="258"/>
      <c r="AH196" s="158"/>
      <c r="AI196" s="208"/>
      <c r="AJ196" s="290"/>
      <c r="AK196" s="164">
        <v>77000000</v>
      </c>
      <c r="AL196" s="494">
        <v>147000000</v>
      </c>
      <c r="AM196" s="514">
        <f>130000000+17000000</f>
        <v>147000000</v>
      </c>
      <c r="AN196" s="165"/>
      <c r="AO196" s="480"/>
      <c r="AP196" s="163"/>
      <c r="AQ196" s="300" t="s">
        <v>794</v>
      </c>
      <c r="AR196" s="300" t="s">
        <v>1213</v>
      </c>
      <c r="AS196" s="898"/>
      <c r="AT196" s="1095"/>
      <c r="AU196" s="1095"/>
      <c r="AV196" s="839"/>
      <c r="AW196" s="551" t="s">
        <v>1427</v>
      </c>
      <c r="AX196" s="548" t="s">
        <v>1215</v>
      </c>
      <c r="AY196" s="596" t="s">
        <v>1427</v>
      </c>
      <c r="AZ196" s="548"/>
      <c r="BA196" s="220" t="s">
        <v>1103</v>
      </c>
    </row>
    <row r="197" spans="1:54" ht="140.4">
      <c r="A197" s="901" t="s">
        <v>485</v>
      </c>
      <c r="B197" s="871" t="s">
        <v>473</v>
      </c>
      <c r="C197" s="871" t="s">
        <v>474</v>
      </c>
      <c r="D197" s="871">
        <v>0.8</v>
      </c>
      <c r="E197" s="898"/>
      <c r="F197" s="930"/>
      <c r="G197" s="870" t="s">
        <v>1207</v>
      </c>
      <c r="H197" s="932"/>
      <c r="I197" s="870" t="s">
        <v>1209</v>
      </c>
      <c r="J197" s="870"/>
      <c r="K197" s="851"/>
      <c r="L197" s="871">
        <v>0.45</v>
      </c>
      <c r="M197" s="220" t="s">
        <v>1216</v>
      </c>
      <c r="N197" s="157"/>
      <c r="O197" s="220" t="s">
        <v>1217</v>
      </c>
      <c r="P197" s="155">
        <v>18000</v>
      </c>
      <c r="Q197" s="156">
        <v>3000</v>
      </c>
      <c r="R197" s="163">
        <v>3265</v>
      </c>
      <c r="S197" s="572">
        <v>0</v>
      </c>
      <c r="T197" s="195">
        <f t="shared" si="41"/>
        <v>3265</v>
      </c>
      <c r="U197" s="630">
        <f t="shared" si="42"/>
        <v>1</v>
      </c>
      <c r="V197" s="159">
        <v>45474</v>
      </c>
      <c r="W197" s="159">
        <v>45657</v>
      </c>
      <c r="X197" s="160">
        <f t="shared" si="40"/>
        <v>183</v>
      </c>
      <c r="Y197" s="298">
        <v>18000</v>
      </c>
      <c r="Z197" s="299"/>
      <c r="AA197" s="151" t="s">
        <v>1103</v>
      </c>
      <c r="AB197" s="151" t="s">
        <v>1195</v>
      </c>
      <c r="AC197" s="151" t="s">
        <v>1212</v>
      </c>
      <c r="AD197" s="158"/>
      <c r="AE197" s="158"/>
      <c r="AF197" s="158"/>
      <c r="AG197" s="258"/>
      <c r="AH197" s="158"/>
      <c r="AI197" s="208"/>
      <c r="AJ197" s="290"/>
      <c r="AK197" s="164">
        <v>77000000</v>
      </c>
      <c r="AL197" s="494">
        <v>147000000</v>
      </c>
      <c r="AM197" s="514">
        <f>23567500+12000000</f>
        <v>35567500</v>
      </c>
      <c r="AN197" s="165"/>
      <c r="AO197" s="480">
        <v>16745000</v>
      </c>
      <c r="AP197" s="163"/>
      <c r="AQ197" s="300" t="s">
        <v>794</v>
      </c>
      <c r="AR197" s="300" t="s">
        <v>1213</v>
      </c>
      <c r="AS197" s="898"/>
      <c r="AT197" s="1095"/>
      <c r="AU197" s="1095"/>
      <c r="AV197" s="839"/>
      <c r="AW197" s="551" t="s">
        <v>1428</v>
      </c>
      <c r="AX197" s="548" t="s">
        <v>1217</v>
      </c>
      <c r="AY197" s="596" t="s">
        <v>1600</v>
      </c>
      <c r="AZ197" s="548"/>
      <c r="BA197" s="220" t="s">
        <v>1103</v>
      </c>
    </row>
    <row r="198" spans="1:54" ht="140.4">
      <c r="A198" s="901" t="s">
        <v>485</v>
      </c>
      <c r="B198" s="871" t="s">
        <v>473</v>
      </c>
      <c r="C198" s="871" t="s">
        <v>474</v>
      </c>
      <c r="D198" s="871">
        <v>0.8</v>
      </c>
      <c r="E198" s="898"/>
      <c r="F198" s="930"/>
      <c r="G198" s="870" t="s">
        <v>1207</v>
      </c>
      <c r="H198" s="932" t="s">
        <v>1218</v>
      </c>
      <c r="I198" s="870" t="s">
        <v>1219</v>
      </c>
      <c r="J198" s="870">
        <v>0</v>
      </c>
      <c r="K198" s="934">
        <v>0</v>
      </c>
      <c r="L198" s="871">
        <v>0.2</v>
      </c>
      <c r="M198" s="327" t="s">
        <v>1220</v>
      </c>
      <c r="N198" s="157"/>
      <c r="O198" s="220" t="s">
        <v>1221</v>
      </c>
      <c r="P198" s="155">
        <v>100000</v>
      </c>
      <c r="Q198" s="156" t="s">
        <v>205</v>
      </c>
      <c r="R198" s="163">
        <v>0</v>
      </c>
      <c r="S198" s="572">
        <v>0</v>
      </c>
      <c r="T198" s="195">
        <f t="shared" si="41"/>
        <v>0</v>
      </c>
      <c r="U198" s="630" t="s">
        <v>206</v>
      </c>
      <c r="V198" s="159">
        <v>45474</v>
      </c>
      <c r="W198" s="159">
        <v>45657</v>
      </c>
      <c r="X198" s="160">
        <f t="shared" si="40"/>
        <v>183</v>
      </c>
      <c r="Y198" s="299"/>
      <c r="Z198" s="299"/>
      <c r="AA198" s="151" t="s">
        <v>1103</v>
      </c>
      <c r="AB198" s="151" t="s">
        <v>1195</v>
      </c>
      <c r="AC198" s="151" t="s">
        <v>1212</v>
      </c>
      <c r="AD198" s="158"/>
      <c r="AE198" s="158"/>
      <c r="AF198" s="158"/>
      <c r="AG198" s="258"/>
      <c r="AH198" s="158"/>
      <c r="AI198" s="208"/>
      <c r="AJ198" s="158"/>
      <c r="AK198" s="164">
        <v>0</v>
      </c>
      <c r="AL198" s="494">
        <v>0</v>
      </c>
      <c r="AM198" s="480">
        <v>0</v>
      </c>
      <c r="AN198" s="165"/>
      <c r="AO198" s="480">
        <v>0</v>
      </c>
      <c r="AP198" s="163"/>
      <c r="AQ198" s="300" t="s">
        <v>794</v>
      </c>
      <c r="AR198" s="300" t="s">
        <v>1213</v>
      </c>
      <c r="AS198" s="898"/>
      <c r="AT198" s="1095"/>
      <c r="AU198" s="1095"/>
      <c r="AV198" s="839"/>
      <c r="AW198" s="550"/>
      <c r="AX198" s="548"/>
      <c r="AY198" s="597"/>
      <c r="AZ198" s="548"/>
      <c r="BA198" s="220" t="s">
        <v>1103</v>
      </c>
    </row>
    <row r="199" spans="1:54" ht="140.4">
      <c r="A199" s="901" t="s">
        <v>485</v>
      </c>
      <c r="B199" s="871" t="s">
        <v>473</v>
      </c>
      <c r="C199" s="871" t="s">
        <v>474</v>
      </c>
      <c r="D199" s="871">
        <v>0.8</v>
      </c>
      <c r="E199" s="898"/>
      <c r="F199" s="930"/>
      <c r="G199" s="870" t="s">
        <v>1207</v>
      </c>
      <c r="H199" s="932"/>
      <c r="I199" s="870" t="s">
        <v>1219</v>
      </c>
      <c r="J199" s="870"/>
      <c r="K199" s="934"/>
      <c r="L199" s="871">
        <v>0.2</v>
      </c>
      <c r="M199" s="220" t="s">
        <v>1222</v>
      </c>
      <c r="N199" s="157"/>
      <c r="O199" s="220" t="s">
        <v>1223</v>
      </c>
      <c r="P199" s="155">
        <v>4</v>
      </c>
      <c r="Q199" s="156">
        <v>1</v>
      </c>
      <c r="R199" s="163">
        <v>0</v>
      </c>
      <c r="S199" s="572">
        <v>0</v>
      </c>
      <c r="T199" s="195">
        <f t="shared" si="41"/>
        <v>0</v>
      </c>
      <c r="U199" s="630">
        <f t="shared" ref="U199" si="43">IF(+T199/Q199&gt;1,1,T199/Q199)</f>
        <v>0</v>
      </c>
      <c r="V199" s="159">
        <v>45474</v>
      </c>
      <c r="W199" s="159">
        <v>45657</v>
      </c>
      <c r="X199" s="160">
        <f t="shared" si="40"/>
        <v>183</v>
      </c>
      <c r="Y199" s="299"/>
      <c r="Z199" s="299"/>
      <c r="AA199" s="151" t="s">
        <v>1103</v>
      </c>
      <c r="AB199" s="151" t="s">
        <v>1195</v>
      </c>
      <c r="AC199" s="151" t="s">
        <v>1212</v>
      </c>
      <c r="AD199" s="158"/>
      <c r="AE199" s="158"/>
      <c r="AF199" s="158"/>
      <c r="AG199" s="258"/>
      <c r="AH199" s="158"/>
      <c r="AI199" s="208"/>
      <c r="AJ199" s="158"/>
      <c r="AK199" s="164">
        <v>0</v>
      </c>
      <c r="AL199" s="494">
        <v>400000000</v>
      </c>
      <c r="AM199" s="514">
        <v>171000000</v>
      </c>
      <c r="AN199" s="165"/>
      <c r="AO199" s="480">
        <v>74100000</v>
      </c>
      <c r="AP199" s="163"/>
      <c r="AQ199" s="300" t="s">
        <v>794</v>
      </c>
      <c r="AR199" s="300" t="s">
        <v>1213</v>
      </c>
      <c r="AS199" s="898"/>
      <c r="AT199" s="1095"/>
      <c r="AU199" s="1095"/>
      <c r="AV199" s="839"/>
      <c r="AW199" s="550"/>
      <c r="AX199" s="548"/>
      <c r="AY199" s="597"/>
      <c r="AZ199" s="548"/>
      <c r="BA199" s="220" t="s">
        <v>1103</v>
      </c>
    </row>
    <row r="200" spans="1:54" ht="140.4">
      <c r="A200" s="901" t="s">
        <v>494</v>
      </c>
      <c r="B200" s="871" t="s">
        <v>473</v>
      </c>
      <c r="C200" s="871" t="s">
        <v>474</v>
      </c>
      <c r="D200" s="871">
        <v>0.4</v>
      </c>
      <c r="E200" s="898"/>
      <c r="F200" s="930"/>
      <c r="G200" s="870" t="s">
        <v>1207</v>
      </c>
      <c r="H200" s="932" t="s">
        <v>1224</v>
      </c>
      <c r="I200" s="870" t="s">
        <v>1225</v>
      </c>
      <c r="J200" s="870">
        <v>0</v>
      </c>
      <c r="K200" s="934">
        <v>0</v>
      </c>
      <c r="L200" s="871">
        <v>0.35</v>
      </c>
      <c r="M200" s="220" t="s">
        <v>1226</v>
      </c>
      <c r="N200" s="157"/>
      <c r="O200" s="220" t="s">
        <v>1227</v>
      </c>
      <c r="P200" s="155">
        <v>1</v>
      </c>
      <c r="Q200" s="156"/>
      <c r="R200" s="163"/>
      <c r="S200" s="572"/>
      <c r="T200" s="195"/>
      <c r="U200" s="630"/>
      <c r="V200" s="159">
        <v>45474</v>
      </c>
      <c r="W200" s="159">
        <v>45657</v>
      </c>
      <c r="X200" s="160">
        <f t="shared" si="40"/>
        <v>183</v>
      </c>
      <c r="Y200" s="299"/>
      <c r="Z200" s="299"/>
      <c r="AA200" s="151" t="s">
        <v>1103</v>
      </c>
      <c r="AB200" s="151" t="s">
        <v>1195</v>
      </c>
      <c r="AC200" s="151" t="s">
        <v>1212</v>
      </c>
      <c r="AD200" s="158"/>
      <c r="AE200" s="158"/>
      <c r="AF200" s="158"/>
      <c r="AG200" s="258"/>
      <c r="AH200" s="158"/>
      <c r="AI200" s="208"/>
      <c r="AJ200" s="158"/>
      <c r="AK200" s="164">
        <v>0</v>
      </c>
      <c r="AL200" s="494">
        <v>0</v>
      </c>
      <c r="AM200" s="480">
        <v>0</v>
      </c>
      <c r="AN200" s="165"/>
      <c r="AO200" s="480">
        <v>0</v>
      </c>
      <c r="AP200" s="163"/>
      <c r="AQ200" s="300" t="s">
        <v>794</v>
      </c>
      <c r="AR200" s="300" t="s">
        <v>1213</v>
      </c>
      <c r="AS200" s="898"/>
      <c r="AT200" s="1095"/>
      <c r="AU200" s="1095"/>
      <c r="AV200" s="839"/>
      <c r="AW200" s="550"/>
      <c r="AX200" s="548"/>
      <c r="AY200" s="597"/>
      <c r="AZ200" s="548"/>
      <c r="BA200" s="220" t="s">
        <v>1103</v>
      </c>
    </row>
    <row r="201" spans="1:54" ht="140.4">
      <c r="A201" s="901" t="s">
        <v>494</v>
      </c>
      <c r="B201" s="871" t="s">
        <v>473</v>
      </c>
      <c r="C201" s="871" t="s">
        <v>474</v>
      </c>
      <c r="D201" s="871">
        <v>0.4</v>
      </c>
      <c r="E201" s="898"/>
      <c r="F201" s="930"/>
      <c r="G201" s="870" t="s">
        <v>1207</v>
      </c>
      <c r="H201" s="932"/>
      <c r="I201" s="870" t="s">
        <v>1225</v>
      </c>
      <c r="J201" s="870"/>
      <c r="K201" s="934"/>
      <c r="L201" s="871">
        <v>0.35</v>
      </c>
      <c r="M201" s="220" t="s">
        <v>1228</v>
      </c>
      <c r="N201" s="157"/>
      <c r="O201" s="220" t="s">
        <v>1229</v>
      </c>
      <c r="P201" s="155">
        <v>1</v>
      </c>
      <c r="Q201" s="156"/>
      <c r="R201" s="163"/>
      <c r="S201" s="572"/>
      <c r="T201" s="195"/>
      <c r="U201" s="630"/>
      <c r="V201" s="159">
        <v>45474</v>
      </c>
      <c r="W201" s="159">
        <v>45657</v>
      </c>
      <c r="X201" s="160">
        <f t="shared" si="40"/>
        <v>183</v>
      </c>
      <c r="Y201" s="299"/>
      <c r="Z201" s="299"/>
      <c r="AA201" s="151" t="s">
        <v>1103</v>
      </c>
      <c r="AB201" s="151" t="s">
        <v>1195</v>
      </c>
      <c r="AC201" s="151" t="s">
        <v>1212</v>
      </c>
      <c r="AD201" s="158"/>
      <c r="AE201" s="158"/>
      <c r="AF201" s="158"/>
      <c r="AG201" s="258"/>
      <c r="AH201" s="158"/>
      <c r="AI201" s="208"/>
      <c r="AJ201" s="158"/>
      <c r="AK201" s="164">
        <v>0</v>
      </c>
      <c r="AL201" s="494">
        <v>0</v>
      </c>
      <c r="AM201" s="480">
        <v>0</v>
      </c>
      <c r="AN201" s="165"/>
      <c r="AO201" s="480">
        <v>0</v>
      </c>
      <c r="AP201" s="163"/>
      <c r="AQ201" s="300" t="s">
        <v>794</v>
      </c>
      <c r="AR201" s="300" t="s">
        <v>1213</v>
      </c>
      <c r="AS201" s="898"/>
      <c r="AT201" s="1095"/>
      <c r="AU201" s="1095"/>
      <c r="AV201" s="839"/>
      <c r="AW201" s="550"/>
      <c r="AX201" s="548"/>
      <c r="AY201" s="597"/>
      <c r="AZ201" s="548"/>
      <c r="BA201" s="220" t="s">
        <v>1103</v>
      </c>
    </row>
    <row r="202" spans="1:54" ht="140.4">
      <c r="A202" s="901" t="s">
        <v>494</v>
      </c>
      <c r="B202" s="871" t="s">
        <v>473</v>
      </c>
      <c r="C202" s="871" t="s">
        <v>474</v>
      </c>
      <c r="D202" s="871">
        <v>0.4</v>
      </c>
      <c r="E202" s="898"/>
      <c r="F202" s="930"/>
      <c r="G202" s="870" t="s">
        <v>1207</v>
      </c>
      <c r="H202" s="932"/>
      <c r="I202" s="870" t="s">
        <v>1225</v>
      </c>
      <c r="J202" s="870"/>
      <c r="K202" s="934"/>
      <c r="L202" s="871">
        <v>0.35</v>
      </c>
      <c r="M202" s="223" t="s">
        <v>1230</v>
      </c>
      <c r="N202" s="622"/>
      <c r="O202" s="223" t="s">
        <v>1231</v>
      </c>
      <c r="P202" s="658">
        <v>3</v>
      </c>
      <c r="Q202" s="623">
        <v>1</v>
      </c>
      <c r="R202" s="626">
        <v>0</v>
      </c>
      <c r="S202" s="613">
        <v>0</v>
      </c>
      <c r="T202" s="627">
        <f t="shared" si="41"/>
        <v>0</v>
      </c>
      <c r="U202" s="639">
        <f t="shared" ref="U202" si="44">IF(+T202/Q202&gt;1,1,T202/Q202)</f>
        <v>0</v>
      </c>
      <c r="V202" s="178">
        <v>45474</v>
      </c>
      <c r="W202" s="178">
        <v>45657</v>
      </c>
      <c r="X202" s="179">
        <f t="shared" si="40"/>
        <v>183</v>
      </c>
      <c r="Y202" s="302"/>
      <c r="Z202" s="302"/>
      <c r="AA202" s="180" t="s">
        <v>1103</v>
      </c>
      <c r="AB202" s="180" t="s">
        <v>1195</v>
      </c>
      <c r="AC202" s="180" t="s">
        <v>1212</v>
      </c>
      <c r="AD202" s="177"/>
      <c r="AE202" s="177"/>
      <c r="AF202" s="177"/>
      <c r="AG202" s="303"/>
      <c r="AH202" s="177"/>
      <c r="AI202" s="281"/>
      <c r="AJ202" s="177"/>
      <c r="AK202" s="182">
        <v>455984912</v>
      </c>
      <c r="AL202" s="495">
        <v>455984912</v>
      </c>
      <c r="AM202" s="483">
        <v>0</v>
      </c>
      <c r="AN202" s="183"/>
      <c r="AO202" s="483">
        <v>0</v>
      </c>
      <c r="AP202" s="626"/>
      <c r="AQ202" s="305" t="s">
        <v>794</v>
      </c>
      <c r="AR202" s="305" t="s">
        <v>1213</v>
      </c>
      <c r="AS202" s="898"/>
      <c r="AT202" s="1096"/>
      <c r="AU202" s="1096"/>
      <c r="AV202" s="839"/>
      <c r="AW202" s="620"/>
      <c r="AX202" s="616" t="s">
        <v>1421</v>
      </c>
      <c r="AY202" s="614"/>
      <c r="AZ202" s="616"/>
      <c r="BA202" s="223" t="s">
        <v>1103</v>
      </c>
    </row>
    <row r="203" spans="1:54" s="158" customFormat="1" ht="69" customHeight="1" thickBot="1">
      <c r="A203" s="902"/>
      <c r="B203" s="904"/>
      <c r="C203" s="904"/>
      <c r="D203" s="871"/>
      <c r="E203" s="898"/>
      <c r="F203" s="955" t="s">
        <v>1206</v>
      </c>
      <c r="G203" s="955"/>
      <c r="H203" s="955"/>
      <c r="I203" s="955"/>
      <c r="J203" s="955"/>
      <c r="K203" s="955"/>
      <c r="L203" s="955"/>
      <c r="M203" s="955"/>
      <c r="N203" s="955"/>
      <c r="O203" s="955"/>
      <c r="P203" s="955"/>
      <c r="Q203" s="955"/>
      <c r="R203" s="163"/>
      <c r="S203" s="625"/>
      <c r="T203" s="163"/>
      <c r="U203" s="645">
        <f>AVERAGE(U195:U202)</f>
        <v>0.58704477611940298</v>
      </c>
      <c r="V203" s="159"/>
      <c r="W203" s="159"/>
      <c r="X203" s="160"/>
      <c r="Y203" s="299"/>
      <c r="Z203" s="299"/>
      <c r="AA203" s="151"/>
      <c r="AB203" s="151"/>
      <c r="AC203" s="151"/>
      <c r="AG203" s="258"/>
      <c r="AI203" s="208"/>
      <c r="AK203" s="164"/>
      <c r="AL203" s="494"/>
      <c r="AM203" s="480"/>
      <c r="AN203" s="165"/>
      <c r="AO203" s="480"/>
      <c r="AP203" s="163"/>
      <c r="AQ203" s="300"/>
      <c r="AR203" s="300"/>
      <c r="AS203" s="432"/>
      <c r="AT203" s="680">
        <f>SUM(AT195)</f>
        <v>1486984912</v>
      </c>
      <c r="AU203" s="680">
        <f>SUM(AU195)</f>
        <v>251616500</v>
      </c>
      <c r="AV203" s="657">
        <f>+AU203/AT203</f>
        <v>0.16921254410145622</v>
      </c>
      <c r="AW203" s="688"/>
      <c r="AX203" s="619"/>
      <c r="AY203" s="619"/>
      <c r="AZ203" s="619"/>
      <c r="BA203" s="220"/>
    </row>
    <row r="204" spans="1:54" ht="162.75" customHeight="1">
      <c r="A204" s="895" t="s">
        <v>506</v>
      </c>
      <c r="B204" s="848" t="s">
        <v>507</v>
      </c>
      <c r="C204" s="848" t="s">
        <v>508</v>
      </c>
      <c r="D204" s="898">
        <v>1.38E-2</v>
      </c>
      <c r="E204" s="898" t="s">
        <v>1232</v>
      </c>
      <c r="F204" s="930">
        <v>2024130010168</v>
      </c>
      <c r="G204" s="870" t="s">
        <v>1233</v>
      </c>
      <c r="H204" s="932" t="s">
        <v>1234</v>
      </c>
      <c r="I204" s="954" t="s">
        <v>1235</v>
      </c>
      <c r="J204" s="870">
        <v>2283</v>
      </c>
      <c r="K204" s="849">
        <v>0</v>
      </c>
      <c r="L204" s="871">
        <v>1</v>
      </c>
      <c r="M204" s="185" t="s">
        <v>1236</v>
      </c>
      <c r="N204" s="615"/>
      <c r="O204" s="659" t="s">
        <v>1237</v>
      </c>
      <c r="P204" s="624">
        <v>1</v>
      </c>
      <c r="Q204" s="618" t="s">
        <v>205</v>
      </c>
      <c r="R204" s="628"/>
      <c r="S204" s="612"/>
      <c r="T204" s="195"/>
      <c r="U204" s="635"/>
      <c r="V204" s="190">
        <v>45474</v>
      </c>
      <c r="W204" s="190">
        <v>45636</v>
      </c>
      <c r="X204" s="191">
        <f t="shared" si="40"/>
        <v>162</v>
      </c>
      <c r="Y204" s="628"/>
      <c r="Z204" s="189"/>
      <c r="AA204" s="308" t="s">
        <v>1079</v>
      </c>
      <c r="AB204" s="308" t="s">
        <v>791</v>
      </c>
      <c r="AC204" s="308" t="s">
        <v>930</v>
      </c>
      <c r="AD204" s="618" t="s">
        <v>658</v>
      </c>
      <c r="AE204" s="618" t="s">
        <v>1238</v>
      </c>
      <c r="AF204" s="660">
        <v>241000000</v>
      </c>
      <c r="AG204" s="618" t="s">
        <v>1239</v>
      </c>
      <c r="AH204" s="618" t="s">
        <v>661</v>
      </c>
      <c r="AI204" s="618" t="s">
        <v>1240</v>
      </c>
      <c r="AJ204" s="189"/>
      <c r="AK204" s="196">
        <v>120000000</v>
      </c>
      <c r="AL204" s="493">
        <v>241000000</v>
      </c>
      <c r="AM204" s="482">
        <v>0</v>
      </c>
      <c r="AN204" s="197"/>
      <c r="AO204" s="482">
        <v>0</v>
      </c>
      <c r="AP204" s="628"/>
      <c r="AQ204" s="204" t="s">
        <v>794</v>
      </c>
      <c r="AR204" s="204" t="s">
        <v>1241</v>
      </c>
      <c r="AS204" s="847" t="s">
        <v>1386</v>
      </c>
      <c r="AT204" s="838">
        <v>116000000</v>
      </c>
      <c r="AU204" s="838">
        <v>116000000</v>
      </c>
      <c r="AV204" s="839">
        <f>+AU204/AT204</f>
        <v>1</v>
      </c>
      <c r="AW204" s="621"/>
      <c r="AX204" s="617"/>
      <c r="AY204" s="617"/>
      <c r="AZ204" s="617"/>
      <c r="BA204" s="251" t="s">
        <v>1079</v>
      </c>
    </row>
    <row r="205" spans="1:54" ht="219.75" customHeight="1">
      <c r="A205" s="896" t="s">
        <v>506</v>
      </c>
      <c r="B205" s="898" t="s">
        <v>507</v>
      </c>
      <c r="C205" s="898" t="s">
        <v>508</v>
      </c>
      <c r="D205" s="898">
        <v>1.38E-2</v>
      </c>
      <c r="E205" s="898"/>
      <c r="F205" s="930"/>
      <c r="G205" s="870" t="s">
        <v>1233</v>
      </c>
      <c r="H205" s="932"/>
      <c r="I205" s="954" t="s">
        <v>1235</v>
      </c>
      <c r="J205" s="870"/>
      <c r="K205" s="850"/>
      <c r="L205" s="871">
        <v>1</v>
      </c>
      <c r="M205" s="151" t="s">
        <v>1242</v>
      </c>
      <c r="N205" s="157"/>
      <c r="O205" s="314" t="s">
        <v>1243</v>
      </c>
      <c r="P205" s="155">
        <v>1</v>
      </c>
      <c r="Q205" s="156" t="s">
        <v>205</v>
      </c>
      <c r="R205" s="163">
        <v>1</v>
      </c>
      <c r="S205" s="572">
        <v>0</v>
      </c>
      <c r="T205" s="195">
        <f t="shared" ref="T205:T210" si="45">+R205+S205</f>
        <v>1</v>
      </c>
      <c r="U205" s="630"/>
      <c r="V205" s="159">
        <v>45474</v>
      </c>
      <c r="W205" s="159">
        <v>45636</v>
      </c>
      <c r="X205" s="160">
        <f t="shared" si="40"/>
        <v>162</v>
      </c>
      <c r="Y205" s="163"/>
      <c r="Z205" s="158"/>
      <c r="AA205" s="310" t="s">
        <v>1079</v>
      </c>
      <c r="AB205" s="310" t="s">
        <v>791</v>
      </c>
      <c r="AC205" s="310" t="s">
        <v>930</v>
      </c>
      <c r="AD205" s="156" t="s">
        <v>658</v>
      </c>
      <c r="AE205" s="156" t="s">
        <v>1244</v>
      </c>
      <c r="AF205" s="288">
        <v>120000000</v>
      </c>
      <c r="AG205" s="156" t="s">
        <v>1245</v>
      </c>
      <c r="AH205" s="156" t="s">
        <v>661</v>
      </c>
      <c r="AI205" s="156" t="s">
        <v>1240</v>
      </c>
      <c r="AJ205" s="158"/>
      <c r="AK205" s="164">
        <v>181000000</v>
      </c>
      <c r="AL205" s="494">
        <v>120000000</v>
      </c>
      <c r="AM205" s="480">
        <v>0</v>
      </c>
      <c r="AN205" s="165"/>
      <c r="AO205" s="480">
        <v>0</v>
      </c>
      <c r="AP205" s="163"/>
      <c r="AQ205" s="220" t="s">
        <v>794</v>
      </c>
      <c r="AR205" s="220" t="s">
        <v>1241</v>
      </c>
      <c r="AS205" s="848"/>
      <c r="AT205" s="838"/>
      <c r="AU205" s="838"/>
      <c r="AV205" s="839"/>
      <c r="AW205" s="936" t="s">
        <v>1438</v>
      </c>
      <c r="AX205" s="882" t="s">
        <v>1437</v>
      </c>
      <c r="AY205" s="548"/>
      <c r="AZ205" s="548"/>
      <c r="BA205" s="233" t="s">
        <v>1079</v>
      </c>
    </row>
    <row r="206" spans="1:54" ht="189" customHeight="1">
      <c r="A206" s="896" t="s">
        <v>506</v>
      </c>
      <c r="B206" s="898" t="s">
        <v>507</v>
      </c>
      <c r="C206" s="898" t="s">
        <v>508</v>
      </c>
      <c r="D206" s="898">
        <v>1.38E-2</v>
      </c>
      <c r="E206" s="898"/>
      <c r="F206" s="930"/>
      <c r="G206" s="870" t="s">
        <v>1233</v>
      </c>
      <c r="H206" s="932"/>
      <c r="I206" s="954" t="s">
        <v>1235</v>
      </c>
      <c r="J206" s="870"/>
      <c r="K206" s="850"/>
      <c r="L206" s="871">
        <v>1</v>
      </c>
      <c r="M206" s="212" t="s">
        <v>1242</v>
      </c>
      <c r="N206" s="157"/>
      <c r="O206" s="314" t="s">
        <v>1246</v>
      </c>
      <c r="P206" s="155">
        <v>150</v>
      </c>
      <c r="Q206" s="156" t="s">
        <v>205</v>
      </c>
      <c r="R206" s="163">
        <v>150</v>
      </c>
      <c r="S206" s="572">
        <v>0</v>
      </c>
      <c r="T206" s="195">
        <f t="shared" si="45"/>
        <v>150</v>
      </c>
      <c r="U206" s="630"/>
      <c r="V206" s="159">
        <v>45474</v>
      </c>
      <c r="W206" s="159">
        <v>45657</v>
      </c>
      <c r="X206" s="160">
        <f t="shared" si="40"/>
        <v>183</v>
      </c>
      <c r="Y206" s="163">
        <v>150</v>
      </c>
      <c r="Z206" s="158"/>
      <c r="AA206" s="310" t="s">
        <v>1079</v>
      </c>
      <c r="AB206" s="310" t="s">
        <v>791</v>
      </c>
      <c r="AC206" s="310" t="s">
        <v>930</v>
      </c>
      <c r="AD206" s="156" t="s">
        <v>723</v>
      </c>
      <c r="AE206" s="156" t="s">
        <v>723</v>
      </c>
      <c r="AF206" s="156" t="s">
        <v>212</v>
      </c>
      <c r="AG206" s="288" t="s">
        <v>212</v>
      </c>
      <c r="AH206" s="156" t="s">
        <v>212</v>
      </c>
      <c r="AI206" s="156" t="s">
        <v>212</v>
      </c>
      <c r="AJ206" s="158"/>
      <c r="AK206" s="164"/>
      <c r="AL206" s="494"/>
      <c r="AM206" s="480">
        <v>0</v>
      </c>
      <c r="AN206" s="165"/>
      <c r="AO206" s="480">
        <v>0</v>
      </c>
      <c r="AP206" s="163"/>
      <c r="AQ206" s="220" t="s">
        <v>794</v>
      </c>
      <c r="AR206" s="220" t="s">
        <v>1241</v>
      </c>
      <c r="AS206" s="898" t="s">
        <v>1387</v>
      </c>
      <c r="AT206" s="840">
        <v>681000000</v>
      </c>
      <c r="AU206" s="840">
        <v>464168210</v>
      </c>
      <c r="AV206" s="839">
        <f>+AU206/AT206</f>
        <v>0.6815979588839941</v>
      </c>
      <c r="AW206" s="936"/>
      <c r="AX206" s="882"/>
      <c r="AY206" s="548"/>
      <c r="AZ206" s="548"/>
      <c r="BA206" s="233" t="s">
        <v>1079</v>
      </c>
    </row>
    <row r="207" spans="1:54" ht="229.5" customHeight="1">
      <c r="A207" s="896" t="s">
        <v>506</v>
      </c>
      <c r="B207" s="898" t="s">
        <v>507</v>
      </c>
      <c r="C207" s="898" t="s">
        <v>508</v>
      </c>
      <c r="D207" s="898">
        <v>1.38E-2</v>
      </c>
      <c r="E207" s="898"/>
      <c r="F207" s="930"/>
      <c r="G207" s="870" t="s">
        <v>1233</v>
      </c>
      <c r="H207" s="932"/>
      <c r="I207" s="954" t="s">
        <v>1235</v>
      </c>
      <c r="J207" s="870"/>
      <c r="K207" s="850"/>
      <c r="L207" s="871">
        <v>1</v>
      </c>
      <c r="M207" s="151" t="s">
        <v>1247</v>
      </c>
      <c r="N207" s="157"/>
      <c r="O207" s="314"/>
      <c r="P207" s="155">
        <v>8000</v>
      </c>
      <c r="Q207" s="156">
        <v>2000</v>
      </c>
      <c r="R207" s="163">
        <v>2280</v>
      </c>
      <c r="S207" s="572"/>
      <c r="T207" s="195">
        <f t="shared" si="45"/>
        <v>2280</v>
      </c>
      <c r="U207" s="630">
        <f t="shared" ref="U207:U210" si="46">IF(+T207/Q207&gt;1,1,T207/Q207)</f>
        <v>1</v>
      </c>
      <c r="V207" s="159">
        <v>45474</v>
      </c>
      <c r="W207" s="159">
        <v>45657</v>
      </c>
      <c r="X207" s="160">
        <f t="shared" si="40"/>
        <v>183</v>
      </c>
      <c r="Y207" s="163">
        <v>8000</v>
      </c>
      <c r="Z207" s="158"/>
      <c r="AA207" s="310" t="s">
        <v>1079</v>
      </c>
      <c r="AB207" s="310" t="s">
        <v>791</v>
      </c>
      <c r="AC207" s="310" t="s">
        <v>930</v>
      </c>
      <c r="AD207" s="156" t="s">
        <v>723</v>
      </c>
      <c r="AE207" s="156" t="s">
        <v>723</v>
      </c>
      <c r="AF207" s="156" t="s">
        <v>212</v>
      </c>
      <c r="AG207" s="288" t="s">
        <v>212</v>
      </c>
      <c r="AH207" s="156" t="s">
        <v>212</v>
      </c>
      <c r="AI207" s="156" t="s">
        <v>212</v>
      </c>
      <c r="AJ207" s="158"/>
      <c r="AK207" s="164">
        <v>200000000</v>
      </c>
      <c r="AL207" s="494">
        <v>0</v>
      </c>
      <c r="AM207" s="480">
        <v>0</v>
      </c>
      <c r="AN207" s="165"/>
      <c r="AO207" s="480">
        <v>0</v>
      </c>
      <c r="AP207" s="163"/>
      <c r="AQ207" s="220" t="s">
        <v>794</v>
      </c>
      <c r="AR207" s="220" t="s">
        <v>1241</v>
      </c>
      <c r="AS207" s="898"/>
      <c r="AT207" s="841"/>
      <c r="AU207" s="841"/>
      <c r="AV207" s="839"/>
      <c r="AW207" s="551" t="s">
        <v>1439</v>
      </c>
      <c r="AX207" s="548" t="s">
        <v>1510</v>
      </c>
      <c r="AY207" s="592" t="s">
        <v>1602</v>
      </c>
      <c r="AZ207" s="548"/>
      <c r="BA207" s="233" t="s">
        <v>1079</v>
      </c>
    </row>
    <row r="208" spans="1:54" ht="222" customHeight="1">
      <c r="A208" s="896" t="s">
        <v>506</v>
      </c>
      <c r="B208" s="898" t="s">
        <v>507</v>
      </c>
      <c r="C208" s="898" t="s">
        <v>508</v>
      </c>
      <c r="D208" s="898">
        <v>1.38E-2</v>
      </c>
      <c r="E208" s="898"/>
      <c r="F208" s="930"/>
      <c r="G208" s="870" t="s">
        <v>1233</v>
      </c>
      <c r="H208" s="932"/>
      <c r="I208" s="954" t="s">
        <v>1235</v>
      </c>
      <c r="J208" s="870"/>
      <c r="K208" s="850"/>
      <c r="L208" s="871">
        <v>1</v>
      </c>
      <c r="M208" s="151" t="s">
        <v>1248</v>
      </c>
      <c r="N208" s="157"/>
      <c r="O208" s="314" t="s">
        <v>1249</v>
      </c>
      <c r="P208" s="155">
        <v>4</v>
      </c>
      <c r="Q208" s="156">
        <v>1</v>
      </c>
      <c r="R208" s="163">
        <v>0</v>
      </c>
      <c r="S208" s="572">
        <v>3</v>
      </c>
      <c r="T208" s="195">
        <f t="shared" si="45"/>
        <v>3</v>
      </c>
      <c r="U208" s="630">
        <f t="shared" si="46"/>
        <v>1</v>
      </c>
      <c r="V208" s="159">
        <v>45474</v>
      </c>
      <c r="W208" s="159">
        <v>45657</v>
      </c>
      <c r="X208" s="160">
        <f t="shared" si="40"/>
        <v>183</v>
      </c>
      <c r="Y208" s="163"/>
      <c r="Z208" s="158"/>
      <c r="AA208" s="310" t="s">
        <v>1079</v>
      </c>
      <c r="AB208" s="310" t="s">
        <v>791</v>
      </c>
      <c r="AC208" s="310" t="s">
        <v>930</v>
      </c>
      <c r="AD208" s="156" t="s">
        <v>658</v>
      </c>
      <c r="AE208" s="156" t="s">
        <v>1238</v>
      </c>
      <c r="AF208" s="288">
        <v>200000000</v>
      </c>
      <c r="AG208" s="156" t="s">
        <v>1239</v>
      </c>
      <c r="AH208" s="156" t="s">
        <v>661</v>
      </c>
      <c r="AI208" s="156" t="s">
        <v>1240</v>
      </c>
      <c r="AJ208" s="158"/>
      <c r="AK208" s="164">
        <v>100000000</v>
      </c>
      <c r="AL208" s="494">
        <v>200000000</v>
      </c>
      <c r="AM208" s="515">
        <v>120000000</v>
      </c>
      <c r="AN208" s="165"/>
      <c r="AO208" s="494">
        <v>120000000</v>
      </c>
      <c r="AP208" s="163"/>
      <c r="AQ208" s="220" t="s">
        <v>794</v>
      </c>
      <c r="AR208" s="220" t="s">
        <v>1241</v>
      </c>
      <c r="AS208" s="898"/>
      <c r="AT208" s="841"/>
      <c r="AU208" s="841"/>
      <c r="AV208" s="839"/>
      <c r="AW208" s="550"/>
      <c r="AX208" s="548"/>
      <c r="AY208" s="592" t="s">
        <v>1603</v>
      </c>
      <c r="AZ208" s="548"/>
      <c r="BA208" s="233" t="s">
        <v>1079</v>
      </c>
      <c r="BB208" s="113" t="s">
        <v>1604</v>
      </c>
    </row>
    <row r="209" spans="1:53" ht="189" customHeight="1">
      <c r="A209" s="896" t="s">
        <v>506</v>
      </c>
      <c r="B209" s="898" t="s">
        <v>507</v>
      </c>
      <c r="C209" s="898" t="s">
        <v>508</v>
      </c>
      <c r="D209" s="898">
        <v>1.38E-2</v>
      </c>
      <c r="E209" s="898"/>
      <c r="F209" s="930"/>
      <c r="G209" s="870" t="s">
        <v>1233</v>
      </c>
      <c r="H209" s="932"/>
      <c r="I209" s="954" t="s">
        <v>1235</v>
      </c>
      <c r="J209" s="870"/>
      <c r="K209" s="850"/>
      <c r="L209" s="871">
        <v>1</v>
      </c>
      <c r="M209" s="151" t="s">
        <v>1250</v>
      </c>
      <c r="N209" s="157"/>
      <c r="O209" s="314" t="s">
        <v>804</v>
      </c>
      <c r="P209" s="155">
        <v>80</v>
      </c>
      <c r="Q209" s="156">
        <v>20</v>
      </c>
      <c r="R209" s="163">
        <v>0</v>
      </c>
      <c r="S209" s="572"/>
      <c r="T209" s="195">
        <f t="shared" si="45"/>
        <v>0</v>
      </c>
      <c r="U209" s="630">
        <f t="shared" si="46"/>
        <v>0</v>
      </c>
      <c r="V209" s="159">
        <v>45474</v>
      </c>
      <c r="W209" s="159">
        <v>45657</v>
      </c>
      <c r="X209" s="160">
        <f t="shared" si="40"/>
        <v>183</v>
      </c>
      <c r="Y209" s="163"/>
      <c r="Z209" s="158"/>
      <c r="AA209" s="310" t="s">
        <v>1079</v>
      </c>
      <c r="AB209" s="310" t="s">
        <v>791</v>
      </c>
      <c r="AC209" s="310" t="s">
        <v>930</v>
      </c>
      <c r="AD209" s="156" t="s">
        <v>658</v>
      </c>
      <c r="AE209" s="156" t="s">
        <v>1251</v>
      </c>
      <c r="AF209" s="288">
        <v>30000000</v>
      </c>
      <c r="AG209" s="156" t="s">
        <v>1245</v>
      </c>
      <c r="AH209" s="156"/>
      <c r="AI209" s="156"/>
      <c r="AJ209" s="158"/>
      <c r="AK209" s="164">
        <v>30000000</v>
      </c>
      <c r="AL209" s="494">
        <v>30000000</v>
      </c>
      <c r="AM209" s="515">
        <v>22508210</v>
      </c>
      <c r="AN209" s="165"/>
      <c r="AO209" s="480">
        <v>8828210</v>
      </c>
      <c r="AP209" s="163"/>
      <c r="AQ209" s="220" t="s">
        <v>794</v>
      </c>
      <c r="AR209" s="220" t="s">
        <v>1241</v>
      </c>
      <c r="AS209" s="898"/>
      <c r="AT209" s="841"/>
      <c r="AU209" s="841"/>
      <c r="AV209" s="839"/>
      <c r="AW209" s="550"/>
      <c r="AX209" s="548"/>
      <c r="AY209" s="592" t="s">
        <v>1441</v>
      </c>
      <c r="AZ209" s="548"/>
      <c r="BA209" s="233" t="s">
        <v>1079</v>
      </c>
    </row>
    <row r="210" spans="1:53" ht="189" customHeight="1">
      <c r="A210" s="896" t="s">
        <v>506</v>
      </c>
      <c r="B210" s="898" t="s">
        <v>507</v>
      </c>
      <c r="C210" s="898" t="s">
        <v>508</v>
      </c>
      <c r="D210" s="898">
        <v>1.38E-2</v>
      </c>
      <c r="E210" s="898"/>
      <c r="F210" s="930"/>
      <c r="G210" s="870" t="s">
        <v>1233</v>
      </c>
      <c r="H210" s="932"/>
      <c r="I210" s="954" t="s">
        <v>1235</v>
      </c>
      <c r="J210" s="870"/>
      <c r="K210" s="851"/>
      <c r="L210" s="871">
        <v>1</v>
      </c>
      <c r="M210" s="151" t="s">
        <v>1252</v>
      </c>
      <c r="N210" s="157"/>
      <c r="O210" s="314" t="s">
        <v>1253</v>
      </c>
      <c r="P210" s="155">
        <v>1</v>
      </c>
      <c r="Q210" s="156">
        <v>1</v>
      </c>
      <c r="R210" s="163">
        <v>0</v>
      </c>
      <c r="S210" s="572"/>
      <c r="T210" s="195">
        <f t="shared" si="45"/>
        <v>0</v>
      </c>
      <c r="U210" s="630">
        <f t="shared" si="46"/>
        <v>0</v>
      </c>
      <c r="V210" s="159">
        <v>45474</v>
      </c>
      <c r="W210" s="159">
        <v>45657</v>
      </c>
      <c r="X210" s="160">
        <f t="shared" si="40"/>
        <v>183</v>
      </c>
      <c r="Y210" s="163"/>
      <c r="Z210" s="158"/>
      <c r="AA210" s="310" t="s">
        <v>1079</v>
      </c>
      <c r="AB210" s="310" t="s">
        <v>791</v>
      </c>
      <c r="AC210" s="310" t="s">
        <v>930</v>
      </c>
      <c r="AD210" s="156" t="s">
        <v>658</v>
      </c>
      <c r="AE210" s="156" t="s">
        <v>1251</v>
      </c>
      <c r="AF210" s="288">
        <v>90000000</v>
      </c>
      <c r="AG210" s="156" t="s">
        <v>1245</v>
      </c>
      <c r="AH210" s="156" t="s">
        <v>661</v>
      </c>
      <c r="AI210" s="156" t="s">
        <v>670</v>
      </c>
      <c r="AJ210" s="158"/>
      <c r="AK210" s="164">
        <v>50000000</v>
      </c>
      <c r="AL210" s="494">
        <v>90000000</v>
      </c>
      <c r="AM210" s="515">
        <v>90000000</v>
      </c>
      <c r="AN210" s="165"/>
      <c r="AO210" s="480">
        <v>0</v>
      </c>
      <c r="AP210" s="163"/>
      <c r="AQ210" s="220" t="s">
        <v>794</v>
      </c>
      <c r="AR210" s="220" t="s">
        <v>1241</v>
      </c>
      <c r="AS210" s="898"/>
      <c r="AT210" s="842"/>
      <c r="AU210" s="842"/>
      <c r="AV210" s="839"/>
      <c r="AW210" s="551" t="s">
        <v>1441</v>
      </c>
      <c r="AX210" s="548" t="s">
        <v>1440</v>
      </c>
      <c r="AY210" s="548"/>
      <c r="AZ210" s="548"/>
      <c r="BA210" s="233" t="s">
        <v>1079</v>
      </c>
    </row>
    <row r="211" spans="1:53" ht="87" customHeight="1" thickBot="1">
      <c r="A211" s="897"/>
      <c r="B211" s="899"/>
      <c r="C211" s="899"/>
      <c r="D211" s="898"/>
      <c r="E211" s="898"/>
      <c r="F211" s="955" t="s">
        <v>1232</v>
      </c>
      <c r="G211" s="955"/>
      <c r="H211" s="955"/>
      <c r="I211" s="955"/>
      <c r="J211" s="955"/>
      <c r="K211" s="955"/>
      <c r="L211" s="955"/>
      <c r="M211" s="955"/>
      <c r="N211" s="955"/>
      <c r="O211" s="955"/>
      <c r="P211" s="955"/>
      <c r="Q211" s="955"/>
      <c r="R211" s="163"/>
      <c r="S211" s="572"/>
      <c r="T211" s="163"/>
      <c r="U211" s="645">
        <f>AVERAGE(U204:U210)</f>
        <v>0.5</v>
      </c>
      <c r="V211" s="159"/>
      <c r="W211" s="159"/>
      <c r="X211" s="160"/>
      <c r="Y211" s="163"/>
      <c r="Z211" s="158"/>
      <c r="AA211" s="310"/>
      <c r="AB211" s="310"/>
      <c r="AC211" s="310"/>
      <c r="AD211" s="156"/>
      <c r="AE211" s="156"/>
      <c r="AF211" s="288"/>
      <c r="AG211" s="156"/>
      <c r="AH211" s="156"/>
      <c r="AI211" s="156"/>
      <c r="AJ211" s="158"/>
      <c r="AK211" s="164"/>
      <c r="AL211" s="494"/>
      <c r="AM211" s="480"/>
      <c r="AN211" s="165"/>
      <c r="AO211" s="480"/>
      <c r="AP211" s="163"/>
      <c r="AQ211" s="220"/>
      <c r="AR211" s="220"/>
      <c r="AS211" s="512" t="s">
        <v>1348</v>
      </c>
      <c r="AT211" s="683">
        <f>SUM(AT204:AT210)</f>
        <v>797000000</v>
      </c>
      <c r="AU211" s="683">
        <f>SUM(AU204:AU210)</f>
        <v>580168210</v>
      </c>
      <c r="AV211" s="661">
        <f>+AU211/AT211</f>
        <v>0.72794003764115434</v>
      </c>
      <c r="AW211" s="532"/>
      <c r="AX211" s="548"/>
      <c r="AY211" s="548"/>
      <c r="AZ211" s="548"/>
      <c r="BA211" s="233"/>
    </row>
    <row r="212" spans="1:53" ht="187.2">
      <c r="A212" s="891" t="s">
        <v>526</v>
      </c>
      <c r="B212" s="893" t="s">
        <v>527</v>
      </c>
      <c r="C212" s="893" t="s">
        <v>528</v>
      </c>
      <c r="D212" s="893">
        <v>9.11E-2</v>
      </c>
      <c r="E212" s="893" t="s">
        <v>1254</v>
      </c>
      <c r="F212" s="956">
        <v>2024130010161</v>
      </c>
      <c r="G212" s="956" t="s">
        <v>1255</v>
      </c>
      <c r="H212" s="957" t="s">
        <v>1256</v>
      </c>
      <c r="I212" s="956" t="s">
        <v>1257</v>
      </c>
      <c r="J212" s="958">
        <v>0.25</v>
      </c>
      <c r="K212" s="849">
        <v>0</v>
      </c>
      <c r="L212" s="960">
        <v>0.3</v>
      </c>
      <c r="M212" s="204" t="s">
        <v>1258</v>
      </c>
      <c r="N212" s="250" t="s">
        <v>653</v>
      </c>
      <c r="O212" s="204" t="s">
        <v>1259</v>
      </c>
      <c r="P212" s="187"/>
      <c r="Q212" s="168" t="s">
        <v>205</v>
      </c>
      <c r="R212" s="195">
        <v>1</v>
      </c>
      <c r="S212" s="571">
        <v>0</v>
      </c>
      <c r="T212" s="195">
        <f t="shared" ref="T212:T218" si="47">+R212+S212</f>
        <v>1</v>
      </c>
      <c r="U212" s="635"/>
      <c r="V212" s="190">
        <v>45474</v>
      </c>
      <c r="W212" s="190">
        <v>45657</v>
      </c>
      <c r="X212" s="191">
        <f t="shared" si="40"/>
        <v>183</v>
      </c>
      <c r="Y212" s="189"/>
      <c r="Z212" s="189"/>
      <c r="AA212" s="308" t="s">
        <v>655</v>
      </c>
      <c r="AB212" s="308" t="s">
        <v>699</v>
      </c>
      <c r="AC212" s="308" t="s">
        <v>1260</v>
      </c>
      <c r="AD212" s="168" t="s">
        <v>658</v>
      </c>
      <c r="AE212" s="168" t="s">
        <v>1261</v>
      </c>
      <c r="AF212" s="168">
        <v>8000000</v>
      </c>
      <c r="AG212" s="168" t="s">
        <v>1245</v>
      </c>
      <c r="AH212" s="168" t="s">
        <v>661</v>
      </c>
      <c r="AI212" s="168" t="s">
        <v>670</v>
      </c>
      <c r="AJ212" s="189"/>
      <c r="AK212" s="196">
        <v>8000000</v>
      </c>
      <c r="AL212" s="493"/>
      <c r="AM212" s="482">
        <v>0</v>
      </c>
      <c r="AN212" s="197"/>
      <c r="AO212" s="482">
        <v>0</v>
      </c>
      <c r="AP212" s="195"/>
      <c r="AQ212" s="204" t="s">
        <v>703</v>
      </c>
      <c r="AR212" s="218" t="s">
        <v>1262</v>
      </c>
      <c r="AS212" s="848" t="s">
        <v>1388</v>
      </c>
      <c r="AT212" s="840">
        <v>15376344.09</v>
      </c>
      <c r="AU212" s="840">
        <v>15376344.09</v>
      </c>
      <c r="AV212" s="1075">
        <f>+AU212/AT212</f>
        <v>1</v>
      </c>
      <c r="AW212" s="570" t="s">
        <v>1530</v>
      </c>
      <c r="AX212" s="553"/>
      <c r="AY212" s="553"/>
      <c r="AZ212" s="553"/>
      <c r="BA212" s="251" t="s">
        <v>655</v>
      </c>
    </row>
    <row r="213" spans="1:53" ht="187.2">
      <c r="A213" s="891"/>
      <c r="B213" s="893" t="s">
        <v>527</v>
      </c>
      <c r="C213" s="893" t="s">
        <v>528</v>
      </c>
      <c r="D213" s="893">
        <v>9.11E-2</v>
      </c>
      <c r="E213" s="893" t="s">
        <v>1254</v>
      </c>
      <c r="F213" s="956"/>
      <c r="G213" s="956" t="s">
        <v>1255</v>
      </c>
      <c r="H213" s="957"/>
      <c r="I213" s="956"/>
      <c r="J213" s="958"/>
      <c r="K213" s="850"/>
      <c r="L213" s="960"/>
      <c r="M213" s="220" t="s">
        <v>1263</v>
      </c>
      <c r="N213" s="252" t="s">
        <v>653</v>
      </c>
      <c r="O213" s="220" t="s">
        <v>1264</v>
      </c>
      <c r="P213" s="155">
        <v>1</v>
      </c>
      <c r="Q213" s="156">
        <v>0.25</v>
      </c>
      <c r="R213" s="163">
        <v>0.25</v>
      </c>
      <c r="S213" s="572">
        <v>0</v>
      </c>
      <c r="T213" s="195">
        <f t="shared" si="47"/>
        <v>0.25</v>
      </c>
      <c r="U213" s="630">
        <f t="shared" ref="U213" si="48">IF(+T213/Q213&gt;1,1,T213/Q213)</f>
        <v>1</v>
      </c>
      <c r="V213" s="159">
        <v>45474</v>
      </c>
      <c r="W213" s="159">
        <v>45657</v>
      </c>
      <c r="X213" s="160">
        <f t="shared" si="40"/>
        <v>183</v>
      </c>
      <c r="Y213" s="158"/>
      <c r="Z213" s="158"/>
      <c r="AA213" s="310" t="s">
        <v>655</v>
      </c>
      <c r="AB213" s="310" t="s">
        <v>699</v>
      </c>
      <c r="AC213" s="310" t="s">
        <v>1260</v>
      </c>
      <c r="AD213" s="156" t="s">
        <v>658</v>
      </c>
      <c r="AE213" s="156" t="s">
        <v>1261</v>
      </c>
      <c r="AF213" s="156">
        <v>32123655</v>
      </c>
      <c r="AG213" s="156" t="s">
        <v>1245</v>
      </c>
      <c r="AH213" s="156" t="s">
        <v>661</v>
      </c>
      <c r="AI213" s="156" t="s">
        <v>670</v>
      </c>
      <c r="AJ213" s="158"/>
      <c r="AK213" s="164">
        <v>32123655.91</v>
      </c>
      <c r="AL213" s="494">
        <v>40123655.909999996</v>
      </c>
      <c r="AM213" s="514">
        <v>32123500</v>
      </c>
      <c r="AN213" s="165"/>
      <c r="AO213" s="480">
        <v>0</v>
      </c>
      <c r="AP213" s="163"/>
      <c r="AQ213" s="220" t="s">
        <v>703</v>
      </c>
      <c r="AR213" s="221" t="s">
        <v>1262</v>
      </c>
      <c r="AS213" s="898"/>
      <c r="AT213" s="841"/>
      <c r="AU213" s="841"/>
      <c r="AV213" s="1076"/>
      <c r="AW213" s="570" t="s">
        <v>1530</v>
      </c>
      <c r="AX213" s="548"/>
      <c r="AY213" s="548"/>
      <c r="AZ213" s="548"/>
      <c r="BA213" s="233" t="s">
        <v>655</v>
      </c>
    </row>
    <row r="214" spans="1:53" ht="93.6">
      <c r="A214" s="891"/>
      <c r="B214" s="893" t="s">
        <v>527</v>
      </c>
      <c r="C214" s="893" t="s">
        <v>528</v>
      </c>
      <c r="D214" s="893">
        <v>9.11E-2</v>
      </c>
      <c r="E214" s="893" t="s">
        <v>1254</v>
      </c>
      <c r="F214" s="956"/>
      <c r="G214" s="956" t="s">
        <v>1255</v>
      </c>
      <c r="H214" s="949"/>
      <c r="I214" s="948"/>
      <c r="J214" s="959"/>
      <c r="K214" s="851"/>
      <c r="L214" s="947"/>
      <c r="M214" s="220" t="s">
        <v>1265</v>
      </c>
      <c r="N214" s="252" t="s">
        <v>653</v>
      </c>
      <c r="O214" s="220" t="s">
        <v>1266</v>
      </c>
      <c r="P214" s="155"/>
      <c r="Q214" s="156" t="s">
        <v>205</v>
      </c>
      <c r="R214" s="163"/>
      <c r="S214" s="572"/>
      <c r="T214" s="195"/>
      <c r="U214" s="630"/>
      <c r="V214" s="159">
        <v>45474</v>
      </c>
      <c r="W214" s="159">
        <v>45657</v>
      </c>
      <c r="X214" s="160">
        <f t="shared" si="40"/>
        <v>183</v>
      </c>
      <c r="Y214" s="158"/>
      <c r="Z214" s="158"/>
      <c r="AA214" s="310" t="s">
        <v>655</v>
      </c>
      <c r="AB214" s="310" t="s">
        <v>699</v>
      </c>
      <c r="AC214" s="310" t="s">
        <v>1260</v>
      </c>
      <c r="AD214" s="156" t="s">
        <v>723</v>
      </c>
      <c r="AE214" s="156" t="s">
        <v>212</v>
      </c>
      <c r="AF214" s="156" t="s">
        <v>212</v>
      </c>
      <c r="AG214" s="156" t="s">
        <v>212</v>
      </c>
      <c r="AH214" s="156" t="s">
        <v>212</v>
      </c>
      <c r="AI214" s="156" t="s">
        <v>212</v>
      </c>
      <c r="AJ214" s="158"/>
      <c r="AK214" s="164">
        <v>0</v>
      </c>
      <c r="AL214" s="494">
        <v>0</v>
      </c>
      <c r="AM214" s="480">
        <v>0</v>
      </c>
      <c r="AN214" s="165"/>
      <c r="AO214" s="480">
        <v>0</v>
      </c>
      <c r="AP214" s="163"/>
      <c r="AQ214" s="220" t="s">
        <v>703</v>
      </c>
      <c r="AR214" s="221" t="s">
        <v>1262</v>
      </c>
      <c r="AS214" s="898"/>
      <c r="AT214" s="842"/>
      <c r="AU214" s="842"/>
      <c r="AV214" s="1076"/>
      <c r="AW214" s="570" t="s">
        <v>1530</v>
      </c>
      <c r="AX214" s="548"/>
      <c r="AY214" s="548"/>
      <c r="AZ214" s="548"/>
      <c r="BA214" s="233" t="s">
        <v>655</v>
      </c>
    </row>
    <row r="215" spans="1:53" ht="189" customHeight="1">
      <c r="A215" s="891"/>
      <c r="B215" s="893" t="s">
        <v>527</v>
      </c>
      <c r="C215" s="893" t="s">
        <v>528</v>
      </c>
      <c r="D215" s="893">
        <v>9.11E-2</v>
      </c>
      <c r="E215" s="893" t="s">
        <v>1254</v>
      </c>
      <c r="F215" s="956"/>
      <c r="G215" s="956" t="s">
        <v>1255</v>
      </c>
      <c r="H215" s="961" t="s">
        <v>1267</v>
      </c>
      <c r="I215" s="962" t="s">
        <v>1235</v>
      </c>
      <c r="J215" s="962">
        <v>12</v>
      </c>
      <c r="K215" s="849">
        <v>0</v>
      </c>
      <c r="L215" s="963">
        <v>0.7</v>
      </c>
      <c r="M215" s="220" t="s">
        <v>1268</v>
      </c>
      <c r="N215" s="252" t="s">
        <v>653</v>
      </c>
      <c r="O215" s="220" t="s">
        <v>1269</v>
      </c>
      <c r="P215" s="155"/>
      <c r="Q215" s="156">
        <v>1</v>
      </c>
      <c r="R215" s="163">
        <v>1</v>
      </c>
      <c r="S215" s="572">
        <v>0</v>
      </c>
      <c r="T215" s="195">
        <f t="shared" si="47"/>
        <v>1</v>
      </c>
      <c r="U215" s="630">
        <f t="shared" ref="U215:U218" si="49">IF(+T215/Q215&gt;1,1,T215/Q215)</f>
        <v>1</v>
      </c>
      <c r="V215" s="159">
        <v>45474</v>
      </c>
      <c r="W215" s="159">
        <v>45657</v>
      </c>
      <c r="X215" s="160">
        <f t="shared" si="40"/>
        <v>183</v>
      </c>
      <c r="Y215" s="158"/>
      <c r="Z215" s="158"/>
      <c r="AA215" s="310" t="s">
        <v>655</v>
      </c>
      <c r="AB215" s="310" t="s">
        <v>699</v>
      </c>
      <c r="AC215" s="310" t="s">
        <v>1260</v>
      </c>
      <c r="AD215" s="156" t="s">
        <v>723</v>
      </c>
      <c r="AE215" s="156" t="s">
        <v>212</v>
      </c>
      <c r="AF215" s="156" t="s">
        <v>212</v>
      </c>
      <c r="AG215" s="156" t="s">
        <v>212</v>
      </c>
      <c r="AH215" s="156" t="s">
        <v>212</v>
      </c>
      <c r="AI215" s="156" t="s">
        <v>212</v>
      </c>
      <c r="AJ215" s="158"/>
      <c r="AK215" s="164">
        <v>0</v>
      </c>
      <c r="AL215" s="494">
        <v>16000000</v>
      </c>
      <c r="AM215" s="480">
        <v>0</v>
      </c>
      <c r="AN215" s="165"/>
      <c r="AO215" s="480">
        <v>0</v>
      </c>
      <c r="AP215" s="163"/>
      <c r="AQ215" s="220" t="s">
        <v>703</v>
      </c>
      <c r="AR215" s="240" t="s">
        <v>1262</v>
      </c>
      <c r="AS215" s="1073" t="s">
        <v>1389</v>
      </c>
      <c r="AT215" s="840">
        <v>56123655.909999996</v>
      </c>
      <c r="AU215" s="840">
        <v>38423500</v>
      </c>
      <c r="AV215" s="1093">
        <f>+AU215/AT215</f>
        <v>0.68462218608167646</v>
      </c>
      <c r="AW215" s="570" t="s">
        <v>1530</v>
      </c>
      <c r="AX215" s="548"/>
      <c r="AY215" s="548"/>
      <c r="AZ215" s="548"/>
      <c r="BA215" s="233" t="s">
        <v>655</v>
      </c>
    </row>
    <row r="216" spans="1:53" ht="234">
      <c r="A216" s="891"/>
      <c r="B216" s="893" t="s">
        <v>527</v>
      </c>
      <c r="C216" s="893" t="s">
        <v>528</v>
      </c>
      <c r="D216" s="893">
        <v>9.11E-2</v>
      </c>
      <c r="E216" s="893" t="s">
        <v>1254</v>
      </c>
      <c r="F216" s="956"/>
      <c r="G216" s="956" t="s">
        <v>1255</v>
      </c>
      <c r="H216" s="957"/>
      <c r="I216" s="956"/>
      <c r="J216" s="956"/>
      <c r="K216" s="850"/>
      <c r="L216" s="960"/>
      <c r="M216" s="220" t="s">
        <v>1270</v>
      </c>
      <c r="N216" s="252" t="s">
        <v>653</v>
      </c>
      <c r="O216" s="220" t="s">
        <v>1271</v>
      </c>
      <c r="P216" s="155">
        <v>3000</v>
      </c>
      <c r="Q216" s="156">
        <v>1</v>
      </c>
      <c r="R216" s="163">
        <v>12</v>
      </c>
      <c r="S216" s="572">
        <v>0</v>
      </c>
      <c r="T216" s="195">
        <f t="shared" si="47"/>
        <v>12</v>
      </c>
      <c r="U216" s="630">
        <f t="shared" si="49"/>
        <v>1</v>
      </c>
      <c r="V216" s="159">
        <v>45474</v>
      </c>
      <c r="W216" s="159">
        <v>45657</v>
      </c>
      <c r="X216" s="160">
        <f t="shared" si="40"/>
        <v>183</v>
      </c>
      <c r="Y216" s="163">
        <v>3000</v>
      </c>
      <c r="Z216" s="158"/>
      <c r="AA216" s="310" t="s">
        <v>655</v>
      </c>
      <c r="AB216" s="310" t="s">
        <v>699</v>
      </c>
      <c r="AC216" s="310" t="s">
        <v>1260</v>
      </c>
      <c r="AD216" s="156" t="s">
        <v>658</v>
      </c>
      <c r="AE216" s="156" t="s">
        <v>1272</v>
      </c>
      <c r="AF216" s="156">
        <v>16000000</v>
      </c>
      <c r="AG216" s="156" t="s">
        <v>669</v>
      </c>
      <c r="AH216" s="156" t="s">
        <v>661</v>
      </c>
      <c r="AI216" s="156" t="s">
        <v>670</v>
      </c>
      <c r="AJ216" s="158"/>
      <c r="AK216" s="164">
        <v>16000000</v>
      </c>
      <c r="AL216" s="494"/>
      <c r="AM216" s="480">
        <v>0</v>
      </c>
      <c r="AN216" s="165"/>
      <c r="AO216" s="480">
        <v>0</v>
      </c>
      <c r="AP216" s="163"/>
      <c r="AQ216" s="220" t="s">
        <v>703</v>
      </c>
      <c r="AR216" s="240" t="s">
        <v>1262</v>
      </c>
      <c r="AS216" s="891"/>
      <c r="AT216" s="841"/>
      <c r="AU216" s="841"/>
      <c r="AV216" s="1092"/>
      <c r="AW216" s="555" t="s">
        <v>1530</v>
      </c>
      <c r="AX216" s="548"/>
      <c r="AY216" s="548"/>
      <c r="AZ216" s="548"/>
      <c r="BA216" s="233" t="s">
        <v>655</v>
      </c>
    </row>
    <row r="217" spans="1:53" ht="168.75" customHeight="1">
      <c r="A217" s="891"/>
      <c r="B217" s="893" t="s">
        <v>527</v>
      </c>
      <c r="C217" s="893" t="s">
        <v>528</v>
      </c>
      <c r="D217" s="893">
        <v>9.11E-2</v>
      </c>
      <c r="E217" s="893" t="s">
        <v>1254</v>
      </c>
      <c r="F217" s="956"/>
      <c r="G217" s="956" t="s">
        <v>1255</v>
      </c>
      <c r="H217" s="957"/>
      <c r="I217" s="956"/>
      <c r="J217" s="956"/>
      <c r="K217" s="850"/>
      <c r="L217" s="960"/>
      <c r="M217" s="219" t="s">
        <v>1273</v>
      </c>
      <c r="N217" s="252" t="s">
        <v>653</v>
      </c>
      <c r="O217" s="219" t="s">
        <v>1274</v>
      </c>
      <c r="P217" s="155"/>
      <c r="Q217" s="156">
        <v>1</v>
      </c>
      <c r="R217" s="163">
        <v>0</v>
      </c>
      <c r="S217" s="572">
        <v>0</v>
      </c>
      <c r="T217" s="195">
        <f t="shared" si="47"/>
        <v>0</v>
      </c>
      <c r="U217" s="630">
        <f t="shared" si="49"/>
        <v>0</v>
      </c>
      <c r="V217" s="159">
        <v>45474</v>
      </c>
      <c r="W217" s="159">
        <v>45657</v>
      </c>
      <c r="X217" s="160">
        <f t="shared" si="40"/>
        <v>183</v>
      </c>
      <c r="Y217" s="158"/>
      <c r="Z217" s="158"/>
      <c r="AA217" s="310" t="s">
        <v>655</v>
      </c>
      <c r="AB217" s="310" t="s">
        <v>699</v>
      </c>
      <c r="AC217" s="310" t="s">
        <v>1260</v>
      </c>
      <c r="AD217" s="156" t="s">
        <v>723</v>
      </c>
      <c r="AE217" s="156" t="s">
        <v>212</v>
      </c>
      <c r="AF217" s="156" t="s">
        <v>212</v>
      </c>
      <c r="AG217" s="156" t="s">
        <v>212</v>
      </c>
      <c r="AH217" s="156" t="s">
        <v>212</v>
      </c>
      <c r="AI217" s="156" t="s">
        <v>212</v>
      </c>
      <c r="AJ217" s="158"/>
      <c r="AK217" s="164">
        <v>0</v>
      </c>
      <c r="AL217" s="494">
        <v>0</v>
      </c>
      <c r="AM217" s="480">
        <v>0</v>
      </c>
      <c r="AN217" s="165"/>
      <c r="AO217" s="480">
        <v>0</v>
      </c>
      <c r="AP217" s="163"/>
      <c r="AQ217" s="220" t="s">
        <v>703</v>
      </c>
      <c r="AR217" s="240" t="s">
        <v>1262</v>
      </c>
      <c r="AS217" s="891"/>
      <c r="AT217" s="841"/>
      <c r="AU217" s="841"/>
      <c r="AV217" s="1092"/>
      <c r="AW217" s="555" t="s">
        <v>1530</v>
      </c>
      <c r="AX217" s="548"/>
      <c r="AY217" s="548"/>
      <c r="AZ217" s="548"/>
      <c r="BA217" s="233" t="s">
        <v>655</v>
      </c>
    </row>
    <row r="218" spans="1:53" ht="164.25" customHeight="1">
      <c r="A218" s="891"/>
      <c r="B218" s="893" t="s">
        <v>527</v>
      </c>
      <c r="C218" s="893" t="s">
        <v>528</v>
      </c>
      <c r="D218" s="893">
        <v>9.11E-2</v>
      </c>
      <c r="E218" s="893" t="s">
        <v>1254</v>
      </c>
      <c r="F218" s="948"/>
      <c r="G218" s="948" t="s">
        <v>1255</v>
      </c>
      <c r="H218" s="949"/>
      <c r="I218" s="948"/>
      <c r="J218" s="948"/>
      <c r="K218" s="851"/>
      <c r="L218" s="947"/>
      <c r="M218" s="222" t="s">
        <v>1275</v>
      </c>
      <c r="N218" s="232" t="s">
        <v>653</v>
      </c>
      <c r="O218" s="222" t="s">
        <v>1276</v>
      </c>
      <c r="P218" s="331"/>
      <c r="Q218" s="181">
        <v>1</v>
      </c>
      <c r="R218" s="181">
        <v>0</v>
      </c>
      <c r="S218" s="574">
        <v>0</v>
      </c>
      <c r="T218" s="195">
        <f t="shared" si="47"/>
        <v>0</v>
      </c>
      <c r="U218" s="630">
        <f t="shared" si="49"/>
        <v>0</v>
      </c>
      <c r="V218" s="178">
        <v>45474</v>
      </c>
      <c r="W218" s="178">
        <v>45657</v>
      </c>
      <c r="X218" s="179">
        <f t="shared" si="40"/>
        <v>183</v>
      </c>
      <c r="Y218" s="177"/>
      <c r="Z218" s="177"/>
      <c r="AA218" s="330" t="s">
        <v>655</v>
      </c>
      <c r="AB218" s="330" t="s">
        <v>699</v>
      </c>
      <c r="AC218" s="330" t="s">
        <v>1260</v>
      </c>
      <c r="AD218" s="172" t="s">
        <v>723</v>
      </c>
      <c r="AE218" s="172" t="s">
        <v>212</v>
      </c>
      <c r="AF218" s="172" t="s">
        <v>212</v>
      </c>
      <c r="AG218" s="172" t="s">
        <v>212</v>
      </c>
      <c r="AH218" s="172" t="s">
        <v>212</v>
      </c>
      <c r="AI218" s="172" t="s">
        <v>212</v>
      </c>
      <c r="AJ218" s="177"/>
      <c r="AK218" s="182">
        <v>0</v>
      </c>
      <c r="AL218" s="495">
        <v>0</v>
      </c>
      <c r="AM218" s="483">
        <v>0</v>
      </c>
      <c r="AN218" s="183"/>
      <c r="AO218" s="483">
        <v>0</v>
      </c>
      <c r="AP218" s="181"/>
      <c r="AQ218" s="223" t="s">
        <v>703</v>
      </c>
      <c r="AR218" s="247" t="s">
        <v>1262</v>
      </c>
      <c r="AS218" s="895"/>
      <c r="AT218" s="842"/>
      <c r="AU218" s="842"/>
      <c r="AV218" s="1075"/>
      <c r="AW218" s="555" t="s">
        <v>1530</v>
      </c>
      <c r="AX218" s="548"/>
      <c r="AY218" s="548"/>
      <c r="AZ218" s="548"/>
      <c r="BA218" s="233" t="s">
        <v>655</v>
      </c>
    </row>
    <row r="219" spans="1:53" ht="71.25" customHeight="1" thickBot="1">
      <c r="A219" s="892"/>
      <c r="B219" s="894"/>
      <c r="C219" s="894"/>
      <c r="D219" s="894"/>
      <c r="E219" s="894"/>
      <c r="F219" s="860" t="s">
        <v>1254</v>
      </c>
      <c r="G219" s="860"/>
      <c r="H219" s="860"/>
      <c r="I219" s="860"/>
      <c r="J219" s="860"/>
      <c r="K219" s="860"/>
      <c r="L219" s="860"/>
      <c r="M219" s="860"/>
      <c r="N219" s="860"/>
      <c r="O219" s="860"/>
      <c r="P219" s="860"/>
      <c r="Q219" s="860"/>
      <c r="R219" s="262"/>
      <c r="S219" s="580"/>
      <c r="T219" s="262"/>
      <c r="U219" s="632">
        <f>AVERAGE(U212:U218)</f>
        <v>0.6</v>
      </c>
      <c r="V219" s="260"/>
      <c r="W219" s="260"/>
      <c r="X219" s="261"/>
      <c r="Y219" s="245"/>
      <c r="Z219" s="245"/>
      <c r="AA219" s="316"/>
      <c r="AB219" s="316"/>
      <c r="AC219" s="316"/>
      <c r="AD219" s="244"/>
      <c r="AE219" s="244"/>
      <c r="AF219" s="244"/>
      <c r="AG219" s="244"/>
      <c r="AH219" s="244"/>
      <c r="AI219" s="244"/>
      <c r="AJ219" s="245"/>
      <c r="AK219" s="265"/>
      <c r="AL219" s="492"/>
      <c r="AM219" s="481"/>
      <c r="AN219" s="266"/>
      <c r="AO219" s="481"/>
      <c r="AP219" s="262"/>
      <c r="AQ219" s="274"/>
      <c r="AR219" s="274"/>
      <c r="AS219" s="434" t="s">
        <v>1349</v>
      </c>
      <c r="AT219" s="679">
        <f>SUM(AT212:AT218)</f>
        <v>71500000</v>
      </c>
      <c r="AU219" s="679">
        <f>SUM(AU212:AU218)</f>
        <v>53799844.090000004</v>
      </c>
      <c r="AV219" s="653">
        <f>+AU219/AT219</f>
        <v>0.75244537188811189</v>
      </c>
      <c r="AW219" s="688"/>
      <c r="AX219" s="548"/>
      <c r="AY219" s="548"/>
      <c r="AZ219" s="548"/>
      <c r="BA219" s="233"/>
    </row>
    <row r="220" spans="1:53" s="370" customFormat="1" ht="255.75" customHeight="1">
      <c r="A220" s="887" t="s">
        <v>542</v>
      </c>
      <c r="B220" s="885" t="s">
        <v>543</v>
      </c>
      <c r="C220" s="422"/>
      <c r="D220" s="423">
        <v>675</v>
      </c>
      <c r="E220" s="404" t="s">
        <v>1277</v>
      </c>
      <c r="F220" s="402" t="s">
        <v>879</v>
      </c>
      <c r="G220" s="404"/>
      <c r="H220" s="430"/>
      <c r="I220" s="403"/>
      <c r="J220" s="402"/>
      <c r="K220" s="575"/>
      <c r="L220" s="403"/>
      <c r="M220" s="430" t="s">
        <v>1000</v>
      </c>
      <c r="N220" s="402" t="s">
        <v>671</v>
      </c>
      <c r="O220" s="430" t="s">
        <v>1278</v>
      </c>
      <c r="P220" s="425">
        <v>26</v>
      </c>
      <c r="Q220" s="402">
        <v>0</v>
      </c>
      <c r="R220" s="405"/>
      <c r="S220" s="575"/>
      <c r="T220" s="585"/>
      <c r="U220" s="640"/>
      <c r="V220" s="426">
        <v>45474</v>
      </c>
      <c r="W220" s="426">
        <v>45657</v>
      </c>
      <c r="X220" s="427">
        <f t="shared" si="40"/>
        <v>183</v>
      </c>
      <c r="Y220" s="405">
        <v>0</v>
      </c>
      <c r="Z220" s="403"/>
      <c r="AA220" s="404" t="s">
        <v>929</v>
      </c>
      <c r="AB220" s="404"/>
      <c r="AC220" s="431"/>
      <c r="AD220" s="402" t="s">
        <v>723</v>
      </c>
      <c r="AE220" s="402" t="s">
        <v>212</v>
      </c>
      <c r="AF220" s="402" t="s">
        <v>212</v>
      </c>
      <c r="AG220" s="402" t="s">
        <v>212</v>
      </c>
      <c r="AH220" s="402" t="s">
        <v>212</v>
      </c>
      <c r="AI220" s="402" t="s">
        <v>212</v>
      </c>
      <c r="AJ220" s="403"/>
      <c r="AK220" s="406">
        <v>0</v>
      </c>
      <c r="AL220" s="501">
        <v>0</v>
      </c>
      <c r="AM220" s="488">
        <v>0</v>
      </c>
      <c r="AN220" s="406"/>
      <c r="AO220" s="488">
        <v>0</v>
      </c>
      <c r="AP220" s="405"/>
      <c r="AQ220" s="404" t="s">
        <v>703</v>
      </c>
      <c r="AR220" s="407" t="s">
        <v>879</v>
      </c>
      <c r="AS220" s="429"/>
      <c r="AT220" s="684"/>
      <c r="AU220" s="684"/>
      <c r="AV220" s="506">
        <f>+AU215/AT215</f>
        <v>0.68462218608167646</v>
      </c>
      <c r="AW220" s="550"/>
      <c r="AX220" s="548"/>
      <c r="AY220" s="548"/>
      <c r="AZ220" s="548"/>
      <c r="BA220" s="220" t="s">
        <v>929</v>
      </c>
    </row>
    <row r="221" spans="1:53" s="370" customFormat="1" ht="163.80000000000001">
      <c r="A221" s="890"/>
      <c r="B221" s="889"/>
      <c r="C221" s="414"/>
      <c r="D221" s="415">
        <v>675</v>
      </c>
      <c r="E221" s="369" t="s">
        <v>1277</v>
      </c>
      <c r="F221" s="374" t="s">
        <v>879</v>
      </c>
      <c r="G221" s="369"/>
      <c r="H221" s="376"/>
      <c r="I221" s="375"/>
      <c r="J221" s="374"/>
      <c r="K221" s="576"/>
      <c r="L221" s="375"/>
      <c r="M221" s="376" t="s">
        <v>1014</v>
      </c>
      <c r="N221" s="374" t="s">
        <v>671</v>
      </c>
      <c r="O221" s="376" t="s">
        <v>804</v>
      </c>
      <c r="P221" s="377"/>
      <c r="Q221" s="374"/>
      <c r="R221" s="380"/>
      <c r="S221" s="576"/>
      <c r="T221" s="583"/>
      <c r="U221" s="641"/>
      <c r="V221" s="378">
        <v>45474</v>
      </c>
      <c r="W221" s="378">
        <v>45657</v>
      </c>
      <c r="X221" s="379">
        <f t="shared" si="40"/>
        <v>183</v>
      </c>
      <c r="Y221" s="380"/>
      <c r="Z221" s="375"/>
      <c r="AA221" s="369" t="s">
        <v>929</v>
      </c>
      <c r="AB221" s="369"/>
      <c r="AC221" s="416"/>
      <c r="AD221" s="374" t="s">
        <v>723</v>
      </c>
      <c r="AE221" s="374" t="s">
        <v>212</v>
      </c>
      <c r="AF221" s="374" t="s">
        <v>212</v>
      </c>
      <c r="AG221" s="374" t="s">
        <v>212</v>
      </c>
      <c r="AH221" s="374" t="s">
        <v>212</v>
      </c>
      <c r="AI221" s="374" t="s">
        <v>212</v>
      </c>
      <c r="AJ221" s="375"/>
      <c r="AK221" s="383">
        <v>0</v>
      </c>
      <c r="AL221" s="499">
        <v>0</v>
      </c>
      <c r="AM221" s="486">
        <v>0</v>
      </c>
      <c r="AN221" s="383"/>
      <c r="AO221" s="486">
        <v>0</v>
      </c>
      <c r="AP221" s="380"/>
      <c r="AQ221" s="369" t="s">
        <v>703</v>
      </c>
      <c r="AR221" s="409" t="s">
        <v>879</v>
      </c>
      <c r="AS221" s="410"/>
      <c r="AT221" s="676"/>
      <c r="AU221" s="676"/>
      <c r="AV221" s="504" t="e">
        <f t="shared" ref="AV221:AV227" si="50">+AU221/AT221</f>
        <v>#DIV/0!</v>
      </c>
      <c r="AW221" s="550"/>
      <c r="AX221" s="548"/>
      <c r="AY221" s="548"/>
      <c r="AZ221" s="548"/>
      <c r="BA221" s="220" t="s">
        <v>929</v>
      </c>
    </row>
    <row r="222" spans="1:53" s="370" customFormat="1" ht="164.4" thickBot="1">
      <c r="A222" s="888"/>
      <c r="B222" s="886"/>
      <c r="C222" s="417"/>
      <c r="D222" s="418">
        <v>675</v>
      </c>
      <c r="E222" s="396" t="s">
        <v>1277</v>
      </c>
      <c r="F222" s="389" t="s">
        <v>879</v>
      </c>
      <c r="G222" s="396"/>
      <c r="H222" s="391"/>
      <c r="I222" s="390"/>
      <c r="J222" s="389"/>
      <c r="K222" s="577"/>
      <c r="L222" s="390"/>
      <c r="M222" s="391" t="s">
        <v>1279</v>
      </c>
      <c r="N222" s="389" t="s">
        <v>671</v>
      </c>
      <c r="O222" s="391" t="s">
        <v>1096</v>
      </c>
      <c r="P222" s="392"/>
      <c r="Q222" s="389"/>
      <c r="R222" s="395"/>
      <c r="S222" s="577"/>
      <c r="T222" s="584"/>
      <c r="U222" s="642"/>
      <c r="V222" s="393">
        <v>45474</v>
      </c>
      <c r="W222" s="393">
        <v>45657</v>
      </c>
      <c r="X222" s="394">
        <f t="shared" si="40"/>
        <v>183</v>
      </c>
      <c r="Y222" s="395"/>
      <c r="Z222" s="390"/>
      <c r="AA222" s="396" t="s">
        <v>929</v>
      </c>
      <c r="AB222" s="396"/>
      <c r="AC222" s="419"/>
      <c r="AD222" s="389" t="s">
        <v>723</v>
      </c>
      <c r="AE222" s="389" t="s">
        <v>212</v>
      </c>
      <c r="AF222" s="389" t="s">
        <v>212</v>
      </c>
      <c r="AG222" s="389" t="s">
        <v>212</v>
      </c>
      <c r="AH222" s="389" t="s">
        <v>212</v>
      </c>
      <c r="AI222" s="389" t="s">
        <v>212</v>
      </c>
      <c r="AJ222" s="390"/>
      <c r="AK222" s="399">
        <v>0</v>
      </c>
      <c r="AL222" s="500">
        <v>0</v>
      </c>
      <c r="AM222" s="487">
        <v>0</v>
      </c>
      <c r="AN222" s="399"/>
      <c r="AO222" s="487">
        <v>0</v>
      </c>
      <c r="AP222" s="395"/>
      <c r="AQ222" s="396" t="s">
        <v>703</v>
      </c>
      <c r="AR222" s="411" t="s">
        <v>879</v>
      </c>
      <c r="AS222" s="412"/>
      <c r="AT222" s="685"/>
      <c r="AU222" s="685"/>
      <c r="AV222" s="505" t="e">
        <f t="shared" si="50"/>
        <v>#DIV/0!</v>
      </c>
      <c r="AW222" s="550"/>
      <c r="AX222" s="548"/>
      <c r="AY222" s="548"/>
      <c r="AZ222" s="548"/>
      <c r="BA222" s="220" t="s">
        <v>929</v>
      </c>
    </row>
    <row r="223" spans="1:53" s="370" customFormat="1" ht="255.75" customHeight="1">
      <c r="A223" s="887" t="s">
        <v>542</v>
      </c>
      <c r="B223" s="885" t="s">
        <v>546</v>
      </c>
      <c r="C223" s="422"/>
      <c r="D223" s="423">
        <v>675</v>
      </c>
      <c r="E223" s="404" t="s">
        <v>1280</v>
      </c>
      <c r="F223" s="402" t="s">
        <v>879</v>
      </c>
      <c r="G223" s="404"/>
      <c r="H223" s="430"/>
      <c r="I223" s="403"/>
      <c r="J223" s="402"/>
      <c r="K223" s="575"/>
      <c r="L223" s="403"/>
      <c r="M223" s="430" t="s">
        <v>880</v>
      </c>
      <c r="N223" s="402" t="s">
        <v>1129</v>
      </c>
      <c r="O223" s="430" t="s">
        <v>1281</v>
      </c>
      <c r="P223" s="425">
        <v>120</v>
      </c>
      <c r="Q223" s="402">
        <v>0</v>
      </c>
      <c r="R223" s="405"/>
      <c r="S223" s="575"/>
      <c r="T223" s="585"/>
      <c r="U223" s="640"/>
      <c r="V223" s="426">
        <v>45474</v>
      </c>
      <c r="W223" s="426">
        <v>45657</v>
      </c>
      <c r="X223" s="427">
        <f t="shared" si="40"/>
        <v>183</v>
      </c>
      <c r="Y223" s="405">
        <v>0</v>
      </c>
      <c r="Z223" s="403"/>
      <c r="AA223" s="404" t="s">
        <v>882</v>
      </c>
      <c r="AB223" s="404"/>
      <c r="AC223" s="431"/>
      <c r="AD223" s="402" t="s">
        <v>723</v>
      </c>
      <c r="AE223" s="402" t="s">
        <v>212</v>
      </c>
      <c r="AF223" s="402" t="s">
        <v>212</v>
      </c>
      <c r="AG223" s="402" t="s">
        <v>212</v>
      </c>
      <c r="AH223" s="402" t="s">
        <v>212</v>
      </c>
      <c r="AI223" s="402" t="s">
        <v>212</v>
      </c>
      <c r="AJ223" s="403"/>
      <c r="AK223" s="406">
        <v>0</v>
      </c>
      <c r="AL223" s="501">
        <v>0</v>
      </c>
      <c r="AM223" s="488">
        <v>0</v>
      </c>
      <c r="AN223" s="406"/>
      <c r="AO223" s="488">
        <v>0</v>
      </c>
      <c r="AP223" s="405"/>
      <c r="AQ223" s="404" t="s">
        <v>703</v>
      </c>
      <c r="AR223" s="407" t="s">
        <v>879</v>
      </c>
      <c r="AS223" s="429"/>
      <c r="AT223" s="686"/>
      <c r="AU223" s="686"/>
      <c r="AV223" s="506" t="e">
        <f t="shared" si="50"/>
        <v>#DIV/0!</v>
      </c>
      <c r="AW223" s="550"/>
      <c r="AX223" s="548"/>
      <c r="AY223" s="548"/>
      <c r="AZ223" s="548"/>
      <c r="BA223" s="220" t="s">
        <v>882</v>
      </c>
    </row>
    <row r="224" spans="1:53" s="370" customFormat="1" ht="140.4">
      <c r="A224" s="890"/>
      <c r="B224" s="889"/>
      <c r="C224" s="414"/>
      <c r="D224" s="415">
        <v>675</v>
      </c>
      <c r="E224" s="369" t="s">
        <v>1280</v>
      </c>
      <c r="F224" s="374" t="s">
        <v>879</v>
      </c>
      <c r="G224" s="369"/>
      <c r="H224" s="376"/>
      <c r="I224" s="375"/>
      <c r="J224" s="374"/>
      <c r="K224" s="576"/>
      <c r="L224" s="375"/>
      <c r="M224" s="376" t="s">
        <v>1282</v>
      </c>
      <c r="N224" s="374" t="s">
        <v>1129</v>
      </c>
      <c r="O224" s="376" t="s">
        <v>1086</v>
      </c>
      <c r="P224" s="377">
        <v>60</v>
      </c>
      <c r="Q224" s="374">
        <v>0</v>
      </c>
      <c r="R224" s="380"/>
      <c r="S224" s="576"/>
      <c r="T224" s="583"/>
      <c r="U224" s="641"/>
      <c r="V224" s="378">
        <v>45474</v>
      </c>
      <c r="W224" s="378">
        <v>45657</v>
      </c>
      <c r="X224" s="379">
        <f t="shared" si="40"/>
        <v>183</v>
      </c>
      <c r="Y224" s="375"/>
      <c r="Z224" s="375"/>
      <c r="AA224" s="369" t="s">
        <v>882</v>
      </c>
      <c r="AB224" s="369"/>
      <c r="AC224" s="416"/>
      <c r="AD224" s="374" t="s">
        <v>723</v>
      </c>
      <c r="AE224" s="374" t="s">
        <v>212</v>
      </c>
      <c r="AF224" s="374" t="s">
        <v>212</v>
      </c>
      <c r="AG224" s="374" t="s">
        <v>212</v>
      </c>
      <c r="AH224" s="374" t="s">
        <v>212</v>
      </c>
      <c r="AI224" s="374" t="s">
        <v>212</v>
      </c>
      <c r="AJ224" s="375"/>
      <c r="AK224" s="383">
        <v>0</v>
      </c>
      <c r="AL224" s="499">
        <v>0</v>
      </c>
      <c r="AM224" s="486">
        <v>0</v>
      </c>
      <c r="AN224" s="383"/>
      <c r="AO224" s="486">
        <v>0</v>
      </c>
      <c r="AP224" s="380"/>
      <c r="AQ224" s="369" t="s">
        <v>703</v>
      </c>
      <c r="AR224" s="409" t="s">
        <v>879</v>
      </c>
      <c r="AS224" s="410"/>
      <c r="AT224" s="676"/>
      <c r="AU224" s="676"/>
      <c r="AV224" s="504" t="e">
        <f t="shared" si="50"/>
        <v>#DIV/0!</v>
      </c>
      <c r="AW224" s="550"/>
      <c r="AX224" s="548"/>
      <c r="AY224" s="548"/>
      <c r="AZ224" s="548"/>
      <c r="BA224" s="220" t="s">
        <v>882</v>
      </c>
    </row>
    <row r="225" spans="1:53" s="370" customFormat="1" ht="141" thickBot="1">
      <c r="A225" s="888"/>
      <c r="B225" s="886"/>
      <c r="C225" s="417"/>
      <c r="D225" s="418">
        <v>675</v>
      </c>
      <c r="E225" s="396" t="s">
        <v>1280</v>
      </c>
      <c r="F225" s="389" t="s">
        <v>879</v>
      </c>
      <c r="G225" s="396"/>
      <c r="H225" s="391"/>
      <c r="I225" s="390"/>
      <c r="J225" s="389"/>
      <c r="K225" s="577"/>
      <c r="L225" s="390"/>
      <c r="M225" s="391" t="s">
        <v>1283</v>
      </c>
      <c r="N225" s="389" t="s">
        <v>1129</v>
      </c>
      <c r="O225" s="391" t="s">
        <v>894</v>
      </c>
      <c r="P225" s="392"/>
      <c r="Q225" s="389"/>
      <c r="R225" s="395"/>
      <c r="S225" s="577"/>
      <c r="T225" s="584"/>
      <c r="U225" s="642"/>
      <c r="V225" s="393">
        <v>45474</v>
      </c>
      <c r="W225" s="393">
        <v>45657</v>
      </c>
      <c r="X225" s="394">
        <f t="shared" si="40"/>
        <v>183</v>
      </c>
      <c r="Y225" s="390"/>
      <c r="Z225" s="390"/>
      <c r="AA225" s="396" t="s">
        <v>882</v>
      </c>
      <c r="AB225" s="396"/>
      <c r="AC225" s="419"/>
      <c r="AD225" s="389" t="s">
        <v>723</v>
      </c>
      <c r="AE225" s="389" t="s">
        <v>212</v>
      </c>
      <c r="AF225" s="389" t="s">
        <v>212</v>
      </c>
      <c r="AG225" s="389" t="s">
        <v>212</v>
      </c>
      <c r="AH225" s="389" t="s">
        <v>212</v>
      </c>
      <c r="AI225" s="389" t="s">
        <v>212</v>
      </c>
      <c r="AJ225" s="390"/>
      <c r="AK225" s="399">
        <v>0</v>
      </c>
      <c r="AL225" s="500">
        <v>0</v>
      </c>
      <c r="AM225" s="487">
        <v>0</v>
      </c>
      <c r="AN225" s="399"/>
      <c r="AO225" s="487">
        <v>0</v>
      </c>
      <c r="AP225" s="395"/>
      <c r="AQ225" s="396" t="s">
        <v>703</v>
      </c>
      <c r="AR225" s="411" t="s">
        <v>879</v>
      </c>
      <c r="AS225" s="412"/>
      <c r="AT225" s="685"/>
      <c r="AU225" s="685"/>
      <c r="AV225" s="505" t="e">
        <f t="shared" si="50"/>
        <v>#DIV/0!</v>
      </c>
      <c r="AW225" s="550"/>
      <c r="AX225" s="548"/>
      <c r="AY225" s="548"/>
      <c r="AZ225" s="548"/>
      <c r="BA225" s="220" t="s">
        <v>882</v>
      </c>
    </row>
    <row r="226" spans="1:53" s="370" customFormat="1" ht="255.75" customHeight="1">
      <c r="A226" s="887" t="s">
        <v>542</v>
      </c>
      <c r="B226" s="885" t="s">
        <v>546</v>
      </c>
      <c r="C226" s="422"/>
      <c r="D226" s="423">
        <v>675</v>
      </c>
      <c r="E226" s="404" t="s">
        <v>1284</v>
      </c>
      <c r="F226" s="402" t="s">
        <v>879</v>
      </c>
      <c r="G226" s="403"/>
      <c r="H226" s="475"/>
      <c r="I226" s="403"/>
      <c r="J226" s="402"/>
      <c r="K226" s="575"/>
      <c r="L226" s="403"/>
      <c r="M226" s="424"/>
      <c r="N226" s="402" t="s">
        <v>653</v>
      </c>
      <c r="O226" s="404"/>
      <c r="P226" s="425"/>
      <c r="Q226" s="402"/>
      <c r="R226" s="405"/>
      <c r="S226" s="575"/>
      <c r="T226" s="585"/>
      <c r="U226" s="640"/>
      <c r="V226" s="426">
        <v>45474</v>
      </c>
      <c r="W226" s="426">
        <v>45657</v>
      </c>
      <c r="X226" s="427">
        <f t="shared" si="40"/>
        <v>183</v>
      </c>
      <c r="Y226" s="403"/>
      <c r="Z226" s="403"/>
      <c r="AA226" s="424" t="s">
        <v>1103</v>
      </c>
      <c r="AB226" s="424"/>
      <c r="AC226" s="428"/>
      <c r="AD226" s="402" t="s">
        <v>723</v>
      </c>
      <c r="AE226" s="402" t="s">
        <v>212</v>
      </c>
      <c r="AF226" s="402" t="s">
        <v>212</v>
      </c>
      <c r="AG226" s="402" t="s">
        <v>212</v>
      </c>
      <c r="AH226" s="402" t="s">
        <v>212</v>
      </c>
      <c r="AI226" s="402" t="s">
        <v>212</v>
      </c>
      <c r="AJ226" s="403"/>
      <c r="AK226" s="406">
        <v>0</v>
      </c>
      <c r="AL226" s="501">
        <v>0</v>
      </c>
      <c r="AM226" s="488">
        <v>0</v>
      </c>
      <c r="AN226" s="406"/>
      <c r="AO226" s="488">
        <v>0</v>
      </c>
      <c r="AP226" s="405"/>
      <c r="AQ226" s="404" t="s">
        <v>703</v>
      </c>
      <c r="AR226" s="407" t="s">
        <v>879</v>
      </c>
      <c r="AS226" s="429"/>
      <c r="AT226" s="686"/>
      <c r="AU226" s="686"/>
      <c r="AV226" s="506" t="e">
        <f t="shared" si="50"/>
        <v>#DIV/0!</v>
      </c>
      <c r="AW226" s="550"/>
      <c r="AX226" s="548"/>
      <c r="AY226" s="597"/>
      <c r="AZ226" s="548"/>
      <c r="BA226" s="507" t="s">
        <v>1103</v>
      </c>
    </row>
    <row r="227" spans="1:53" s="370" customFormat="1" ht="117.6" thickBot="1">
      <c r="A227" s="888"/>
      <c r="B227" s="886"/>
      <c r="C227" s="417"/>
      <c r="D227" s="418">
        <v>675</v>
      </c>
      <c r="E227" s="396" t="s">
        <v>1284</v>
      </c>
      <c r="F227" s="389" t="s">
        <v>879</v>
      </c>
      <c r="G227" s="390"/>
      <c r="H227" s="476"/>
      <c r="I227" s="390"/>
      <c r="J227" s="389"/>
      <c r="K227" s="577"/>
      <c r="L227" s="390"/>
      <c r="M227" s="420"/>
      <c r="N227" s="389" t="s">
        <v>653</v>
      </c>
      <c r="O227" s="396"/>
      <c r="P227" s="392"/>
      <c r="Q227" s="389"/>
      <c r="R227" s="395"/>
      <c r="S227" s="577"/>
      <c r="T227" s="584"/>
      <c r="U227" s="642"/>
      <c r="V227" s="393">
        <v>45474</v>
      </c>
      <c r="W227" s="393">
        <v>45657</v>
      </c>
      <c r="X227" s="394">
        <f t="shared" si="40"/>
        <v>183</v>
      </c>
      <c r="Y227" s="390"/>
      <c r="Z227" s="390"/>
      <c r="AA227" s="420" t="s">
        <v>1103</v>
      </c>
      <c r="AB227" s="420"/>
      <c r="AC227" s="421"/>
      <c r="AD227" s="389" t="s">
        <v>723</v>
      </c>
      <c r="AE227" s="389" t="s">
        <v>212</v>
      </c>
      <c r="AF227" s="389" t="s">
        <v>212</v>
      </c>
      <c r="AG227" s="389" t="s">
        <v>212</v>
      </c>
      <c r="AH227" s="389" t="s">
        <v>212</v>
      </c>
      <c r="AI227" s="389" t="s">
        <v>212</v>
      </c>
      <c r="AJ227" s="390"/>
      <c r="AK227" s="399">
        <v>0</v>
      </c>
      <c r="AL227" s="500">
        <v>0</v>
      </c>
      <c r="AM227" s="487">
        <v>0</v>
      </c>
      <c r="AN227" s="399"/>
      <c r="AO227" s="487">
        <v>0</v>
      </c>
      <c r="AP227" s="395"/>
      <c r="AQ227" s="396" t="s">
        <v>703</v>
      </c>
      <c r="AR227" s="411" t="s">
        <v>879</v>
      </c>
      <c r="AS227" s="412"/>
      <c r="AT227" s="685"/>
      <c r="AU227" s="685"/>
      <c r="AV227" s="505" t="e">
        <f t="shared" si="50"/>
        <v>#DIV/0!</v>
      </c>
      <c r="AW227" s="550"/>
      <c r="AX227" s="548"/>
      <c r="AY227" s="597"/>
      <c r="AZ227" s="548"/>
      <c r="BA227" s="507" t="s">
        <v>1103</v>
      </c>
    </row>
    <row r="228" spans="1:53">
      <c r="AT228" s="334"/>
      <c r="AU228" s="334"/>
      <c r="AV228" s="335"/>
    </row>
    <row r="229" spans="1:53">
      <c r="AT229" s="334"/>
      <c r="AU229" s="334"/>
      <c r="AV229" s="335"/>
    </row>
    <row r="230" spans="1:53" ht="26.4" thickBot="1">
      <c r="AT230" s="334"/>
      <c r="AU230" s="334"/>
      <c r="AV230" s="335"/>
    </row>
    <row r="231" spans="1:53" ht="297" customHeight="1" thickBot="1">
      <c r="G231" s="951" t="s">
        <v>1617</v>
      </c>
      <c r="H231" s="952"/>
      <c r="I231" s="952"/>
      <c r="J231" s="952"/>
      <c r="K231" s="952"/>
      <c r="L231" s="952"/>
      <c r="M231" s="952"/>
      <c r="N231" s="952"/>
      <c r="O231" s="952"/>
      <c r="P231" s="952"/>
      <c r="Q231" s="952"/>
      <c r="R231" s="952"/>
      <c r="S231" s="952"/>
      <c r="T231" s="953"/>
      <c r="U231" s="646">
        <f>+(U15+U18+U40+U44+U55+U69+U79+U92+U107+U118+U127+U133+U140+U145+U152+U162+U178+U188+U194+U203+U211+U219)/22</f>
        <v>0.70323710440832155</v>
      </c>
      <c r="AM231" s="835" t="s">
        <v>1620</v>
      </c>
      <c r="AN231" s="836"/>
      <c r="AO231" s="836"/>
      <c r="AP231" s="836"/>
      <c r="AQ231" s="836"/>
      <c r="AR231" s="836"/>
      <c r="AS231" s="837"/>
      <c r="AT231" s="689">
        <v>52303502211</v>
      </c>
      <c r="AU231" s="689">
        <v>33905275839</v>
      </c>
      <c r="AV231" s="690">
        <f>+AU231/AT231</f>
        <v>0.64824102413297569</v>
      </c>
    </row>
    <row r="233" spans="1:53">
      <c r="AT233" s="687"/>
    </row>
  </sheetData>
  <autoFilter ref="A8:BA227"/>
  <mergeCells count="649">
    <mergeCell ref="AT56:AT64"/>
    <mergeCell ref="AU56:AU64"/>
    <mergeCell ref="AV56:AV64"/>
    <mergeCell ref="K176:K177"/>
    <mergeCell ref="K183:K185"/>
    <mergeCell ref="K189:K191"/>
    <mergeCell ref="K195:K197"/>
    <mergeCell ref="K134:K136"/>
    <mergeCell ref="K137:K139"/>
    <mergeCell ref="AS65:AS68"/>
    <mergeCell ref="AS182:AS185"/>
    <mergeCell ref="AS153:AS158"/>
    <mergeCell ref="AS146:AS148"/>
    <mergeCell ref="AS141:AS144"/>
    <mergeCell ref="AS137:AS140"/>
    <mergeCell ref="AS119:AS121"/>
    <mergeCell ref="AS108:AS111"/>
    <mergeCell ref="AS89:AS91"/>
    <mergeCell ref="AS70:AS72"/>
    <mergeCell ref="AS73:AS78"/>
    <mergeCell ref="AS83:AS85"/>
    <mergeCell ref="K174:K175"/>
    <mergeCell ref="L174:L175"/>
    <mergeCell ref="P174:P175"/>
    <mergeCell ref="AS215:AS218"/>
    <mergeCell ref="AT215:AT218"/>
    <mergeCell ref="AU215:AU218"/>
    <mergeCell ref="AV215:AV218"/>
    <mergeCell ref="AS212:AS214"/>
    <mergeCell ref="AT212:AT214"/>
    <mergeCell ref="AU212:AU214"/>
    <mergeCell ref="AV212:AV214"/>
    <mergeCell ref="AT65:AT68"/>
    <mergeCell ref="AU65:AU68"/>
    <mergeCell ref="AV65:AV68"/>
    <mergeCell ref="AT204:AT205"/>
    <mergeCell ref="AU204:AU205"/>
    <mergeCell ref="AV204:AV205"/>
    <mergeCell ref="AS206:AS210"/>
    <mergeCell ref="AT206:AT210"/>
    <mergeCell ref="AU206:AU210"/>
    <mergeCell ref="AV206:AV210"/>
    <mergeCell ref="AS195:AS202"/>
    <mergeCell ref="AT195:AT202"/>
    <mergeCell ref="AU195:AU202"/>
    <mergeCell ref="AV195:AV202"/>
    <mergeCell ref="AS168:AS173"/>
    <mergeCell ref="AT168:AT173"/>
    <mergeCell ref="AU168:AU173"/>
    <mergeCell ref="AV168:AV173"/>
    <mergeCell ref="AS174:AS177"/>
    <mergeCell ref="AT174:AT177"/>
    <mergeCell ref="AU174:AU177"/>
    <mergeCell ref="AV174:AV177"/>
    <mergeCell ref="AS179:AS181"/>
    <mergeCell ref="AT179:AT181"/>
    <mergeCell ref="AU179:AU181"/>
    <mergeCell ref="AV179:AV181"/>
    <mergeCell ref="AT153:AT158"/>
    <mergeCell ref="AU153:AU158"/>
    <mergeCell ref="AV153:AV158"/>
    <mergeCell ref="AS159:AS161"/>
    <mergeCell ref="AT159:AT161"/>
    <mergeCell ref="AU159:AU161"/>
    <mergeCell ref="AV159:AV161"/>
    <mergeCell ref="AS163:AS167"/>
    <mergeCell ref="AT163:AT167"/>
    <mergeCell ref="AU163:AU167"/>
    <mergeCell ref="AV163:AV167"/>
    <mergeCell ref="AT141:AT144"/>
    <mergeCell ref="AU141:AU144"/>
    <mergeCell ref="AV141:AV144"/>
    <mergeCell ref="AT146:AT148"/>
    <mergeCell ref="AU146:AU148"/>
    <mergeCell ref="AV146:AV148"/>
    <mergeCell ref="AS149:AS151"/>
    <mergeCell ref="AT149:AT151"/>
    <mergeCell ref="AU149:AU151"/>
    <mergeCell ref="AV149:AV151"/>
    <mergeCell ref="AT137:AT140"/>
    <mergeCell ref="AU137:AU140"/>
    <mergeCell ref="AV137:AV140"/>
    <mergeCell ref="AS128:AS130"/>
    <mergeCell ref="AT128:AT130"/>
    <mergeCell ref="AU128:AU130"/>
    <mergeCell ref="AV128:AV130"/>
    <mergeCell ref="AS131:AS132"/>
    <mergeCell ref="AT131:AT132"/>
    <mergeCell ref="AU131:AU132"/>
    <mergeCell ref="AV131:AV132"/>
    <mergeCell ref="AS134:AS136"/>
    <mergeCell ref="AT134:AT136"/>
    <mergeCell ref="AU134:AU136"/>
    <mergeCell ref="AV134:AV136"/>
    <mergeCell ref="AT119:AT121"/>
    <mergeCell ref="AU119:AU121"/>
    <mergeCell ref="AV119:AV121"/>
    <mergeCell ref="AS122:AS124"/>
    <mergeCell ref="AT122:AT124"/>
    <mergeCell ref="AU122:AU124"/>
    <mergeCell ref="AV122:AV124"/>
    <mergeCell ref="AS125:AS126"/>
    <mergeCell ref="AT125:AT126"/>
    <mergeCell ref="AU125:AU126"/>
    <mergeCell ref="AV125:AV126"/>
    <mergeCell ref="AT108:AT111"/>
    <mergeCell ref="AU108:AU111"/>
    <mergeCell ref="AV108:AV111"/>
    <mergeCell ref="AS112:AS115"/>
    <mergeCell ref="AT112:AT115"/>
    <mergeCell ref="AU112:AU115"/>
    <mergeCell ref="AV112:AV115"/>
    <mergeCell ref="AS116:AS117"/>
    <mergeCell ref="AT116:AT117"/>
    <mergeCell ref="AU116:AU117"/>
    <mergeCell ref="AV116:AV117"/>
    <mergeCell ref="AU89:AU91"/>
    <mergeCell ref="AV89:AV91"/>
    <mergeCell ref="AS97:AS100"/>
    <mergeCell ref="AT97:AT100"/>
    <mergeCell ref="AU97:AU100"/>
    <mergeCell ref="AV97:AV100"/>
    <mergeCell ref="AS101:AS106"/>
    <mergeCell ref="AT101:AT106"/>
    <mergeCell ref="AU101:AU106"/>
    <mergeCell ref="AV101:AV106"/>
    <mergeCell ref="J9:J11"/>
    <mergeCell ref="K9:K11"/>
    <mergeCell ref="L9:L11"/>
    <mergeCell ref="H13:H14"/>
    <mergeCell ref="AT83:AT85"/>
    <mergeCell ref="AU83:AU85"/>
    <mergeCell ref="AV83:AV85"/>
    <mergeCell ref="AS86:AS88"/>
    <mergeCell ref="AT86:AT88"/>
    <mergeCell ref="AU86:AU88"/>
    <mergeCell ref="AV86:AV88"/>
    <mergeCell ref="AT70:AT72"/>
    <mergeCell ref="AU70:AU72"/>
    <mergeCell ref="AV70:AV72"/>
    <mergeCell ref="AT73:AT78"/>
    <mergeCell ref="AU73:AU78"/>
    <mergeCell ref="AV73:AV78"/>
    <mergeCell ref="AS19:AS23"/>
    <mergeCell ref="AS24:AS26"/>
    <mergeCell ref="AS27:AS33"/>
    <mergeCell ref="AS34:AS43"/>
    <mergeCell ref="AS45:AS49"/>
    <mergeCell ref="AS50:AS54"/>
    <mergeCell ref="AS56:AS64"/>
    <mergeCell ref="A9:A14"/>
    <mergeCell ref="B9:B14"/>
    <mergeCell ref="C9:C14"/>
    <mergeCell ref="D9:D14"/>
    <mergeCell ref="E9:E14"/>
    <mergeCell ref="F9:F14"/>
    <mergeCell ref="G9:G14"/>
    <mergeCell ref="H9:H11"/>
    <mergeCell ref="I9:I11"/>
    <mergeCell ref="I13:I14"/>
    <mergeCell ref="A1:B4"/>
    <mergeCell ref="C1:AQ1"/>
    <mergeCell ref="C2:AQ2"/>
    <mergeCell ref="C3:AQ3"/>
    <mergeCell ref="C4:AQ4"/>
    <mergeCell ref="A5:B5"/>
    <mergeCell ref="C5:AR5"/>
    <mergeCell ref="A6:AC7"/>
    <mergeCell ref="AD6:AI7"/>
    <mergeCell ref="AK6:AR7"/>
    <mergeCell ref="J13:J14"/>
    <mergeCell ref="K13:K14"/>
    <mergeCell ref="L13:L14"/>
    <mergeCell ref="E19:E39"/>
    <mergeCell ref="F19:F39"/>
    <mergeCell ref="G19:G39"/>
    <mergeCell ref="H19:H26"/>
    <mergeCell ref="I19:I26"/>
    <mergeCell ref="J19:J26"/>
    <mergeCell ref="F15:Q15"/>
    <mergeCell ref="L19:L26"/>
    <mergeCell ref="H27:H39"/>
    <mergeCell ref="I27:I39"/>
    <mergeCell ref="J27:J39"/>
    <mergeCell ref="L27:L39"/>
    <mergeCell ref="J16:J17"/>
    <mergeCell ref="K16:K17"/>
    <mergeCell ref="L16:L17"/>
    <mergeCell ref="F18:Q18"/>
    <mergeCell ref="K19:K26"/>
    <mergeCell ref="K27:K39"/>
    <mergeCell ref="I88:I91"/>
    <mergeCell ref="J88:J91"/>
    <mergeCell ref="K88:K91"/>
    <mergeCell ref="A16:A17"/>
    <mergeCell ref="B16:B17"/>
    <mergeCell ref="C16:C17"/>
    <mergeCell ref="D16:D17"/>
    <mergeCell ref="E16:E17"/>
    <mergeCell ref="F16:F17"/>
    <mergeCell ref="G16:G17"/>
    <mergeCell ref="H16:H17"/>
    <mergeCell ref="I16:I17"/>
    <mergeCell ref="A45:A55"/>
    <mergeCell ref="B45:B55"/>
    <mergeCell ref="C45:C55"/>
    <mergeCell ref="G41:G43"/>
    <mergeCell ref="H41:H43"/>
    <mergeCell ref="I41:I43"/>
    <mergeCell ref="J41:J43"/>
    <mergeCell ref="K41:K43"/>
    <mergeCell ref="B19:B39"/>
    <mergeCell ref="A19:A39"/>
    <mergeCell ref="C19:C39"/>
    <mergeCell ref="D19:D39"/>
    <mergeCell ref="L41:L43"/>
    <mergeCell ref="A56:A69"/>
    <mergeCell ref="B56:B69"/>
    <mergeCell ref="C56:C69"/>
    <mergeCell ref="D56:D69"/>
    <mergeCell ref="E56:E69"/>
    <mergeCell ref="F56:F68"/>
    <mergeCell ref="H63:H68"/>
    <mergeCell ref="I63:I68"/>
    <mergeCell ref="K63:K68"/>
    <mergeCell ref="J63:J68"/>
    <mergeCell ref="J56:J59"/>
    <mergeCell ref="J60:J62"/>
    <mergeCell ref="G56:G68"/>
    <mergeCell ref="H56:H59"/>
    <mergeCell ref="I56:I59"/>
    <mergeCell ref="K56:K59"/>
    <mergeCell ref="J97:J104"/>
    <mergeCell ref="L105:L106"/>
    <mergeCell ref="F107:Q107"/>
    <mergeCell ref="A41:A43"/>
    <mergeCell ref="B41:B43"/>
    <mergeCell ref="C41:C43"/>
    <mergeCell ref="D41:D43"/>
    <mergeCell ref="E41:E43"/>
    <mergeCell ref="F41:F43"/>
    <mergeCell ref="C83:C92"/>
    <mergeCell ref="D83:D92"/>
    <mergeCell ref="E83:E92"/>
    <mergeCell ref="F83:F91"/>
    <mergeCell ref="F92:Q92"/>
    <mergeCell ref="F69:Q69"/>
    <mergeCell ref="A70:A79"/>
    <mergeCell ref="B70:B79"/>
    <mergeCell ref="C70:C79"/>
    <mergeCell ref="D70:D79"/>
    <mergeCell ref="E70:E79"/>
    <mergeCell ref="F70:F78"/>
    <mergeCell ref="F79:Q79"/>
    <mergeCell ref="L85:L87"/>
    <mergeCell ref="H88:H91"/>
    <mergeCell ref="C97:C107"/>
    <mergeCell ref="D97:D107"/>
    <mergeCell ref="E97:E107"/>
    <mergeCell ref="F97:F106"/>
    <mergeCell ref="G97:G106"/>
    <mergeCell ref="H97:H104"/>
    <mergeCell ref="I97:I104"/>
    <mergeCell ref="C93:C96"/>
    <mergeCell ref="D93:D96"/>
    <mergeCell ref="F93:F96"/>
    <mergeCell ref="D108:D118"/>
    <mergeCell ref="E108:E118"/>
    <mergeCell ref="F108:F117"/>
    <mergeCell ref="G108:G117"/>
    <mergeCell ref="H108:H110"/>
    <mergeCell ref="I108:I110"/>
    <mergeCell ref="L88:L91"/>
    <mergeCell ref="G83:G91"/>
    <mergeCell ref="H83:H84"/>
    <mergeCell ref="H105:H106"/>
    <mergeCell ref="I105:I106"/>
    <mergeCell ref="J105:J106"/>
    <mergeCell ref="K105:K106"/>
    <mergeCell ref="G93:G96"/>
    <mergeCell ref="E93:E96"/>
    <mergeCell ref="J108:J110"/>
    <mergeCell ref="K108:K110"/>
    <mergeCell ref="L108:L110"/>
    <mergeCell ref="H111:H112"/>
    <mergeCell ref="I111:I112"/>
    <mergeCell ref="J111:J112"/>
    <mergeCell ref="K111:K112"/>
    <mergeCell ref="L111:L112"/>
    <mergeCell ref="H113:H114"/>
    <mergeCell ref="I113:I114"/>
    <mergeCell ref="J113:J114"/>
    <mergeCell ref="K113:K114"/>
    <mergeCell ref="L113:L114"/>
    <mergeCell ref="J128:J132"/>
    <mergeCell ref="K128:K132"/>
    <mergeCell ref="L128:L132"/>
    <mergeCell ref="F133:Q133"/>
    <mergeCell ref="J119:J124"/>
    <mergeCell ref="K119:K124"/>
    <mergeCell ref="L119:L124"/>
    <mergeCell ref="H125:H126"/>
    <mergeCell ref="I125:I126"/>
    <mergeCell ref="J125:J126"/>
    <mergeCell ref="K125:K126"/>
    <mergeCell ref="L125:L126"/>
    <mergeCell ref="F119:F126"/>
    <mergeCell ref="G119:G126"/>
    <mergeCell ref="H119:H124"/>
    <mergeCell ref="I119:I124"/>
    <mergeCell ref="C141:C145"/>
    <mergeCell ref="D141:D145"/>
    <mergeCell ref="E141:E145"/>
    <mergeCell ref="F141:F144"/>
    <mergeCell ref="G141:G144"/>
    <mergeCell ref="H141:H144"/>
    <mergeCell ref="I141:I144"/>
    <mergeCell ref="D128:D133"/>
    <mergeCell ref="E128:E133"/>
    <mergeCell ref="F128:F132"/>
    <mergeCell ref="G128:G132"/>
    <mergeCell ref="H128:H132"/>
    <mergeCell ref="I128:I132"/>
    <mergeCell ref="C134:C140"/>
    <mergeCell ref="D134:D140"/>
    <mergeCell ref="E134:E140"/>
    <mergeCell ref="F134:F139"/>
    <mergeCell ref="G134:G139"/>
    <mergeCell ref="H134:H136"/>
    <mergeCell ref="I134:I136"/>
    <mergeCell ref="C128:C133"/>
    <mergeCell ref="J134:J136"/>
    <mergeCell ref="L134:L136"/>
    <mergeCell ref="H137:H139"/>
    <mergeCell ref="I137:I139"/>
    <mergeCell ref="J137:J139"/>
    <mergeCell ref="L137:L139"/>
    <mergeCell ref="F140:Q140"/>
    <mergeCell ref="L141:L144"/>
    <mergeCell ref="H149:H150"/>
    <mergeCell ref="I149:I150"/>
    <mergeCell ref="J149:J150"/>
    <mergeCell ref="L149:L150"/>
    <mergeCell ref="J141:J144"/>
    <mergeCell ref="K141:K144"/>
    <mergeCell ref="F145:Q145"/>
    <mergeCell ref="F146:F151"/>
    <mergeCell ref="G146:G151"/>
    <mergeCell ref="H147:H148"/>
    <mergeCell ref="I147:I148"/>
    <mergeCell ref="K172:K173"/>
    <mergeCell ref="J163:J164"/>
    <mergeCell ref="K163:K164"/>
    <mergeCell ref="C146:C152"/>
    <mergeCell ref="D146:D152"/>
    <mergeCell ref="E146:E152"/>
    <mergeCell ref="F152:Q152"/>
    <mergeCell ref="C153:C162"/>
    <mergeCell ref="D153:D162"/>
    <mergeCell ref="E153:E162"/>
    <mergeCell ref="F153:F161"/>
    <mergeCell ref="G153:G161"/>
    <mergeCell ref="H153:H154"/>
    <mergeCell ref="I153:I154"/>
    <mergeCell ref="J153:J154"/>
    <mergeCell ref="K153:K154"/>
    <mergeCell ref="L153:L154"/>
    <mergeCell ref="P153:P154"/>
    <mergeCell ref="H155:H156"/>
    <mergeCell ref="I155:I156"/>
    <mergeCell ref="J155:J156"/>
    <mergeCell ref="K155:K156"/>
    <mergeCell ref="L155:L156"/>
    <mergeCell ref="H159:H161"/>
    <mergeCell ref="H165:H167"/>
    <mergeCell ref="I165:I167"/>
    <mergeCell ref="J165:J167"/>
    <mergeCell ref="K165:K167"/>
    <mergeCell ref="L165:L167"/>
    <mergeCell ref="P165:P167"/>
    <mergeCell ref="I159:I161"/>
    <mergeCell ref="J159:J161"/>
    <mergeCell ref="K159:K161"/>
    <mergeCell ref="L159:L161"/>
    <mergeCell ref="L163:L164"/>
    <mergeCell ref="P163:P164"/>
    <mergeCell ref="Y170:Y171"/>
    <mergeCell ref="H172:H173"/>
    <mergeCell ref="I172:I173"/>
    <mergeCell ref="J172:J173"/>
    <mergeCell ref="L172:L173"/>
    <mergeCell ref="P172:P173"/>
    <mergeCell ref="V168:V169"/>
    <mergeCell ref="W168:W169"/>
    <mergeCell ref="X168:X169"/>
    <mergeCell ref="Y168:Y169"/>
    <mergeCell ref="H170:H171"/>
    <mergeCell ref="I170:I171"/>
    <mergeCell ref="J170:J171"/>
    <mergeCell ref="L170:L171"/>
    <mergeCell ref="P170:P171"/>
    <mergeCell ref="V170:V171"/>
    <mergeCell ref="W170:W171"/>
    <mergeCell ref="H168:H169"/>
    <mergeCell ref="I168:I169"/>
    <mergeCell ref="J168:J169"/>
    <mergeCell ref="K168:K169"/>
    <mergeCell ref="L168:L169"/>
    <mergeCell ref="P168:P169"/>
    <mergeCell ref="K170:K171"/>
    <mergeCell ref="V165:V167"/>
    <mergeCell ref="W165:W167"/>
    <mergeCell ref="X165:X167"/>
    <mergeCell ref="C179:C188"/>
    <mergeCell ref="D179:D188"/>
    <mergeCell ref="E179:E188"/>
    <mergeCell ref="F179:F187"/>
    <mergeCell ref="F188:Q188"/>
    <mergeCell ref="V176:V177"/>
    <mergeCell ref="W176:W177"/>
    <mergeCell ref="K181:K182"/>
    <mergeCell ref="L181:L182"/>
    <mergeCell ref="H183:H185"/>
    <mergeCell ref="I183:I185"/>
    <mergeCell ref="J183:J185"/>
    <mergeCell ref="L183:L185"/>
    <mergeCell ref="G179:G187"/>
    <mergeCell ref="H179:H180"/>
    <mergeCell ref="I179:I180"/>
    <mergeCell ref="H181:H182"/>
    <mergeCell ref="I181:I182"/>
    <mergeCell ref="J181:J182"/>
    <mergeCell ref="F178:Q178"/>
    <mergeCell ref="H176:H177"/>
    <mergeCell ref="J176:J177"/>
    <mergeCell ref="L176:L177"/>
    <mergeCell ref="J189:J191"/>
    <mergeCell ref="L189:L191"/>
    <mergeCell ref="F194:Q194"/>
    <mergeCell ref="A189:A194"/>
    <mergeCell ref="B189:B194"/>
    <mergeCell ref="C189:C194"/>
    <mergeCell ref="D189:D194"/>
    <mergeCell ref="E189:E194"/>
    <mergeCell ref="F189:F193"/>
    <mergeCell ref="A163:A178"/>
    <mergeCell ref="B163:B178"/>
    <mergeCell ref="C163:C178"/>
    <mergeCell ref="D163:D178"/>
    <mergeCell ref="E163:E178"/>
    <mergeCell ref="F163:F177"/>
    <mergeCell ref="G163:G177"/>
    <mergeCell ref="H163:H164"/>
    <mergeCell ref="I163:I164"/>
    <mergeCell ref="I176:I177"/>
    <mergeCell ref="H174:H175"/>
    <mergeCell ref="I174:I175"/>
    <mergeCell ref="J174:J175"/>
    <mergeCell ref="C195:C203"/>
    <mergeCell ref="D195:D203"/>
    <mergeCell ref="E195:E203"/>
    <mergeCell ref="F195:F202"/>
    <mergeCell ref="G189:G193"/>
    <mergeCell ref="H189:H191"/>
    <mergeCell ref="I189:I191"/>
    <mergeCell ref="H200:H202"/>
    <mergeCell ref="I200:I202"/>
    <mergeCell ref="J200:J202"/>
    <mergeCell ref="K200:K202"/>
    <mergeCell ref="L200:L202"/>
    <mergeCell ref="F203:Q203"/>
    <mergeCell ref="G195:G202"/>
    <mergeCell ref="H195:H197"/>
    <mergeCell ref="I195:I197"/>
    <mergeCell ref="J195:J197"/>
    <mergeCell ref="L195:L197"/>
    <mergeCell ref="H198:H199"/>
    <mergeCell ref="I198:I199"/>
    <mergeCell ref="J198:J199"/>
    <mergeCell ref="K198:K199"/>
    <mergeCell ref="L198:L199"/>
    <mergeCell ref="F219:Q219"/>
    <mergeCell ref="G231:T231"/>
    <mergeCell ref="G204:G210"/>
    <mergeCell ref="H204:H210"/>
    <mergeCell ref="I204:I210"/>
    <mergeCell ref="J204:J210"/>
    <mergeCell ref="L204:L210"/>
    <mergeCell ref="F211:Q211"/>
    <mergeCell ref="C204:C211"/>
    <mergeCell ref="D204:D211"/>
    <mergeCell ref="E204:E211"/>
    <mergeCell ref="F204:F210"/>
    <mergeCell ref="G212:G218"/>
    <mergeCell ref="H212:H214"/>
    <mergeCell ref="I212:I214"/>
    <mergeCell ref="J212:J214"/>
    <mergeCell ref="L212:L214"/>
    <mergeCell ref="H215:H218"/>
    <mergeCell ref="I215:I218"/>
    <mergeCell ref="J215:J218"/>
    <mergeCell ref="L215:L218"/>
    <mergeCell ref="D212:D219"/>
    <mergeCell ref="E212:E219"/>
    <mergeCell ref="F212:F218"/>
    <mergeCell ref="AX205:AX206"/>
    <mergeCell ref="AW205:AW206"/>
    <mergeCell ref="A220:A222"/>
    <mergeCell ref="B220:B222"/>
    <mergeCell ref="B223:B225"/>
    <mergeCell ref="A223:A225"/>
    <mergeCell ref="H60:H62"/>
    <mergeCell ref="I60:I62"/>
    <mergeCell ref="K60:K62"/>
    <mergeCell ref="B83:B92"/>
    <mergeCell ref="A134:A140"/>
    <mergeCell ref="B134:B140"/>
    <mergeCell ref="A119:A127"/>
    <mergeCell ref="B119:B127"/>
    <mergeCell ref="C119:C127"/>
    <mergeCell ref="D119:D127"/>
    <mergeCell ref="E119:E127"/>
    <mergeCell ref="A128:A133"/>
    <mergeCell ref="B128:B133"/>
    <mergeCell ref="C212:C219"/>
    <mergeCell ref="G70:G78"/>
    <mergeCell ref="H70:H78"/>
    <mergeCell ref="I70:I78"/>
    <mergeCell ref="I83:I84"/>
    <mergeCell ref="A108:A118"/>
    <mergeCell ref="B108:B118"/>
    <mergeCell ref="A153:A162"/>
    <mergeCell ref="B153:B162"/>
    <mergeCell ref="A97:A107"/>
    <mergeCell ref="B97:B107"/>
    <mergeCell ref="F40:Q40"/>
    <mergeCell ref="M45:M54"/>
    <mergeCell ref="F55:Q55"/>
    <mergeCell ref="C108:C118"/>
    <mergeCell ref="H85:H87"/>
    <mergeCell ref="I85:I87"/>
    <mergeCell ref="F80:F82"/>
    <mergeCell ref="F44:Q44"/>
    <mergeCell ref="D45:D55"/>
    <mergeCell ref="E45:E55"/>
    <mergeCell ref="F45:F54"/>
    <mergeCell ref="G45:G54"/>
    <mergeCell ref="H45:H54"/>
    <mergeCell ref="I45:I54"/>
    <mergeCell ref="J45:J54"/>
    <mergeCell ref="K45:K54"/>
    <mergeCell ref="L45:L54"/>
    <mergeCell ref="L83:L84"/>
    <mergeCell ref="AX148:AX149"/>
    <mergeCell ref="J70:J78"/>
    <mergeCell ref="L70:L78"/>
    <mergeCell ref="J83:J84"/>
    <mergeCell ref="K83:K84"/>
    <mergeCell ref="K97:K104"/>
    <mergeCell ref="B226:B227"/>
    <mergeCell ref="A226:A227"/>
    <mergeCell ref="B80:B82"/>
    <mergeCell ref="B93:B96"/>
    <mergeCell ref="A93:A96"/>
    <mergeCell ref="A212:A219"/>
    <mergeCell ref="B212:B219"/>
    <mergeCell ref="A204:A211"/>
    <mergeCell ref="B204:B211"/>
    <mergeCell ref="A195:A203"/>
    <mergeCell ref="B195:B203"/>
    <mergeCell ref="A179:A188"/>
    <mergeCell ref="B179:B188"/>
    <mergeCell ref="A146:A152"/>
    <mergeCell ref="B146:B152"/>
    <mergeCell ref="A141:A145"/>
    <mergeCell ref="B141:B145"/>
    <mergeCell ref="A83:A92"/>
    <mergeCell ref="AW70:AW71"/>
    <mergeCell ref="L97:L104"/>
    <mergeCell ref="W163:W164"/>
    <mergeCell ref="X163:X164"/>
    <mergeCell ref="Y163:Y164"/>
    <mergeCell ref="V163:V164"/>
    <mergeCell ref="J147:J148"/>
    <mergeCell ref="L147:L148"/>
    <mergeCell ref="F127:Q127"/>
    <mergeCell ref="H115:H117"/>
    <mergeCell ref="I115:I117"/>
    <mergeCell ref="J115:J117"/>
    <mergeCell ref="K115:K117"/>
    <mergeCell ref="L115:L117"/>
    <mergeCell ref="F118:Q118"/>
    <mergeCell ref="J85:J87"/>
    <mergeCell ref="K85:K87"/>
    <mergeCell ref="P159:P161"/>
    <mergeCell ref="H157:H158"/>
    <mergeCell ref="I157:I158"/>
    <mergeCell ref="J157:J158"/>
    <mergeCell ref="K157:K158"/>
    <mergeCell ref="L157:L158"/>
    <mergeCell ref="P157:P158"/>
    <mergeCell ref="K215:K218"/>
    <mergeCell ref="K212:K214"/>
    <mergeCell ref="AY70:AY71"/>
    <mergeCell ref="AZ70:AZ71"/>
    <mergeCell ref="K70:K78"/>
    <mergeCell ref="K147:K148"/>
    <mergeCell ref="K149:K150"/>
    <mergeCell ref="K204:K210"/>
    <mergeCell ref="X176:X177"/>
    <mergeCell ref="Y176:Y177"/>
    <mergeCell ref="Z176:Z177"/>
    <mergeCell ref="P176:P177"/>
    <mergeCell ref="X170:X171"/>
    <mergeCell ref="V174:V175"/>
    <mergeCell ref="W174:W175"/>
    <mergeCell ref="X174:X175"/>
    <mergeCell ref="Y174:Y175"/>
    <mergeCell ref="V172:V173"/>
    <mergeCell ref="W172:W173"/>
    <mergeCell ref="X172:X173"/>
    <mergeCell ref="Y172:Y173"/>
    <mergeCell ref="Y165:Y167"/>
    <mergeCell ref="F162:Q162"/>
    <mergeCell ref="AX70:AX71"/>
    <mergeCell ref="AM231:AS231"/>
    <mergeCell ref="AT19:AT23"/>
    <mergeCell ref="AU19:AU23"/>
    <mergeCell ref="AT24:AT26"/>
    <mergeCell ref="AU24:AU26"/>
    <mergeCell ref="AV19:AV23"/>
    <mergeCell ref="AV24:AV26"/>
    <mergeCell ref="AT27:AT33"/>
    <mergeCell ref="AU27:AU33"/>
    <mergeCell ref="AV27:AV33"/>
    <mergeCell ref="AT34:AT43"/>
    <mergeCell ref="AU34:AU43"/>
    <mergeCell ref="AV34:AV43"/>
    <mergeCell ref="AT45:AT49"/>
    <mergeCell ref="AU45:AU49"/>
    <mergeCell ref="AT50:AT54"/>
    <mergeCell ref="AU50:AU54"/>
    <mergeCell ref="AV45:AV49"/>
    <mergeCell ref="AV50:AV54"/>
    <mergeCell ref="AT182:AT187"/>
    <mergeCell ref="AU182:AU187"/>
    <mergeCell ref="AV182:AV187"/>
    <mergeCell ref="AS204:AS205"/>
    <mergeCell ref="AT89:AT91"/>
  </mergeCells>
  <dataValidations disablePrompts="1" count="2">
    <dataValidation type="list" allowBlank="1" showInputMessage="1" showErrorMessage="1" sqref="O41:O43 N16:O17 N80:O82 O134:O139 N9:O14 O19:O39 N93:N106 N108:N117 N119:N126 N128:O132 N141:O144 N146:O151 N153:O161 N163:O177 N179:O187 N189:O193 N195:O202 N204:O210 N212:O218 N220:O227">
      <mc:AlternateContent xmlns:x12ac="http://schemas.microsoft.com/office/spreadsheetml/2011/1/ac" xmlns:mc="http://schemas.openxmlformats.org/markup-compatibility/2006">
        <mc:Choice Requires="x12ac">
          <x12ac:list>EQUIDAD DE LA MUJER," PRIMERA INFANCIA, INFANCIA Y ADOLESCENCIA", GRUPO ÉTNICOS, CAMBIO CLIMÁTICO, GESTIÓN DEL RIESGO DE DESASTRES, CONSTRUCCIÓN DE PAZ, DESPLAZADOS, VÍCTIMAS</x12ac:list>
        </mc:Choice>
        <mc:Fallback>
          <formula1>"EQUIDAD DE LA MUJER, PRIMERA INFANCIA, INFANCIA Y ADOLESCENCIA, GRUPO ÉTNICOS, CAMBIO CLIMÁTICO, GESTIÓN DEL RIESGO DE DESASTRES, CONSTRUCCIÓN DE PAZ, DESPLAZADOS, VÍCTIMAS"</formula1>
        </mc:Fallback>
      </mc:AlternateContent>
    </dataValidation>
    <dataValidation type="list" allowBlank="1" showInputMessage="1" showErrorMessage="1" sqref="I93:I96 I80:I82 I108:I113 I115:I117 I220:I227">
      <formula1>#REF!</formula1>
    </dataValidation>
  </dataValidations>
  <hyperlinks>
    <hyperlink ref="AJ9" r:id="rId1" display="https://alcart-my.sharepoint.com/:w:/g/personal/seguimientodemetasspds_cartagena_gov_co/EW1kT-fhGNxAgJi97QG6xAcBdr3CFaUwZPWvMEjACPPXQA?e=Zepkoj"/>
    <hyperlink ref="AJ11" r:id="rId2" display="https://alcart-my.sharepoint.com/:w:/g/personal/seguimientodemetasspds_cartagena_gov_co/EW1kT-fhGNxAgJi97QG6xAcBdr3CFaUwZPWvMEjACPPXQA?e=Zepkoj"/>
    <hyperlink ref="AJ13" r:id="rId3" display="https://alcart-my.sharepoint.com/:w:/g/personal/seguimientodemetasspds_cartagena_gov_co/EW1kT-fhGNxAgJi97QG6xAcBdr3CFaUwZPWvMEjACPPXQA?e=Zepkoj"/>
    <hyperlink ref="AJ19" r:id="rId4" display="https://alcart-my.sharepoint.com/:w:/g/personal/seguimientodemetasspds_cartagena_gov_co/ERKpJwMOHL9EskIC90XVLZwBDhlZjIpcekKa2Vt_CeYQ2Q?e=qPC88z"/>
    <hyperlink ref="AJ29" r:id="rId5" display="https://alcart-my.sharepoint.com/:w:/g/personal/seguimientodemetasspds_cartagena_gov_co/ERKpJwMOHL9EskIC90XVLZwBDhlZjIpcekKa2Vt_CeYQ2Q?e=qPC88z"/>
    <hyperlink ref="AJ34" r:id="rId6" display="https://alcart-my.sharepoint.com/:w:/g/personal/seguimientodemetasspds_cartagena_gov_co/ERKpJwMOHL9EskIC90XVLZwBDhlZjIpcekKa2Vt_CeYQ2Q?e=qPC88z"/>
    <hyperlink ref="AJ75" r:id="rId7" display="https://alcart-my.sharepoint.com/:w:/g/personal/seguimientodemetasspds_cartagena_gov_co/EbCrKY-6gQxPqXKfEKmiMC8Br6ZOmtxXGup41OTREBKpyw?e=pttpPj"/>
    <hyperlink ref="AJ106" r:id="rId8" display="https://alcart-my.sharepoint.com/:w:/g/personal/seguimientodemetasspds_cartagena_gov_co/Ec5DNBidCbpPgPp9qYG5EkQBLJnIuHpR803bmnckCfURgw?e=gsn9qg"/>
    <hyperlink ref="AW153" r:id="rId9" display="https://alcart-my.sharepoint.com/:b:/g/personal/seguimientodemetasspds_cartagena_gov_co/EYXEmsZ8TM9DouvMAUkiD0EBQbSwR85pGRXesRwkgDwSbw?e=hR2et3"/>
    <hyperlink ref="AW156" r:id="rId10" display="https://alcart-my.sharepoint.com/:x:/g/personal/seguimientodemetasspds_cartagena_gov_co/EVIjCzO3VnJKj-aY8qc-14ABqnh4nME27BaB8JJngW6nRA?e=gnBb9V"/>
    <hyperlink ref="AW165" r:id="rId11" display="https://alcart-my.sharepoint.com/:f:/g/personal/seguimientodemetasspds_cartagena_gov_co/EvVM_4CrJCZKgzBv2DOaMrQBk5-i0y1x1Rev2eJ42BVQoA?e=ZMKIAX"/>
    <hyperlink ref="AW170" r:id="rId12" display="https://alcart-my.sharepoint.com/:f:/g/personal/seguimientodemetasspds_cartagena_gov_co/Enioeeg0vlFGjEHtEcRB3zcBYJuvTKk0XNLiSw5udmQZGA?e=TEXXWg"/>
    <hyperlink ref="AW180" r:id="rId13" display="https://alcart-my.sharepoint.com/:f:/g/personal/seguimientodemetasspds_cartagena_gov_co/Enioeeg0vlFGjEHtEcRB3zcBYJuvTKk0XNLiSw5udmQZGA?e=TEXXWg"/>
    <hyperlink ref="AW189" r:id="rId14" display="https://alcart-my.sharepoint.com/:b:/g/personal/seguimientodemetasspds_cartagena_gov_co/EeiNbWNUKJ5Nnq8wvZ1KgG0BkaP6gCjBfe86GRF9Eha7_A?e=KDKSmC"/>
    <hyperlink ref="AW155" r:id="rId15" display="https://alcart-my.sharepoint.com/:f:/g/personal/seguimientodemetasspds_cartagena_gov_co/EnBGBhqv_ApLvr1XFg01s1UB-2F3Zkm1TaE2ViPOldeDuw?e=jBhhz6"/>
    <hyperlink ref="AW157" r:id="rId16" display="https://alcart-my.sharepoint.com/:f:/g/personal/seguimientodemetasspds_cartagena_gov_co/EpffxlHwDkRAit8Kg4QicfYBif_rN4e-aTCLizzOwRiKwA?e=YxcBt8"/>
    <hyperlink ref="AW159" r:id="rId17" display="https://alcart-my.sharepoint.com/:f:/g/personal/seguimientodemetasspds_cartagena_gov_co/Eu-Ej6Z0-OtFiiMGJeZEzR8BwU-ZNMZ2hfr6ZHJmxsRDXg?e=86zGYx"/>
    <hyperlink ref="AW195" r:id="rId18" display="https://alcart-my.sharepoint.com/:f:/g/personal/seguimientodemetasspds_cartagena_gov_co/EsJi0Zdwkm9Fmocn1Uj43_YB_xo4jqvpG_IehlK6EbWLRw?e=jM4vXf"/>
    <hyperlink ref="AW196" r:id="rId19" display="https://alcart-my.sharepoint.com/:f:/g/personal/seguimientodemetasspds_cartagena_gov_co/Eh-1pZzOxZJOnAi7PcL4tQsBeVHdKZRhzKJ1aA9iIHrMKA?e=dMgYoZ"/>
    <hyperlink ref="AW197" r:id="rId20" display="https://alcart-my.sharepoint.com/:f:/g/personal/seguimientodemetasspds_cartagena_gov_co/EmBxydKdmpxDkIJE6OJ4QcYBuZbZa0i9rNvbNl0aoL6wbg?e=xr7Hbt"/>
    <hyperlink ref="AW146" r:id="rId21" display="https://alcart-my.sharepoint.com/:f:/g/personal/seguimientodemetasspds_cartagena_gov_co/EuApglTI4MZFtXyLmDnErUEBbvmCT9iNiU808n39vohB8Q?e=xcrkDW"/>
    <hyperlink ref="AW147" r:id="rId22" display="https://alcart-my.sharepoint.com/:x:/g/personal/seguimientodemetasspds_cartagena_gov_co/EW3QHq9SrzJHlvBWssW1J3EBA5Bn2MLQXsriGyr_z3-tyA?e=C7mnDb"/>
    <hyperlink ref="AW148" r:id="rId23" display="https://alcart-my.sharepoint.com/:x:/g/personal/seguimientodemetasspds_cartagena_gov_co/EdelbMlFU95MkWb0GeIL9eMB76IzBvo3iFft5K5wTKhVHg?e=Tra4hW"/>
    <hyperlink ref="AW150" r:id="rId24" display="https://alcart-my.sharepoint.com/:f:/g/personal/seguimientodemetasspds_cartagena_gov_co/EoIeb28aIXVOqUJG7pOHi9wBSOthb0G-oEbck18j_MEerg?e=X0c66a"/>
    <hyperlink ref="AW205" r:id="rId25" display="https://alcart-my.sharepoint.com/:f:/g/personal/seguimientodemetasspds_cartagena_gov_co/ErZJJzEAkP9MiVGM1s-jQRsBMVAglJacL5PFIgCCb0HTVg?e=Vlz8WO"/>
    <hyperlink ref="AW207" r:id="rId26" display="https://alcart-my.sharepoint.com/:f:/g/personal/seguimientodemetasspds_cartagena_gov_co/EseD27KW8l1Gnz1XJjVE5dEBEBFGwFukN2sFj1lrVLPRNA?e=7fIhE7"/>
    <hyperlink ref="AW210" r:id="rId27" display="https://alcart-my.sharepoint.com/:f:/g/personal/seguimientodemetasspds_cartagena_gov_co/Eq7hWb0CG05Jg_Kl7EtHQXgBhUyWVVStEefErX4A8DPKYQ?e=KmGtJL"/>
    <hyperlink ref="AW19" r:id="rId28" display="https://alcart-my.sharepoint.com/:f:/g/personal/seguimientodemetasspds_cartagena_gov_co/EuUo1-OsispDui1xkmCFbuEB-4NUJuXdmQqpsBXHaxuUHg?e=83n571"/>
    <hyperlink ref="AW20" r:id="rId29" display="https://alcart-my.sharepoint.com/:f:/g/personal/seguimientodemetasspds_cartagena_gov_co/EsiPeHblB71JuqlMKVCcVOEBNm8b0uGh7jrWxdcwMwhnbg?e=mgy1c2"/>
    <hyperlink ref="AW21" r:id="rId30" display="https://alcart-my.sharepoint.com/:f:/g/personal/seguimientodemetasspds_cartagena_gov_co/Emo4Ok1I98dNisz_KqlPp-IBE-cdSwf-7ClF-8RJtZMlyw?e=uswyRm"/>
    <hyperlink ref="AW24" r:id="rId31" display="https://alcart-my.sharepoint.com/:b:/g/personal/seguimientodemetasspds_cartagena_gov_co/EY7tC5RrT79Ot6osgCPl1u8BqIYuR3-E_VswF0lxl6TQwg?e=ZosaYl"/>
    <hyperlink ref="AW28" r:id="rId32" display="https://alcart-my.sharepoint.com/:f:/g/personal/seguimientodemetasspds_cartagena_gov_co/EnSuV_jul3FKnN1ksHfDGUUBNyZSWpDzSojqRrrN6OqXXA?e=NARlIX"/>
    <hyperlink ref="AW29" r:id="rId33" display="https://alcart-my.sharepoint.com/:f:/g/personal/seguimientodemetasspds_cartagena_gov_co/EroF8eSQ96NMrumgkJ8Z4bMBSeLkbYj0rElr7EsXoR2W-Q?e=g7VrOU"/>
    <hyperlink ref="AW35" r:id="rId34" display="https://alcart-my.sharepoint.com/:w:/g/personal/seguimientodemetasspds_cartagena_gov_co/ERO5ZMzsEipDrEKfiMaxVlIBBRs6F7TNhu4J1ICz5D2QQw?e=iBQtQv"/>
    <hyperlink ref="AW22" r:id="rId35" display="https://alcart-my.sharepoint.com/:f:/g/personal/seguimientodemetasspds_cartagena_gov_co/EnNmMqNKtxZKrnT6GfTdSnIBIZpOuNhtNzMVzeKd5pKsTA?e=OQn6H2"/>
    <hyperlink ref="AW34" r:id="rId36" display="https://alcart-my.sharepoint.com/:f:/g/personal/seguimientodemetasspds_cartagena_gov_co/EnNmMqNKtxZKrnT6GfTdSnIBIZpOuNhtNzMVzeKd5pKsTA?e=OQn6H2"/>
    <hyperlink ref="AW36" r:id="rId37" display="https://alcart-my.sharepoint.com/:f:/g/personal/seguimientodemetasspds_cartagena_gov_co/Emman3Ap-3VBjQZ1rzk8dM4BK2Scc4Qw9pBjgbhfEvTN0w?e=epg5qW"/>
    <hyperlink ref="AW39" r:id="rId38" display="https://alcart-my.sharepoint.com/:f:/g/personal/seguimientodemetasspds_cartagena_gov_co/EmtYMqAE_-FMtc6zz90rn24B1KxfgR8WEEjztGF-5776uw?e=dEesmR"/>
    <hyperlink ref="AW46" r:id="rId39" display="https://alcart-my.sharepoint.com/:b:/g/personal/seguimientodemetasspds_cartagena_gov_co/EYqTO63fm1pJi-MnxREGe90BFHiDema1DHIsMYQfwPKGKQ?e=Dh8amj"/>
    <hyperlink ref="AW45" r:id="rId40" display="https://alcart-my.sharepoint.com/:x:/g/personal/seguimientodemetasspds_cartagena_gov_co/EcviPg-0v5tFitAF-qpL6ygBFKozSeg60-qOONlnryR08w?e=E2qqsn"/>
    <hyperlink ref="AW48" r:id="rId41" display="https://alcart-my.sharepoint.com/:b:/g/personal/seguimientodemetasspds_cartagena_gov_co/EU3AICSzntlGiUmxCQRZk9MB4Y6FXKNxvUreW6yQdLQ8SQ?e=TiKjBM"/>
    <hyperlink ref="AW49" r:id="rId42" display="https://alcart-my.sharepoint.com/:b:/g/personal/seguimientodemetasspds_cartagena_gov_co/EfBiMbSTYwFGkxKq8MXOEIABetemLtUo8nFxcLbsaiq3cg?e=SqKo1S"/>
    <hyperlink ref="AW64" r:id="rId43" display="https://alcart-my.sharepoint.com/:b:/g/personal/seguimientodemetasspds_cartagena_gov_co/EUDh6dEkt-BOh-EZi7YsoFEB5-hlG1s1t8BXXkhHQTEQBw?e=Twov4g"/>
    <hyperlink ref="AW68" r:id="rId44" display="https://alcart-my.sharepoint.com/:b:/g/personal/seguimientodemetasspds_cartagena_gov_co/EUDh6dEkt-BOh-EZi7YsoFEB5-hlG1s1t8BXXkhHQTEQBw?e=Twov4g"/>
    <hyperlink ref="AW97" r:id="rId45" display="https://alcart-my.sharepoint.com/:f:/g/personal/seguimientodemetasspds_cartagena_gov_co/EpMRPGwVtTNHpTyqjt9B3i4BeqfuGG37nEY0H4LdcQpTuw?e=eYV85v"/>
    <hyperlink ref="AW98" r:id="rId46" display="https://alcart-my.sharepoint.com/:f:/g/personal/seguimientodemetasspds_cartagena_gov_co/EgDTcn4gxM5MhC-qEA80teABB1sPSYeRyrLqU-zBhoIwCQ?e=Rugj7X"/>
    <hyperlink ref="AW102" r:id="rId47" display="https://alcart-my.sharepoint.com/:f:/g/personal/seguimientodemetasspds_cartagena_gov_co/EuZk5TDR_htPqHXFUpOk6YABmHrb26ZLaEVl27HWsKjIVA?e=A0EuyD"/>
    <hyperlink ref="AW103" r:id="rId48" display="https://alcart-my.sharepoint.com/:f:/g/personal/seguimientodemetasspds_cartagena_gov_co/EpMRPGwVtTNHpTyqjt9B3i4BeqfuGG37nEY0H4LdcQpTuw?e=eYV85v"/>
    <hyperlink ref="AW104" r:id="rId49" display="https://alcart-my.sharepoint.com/:f:/g/personal/seguimientodemetasspds_cartagena_gov_co/EnyxK6FycOFDsNDgQEwdl9IBAQoQ4xXkP0IQmCuJ3X8GUw?e=GARFJ2"/>
    <hyperlink ref="AW106" r:id="rId50" display="https://alcart-my.sharepoint.com/:f:/g/personal/seguimientodemetasspds_cartagena_gov_co/EviLdAiQi3lHuOnD4XM0XFMBoU8mwfCt3w49jOaHJ0rShA?e=Nee5Le"/>
    <hyperlink ref="AW108" r:id="rId51"/>
    <hyperlink ref="AW113" r:id="rId52"/>
    <hyperlink ref="AW111" r:id="rId53"/>
    <hyperlink ref="AW116" r:id="rId54"/>
    <hyperlink ref="AW117" r:id="rId55"/>
    <hyperlink ref="AW114" r:id="rId56"/>
    <hyperlink ref="AW115" r:id="rId57"/>
    <hyperlink ref="AW119" r:id="rId58"/>
    <hyperlink ref="AW122" r:id="rId59"/>
    <hyperlink ref="AW125" r:id="rId60"/>
    <hyperlink ref="AW126" r:id="rId61"/>
    <hyperlink ref="AW41" r:id="rId62" display="https://alcart-my.sharepoint.com/:w:/g/personal/seguimientodemetasspds_cartagena_gov_co/EVRwF6yjbItAoYGvPPU5Fv4BM6Y6VCxH-mgBL0o__a5LEA?e=gWK48C"/>
    <hyperlink ref="AW70" r:id="rId63" display="https://alcart-my.sharepoint.com/:f:/g/personal/seguimientodemetasspds_cartagena_gov_co/El3T0Ph5KYREvduoNbUDAxwBSB0XLZldoI8k-LupRCOanQ?e=TeQUio"/>
    <hyperlink ref="AW72" r:id="rId64" display="https://alcart-my.sharepoint.com/:f:/g/personal/seguimientodemetasspds_cartagena_gov_co/Ek4KQUFyG7hBiyl1Ptx-8vABeK91fqROdaOauEyW8WeW1A?e=a9qYaa"/>
    <hyperlink ref="AW73" r:id="rId65" display="https://alcart-my.sharepoint.com/:f:/g/personal/seguimientodemetasspds_cartagena_gov_co/EvcNBw0codtDsJtRI_8uTbsB8YgoS_r1WVb-OpjeBGLZFg?e=RmoQcQ"/>
    <hyperlink ref="AW75" r:id="rId66" display="https://alcart-my.sharepoint.com/:f:/g/personal/seguimientodemetasspds_cartagena_gov_co/EtWWlArHkutEmK2NdDJGlP4B-l3KcbLdWx784JlPE64Byg?e=eehVQA"/>
    <hyperlink ref="AW78" r:id="rId67" display="https://alcart-my.sharepoint.com/:f:/g/personal/seguimientodemetasspds_cartagena_gov_co/ErRa03NUR_hNsh9dPHAUbqkB7B_3vQhP5-TN-mONGpxTzg?e=hzFx4H"/>
    <hyperlink ref="AW112" r:id="rId68"/>
    <hyperlink ref="AY9" r:id="rId69"/>
    <hyperlink ref="AY10" r:id="rId70"/>
    <hyperlink ref="AY11" r:id="rId71"/>
    <hyperlink ref="AY12" r:id="rId72"/>
    <hyperlink ref="AW83" r:id="rId73"/>
    <hyperlink ref="AW84" r:id="rId74"/>
    <hyperlink ref="AW85" r:id="rId75"/>
    <hyperlink ref="AW86" r:id="rId76"/>
    <hyperlink ref="AW87" r:id="rId77"/>
    <hyperlink ref="AW88" r:id="rId78"/>
    <hyperlink ref="AW89" r:id="rId79"/>
    <hyperlink ref="AW90" r:id="rId80"/>
    <hyperlink ref="AW91" r:id="rId81"/>
    <hyperlink ref="AW128" r:id="rId82"/>
    <hyperlink ref="AW129:AW132" r:id="rId83" display="https://alcart.sharepoint.com/:f:/s/GRUPOASUNTOSPARALAMUJER/Em04ZhNjjk9GoaDb6NXL6qcB114uB_Y86FEUvImWq1jpPQ?e=GUsN9S"/>
    <hyperlink ref="AW141" r:id="rId84"/>
    <hyperlink ref="AW142:AW144" r:id="rId85" display="https://alcart.sharepoint.com/:f:/s/GRUPOASUNTOSPARALAMUJER/Eta8LFi2jjlHgiNxl0gRSnIBcBIUuPuDAX66bUGQgVy34g?e=lpCcVJ"/>
    <hyperlink ref="AW212" r:id="rId86"/>
    <hyperlink ref="AW213:AW215" r:id="rId87" display="https://alcart.sharepoint.com/:f:/s/GRUPOASUNTOSPARALAMUJER/EurZV_xnQqVDsqGlA4gEc9YBGHJU8kBw535c0UzbbLMdWA?e=D43e3v"/>
    <hyperlink ref="AW216:AW218" r:id="rId88" display="https://alcart.sharepoint.com/:f:/s/GRUPOASUNTOSPARALAMUJER/EurZV_xnQqVDsqGlA4gEc9YBGHJU8kBw535c0UzbbLMdWA?e=D43e3v"/>
    <hyperlink ref="AY97" r:id="rId89" display="https://alcart-my.sharepoint.com/:f:/g/personal/seguimientodemetasspds_cartagena_gov_co/Ev72rqHklDlIujHmPWYyazMBzjhelZxFxwo4WYrg8Cbseg?e=9CQhRT"/>
    <hyperlink ref="AY98" r:id="rId90" display="https://alcart-my.sharepoint.com/:f:/g/personal/seguimientodemetasspds_cartagena_gov_co/EkLJPbB0tblIgweFLLPUtmsBPS2kJ7zwOzitt8z8moj1Tw?e=p1tkkL"/>
    <hyperlink ref="AY99" r:id="rId91" display="https://alcart-my.sharepoint.com/:f:/g/personal/seguimientodemetasspds_cartagena_gov_co/EtPkESWAXhhCp13HxKbu6ykBV62c0bnudg_U5Ytm96T3YA?e=BTxykO"/>
    <hyperlink ref="AY102" r:id="rId92" display="https://alcart-my.sharepoint.com/:f:/g/personal/seguimientodemetasspds_cartagena_gov_co/EktyMTN5J4pOgeKvjKYrjTIBdgefwKaBHvKzIgRqcvuzvQ?e=HvtUNd"/>
    <hyperlink ref="AY104" r:id="rId93" display="https://alcart-my.sharepoint.com/:f:/g/personal/seguimientodemetasspds_cartagena_gov_co/Ev4vytsLiixKmK1DvqecuNwBLXTsPxr1lh3Lh2uJeuEWlw?e=O2PbgU"/>
    <hyperlink ref="AY106" r:id="rId94" display="https://alcart-my.sharepoint.com/:f:/g/personal/seguimientodemetasspds_cartagena_gov_co/Ev5qINkb-95PhkLK4m2QnXEB8WFHx0Ddle8N8iiCj0T93A?e=kfkhzV"/>
    <hyperlink ref="AY108" r:id="rId95" display="https://alcart-my.sharepoint.com/:f:/g/personal/seguimientodemetasspds_cartagena_gov_co/EmVU0uv2AIhPmJLn7pAYoPkBWZ2-429c0zg1pU4bjbB5zg?e=aMnvfV"/>
    <hyperlink ref="AY111" r:id="rId96" display="https://alcart-my.sharepoint.com/:f:/g/personal/seguimientodemetasspds_cartagena_gov_co/EmwjfmZZ60NHtKiVsqjNSLoB2ogEEDMTliXQPhPq1NXJcQ?e=F1ahcU"/>
    <hyperlink ref="AY112" r:id="rId97" display="https://alcart-my.sharepoint.com/:f:/g/personal/seguimientodemetasspds_cartagena_gov_co/EiZOsFwv3OpGpjXJ0OUdz2wBHuOCQ2LwsJD7qTah8zqHjw?e=8kwEWt"/>
    <hyperlink ref="AY113" r:id="rId98" display="https://alcart-my.sharepoint.com/:f:/g/personal/seguimientodemetasspds_cartagena_gov_co/Ej5ncOgVWqlMuC_-4BYyhKsBWfrB9OBsI2fFLz5iPS9pLg?e=7QOhje"/>
    <hyperlink ref="AY114" r:id="rId99" display="https://alcart-my.sharepoint.com/:f:/g/personal/seguimientodemetasspds_cartagena_gov_co/EuUNat9Dua9GpRw4aHFB-8cBHHgdlZGuuQP1GsGotbp_yA?e=N5Rg0G"/>
    <hyperlink ref="AY115" r:id="rId100" display="https://alcart-my.sharepoint.com/:f:/g/personal/seguimientodemetasspds_cartagena_gov_co/Ekx29dEC5nZBhntD2QhJevUBl0qUPgOqDmNM5CfLLNv78A?e=iqeF8z"/>
    <hyperlink ref="AY116" r:id="rId101" display="https://alcart-my.sharepoint.com/:f:/g/personal/seguimientodemetasspds_cartagena_gov_co/En5dtxG0afdGp_6tYDllXpgBhRp2U63wnzVUIcNsawWRvg?e=rMoLfo"/>
    <hyperlink ref="AY117" r:id="rId102" display="https://alcart-my.sharepoint.com/:f:/g/personal/seguimientodemetasspds_cartagena_gov_co/Ekb8cTFXyfZKqss8wf86GesB8OPOoYwbP5mznS6MunVb0g?e=JjhCFL"/>
    <hyperlink ref="AY119" r:id="rId103" display="https://alcart-my.sharepoint.com/:f:/g/personal/seguimientodemetasspds_cartagena_gov_co/EvwaRuqfIbdNuMPwS-fh3PgBJqDSjErTU5lM6u8iz79UIg?e=e4dckW"/>
    <hyperlink ref="AY120" r:id="rId104" display="https://alcart-my.sharepoint.com/:f:/g/personal/seguimientodemetasspds_cartagena_gov_co/Em0Gtic57wVHj9Em6QSklAcBKMnFgZnNR1O7vs6HqVKJvw?e=xgUTpa"/>
    <hyperlink ref="AY122" r:id="rId105" display="https://alcart-my.sharepoint.com/:f:/g/personal/seguimientodemetasspds_cartagena_gov_co/EvEhLZQgHIBMltzOt49XKs0BYP63EVZVmOkFYf18rTUdvA?e=3eUwbZ"/>
    <hyperlink ref="AY125" r:id="rId106" display="https://alcart-my.sharepoint.com/:f:/g/personal/seguimientodemetasspds_cartagena_gov_co/Eowsj7fPkSlItM9sqCHdBawBhPMm1oMwwkJXLi2qeuU_Bw?e=lYkrTP"/>
    <hyperlink ref="AY126" r:id="rId107" display="https://alcart-my.sharepoint.com/:f:/g/personal/seguimientodemetasspds_cartagena_gov_co/EpNJYmWWw4RMk8VhWGbROnYBkgkEo9uQhUiJvaDF3ykcOg?e=dLraWm"/>
    <hyperlink ref="AY49" r:id="rId108" display="https://alcart-my.sharepoint.com/:b:/g/personal/seguimientodemetasspds_cartagena_gov_co/EfBiMbSTYwFGkxKq8MXOEIABetemLtUo8nFxcLbsaiq3cg?e=SqKo1S"/>
    <hyperlink ref="AY45" r:id="rId109"/>
    <hyperlink ref="AY46" r:id="rId110"/>
    <hyperlink ref="AY47" r:id="rId111"/>
    <hyperlink ref="AY48" r:id="rId112"/>
    <hyperlink ref="AY50" r:id="rId113"/>
    <hyperlink ref="AY56" r:id="rId114"/>
    <hyperlink ref="AY52" r:id="rId115"/>
    <hyperlink ref="AY60" r:id="rId116"/>
    <hyperlink ref="AY61" r:id="rId117"/>
    <hyperlink ref="AY64" r:id="rId118"/>
    <hyperlink ref="AY66" r:id="rId119"/>
    <hyperlink ref="AY68" r:id="rId120"/>
    <hyperlink ref="AY70" r:id="rId121" display="https://alcart-my.sharepoint.com/:f:/g/personal/seguimientodemetasspds_cartagena_gov_co/EmslWmLjoppEth5AMU5ndDABBOMj8FlwKr7qW-Xg4Dx0bw?e=u01nRV"/>
    <hyperlink ref="AY72" r:id="rId122" display="https://alcart-my.sharepoint.com/:f:/g/personal/seguimientodemetasspds_cartagena_gov_co/EmeayrHiFQFEhDv7V2bkW_YBX4lLFYt67ZY_P9ualXO6OA?e=svqQc9"/>
    <hyperlink ref="AY73" r:id="rId123" display="https://alcart-my.sharepoint.com/:f:/g/personal/seguimientodemetasspds_cartagena_gov_co/EhFR9PdQx05DvrMo_HCbwL8BrKTh_qhmCQ641SOsDSjZBA?e=6asdzc"/>
    <hyperlink ref="AY75" r:id="rId124" display="https://alcart-my.sharepoint.com/:f:/g/personal/seguimientodemetasspds_cartagena_gov_co/EiSjQY1c5vtNlM3VclCWct0B0M2YVC8Kpav1j2eu28ab0Q?e=ekOiqU"/>
    <hyperlink ref="AY77" r:id="rId125" display="https://alcart-my.sharepoint.com/:f:/g/personal/seguimientodemetasspds_cartagena_gov_co/EhynJpw1JjRFspi3mfoKyy0BlUd0QxOYFPR6AVgWogQBAg?e=Rab1Ni"/>
    <hyperlink ref="AY78" r:id="rId126" display="https://alcart-my.sharepoint.com/:f:/g/personal/seguimientodemetasspds_cartagena_gov_co/EsH4D4VJUJJOv_v_Ee8JVGcBoMM3P6KJacT_R2Kfgj0CNg?e=TTUVVk"/>
    <hyperlink ref="AY153" r:id="rId127" display="https://alcart-my.sharepoint.com/:b:/g/personal/seguimientodemetasspds_cartagena_gov_co/EeqAYFj_Q5NOu1bi2TXlxW0BL9ZTbDSsgf9YmKaVLdmyEA?e=TaFaZD"/>
    <hyperlink ref="AY155" r:id="rId128" display="https://alcart-my.sharepoint.com/:f:/g/personal/seguimientodemetasspds_cartagena_gov_co/EuAQjj97ufxJj0cLXGuKSdkBE6RMw--6DZmKnx5de2KS0A?e=RUa0vj"/>
    <hyperlink ref="AY156" r:id="rId129" display="https://alcart-my.sharepoint.com/:f:/g/personal/seguimientodemetasspds_cartagena_gov_co/EtarnBz1dHhDotkBDW-rXicBlQ9FZlr7UDLtf0fLX5NBLw?e=7TgRcR"/>
    <hyperlink ref="AY157" r:id="rId130" display="https://alcart-my.sharepoint.com/:f:/g/personal/seguimientodemetasspds_cartagena_gov_co/EpzV0wcjwfxLiW7zmgoLV7wB09nIuKcVoAo3PeoriICJMQ?e=56sqHI"/>
    <hyperlink ref="AY159" r:id="rId131" display="https://alcart-my.sharepoint.com/:f:/g/personal/seguimientodemetasspds_cartagena_gov_co/EhyYTPMGRLRLpbUX-4BUt4kBAyEB099tQW0CTgGGiX0ESg?e=9X5BY4"/>
    <hyperlink ref="AY165" r:id="rId132" display="https://alcart-my.sharepoint.com/:f:/g/personal/seguimientodemetasspds_cartagena_gov_co/EraoDPD-JJdBoeHC1vDxBRMBn2zHClPxeqhHhIzcWYN1Gg?e=1QpzA7"/>
    <hyperlink ref="AY170" r:id="rId133" display="https://alcart-my.sharepoint.com/:b:/g/personal/seguimientodemetasspds_cartagena_gov_co/EUhxBTGPbE5OudlZU_kc9noBVOTDx3MAhn7FFjZtCNHA-w?e=rYpWjp"/>
    <hyperlink ref="AY173" r:id="rId134" display="https://alcart-my.sharepoint.com/:w:/g/personal/seguimientodemetasspds_cartagena_gov_co/EdR37kO3YXtNsTKiF7qmkksBECikmB3Bw0RLXG4vrgD21w?e=cPXm0o"/>
    <hyperlink ref="AY180" r:id="rId135" display="https://alcart-my.sharepoint.com/:b:/g/personal/seguimientodemetasspds_cartagena_gov_co/EUs4fymqx_VAgwBEtnn1_wYBeFktufWOLpkBhepi4sUvbw?e=jT1751"/>
    <hyperlink ref="AY195" r:id="rId136" display="https://alcart-my.sharepoint.com/:f:/g/personal/seguimientodemetasspds_cartagena_gov_co/EmPKIgbBlhdIp07VzdHLdgIB_UJhJEuWWKqm3L7ehybh7A?e=2t42up"/>
    <hyperlink ref="AY196" r:id="rId137" display="https://alcart-my.sharepoint.com/:f:/g/personal/seguimientodemetasspds_cartagena_gov_co/EsOmP0mnUrRMlKgwuZ2cERUBq4KhAfuYbEJRw_4oOx9D0Q?e=ojISmI"/>
    <hyperlink ref="AY197" r:id="rId138" display="https://alcart-my.sharepoint.com/:f:/g/personal/seguimientodemetasspds_cartagena_gov_co/EpPVSw282WlCsvfs7LuQ3I4Bulz4l_WqDuKIVpR71GxeRw?e=aqqOYv"/>
    <hyperlink ref="AY146" r:id="rId139" display="https://alcart-my.sharepoint.com/:f:/g/personal/seguimientodemetasspds_cartagena_gov_co/EoU4zp-h0n1MlIoWcHZmwLoB8HZ4CsopOdRky1eQNG5N6Q?e=3RNrFu"/>
    <hyperlink ref="AY147" r:id="rId140" display="https://alcart-my.sharepoint.com/:x:/g/personal/seguimientodemetasspds_cartagena_gov_co/ETzjxIT1j_BNqJWQEDBoN-4BQjMTPwI5tnOJOqJKlBBAAQ?e=J9vwtY"/>
    <hyperlink ref="AY148" r:id="rId141" display="https://alcart-my.sharepoint.com/:x:/g/personal/seguimientodemetasspds_cartagena_gov_co/EWMlx92U6_NEh8sf3omrhM0BFenkQe9XJ_rN-4wex0YwhA?e=ZXZdei"/>
    <hyperlink ref="AY150" r:id="rId142" display="https://alcart-my.sharepoint.com/:f:/g/personal/seguimientodemetasspds_cartagena_gov_co/EkoI2tNEWdlGl_vE7Lk-J3EBhUAbKaL1wm3Gdls0dc4Sow?e=eiChtG"/>
    <hyperlink ref="AY207" r:id="rId143" display="https://alcart-my.sharepoint.com/:f:/g/personal/seguimientodemetasspds_cartagena_gov_co/EtnzvCOzgYNBrf-wVmisF6UBHbV3Q8TWA0SNpp0zZJP6Yg?e=nAdqze"/>
    <hyperlink ref="AY208" r:id="rId144" display="https://alcart-my.sharepoint.com/:f:/g/personal/seguimientodemetasspds_cartagena_gov_co/EjAd5YAjL4pJu3Qg87BolGIBulr9y0_ved-_S_cOQzK6cA?e=pcenAl"/>
    <hyperlink ref="AY209" r:id="rId145" display="https://alcart-my.sharepoint.com/:f:/g/personal/seguimientodemetasspds_cartagena_gov_co/EmEBqsqSOBJNn23is6iCVEcBpKNbn4vbeF7xnPazamfoyg?e=ScDLp6"/>
    <hyperlink ref="AY20" r:id="rId146" display="https://alcart-my.sharepoint.com/:f:/g/personal/seguimientodemetasspds_cartagena_gov_co/Eo6RbiigkttFjb2tRajgXEcB_Mb-tFhPARkOuAUMcBnC9w?e=hDmYUh"/>
    <hyperlink ref="AY24" r:id="rId147"/>
    <hyperlink ref="AY29" r:id="rId148" display="https://alcart-my.sharepoint.com/:f:/g/personal/seguimientodemetasspds_cartagena_gov_co/EmucFm-oX8tCmh3NM5ZivdgBahdoDnP4O6CUEcCz8tH9gA?e=CZ3I8a"/>
    <hyperlink ref="AY34" r:id="rId149"/>
    <hyperlink ref="AY41" r:id="rId150" display="https://alcart-my.sharepoint.com/:f:/g/personal/seguimientodemetasspds_cartagena_gov_co/Eu5n4YlTR55GgAmYWYj16YQBonTo9PZJPq5-Pp7WISwC1Q?e=wyd7BS"/>
  </hyperlinks>
  <pageMargins left="0.7" right="0.7" top="0.75" bottom="0.75" header="0.3" footer="0.3"/>
  <pageSetup paperSize="9" orientation="portrait" r:id="rId151"/>
  <drawing r:id="rId152"/>
  <legacyDrawing r:id="rId15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workbookViewId="0">
      <selection activeCell="F2" sqref="F2"/>
    </sheetView>
  </sheetViews>
  <sheetFormatPr baseColWidth="10" defaultColWidth="18.3984375" defaultRowHeight="11.4"/>
  <cols>
    <col min="1" max="1" width="18.3984375" style="516"/>
    <col min="2" max="2" width="76" style="516" customWidth="1"/>
    <col min="3" max="16384" width="18.3984375" style="516"/>
  </cols>
  <sheetData>
    <row r="1" spans="2:6" ht="40.799999999999997">
      <c r="B1" s="528" t="s">
        <v>639</v>
      </c>
      <c r="C1" s="526" t="s">
        <v>640</v>
      </c>
      <c r="D1" s="526" t="s">
        <v>640</v>
      </c>
      <c r="E1" s="526" t="s">
        <v>1399</v>
      </c>
      <c r="F1" s="525" t="s">
        <v>1401</v>
      </c>
    </row>
    <row r="2" spans="2:6" ht="20.25" customHeight="1">
      <c r="B2" s="517" t="s">
        <v>927</v>
      </c>
      <c r="C2" s="518">
        <v>2800</v>
      </c>
      <c r="D2" s="519">
        <v>700</v>
      </c>
      <c r="E2" s="523">
        <v>200</v>
      </c>
      <c r="F2" s="524">
        <f>IF(+E2/D2&gt;1,1,E2/D2)</f>
        <v>0.2857142857142857</v>
      </c>
    </row>
    <row r="3" spans="2:6" ht="27" customHeight="1">
      <c r="B3" s="520" t="s">
        <v>933</v>
      </c>
      <c r="C3" s="521">
        <v>1200</v>
      </c>
      <c r="D3" s="522">
        <v>100</v>
      </c>
      <c r="E3" s="523">
        <v>200</v>
      </c>
      <c r="F3" s="524">
        <f>IF(+E3/D3&gt;1,1,E3/D3)</f>
        <v>1</v>
      </c>
    </row>
    <row r="4" spans="2:6" ht="27.75" customHeight="1">
      <c r="B4" s="520" t="s">
        <v>936</v>
      </c>
      <c r="C4" s="521"/>
      <c r="D4" s="522">
        <v>1</v>
      </c>
      <c r="E4" s="523">
        <v>0.5</v>
      </c>
      <c r="F4" s="524">
        <f t="shared" ref="F4:F9" si="0">IF(+E4/D4&gt;1,1,E4/D4)</f>
        <v>0.5</v>
      </c>
    </row>
    <row r="5" spans="2:6" ht="32.25" customHeight="1">
      <c r="B5" s="520" t="s">
        <v>938</v>
      </c>
      <c r="C5" s="521">
        <v>3</v>
      </c>
      <c r="D5" s="522">
        <v>1</v>
      </c>
      <c r="E5" s="523">
        <v>0.45</v>
      </c>
      <c r="F5" s="524">
        <f t="shared" si="0"/>
        <v>0.45</v>
      </c>
    </row>
    <row r="6" spans="2:6" ht="20.25" customHeight="1">
      <c r="B6" s="520" t="s">
        <v>941</v>
      </c>
      <c r="C6" s="521"/>
      <c r="D6" s="522">
        <v>1</v>
      </c>
      <c r="E6" s="523">
        <v>0.85</v>
      </c>
      <c r="F6" s="524">
        <f t="shared" si="0"/>
        <v>0.85</v>
      </c>
    </row>
    <row r="7" spans="2:6" ht="20.25" customHeight="1">
      <c r="B7" s="520" t="s">
        <v>943</v>
      </c>
      <c r="C7" s="521"/>
      <c r="D7" s="522">
        <v>1</v>
      </c>
      <c r="E7" s="527">
        <v>0</v>
      </c>
      <c r="F7" s="524">
        <f t="shared" si="0"/>
        <v>0</v>
      </c>
    </row>
    <row r="8" spans="2:6" ht="20.25" customHeight="1">
      <c r="B8" s="520" t="s">
        <v>946</v>
      </c>
      <c r="C8" s="521">
        <v>24</v>
      </c>
      <c r="D8" s="522">
        <v>5</v>
      </c>
      <c r="E8" s="527">
        <v>0.5</v>
      </c>
      <c r="F8" s="524">
        <f t="shared" si="0"/>
        <v>0.1</v>
      </c>
    </row>
    <row r="9" spans="2:6" ht="20.25" customHeight="1">
      <c r="B9" s="520" t="s">
        <v>949</v>
      </c>
      <c r="C9" s="521">
        <v>33822</v>
      </c>
      <c r="D9" s="522">
        <v>4433</v>
      </c>
      <c r="E9" s="523">
        <v>3039</v>
      </c>
      <c r="F9" s="524">
        <f t="shared" si="0"/>
        <v>0.68554026618542752</v>
      </c>
    </row>
    <row r="10" spans="2:6" ht="20.25" customHeight="1">
      <c r="B10" s="517" t="s">
        <v>953</v>
      </c>
      <c r="C10" s="518">
        <v>2</v>
      </c>
      <c r="D10" s="519" t="s">
        <v>205</v>
      </c>
      <c r="E10" s="523">
        <v>0</v>
      </c>
      <c r="F10" s="524"/>
    </row>
    <row r="11" spans="2:6" ht="20.25" customHeight="1">
      <c r="B11" s="520" t="s">
        <v>957</v>
      </c>
      <c r="C11" s="521">
        <v>3</v>
      </c>
      <c r="D11" s="522" t="s">
        <v>205</v>
      </c>
      <c r="E11" s="523">
        <v>3</v>
      </c>
      <c r="F11" s="524"/>
    </row>
    <row r="12" spans="2:6" ht="12">
      <c r="E12" s="516" t="s">
        <v>1531</v>
      </c>
      <c r="F12" s="524">
        <v>0.4839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E21" sqref="E21"/>
    </sheetView>
  </sheetViews>
  <sheetFormatPr baseColWidth="10" defaultColWidth="10.8984375" defaultRowHeight="13.8"/>
  <cols>
    <col min="1" max="1" width="20.69921875" customWidth="1"/>
    <col min="2" max="2" width="25" customWidth="1"/>
    <col min="3" max="3" width="19.69921875" customWidth="1"/>
    <col min="4" max="4" width="20.296875" customWidth="1"/>
    <col min="5" max="6" width="22.8984375" customWidth="1"/>
    <col min="7" max="7" width="25.296875" customWidth="1"/>
  </cols>
  <sheetData>
    <row r="2" spans="1:7">
      <c r="A2" s="1107" t="s">
        <v>1285</v>
      </c>
      <c r="B2" s="1108"/>
      <c r="C2" s="1108"/>
      <c r="D2" s="1108"/>
      <c r="E2" s="1108"/>
      <c r="F2" s="1108"/>
      <c r="G2" s="1109"/>
    </row>
    <row r="3" spans="1:7" s="3" customFormat="1">
      <c r="A3" s="23" t="s">
        <v>1286</v>
      </c>
      <c r="B3" s="1104" t="s">
        <v>1287</v>
      </c>
      <c r="C3" s="1104"/>
      <c r="D3" s="1104"/>
      <c r="E3" s="1104"/>
      <c r="F3" s="1104"/>
      <c r="G3" s="24" t="s">
        <v>1288</v>
      </c>
    </row>
    <row r="4" spans="1:7" ht="12.75" customHeight="1">
      <c r="A4" s="25">
        <v>45489</v>
      </c>
      <c r="B4" s="1105" t="s">
        <v>1289</v>
      </c>
      <c r="C4" s="1105"/>
      <c r="D4" s="1105"/>
      <c r="E4" s="1105"/>
      <c r="F4" s="1105"/>
      <c r="G4" s="26" t="s">
        <v>1290</v>
      </c>
    </row>
    <row r="5" spans="1:7" ht="12.75" customHeight="1">
      <c r="A5" s="27"/>
      <c r="B5" s="1105"/>
      <c r="C5" s="1105"/>
      <c r="D5" s="1105"/>
      <c r="E5" s="1105"/>
      <c r="F5" s="1105"/>
      <c r="G5" s="26"/>
    </row>
    <row r="6" spans="1:7">
      <c r="A6" s="27"/>
      <c r="B6" s="1106"/>
      <c r="C6" s="1106"/>
      <c r="D6" s="1106"/>
      <c r="E6" s="1106"/>
      <c r="F6" s="1106"/>
      <c r="G6" s="28"/>
    </row>
    <row r="7" spans="1:7">
      <c r="A7" s="27"/>
      <c r="B7" s="1106"/>
      <c r="C7" s="1106"/>
      <c r="D7" s="1106"/>
      <c r="E7" s="1106"/>
      <c r="F7" s="1106"/>
      <c r="G7" s="28"/>
    </row>
    <row r="8" spans="1:7">
      <c r="A8" s="27"/>
      <c r="B8" s="29"/>
      <c r="C8" s="29"/>
      <c r="D8" s="29"/>
      <c r="E8" s="29"/>
      <c r="F8" s="29"/>
      <c r="G8" s="28"/>
    </row>
    <row r="9" spans="1:7">
      <c r="A9" s="1100" t="s">
        <v>1291</v>
      </c>
      <c r="B9" s="1101"/>
      <c r="C9" s="1101"/>
      <c r="D9" s="1101"/>
      <c r="E9" s="1101"/>
      <c r="F9" s="1101"/>
      <c r="G9" s="1102"/>
    </row>
    <row r="10" spans="1:7" s="3" customFormat="1">
      <c r="A10" s="30"/>
      <c r="B10" s="1104" t="s">
        <v>1292</v>
      </c>
      <c r="C10" s="1104"/>
      <c r="D10" s="1104" t="s">
        <v>1293</v>
      </c>
      <c r="E10" s="1104"/>
      <c r="F10" s="30" t="s">
        <v>1286</v>
      </c>
      <c r="G10" s="30" t="s">
        <v>1294</v>
      </c>
    </row>
    <row r="11" spans="1:7">
      <c r="A11" s="31" t="s">
        <v>1295</v>
      </c>
      <c r="B11" s="1105" t="s">
        <v>1296</v>
      </c>
      <c r="C11" s="1105"/>
      <c r="D11" s="1103" t="s">
        <v>1297</v>
      </c>
      <c r="E11" s="1103"/>
      <c r="F11" s="27" t="s">
        <v>1298</v>
      </c>
      <c r="G11" s="28"/>
    </row>
    <row r="12" spans="1:7">
      <c r="A12" s="31" t="s">
        <v>1299</v>
      </c>
      <c r="B12" s="1103" t="s">
        <v>1300</v>
      </c>
      <c r="C12" s="1103"/>
      <c r="D12" s="1103" t="s">
        <v>1301</v>
      </c>
      <c r="E12" s="1103"/>
      <c r="F12" s="27" t="s">
        <v>1298</v>
      </c>
      <c r="G12" s="28"/>
    </row>
    <row r="13" spans="1:7">
      <c r="A13" s="31" t="s">
        <v>1302</v>
      </c>
      <c r="B13" s="1103" t="s">
        <v>1300</v>
      </c>
      <c r="C13" s="1103"/>
      <c r="D13" s="1103" t="s">
        <v>1301</v>
      </c>
      <c r="E13" s="1103"/>
      <c r="F13" s="27" t="s">
        <v>1298</v>
      </c>
      <c r="G13" s="2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984375" defaultRowHeight="13.8"/>
  <cols>
    <col min="1" max="1" width="55.296875" customWidth="1"/>
    <col min="5" max="5" width="20.09765625" customWidth="1"/>
    <col min="6" max="6" width="34.69921875" customWidth="1"/>
  </cols>
  <sheetData>
    <row r="1" spans="1:6" ht="52.5" customHeight="1">
      <c r="A1" s="21" t="s">
        <v>1303</v>
      </c>
      <c r="E1" s="4" t="s">
        <v>1304</v>
      </c>
      <c r="F1" s="4" t="s">
        <v>1305</v>
      </c>
    </row>
    <row r="2" spans="1:6" ht="25.5" customHeight="1">
      <c r="A2" s="20" t="s">
        <v>1306</v>
      </c>
      <c r="E2" s="5">
        <v>0</v>
      </c>
      <c r="F2" s="6" t="s">
        <v>1307</v>
      </c>
    </row>
    <row r="3" spans="1:6" ht="45" customHeight="1">
      <c r="A3" s="20" t="s">
        <v>1308</v>
      </c>
      <c r="E3" s="5">
        <v>1</v>
      </c>
      <c r="F3" s="6" t="s">
        <v>1309</v>
      </c>
    </row>
    <row r="4" spans="1:6" ht="45" customHeight="1">
      <c r="A4" s="20" t="s">
        <v>1310</v>
      </c>
      <c r="E4" s="5">
        <v>2</v>
      </c>
      <c r="F4" s="6" t="s">
        <v>1311</v>
      </c>
    </row>
    <row r="5" spans="1:6" ht="45" customHeight="1">
      <c r="A5" s="20" t="s">
        <v>1312</v>
      </c>
      <c r="E5" s="5">
        <v>3</v>
      </c>
      <c r="F5" s="6" t="s">
        <v>1313</v>
      </c>
    </row>
    <row r="6" spans="1:6" ht="45" customHeight="1">
      <c r="A6" s="20" t="s">
        <v>1314</v>
      </c>
      <c r="E6" s="5">
        <v>4</v>
      </c>
      <c r="F6" s="6" t="s">
        <v>1315</v>
      </c>
    </row>
    <row r="7" spans="1:6" ht="45" customHeight="1">
      <c r="A7" s="20" t="s">
        <v>1316</v>
      </c>
      <c r="E7" s="5">
        <v>5</v>
      </c>
      <c r="F7" s="6" t="s">
        <v>866</v>
      </c>
    </row>
    <row r="8" spans="1:6" ht="45" customHeight="1">
      <c r="A8" s="20" t="s">
        <v>1317</v>
      </c>
    </row>
    <row r="9" spans="1:6" ht="45" customHeight="1">
      <c r="A9" s="20" t="s">
        <v>1318</v>
      </c>
    </row>
    <row r="10" spans="1:6" ht="45" customHeight="1">
      <c r="A10" s="20" t="s">
        <v>735</v>
      </c>
    </row>
    <row r="11" spans="1:6" ht="45" customHeight="1">
      <c r="A11" s="20" t="s">
        <v>1319</v>
      </c>
    </row>
    <row r="12" spans="1:6" ht="45" customHeight="1">
      <c r="A12" s="20" t="s">
        <v>1320</v>
      </c>
    </row>
    <row r="13" spans="1:6" ht="45" customHeight="1">
      <c r="A13" s="20" t="s">
        <v>1321</v>
      </c>
    </row>
    <row r="14" spans="1:6" ht="45" customHeight="1">
      <c r="A14" s="20" t="s">
        <v>1322</v>
      </c>
    </row>
    <row r="15" spans="1:6" ht="45" customHeight="1">
      <c r="A15" s="20" t="s">
        <v>1323</v>
      </c>
    </row>
    <row r="16" spans="1:6" ht="45" customHeight="1">
      <c r="A16" s="20" t="s">
        <v>1324</v>
      </c>
    </row>
    <row r="17" spans="1:1" ht="45" customHeight="1">
      <c r="A17" s="20" t="s">
        <v>1325</v>
      </c>
    </row>
    <row r="18" spans="1:1" ht="45" customHeight="1">
      <c r="A18" s="20" t="s">
        <v>1326</v>
      </c>
    </row>
    <row r="19" spans="1:1" ht="45" customHeight="1">
      <c r="A19" s="20" t="s">
        <v>1327</v>
      </c>
    </row>
    <row r="20" spans="1:1" ht="45" customHeight="1">
      <c r="A20" s="20" t="s">
        <v>1328</v>
      </c>
    </row>
    <row r="21" spans="1:1" ht="45" customHeight="1">
      <c r="A21" s="20" t="s">
        <v>1329</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1. ESTRATÉGICO</vt:lpstr>
      <vt:lpstr>2. GESTIÓN-MIPG</vt:lpstr>
      <vt:lpstr>3. INVERSIÓN</vt:lpstr>
      <vt:lpstr>Hoja1</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Yamil Gomez Rocha</cp:lastModifiedBy>
  <cp:revision/>
  <dcterms:created xsi:type="dcterms:W3CDTF">2024-07-04T17:50:33Z</dcterms:created>
  <dcterms:modified xsi:type="dcterms:W3CDTF">2025-01-17T19:06:06Z</dcterms:modified>
  <cp:category/>
  <cp:contentStatus/>
</cp:coreProperties>
</file>