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PLANEACION 2024 SDO SEMESTRE\PLANES DE ACCION 2024\IPCC 2024\"/>
    </mc:Choice>
  </mc:AlternateContent>
  <xr:revisionPtr revIDLastSave="0" documentId="13_ncr:1_{9271FC80-EB67-4FCC-B01D-6DD6EC3943C7}" xr6:coauthVersionLast="47" xr6:coauthVersionMax="47" xr10:uidLastSave="{00000000-0000-0000-0000-000000000000}"/>
  <bookViews>
    <workbookView xWindow="-120" yWindow="-120" windowWidth="20730" windowHeight="11040" activeTab="2"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ESTRATÉGICO'!$A$1:$AE$7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74" i="6" l="1"/>
  <c r="AU51" i="6"/>
  <c r="AU42" i="6"/>
  <c r="O86" i="5"/>
  <c r="O84" i="5"/>
  <c r="O81" i="5"/>
  <c r="O78" i="5"/>
  <c r="O73" i="5"/>
  <c r="O72" i="5"/>
  <c r="O71" i="5"/>
  <c r="O69" i="5"/>
  <c r="O54" i="5"/>
  <c r="O51" i="5"/>
  <c r="O45" i="5"/>
  <c r="O39" i="5"/>
  <c r="O33" i="5"/>
  <c r="O21" i="5"/>
  <c r="O9" i="5"/>
  <c r="N9" i="5"/>
  <c r="L9" i="5"/>
  <c r="M9" i="5"/>
  <c r="AU32" i="6"/>
  <c r="AA41" i="1"/>
  <c r="AB41" i="1"/>
  <c r="AB36" i="1"/>
  <c r="AB34" i="1"/>
  <c r="AB33" i="1"/>
  <c r="AB32" i="1"/>
  <c r="AB31" i="1"/>
  <c r="AA36" i="1"/>
  <c r="AA34" i="1"/>
  <c r="AA33" i="1"/>
  <c r="AA32" i="1"/>
  <c r="X34" i="1"/>
  <c r="X33" i="1"/>
  <c r="X31" i="1"/>
  <c r="AB29" i="1"/>
  <c r="AB28" i="1"/>
  <c r="AB30" i="1"/>
  <c r="AB27" i="1"/>
  <c r="AA27" i="1"/>
  <c r="AB26" i="1"/>
  <c r="AB25" i="1"/>
  <c r="AA30" i="1"/>
  <c r="AB24" i="1"/>
  <c r="AB23" i="1"/>
  <c r="AA24" i="1"/>
  <c r="AA23" i="1"/>
  <c r="X23" i="1"/>
  <c r="AB21" i="1"/>
  <c r="AB20" i="1"/>
  <c r="AB19" i="1"/>
  <c r="AB17" i="1"/>
  <c r="AA21" i="1"/>
  <c r="AA20" i="1"/>
  <c r="X20" i="1"/>
  <c r="X19" i="1"/>
  <c r="X18" i="1"/>
  <c r="X17" i="1"/>
  <c r="AB16" i="1"/>
  <c r="AA16" i="1"/>
  <c r="AB15" i="1"/>
  <c r="AB13" i="1"/>
  <c r="AA13" i="1"/>
  <c r="AB12" i="1"/>
  <c r="AA12" i="1"/>
  <c r="AB10" i="1"/>
  <c r="AB9" i="1"/>
  <c r="AB8" i="1"/>
  <c r="AA8" i="1"/>
  <c r="T33" i="1"/>
  <c r="N21" i="5"/>
  <c r="N33" i="5" s="1"/>
  <c r="M21" i="5"/>
  <c r="M33" i="5" s="1"/>
  <c r="L21" i="5"/>
  <c r="L33" i="5" s="1"/>
  <c r="K21" i="5"/>
  <c r="X76" i="6"/>
  <c r="X77" i="6"/>
  <c r="X78" i="6"/>
  <c r="X79" i="6"/>
  <c r="X80" i="6"/>
  <c r="X81" i="6"/>
  <c r="X61" i="6"/>
  <c r="X60" i="6"/>
  <c r="X52" i="6"/>
  <c r="X53" i="6"/>
  <c r="X54" i="6"/>
  <c r="X55" i="6"/>
  <c r="X56" i="6"/>
  <c r="X57" i="6"/>
  <c r="X51" i="6"/>
  <c r="X42" i="6"/>
  <c r="X44" i="6"/>
  <c r="X46" i="6"/>
  <c r="X47" i="6"/>
  <c r="X48" i="6"/>
  <c r="X39" i="6"/>
  <c r="X35" i="6"/>
  <c r="X36" i="6"/>
  <c r="X37" i="6"/>
  <c r="X38" i="6"/>
  <c r="X19" i="6"/>
  <c r="X20" i="6"/>
  <c r="X21" i="6"/>
  <c r="X22" i="6"/>
  <c r="X23" i="6"/>
  <c r="X24" i="6"/>
  <c r="X25" i="6"/>
  <c r="X28" i="6"/>
  <c r="X29" i="6"/>
  <c r="X18" i="6"/>
  <c r="X10" i="6"/>
  <c r="X11" i="6"/>
  <c r="X12" i="6"/>
  <c r="X14" i="6"/>
  <c r="X15" i="6"/>
  <c r="X16" i="6"/>
  <c r="X9" i="6"/>
  <c r="U39" i="1"/>
  <c r="U37" i="1"/>
  <c r="U35" i="1"/>
  <c r="U34" i="1"/>
  <c r="U33" i="1"/>
  <c r="U32" i="1"/>
  <c r="U31" i="1"/>
  <c r="U26" i="1"/>
  <c r="U27" i="1"/>
  <c r="U29" i="1"/>
  <c r="U28" i="1"/>
  <c r="U25" i="1"/>
  <c r="U23" i="1"/>
  <c r="U22" i="1"/>
  <c r="U18" i="1"/>
  <c r="U19" i="1"/>
  <c r="U20" i="1"/>
  <c r="U17" i="1"/>
  <c r="U15" i="1"/>
  <c r="U11" i="1"/>
  <c r="U12" i="1"/>
  <c r="U13" i="1"/>
  <c r="U9" i="1"/>
  <c r="U8" i="1"/>
  <c r="L60" i="5"/>
  <c r="L54" i="5"/>
  <c r="M54" i="5"/>
  <c r="N54" i="5"/>
  <c r="K54" i="5"/>
  <c r="N51" i="5"/>
  <c r="L51" i="5"/>
  <c r="M51" i="5"/>
  <c r="K51" i="5"/>
  <c r="AP85" i="6" l="1"/>
  <c r="AP83" i="6"/>
  <c r="AP82" i="6"/>
  <c r="AP81" i="6"/>
  <c r="AP80" i="6"/>
  <c r="AP79" i="6"/>
  <c r="AP77" i="6"/>
  <c r="AP75" i="6"/>
  <c r="AP74" i="6"/>
  <c r="AP72" i="6"/>
  <c r="AP60" i="6"/>
  <c r="AP56" i="6"/>
  <c r="AP53" i="6"/>
  <c r="AP51" i="6"/>
  <c r="AN17" i="6"/>
  <c r="AN30" i="6"/>
  <c r="AN40" i="6"/>
  <c r="AN49" i="6"/>
  <c r="AP48" i="6"/>
  <c r="AP46" i="6"/>
  <c r="AP44" i="6"/>
  <c r="AP42" i="6"/>
  <c r="AP38" i="6"/>
  <c r="AP37" i="6"/>
  <c r="AP36" i="6"/>
  <c r="AP35" i="6"/>
  <c r="AP32" i="6"/>
  <c r="AP19" i="6"/>
  <c r="AP22" i="6"/>
  <c r="AP24" i="6"/>
  <c r="AP26" i="6"/>
  <c r="AP18" i="6"/>
  <c r="AP16" i="6"/>
  <c r="AP10" i="6"/>
  <c r="AP11" i="6"/>
  <c r="AP12" i="6"/>
  <c r="AP13" i="6"/>
  <c r="AP14" i="6"/>
  <c r="AP15" i="6"/>
  <c r="AP9" i="6"/>
  <c r="R10" i="1"/>
  <c r="X83" i="6"/>
  <c r="X84" i="6"/>
  <c r="X85" i="6"/>
  <c r="X72" i="6"/>
  <c r="M20" i="6"/>
  <c r="AO58" i="6"/>
  <c r="AO17" i="6"/>
  <c r="AP17" i="6" s="1"/>
  <c r="AO30" i="6"/>
  <c r="AN72" i="6"/>
  <c r="AO72" i="6"/>
  <c r="AM72" i="6"/>
  <c r="AO49" i="6"/>
  <c r="AO40" i="6"/>
  <c r="AN86" i="6"/>
  <c r="AM86" i="6"/>
  <c r="AM58" i="6"/>
  <c r="V9" i="1"/>
  <c r="AP30" i="6" l="1"/>
  <c r="L18" i="6"/>
  <c r="U10" i="1"/>
  <c r="AP40" i="6"/>
  <c r="AP49" i="6"/>
  <c r="AO86" i="6"/>
  <c r="AP86" i="6" s="1"/>
  <c r="Y10" i="1"/>
  <c r="AE10" i="1" l="1"/>
  <c r="AD10" i="1"/>
  <c r="AC10" i="1"/>
  <c r="S27" i="6"/>
  <c r="X17" i="6"/>
  <c r="X58" i="6" l="1"/>
  <c r="Y33" i="1" l="1"/>
  <c r="Y32" i="1"/>
  <c r="Y27" i="1"/>
  <c r="Y26" i="1"/>
  <c r="Y30" i="1" s="1"/>
  <c r="Y22" i="1"/>
  <c r="Y20" i="1"/>
  <c r="W32" i="1"/>
  <c r="X32" i="1" s="1"/>
  <c r="W27" i="1"/>
  <c r="W13" i="1"/>
  <c r="W12" i="1"/>
  <c r="W8" i="1"/>
  <c r="Y8" i="1"/>
  <c r="Y16" i="1" s="1"/>
  <c r="X9" i="1" l="1"/>
  <c r="Z9" i="1"/>
  <c r="V8" i="1"/>
  <c r="X8" i="1" l="1"/>
  <c r="Z8" i="1"/>
  <c r="AT86" i="6"/>
  <c r="AS86" i="6"/>
  <c r="AT72" i="6"/>
  <c r="AS72" i="6"/>
  <c r="AT49" i="6"/>
  <c r="AS49" i="6"/>
  <c r="AT40" i="6"/>
  <c r="AS40" i="6"/>
  <c r="AT30" i="6"/>
  <c r="AS30" i="6"/>
  <c r="Y34" i="1"/>
  <c r="Y36" i="1"/>
  <c r="Y24" i="1"/>
  <c r="Y21" i="1"/>
  <c r="AU72" i="6" l="1"/>
  <c r="AU86" i="6"/>
  <c r="AU40" i="6"/>
  <c r="AU49" i="6"/>
  <c r="Y41" i="1"/>
  <c r="AU30" i="6"/>
  <c r="AN58" i="6"/>
  <c r="AP58" i="6" s="1"/>
  <c r="AT100" i="6" l="1"/>
  <c r="AM40" i="6"/>
  <c r="AM30" i="6"/>
  <c r="AU17" i="6"/>
  <c r="AM17" i="6"/>
  <c r="X29" i="1"/>
  <c r="X28" i="1"/>
  <c r="X25" i="1"/>
  <c r="V39" i="1"/>
  <c r="V37" i="1"/>
  <c r="V35" i="1"/>
  <c r="Z35" i="1" s="1"/>
  <c r="V34" i="1"/>
  <c r="Z34" i="1" s="1"/>
  <c r="W33" i="1"/>
  <c r="V29" i="1"/>
  <c r="Z29" i="1" s="1"/>
  <c r="V28" i="1"/>
  <c r="Z28" i="1" s="1"/>
  <c r="V27" i="1"/>
  <c r="Z27" i="1" s="1"/>
  <c r="V26" i="1"/>
  <c r="Z26" i="1" s="1"/>
  <c r="V25" i="1"/>
  <c r="Z25" i="1" s="1"/>
  <c r="V23" i="1"/>
  <c r="Z23" i="1" s="1"/>
  <c r="W20" i="1"/>
  <c r="V17" i="1"/>
  <c r="Z17" i="1" s="1"/>
  <c r="V13" i="1"/>
  <c r="V12" i="1"/>
  <c r="V11" i="1"/>
  <c r="Z11" i="1" l="1"/>
  <c r="Z13" i="1"/>
  <c r="X13" i="1"/>
  <c r="Z12" i="1"/>
  <c r="X12" i="1"/>
  <c r="X21" i="1"/>
  <c r="Z30" i="1"/>
  <c r="AS100" i="6"/>
  <c r="AU100" i="6" s="1"/>
  <c r="X86" i="6"/>
  <c r="X49" i="6"/>
  <c r="X40" i="6"/>
  <c r="X24" i="1"/>
  <c r="W24" i="1"/>
  <c r="W34" i="1"/>
  <c r="X35" i="1"/>
  <c r="W21" i="1"/>
  <c r="W26" i="1"/>
  <c r="X27" i="1"/>
  <c r="V15" i="1"/>
  <c r="V31" i="1"/>
  <c r="Z31" i="1" s="1"/>
  <c r="V18" i="1"/>
  <c r="Z18" i="1" s="1"/>
  <c r="V20" i="1"/>
  <c r="Z20" i="1" s="1"/>
  <c r="V32" i="1"/>
  <c r="Z32" i="1" s="1"/>
  <c r="V33" i="1"/>
  <c r="Z33" i="1" s="1"/>
  <c r="V19" i="1"/>
  <c r="Z19" i="1" s="1"/>
  <c r="V22" i="1"/>
  <c r="Z22" i="1" s="1"/>
  <c r="Z24" i="1" s="1"/>
  <c r="Z15" i="1" l="1"/>
  <c r="X15" i="1"/>
  <c r="X36" i="1"/>
  <c r="Z21" i="1"/>
  <c r="Z36" i="1"/>
  <c r="W36" i="1"/>
  <c r="W30" i="1"/>
  <c r="X26" i="1"/>
  <c r="X30" i="1" s="1"/>
  <c r="X30" i="6" l="1"/>
  <c r="X100" i="6" s="1"/>
  <c r="AA76" i="6"/>
  <c r="AA77" i="6"/>
  <c r="AA78" i="6"/>
  <c r="AA79" i="6"/>
  <c r="AA80" i="6"/>
  <c r="AA81" i="6"/>
  <c r="AA82" i="6"/>
  <c r="AA83" i="6"/>
  <c r="AA84" i="6"/>
  <c r="AA85" i="6"/>
  <c r="AA75" i="6"/>
  <c r="AA74" i="6"/>
  <c r="AA62" i="6"/>
  <c r="AA63" i="6"/>
  <c r="AA64" i="6"/>
  <c r="AA65" i="6"/>
  <c r="AA66" i="6"/>
  <c r="AA67" i="6"/>
  <c r="AA61" i="6"/>
  <c r="AA60" i="6"/>
  <c r="AA53" i="6"/>
  <c r="AA54" i="6"/>
  <c r="AA55" i="6"/>
  <c r="AA56" i="6"/>
  <c r="AA57" i="6"/>
  <c r="AA52" i="6"/>
  <c r="AA51" i="6"/>
  <c r="AA44" i="6"/>
  <c r="AA45" i="6"/>
  <c r="AA46" i="6"/>
  <c r="AA47" i="6"/>
  <c r="AA48" i="6"/>
  <c r="AA43" i="6"/>
  <c r="AA42" i="6"/>
  <c r="AA28" i="6"/>
  <c r="AA29" i="6"/>
  <c r="AA32" i="6"/>
  <c r="AA33" i="6"/>
  <c r="AA34" i="6"/>
  <c r="AA35" i="6"/>
  <c r="AA36" i="6"/>
  <c r="AA37" i="6"/>
  <c r="AA38" i="6"/>
  <c r="AA39" i="6"/>
  <c r="AA21" i="6"/>
  <c r="AA22" i="6"/>
  <c r="AA23" i="6"/>
  <c r="AA24" i="6"/>
  <c r="AA25" i="6"/>
  <c r="AA26" i="6"/>
  <c r="AA27" i="6"/>
  <c r="AA16" i="6"/>
  <c r="AA18" i="6"/>
  <c r="AA19" i="6"/>
  <c r="AA20" i="6"/>
  <c r="AA11" i="6"/>
  <c r="AA12" i="6"/>
  <c r="AA13" i="6"/>
  <c r="AA14" i="6"/>
  <c r="AA15" i="6"/>
  <c r="AA10" i="6"/>
  <c r="AA9" i="6"/>
  <c r="W16" i="1" l="1"/>
  <c r="W41" i="1" s="1"/>
  <c r="V10" i="1"/>
  <c r="X10" i="1" s="1"/>
  <c r="X16" i="1" s="1"/>
  <c r="X41" i="1" s="1"/>
  <c r="Z10" i="1" l="1"/>
  <c r="Z16" i="1" s="1"/>
  <c r="Z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tc={4691E1A1-B1EA-4EF6-8903-518FE22B61F0}</author>
  </authors>
  <commentList>
    <comment ref="G7" authorId="0" shapeId="0" xr:uid="{00000000-0006-0000-0100-000001000000}">
      <text>
        <r>
          <rPr>
            <b/>
            <sz val="9"/>
            <color indexed="81"/>
            <rFont val="Tahoma"/>
            <family val="2"/>
          </rPr>
          <t>USUARIO:</t>
        </r>
        <r>
          <rPr>
            <sz val="9"/>
            <color indexed="81"/>
            <rFont val="Tahoma"/>
            <family val="2"/>
          </rPr>
          <t xml:space="preserve">
Codigo desde archivo de codificacion</t>
        </r>
      </text>
    </comment>
    <comment ref="L7" authorId="0" shapeId="0" xr:uid="{00000000-0006-0000-0100-000002000000}">
      <text>
        <r>
          <rPr>
            <b/>
            <sz val="9"/>
            <color indexed="81"/>
            <rFont val="Tahoma"/>
            <family val="2"/>
          </rPr>
          <t>USUARIO:</t>
        </r>
        <r>
          <rPr>
            <sz val="9"/>
            <color indexed="81"/>
            <rFont val="Tahoma"/>
            <family val="2"/>
          </rPr>
          <t xml:space="preserve">
La suma de las ponderaciones de las megtas del programa debe ser 100%. En este caso el resultado es 142%</t>
        </r>
      </text>
    </comment>
    <comment ref="M7" authorId="0" shapeId="0" xr:uid="{00000000-0006-0000-0100-000003000000}">
      <text>
        <r>
          <rPr>
            <b/>
            <sz val="9"/>
            <color indexed="81"/>
            <rFont val="Tahoma"/>
            <family val="2"/>
          </rPr>
          <t>USUARIO:
1. BIEN
2. SERVICIO</t>
        </r>
        <r>
          <rPr>
            <sz val="9"/>
            <color indexed="81"/>
            <rFont val="Tahoma"/>
            <family val="2"/>
          </rPr>
          <t xml:space="preserve">
</t>
        </r>
      </text>
    </comment>
    <comment ref="U10" authorId="1" shapeId="0" xr:uid="{4691E1A1-B1EA-4EF6-8903-518FE22B61F0}">
      <text>
        <t>[Comentario encadenado]
Su versión de Excel le permite leer este comentario encadenado; sin embargo, las ediciones que se apliquen se quitarán si el archivo se abre en una versión más reciente de Excel. Más información: https://go.microsoft.com/fwlink/?linkid=870924
Comentario:
    Fuente de verificación: Llaves del saber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tc={1C864D4D-241E-4BA3-802F-0AAB6432A2A0}</author>
  </authors>
  <commentList>
    <comment ref="J8" authorId="0" shapeId="0" xr:uid="{00000000-0006-0000-0300-000001000000}">
      <text>
        <r>
          <rPr>
            <b/>
            <sz val="9"/>
            <color indexed="81"/>
            <rFont val="Tahoma"/>
            <family val="2"/>
          </rPr>
          <t>USUARIO:</t>
        </r>
        <r>
          <rPr>
            <sz val="9"/>
            <color indexed="81"/>
            <rFont val="Tahoma"/>
            <family val="2"/>
          </rPr>
          <t xml:space="preserve">
La sumatoria de las ponderaciones dcebe ser 100%
Por programa</t>
        </r>
      </text>
    </comment>
    <comment ref="Q8" authorId="0" shapeId="0" xr:uid="{00000000-0006-0000-03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J8" authorId="1" shapeId="0" xr:uid="{00000000-0006-0000-0300-000003000000}">
      <text>
        <r>
          <rPr>
            <sz val="9"/>
            <color indexed="81"/>
            <rFont val="Tahoma"/>
            <family val="2"/>
          </rPr>
          <t xml:space="preserve">VER ANEXO 1
</t>
        </r>
      </text>
    </comment>
    <comment ref="AK8" authorId="1" shapeId="0" xr:uid="{00000000-0006-0000-0300-000004000000}">
      <text>
        <r>
          <rPr>
            <b/>
            <sz val="9"/>
            <color indexed="81"/>
            <rFont val="Tahoma"/>
            <family val="2"/>
          </rPr>
          <t>VER ANEXO 1</t>
        </r>
        <r>
          <rPr>
            <sz val="9"/>
            <color indexed="81"/>
            <rFont val="Tahoma"/>
            <family val="2"/>
          </rPr>
          <t xml:space="preserve">
</t>
        </r>
      </text>
    </comment>
    <comment ref="AN24" authorId="1" shapeId="0" xr:uid="{00000000-0006-0000-0300-000006000000}">
      <text>
        <r>
          <rPr>
            <sz val="9"/>
            <color indexed="81"/>
            <rFont val="Tahoma"/>
            <family val="2"/>
          </rPr>
          <t xml:space="preserve">VER ANEXO 1
</t>
        </r>
      </text>
    </comment>
    <comment ref="AQ24" authorId="1" shapeId="0" xr:uid="{00000000-0006-0000-0300-000007000000}">
      <text>
        <r>
          <rPr>
            <b/>
            <sz val="9"/>
            <color indexed="81"/>
            <rFont val="Tahoma"/>
            <family val="2"/>
          </rPr>
          <t>VER ANEXO 1</t>
        </r>
        <r>
          <rPr>
            <sz val="9"/>
            <color indexed="81"/>
            <rFont val="Tahoma"/>
            <family val="2"/>
          </rPr>
          <t xml:space="preserve">
</t>
        </r>
      </text>
    </comment>
    <comment ref="AM60" authorId="2" shapeId="0" xr:uid="{1C864D4D-241E-4BA3-802F-0AAB6432A2A0}">
      <text>
        <t>[Comentario encadenado]
Su versión de Excel le permite leer este comentario encadenado; sin embargo, las ediciones que se apliquen se quitarán si el archivo se abre en una versión más reciente de Excel. Más información: https://go.microsoft.com/fwlink/?linkid=870924
Comentario:
    Crédito</t>
      </text>
    </comment>
  </commentList>
</comments>
</file>

<file path=xl/sharedStrings.xml><?xml version="1.0" encoding="utf-8"?>
<sst xmlns="http://schemas.openxmlformats.org/spreadsheetml/2006/main" count="1771" uniqueCount="687">
  <si>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</si>
  <si>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</si>
  <si>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</si>
  <si>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</si>
  <si>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</si>
  <si>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</si>
  <si>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</si>
  <si>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</si>
  <si>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</si>
  <si>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</si>
  <si>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</si>
  <si>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</si>
  <si>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</si>
  <si>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</si>
  <si>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</si>
  <si>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</si>
  <si>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</si>
  <si>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</si>
  <si>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</si>
  <si>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</si>
  <si>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</si>
  <si>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</si>
  <si>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</si>
  <si>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</si>
  <si>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</si>
  <si>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</si>
  <si>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</si>
  <si>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</si>
  <si>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</si>
  <si>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</si>
  <si>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</si>
  <si>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</si>
  <si>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</si>
  <si>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</si>
  <si>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</si>
  <si>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</si>
  <si>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</si>
  <si>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</si>
  <si>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</si>
  <si>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</si>
  <si>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</si>
  <si>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</si>
  <si>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</si>
  <si>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</si>
  <si>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</si>
  <si>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</si>
  <si>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</si>
  <si>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</si>
  <si>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</si>
  <si>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</si>
  <si>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</si>
  <si>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</si>
  <si>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</si>
  <si>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</si>
  <si>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</si>
  <si>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</si>
  <si>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</si>
  <si>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</si>
  <si>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</si>
  <si>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</si>
  <si>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</si>
  <si>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</si>
  <si>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</si>
  <si>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</si>
  <si>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</si>
  <si>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</si>
  <si>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</si>
  <si>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</si>
  <si>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</si>
  <si>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</si>
  <si>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</si>
  <si>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</si>
  <si>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</si>
  <si>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</si>
  <si>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</si>
  <si>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</si>
  <si>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</si>
  <si>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</si>
  <si>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</si>
  <si>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</si>
  <si>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</si>
  <si>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</si>
  <si>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</si>
  <si>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</si>
  <si>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</si>
  <si>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</si>
  <si>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</si>
  <si>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</si>
  <si>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</si>
  <si>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</si>
  <si>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</si>
  <si>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</si>
  <si>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</si>
  <si>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</si>
  <si>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</si>
  <si>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</si>
  <si>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</si>
  <si>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</si>
  <si>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</si>
  <si>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</si>
  <si>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</si>
  <si>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</si>
  <si>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</si>
  <si>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</si>
  <si>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</si>
  <si>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</si>
  <si>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</si>
  <si>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</si>
  <si>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</si>
  <si>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</si>
  <si>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</si>
  <si>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</si>
  <si>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</si>
  <si>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</si>
  <si>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</si>
  <si>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</si>
  <si>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</si>
  <si>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</si>
  <si>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</si>
  <si>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</si>
  <si>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</si>
  <si>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</si>
  <si>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</si>
  <si>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</si>
  <si>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</si>
  <si>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</si>
  <si>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</si>
  <si>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</si>
  <si>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</si>
  <si>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</si>
  <si>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</si>
  <si>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</si>
  <si>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</si>
  <si>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</si>
  <si>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</si>
  <si>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</si>
  <si>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</si>
  <si>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</si>
  <si>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</si>
  <si>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</si>
  <si>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</si>
  <si>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</si>
  <si>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</si>
  <si>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</si>
  <si>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</si>
  <si>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</si>
  <si>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</si>
  <si>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</si>
  <si>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</si>
  <si>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</si>
  <si>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</si>
  <si>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</si>
  <si>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</si>
  <si>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</si>
  <si>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</si>
  <si>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</si>
  <si>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</si>
  <si>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</si>
  <si>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</si>
  <si>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</si>
  <si>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</si>
  <si>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</si>
  <si>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</si>
  <si>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</si>
  <si>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</si>
  <si>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</si>
  <si>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</si>
  <si>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</si>
  <si>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</si>
  <si>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</si>
  <si>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</si>
  <si>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</si>
  <si>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</si>
  <si>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</si>
  <si>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</si>
  <si>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</si>
  <si>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</si>
  <si>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</si>
  <si>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</si>
  <si>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</si>
  <si>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</si>
  <si>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</si>
  <si>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</si>
  <si>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</si>
  <si>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</si>
  <si>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</si>
  <si>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</si>
  <si>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</si>
  <si>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</si>
  <si>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</si>
  <si>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</si>
  <si>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</si>
  <si>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</si>
  <si>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</si>
  <si>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</si>
  <si>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</si>
  <si>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</si>
  <si>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</si>
  <si>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</si>
  <si>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</si>
  <si>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</si>
  <si>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</si>
  <si>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</si>
  <si>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</si>
  <si>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</si>
  <si>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</si>
  <si>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</si>
  <si>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</si>
  <si>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</si>
  <si>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</si>
  <si>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</si>
  <si>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</si>
  <si>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</si>
  <si>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</si>
  <si>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</si>
  <si>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</si>
  <si>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</si>
  <si>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</si>
  <si>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</si>
  <si>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</si>
  <si>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</si>
  <si>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</si>
  <si>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Artes, Cultura y Patrimonio</t>
  </si>
  <si>
    <t>ESCENARIOS CULTURALES VIVOS PARA TRANSFORMAR</t>
  </si>
  <si>
    <t>DEMOCRATIZACIÓN DE LA CULTURA: ESTÍMULOS PARA EL FOMENTO Y DESARROLLO ARTÍSTICO, CULTURAL Y CREATIVO</t>
  </si>
  <si>
    <t>FORMACIÓN ARTÍSTICA Y CULTURAL</t>
  </si>
  <si>
    <t>DERECHOS CULTURALES Y FORTALECIMIENTO INSTITUCIONAL PARA LA GOBERNANZA</t>
  </si>
  <si>
    <t>CARTAGENA BRILLA CON SU CULTURA Y PATRIMONIO MATERIAL E INMATERIAL</t>
  </si>
  <si>
    <t>9. Industria, innovación e infraestructura                           11. Ciudades y comunidades sostenibles</t>
  </si>
  <si>
    <t>4. Educación de calidad. 11. Ciudades y comunidades sostenibles</t>
  </si>
  <si>
    <t>Número de bibliotecas dotadas y en funcionamiento</t>
  </si>
  <si>
    <t>Número de infraestructuras culturales mejoradas, adecuadas y/o dotadas</t>
  </si>
  <si>
    <t>Número de personas con acceso efectivo a procesos de lenguaje, lectura, escritura y oralidad</t>
  </si>
  <si>
    <t>Número de actividades de extensión bibliotecaria implementadas</t>
  </si>
  <si>
    <t>Plan de Fortalecimiento para la Consolidación de la Red de Bibliotecas Distritales formulado</t>
  </si>
  <si>
    <t>Plan de Fortalecimiento para la Red de Museos Distrital diseñado e implementado</t>
  </si>
  <si>
    <t>Número de estrategias de aprovechamiento en espacios culturales implementadas</t>
  </si>
  <si>
    <t>Número de estímulos culturales y artísticos otorgados o proyectos apoyados</t>
  </si>
  <si>
    <t>Número de estímulos otorgados con enfoque diferencial e interseccional</t>
  </si>
  <si>
    <t>Número de mercados o espacios de circulación para emprendimientos culturales y artísticos creados</t>
  </si>
  <si>
    <t>Número de emprendimientos y/o micronegocios de economía popular del sector cultura, artes y patrimonio con apoyo financiero</t>
  </si>
  <si>
    <t>Número de personas vinculadas al programa de Formación Artística y Cultural</t>
  </si>
  <si>
    <t>Sistema Distrital de Formación Artística y Cultural creado e implementado</t>
  </si>
  <si>
    <t>Estrategia de modernización y mejoramiento del desempeño institucional del Instituto de Patrimonio y Cultura diseñada e implementada</t>
  </si>
  <si>
    <t>Plan de fortalecimiento para el Sistema Distrital de Cultura y consejos de áreas artísticas</t>
  </si>
  <si>
    <t>Comisión Fílmica de Cartagena de Indias implementada y PUFAC (Permiso Unificado de Filmaciones Audiovisuales) adquirido</t>
  </si>
  <si>
    <t>Cinemateca de Cartagena de Indias construida</t>
  </si>
  <si>
    <t>Política Pública Distrital de Cinematografía, Medios Audiovisuales e Interactivos formulada e implementada</t>
  </si>
  <si>
    <t>Número de festivales, fiestas y festejos implementados y desarrollados</t>
  </si>
  <si>
    <t>Festival de Música del Caribe impulsado anualmente</t>
  </si>
  <si>
    <t>Inventario del patrimonio cultural material e inmaterial de Cartagena elaborado</t>
  </si>
  <si>
    <t>Número de estrategias para la preservación y protección de las tradiciones técnicas, costumbres y saberes propias de la cultura cartagenera diseñadas e implementadas</t>
  </si>
  <si>
    <t>Plan Maestro para el cuidado, conservación y apropiación social del patrimonio material elaborado e implementado</t>
  </si>
  <si>
    <t>18 bibliotecas existentes en la red distrital</t>
  </si>
  <si>
    <t>21 obras de infraestructura cultural construidas, mejoradas, adecuadas y/o dotadas a corte 2023</t>
  </si>
  <si>
    <t>266.138 personas con acceso efectivo a procesos de lenguaje, lectura, escritura y oralidad a corte 2023</t>
  </si>
  <si>
    <t>912 actividades de extensión bibliotecaria a corte 2023</t>
  </si>
  <si>
    <t>1 red de bibliotecas públicas y comunitarias en el Distrito</t>
  </si>
  <si>
    <t>21 espacios culturales promovidos y aprovechados a corte 2023</t>
  </si>
  <si>
    <t>531 estímulos culturales y artísticos entregados en el cuatrienio 2020-2023</t>
  </si>
  <si>
    <t>4.583 personas vinculadas en el programa de Formación Artística y Cultural a corte 2023</t>
  </si>
  <si>
    <t>Dotar de mobiliario y equipo y mantener en funcionamiento dieciocho (18) bibliotecas</t>
  </si>
  <si>
    <t>Mejorar, adecuar y/o dotar treinta y cuatro (34) infraestructuras culturales accesibles, inclusivas y diversas</t>
  </si>
  <si>
    <t>Vincular a trescientas seis mil cincuenta y nueve (306.059) personas de manera efectiva a los procesos de lenguaje, lectura, escritura y oralidad</t>
  </si>
  <si>
    <t>Implementar mil ochocientas (1.800) actividades de extensión bibliotecaria</t>
  </si>
  <si>
    <t>Formular e implementar un (1) Plan de Fortalecimiento para la Consolidación de la Red de Bibliotecas Distritales</t>
  </si>
  <si>
    <t>Diseñar e implementar un (1) Plan de Fortalecimiento para la Red de Museos Distrital</t>
  </si>
  <si>
    <t>Implementar estrategias de aprovechamiento en treinta y cuatro (34) espacios culturales (creación, divulgación, producción y difusión)</t>
  </si>
  <si>
    <t>Otorgar mil (1.000) estímulos culturales y artísticos</t>
  </si>
  <si>
    <t>Otorgar cien (100) estímulos con enfoque diferencial e interseccional</t>
  </si>
  <si>
    <t>Crear seis (6) mercados o espacios de circulación para emprendimientos culturales y artísticos</t>
  </si>
  <si>
    <t>Otorgar ciento cincuenta (150) apoyos financieros para micronegocios de economía popular del sector cultura, artes y patrimonio</t>
  </si>
  <si>
    <t>Vincular a mil ochocientas (1.800) personas en el programa de Formación Artística y Cultural</t>
  </si>
  <si>
    <t>Crear e implementar un (1) Sistema Distrital de Formación Artística y Cultural</t>
  </si>
  <si>
    <t>Diseñar e implementar una (1) estrategia de modernización y mejoramiento del desempeño institucional del Instituto de Patrimonio y Cultura</t>
  </si>
  <si>
    <t>Diseñar e implementar un (1) plan de fortalecimiento para Sistema Distrital de Cultura y consejos de áreas artísticas</t>
  </si>
  <si>
    <t>Implementar una (1) Comisión Fílmica de Cartagena de Indias y adquirir un (1) Permiso Unificado de Filmaciones Audiovisuales (PUFAC)</t>
  </si>
  <si>
    <t>Construir una (1) Cinemateca de Cartagena de Indias</t>
  </si>
  <si>
    <t>Formular e implementar una (1) Política Pública Distrital de Cinematografía, Medios Audiovisuales e Interactivos</t>
  </si>
  <si>
    <t>Implementar y desarrollar dieciséis (16) festivales, fiestas y festejos para promoción del patrimonio inmaterial</t>
  </si>
  <si>
    <t>Impulsar anualmente el desarrollo de un (1) Festival de Música del Caribe</t>
  </si>
  <si>
    <t>Elaborar un (1) inventario del patrimonio cultural material e inmaterial de Cartagena</t>
  </si>
  <si>
    <t>Diseñar e implementar cuatro (4) estrategias para la preservación y protección de las tradiciones técnicas, costumbres y saberes propias de la cultura cartagenera (cultura alimentaria de las matronas, artesanía, tradición oral, entre otras)</t>
  </si>
  <si>
    <t>Elaborar e implementar un (1) Plan Maestro para el cuidado, conservación y apropiación social del patrimonio material</t>
  </si>
  <si>
    <t xml:space="preserve"> Bibliotecas adecuadas</t>
  </si>
  <si>
    <t xml:space="preserve"> Infraestructuras culturales dotadas</t>
  </si>
  <si>
    <t>Centros culturales construidos</t>
  </si>
  <si>
    <t>ENTREGABLE INDICADOR DE PRODUCTO SEGÚN CATALOGO DE PRODUCTO</t>
  </si>
  <si>
    <t>Número</t>
  </si>
  <si>
    <t>Incrementar a 35% el porcentaje de usuarios participantes en procesos de promoción de lectura en las bibliotecas del Distrito</t>
  </si>
  <si>
    <t>Incrementar al 100% el porcentaje de aprovechamiento de la infraestructura cultural</t>
  </si>
  <si>
    <t>Incrementar a 95% el porcentaje de cumplimiento del Índice de Desempeño Institucional del Instituto de Patrimonio y Cultura en el marco del Modelo Integrado de Planeación y Gestión (MIPG)</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</si>
  <si>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</si>
  <si>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</si>
  <si>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DESARROLLO LOCAL SOSTENIBLE Y PROSPERIDAD COLECTIVA EN LOS TERRITORIOS DE LAS COMUNIDADES NEGRAS DEL DISTRITO DE CARTAGENA</t>
  </si>
  <si>
    <t>ATENCIÓN INTEGRAL PARA LAS COMUNIDADES INDÍGENAS</t>
  </si>
  <si>
    <t>Programa de Salvaguarda y Recuperación de los Bienes de Interés de Cultural de los Territorios negros, afrocolombiano, raizales y palenqueros creado e implementado</t>
  </si>
  <si>
    <t>Programa de protección, divulgación, preservación y salvaguarda de las prácticas, costumbres y saberes ancestrales de los pueblos originarios de los 6 cabildos indígenas presentes en el Distrito creado e implementado</t>
  </si>
  <si>
    <t>Personas beneficiadas</t>
  </si>
  <si>
    <t>Usuarios atendidos</t>
  </si>
  <si>
    <t>Documentos de planeación realizados</t>
  </si>
  <si>
    <t>Eventos de promoción de actividades culturales realizados</t>
  </si>
  <si>
    <t>Estímulos otorgados</t>
  </si>
  <si>
    <t>Personas beneficiadas con apoyos del Programa Nacional de Estímulos</t>
  </si>
  <si>
    <t>Personas capacitadas</t>
  </si>
  <si>
    <t>Documentos de lineamientos técnicos realizados</t>
  </si>
  <si>
    <t>Documentos normativos realizados</t>
  </si>
  <si>
    <t>Crear e implementar un (1) Programa de Salvaguarda y Recuperación de los Bienes de Interés de Cultural de los Territorios negros, afrocolombiano, raizales y palenqueros</t>
  </si>
  <si>
    <t>Crear e implementar un (1) programa de protección, divulgación,  preservación y salvaguarda de las prácticas, costumbres y saberes ancestrales de los pueblos originarios de los 6 Cabildos Indígenas presentes en el Distrito</t>
  </si>
  <si>
    <t>ND</t>
  </si>
  <si>
    <t>Vida Digna</t>
  </si>
  <si>
    <t>DE LOS PUEBLOS Y COMUNIDADES ETNICAS</t>
  </si>
  <si>
    <t>Fortalecimiento al Desarrollo Afro-Territorial de la Población Negra, Afrocolombiana, Raizal y Palenquera</t>
  </si>
  <si>
    <t xml:space="preserve"> Territorio Sitio de Paz y Pensamiento Colectivo
</t>
  </si>
  <si>
    <t>Fortalecimiento de la infraestructura cultural como "Escenarios Vivos" para la transformación social en Cartagena de Indias</t>
  </si>
  <si>
    <t>Fortalecimiento de la estrategia de estímulos para el fomento y desarrollo artístico, cultural, creativo e impulso a la economía popular en torno
al arte y patrimonio en el Distrito de Cartagena de Indias</t>
  </si>
  <si>
    <t>Diseño e implementación del Sistema Distrital de Formación Artística y Cultural en el Distrito de Cartagena de Indias</t>
  </si>
  <si>
    <t>Modernización Institucional para la Gobernanza cultural en Cartagena de Indias</t>
  </si>
  <si>
    <t>Protección , gestión y salvaguarda del patrimonio material e inmaterial del distrito turístico y cultural de Cartagena de Indias</t>
  </si>
  <si>
    <t>Aprovechamiento de la infraestructura cultural existente para la implementación de una agenda cultural articulada y permanente en el distrito</t>
  </si>
  <si>
    <t>Mejorar el aprovechamiento de los espacios culturales del Distrito de Cartagena de indias.</t>
  </si>
  <si>
    <t>Aumentar y mejorar la calidad de las estrategias implementadas para consolidar la Red Distrital de bibliotecas y la Red Distrital de museos.</t>
  </si>
  <si>
    <t>Mejorar la implementación de estrategias para el aprovechamiento de la infraestructura cultural de la ciudad</t>
  </si>
  <si>
    <t xml:space="preserve">CARMEN LUCY ESPINOSA DIAZ
DIRECTORA GENERAL 
</t>
  </si>
  <si>
    <t>Mejorar la prestación de servicios bibliotecarios en las bibliotecas de la ciudad.</t>
  </si>
  <si>
    <t>Adecuar la infraestructura cultural para el desarrollo de actividades culturales, académicas y lúdico-educativas</t>
  </si>
  <si>
    <t>Promover el apoyo a los procesos creativos y de fomento artístico y cultural en el Distrito de Cartagena de Indias</t>
  </si>
  <si>
    <t>Incrementar los niveles de competencias y habilidades artísticas en los actores del ecosistema cultural del distrito de Cartagena</t>
  </si>
  <si>
    <t>Fortalecer los procesos de formación artística y cultural con enfoque de calidad y excelencia</t>
  </si>
  <si>
    <t>Optimizar los instrumentos administrativos y procesos de modernización institucional del sistema de cultura distrital de Cartagena de indias.</t>
  </si>
  <si>
    <t>Mejorar las estrategias de modernización institucional del IPCC implementadas.</t>
  </si>
  <si>
    <t>Implementar estrategias de fortalecimiento del Sistema Distrital de Cultura y consejos de área artística</t>
  </si>
  <si>
    <t>DISTRITO DE CARTAGENA DE INDIAS</t>
  </si>
  <si>
    <t>SI</t>
  </si>
  <si>
    <t>Promover las herramientas técnicas para la gestión de buenas prácticas en la garantía de derechos culturales conesquemas de
gobernanza eficientes y cobertura a escenarios de innovación como la cinematografía y medios audiovisuales</t>
  </si>
  <si>
    <t>Fomentar la apropiación social y divulgación de las practicas significativas del patrimonio cultural inmaterial.</t>
  </si>
  <si>
    <t>Fortalecer la orientación, salvaguarda, valoración, cuidado y control del patrimonio material en el Distrito de Cartagena de Indias</t>
  </si>
  <si>
    <t xml:space="preserve">• La no participación y vinculación de la ciudadanía en las distintas actividades y estrategias realizadas en el Distrito de Cartagena de Indias
• Personal poco capacitado en el sector cultural realizando las estrategias, procesos y actividades.
• Altas lluvias que dificulten los procesos de encuentros, de integración, de actividades festivas
• Retraso en el recaudo de los recursos públicos para lograr ejecutar estas actividades de seguimiento y control
</t>
  </si>
  <si>
    <t xml:space="preserve">• Crear estrategias y actividades llamativas para convocar a la comunidad a participar de las actividades a desarrollar
• Contar con personal capacitado en el sector cultural y artístico, personal con manejo de comunidades, personal con experiencia en actividades dirigidas a los jóvenes
• Contar con un cronograma alternativo para llevar a cabo las distintas actividades culturales y artísticas a realizar
• Retraso en los desembolsos para la ejecución del plan del proyecto
</t>
  </si>
  <si>
    <t>PROTECCIÓN, INCLUSIÓN Y GARANTÍA DE LOS DERECHOS CULTURALES PARA LA GOBERNANZA DE LA CINEMATOGRAFÍA, MEDIOS AUDIOVISUALES E INTERACTIVOS EN EL DISTRITO DE CARTAGENA DE INDIAS</t>
  </si>
  <si>
    <t>1.3.2.2.08-123 - RF SGP CULTURA</t>
  </si>
  <si>
    <t>FORTALECIMIENTO DE LA ESTRATEGIA DE ESTÍMULOS PARA EL FOMENTO Y DESARROLLO ARTÍSTICO, CULTURAL, CREATIVO E IMPULSO A LA ECONOMÍA POPULAR EN TORNO AL ARTE Y PATRIMONIO EN EL DISTRITO DE CARTAGENA DE INDIAS</t>
  </si>
  <si>
    <t>DISEÑO E IMPLEMENTACIÓN DEL SISTEMA DISTRITAL DE FORMACIÓN ARTÍSTICA Y CULTURAL EN EL DISTRITO DE CARTAGENA DE INDIAS</t>
  </si>
  <si>
    <t>FORTALECIMIENTO DE LA INFRAESTRUCTURA CULTURAL COMO "ESCENARIOS VIVOS" PARA LA TRANSFORMACIÓN SOCIAL EN CARTAGENA DE INDIAS</t>
  </si>
  <si>
    <t>MODERNIZACIÓN INSTITUCIONAL PARA LA GOBERNANZA CULTURAL EN CARTAGENA DE INDIAS</t>
  </si>
  <si>
    <t>PROTECCIÓN, GESTIÓN Y SALVAGUARDA DEL PATRIMONIO MATERIAL E INMATERIAL DEL DISTRITO TURÍSTICO Y CULTURAL DE CARTAGENA DE INDIAS</t>
  </si>
  <si>
    <t>Conservación y recuperación de los Bienes de Interés Cultural de los territorios NARP en Cartagena de Indias. Cartagena de Indias</t>
  </si>
  <si>
    <t>Implementación de una estrategia para la protección, divulgación, preservación y salvaguarda de las prácticas, costumbres y saberes ancestrales de los pueblos originarios de los cabildos indígenas presentes en el Distrito de Cartagena de Indias</t>
  </si>
  <si>
    <t>Mejorar los procesos de conservación de los Bienes de Interés Cultural de los territorios negros, afrocolombianos, raizales y palenqueros en
Cartagena de Indias.</t>
  </si>
  <si>
    <t>Aumentar y mejorar las acciones para la conservación, puesta en valor y apropiación social del patrimonio material e inmaterial de los
territorios negros, afrocolombianos, raizales y palenqueros en Cartagena de Indias.</t>
  </si>
  <si>
    <t xml:space="preserve">Fortalecer las acciones para la atención integral del pueblo indígena en la protección, divulgación, preservación y salvaguarda de las 
prácticas, costumbres y saberes ancestrales en el Distrito de Cartagena de Indias
</t>
  </si>
  <si>
    <t>Desarrollar acciones para la conservación, puesta en valor y apropiación social del patrimonio material e inmaterial asociadas a las 
practicas, costumbres y saberes ancestrales de los pueblos indígenas asentados en el Distrito de Cartagena</t>
  </si>
  <si>
    <t>1.2.1.0.00-001 - ICLD</t>
  </si>
  <si>
    <t>• Administrativos: Dificultad para contratar mano de obra calificada.</t>
  </si>
  <si>
    <t>• Financieros: Cambios en las prioridades de inversión de la administración local.</t>
  </si>
  <si>
    <t xml:space="preserve">• Operacionales: Cambios en los precios de insumos necesarios para el desarrollo de las actividades.
</t>
  </si>
  <si>
    <t xml:space="preserve">• Costeo de insumos necesarios para las actividades con base en precios promedio del mercado
</t>
  </si>
  <si>
    <t xml:space="preserve">• Proyección presupuestal con base en plan plurianual de inversiones.
</t>
  </si>
  <si>
    <t>• Oferta de salarios de acuerdo con las calidades de la mano de obra.</t>
  </si>
  <si>
    <t>• Costeo de insumos necesarios para las actividades con base en precios promedio del mercado</t>
  </si>
  <si>
    <t xml:space="preserve">
• Oferta de salarios de acuerdo con las calidades de la mano de obra.
</t>
  </si>
  <si>
    <t>• Baja asignación de recursos para el cumplimiento de las metas establecidas en la estrategia</t>
  </si>
  <si>
    <t>• Gestión de alianzas con el sector privado para el aumento de los recursos de financiación, gestión de alianzas con la Nación para los cupos de estímulos para Cartagena</t>
  </si>
  <si>
    <t xml:space="preserve">• Retraso en el recaudo de los  recursos públicos para realizar los desembolsos para la ejecución del plan del proyecto.
</t>
  </si>
  <si>
    <t>• Gestión administrativa oportuna, seguimiento mensual a metas de recaudo y recaudo real para medidas oportunas</t>
  </si>
  <si>
    <t xml:space="preserve">• Fortalecer la planeación financiera, realizar gestión de fuentes alternativas de financiación
</t>
  </si>
  <si>
    <t>• Operacionales: Problemas de usabilidad e incompatibilidad con los sistemas de gestión establecidos por la normatividad vigente</t>
  </si>
  <si>
    <t>• De mercado: Cambios drásticos en los precios de insumos.</t>
  </si>
  <si>
    <t xml:space="preserve">• Operacionales: Transporte y embalaje inadecuado de equipos.
</t>
  </si>
  <si>
    <t>• Diseños de softwares a la medida.</t>
  </si>
  <si>
    <t>• Asesoramiento técnico y compromiso contractual de proveedores en desarrollos y adaptación a las necesidades institucionales.</t>
  </si>
  <si>
    <t>Gestiòn de valores para Resultados</t>
  </si>
  <si>
    <t>• Fortalecimiento organizacional y Simplificaciòn de procesos</t>
  </si>
  <si>
    <t>• Participaciòn ciudadana en la gestiòn pùblica</t>
  </si>
  <si>
    <t>Gestiòn Fomento Arte y Cultura</t>
  </si>
  <si>
    <t>Gestiòn del Conocimiento</t>
  </si>
  <si>
    <t>Conocer las diferentes expresiones culturales, permitiendo su divulgación a la</t>
  </si>
  <si>
    <t>población y la conservación en el tiempo</t>
  </si>
  <si>
    <t xml:space="preserve">Porcentaje de usuarios participantes en procesos de promocion de lectura </t>
  </si>
  <si>
    <t>Medir el porcentaje de incremento en los usuarios participantes en procesos de promocion de lectura en las bibliotecas del distrito</t>
  </si>
  <si>
    <t xml:space="preserve">Trimestral </t>
  </si>
  <si>
    <t>Eficiencia</t>
  </si>
  <si>
    <t>Plan Anual de Adquisiciones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</si>
  <si>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</si>
  <si>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</si>
  <si>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</si>
  <si>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</si>
  <si>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 xml:space="preserve"> Plan de Seguridad y Privacidad de la Información</t>
  </si>
  <si>
    <t>Posibilidad de perdida reputacional debido al bajo porcentaje de usuarios participantes en procesos de promocion de lectura en las bibliotecas del distrito</t>
  </si>
  <si>
    <t xml:space="preserve">Aplicar el procedimiento fortalecimiento de la lectura </t>
  </si>
  <si>
    <t>" Plan Anual de Adquisiciones</t>
  </si>
  <si>
    <t>Recolección de datos eficientes para registrar la participación, la satisfacción de los usuarios, y el número de actividades realizadas. ( Aplicar encuestas de satisfaccion)</t>
  </si>
  <si>
    <t>Revisar y ajustar el indicador periodicamente para asegurar que reflejen el progreso real hacia la meta propuesta</t>
  </si>
  <si>
    <t>Medir el porcentaje actual de usuarios de la biblioteca que participan en programas de promoción de lectura</t>
  </si>
  <si>
    <t>• Fortalecimiento organizacional y Simplificaciòn  de procesos</t>
  </si>
  <si>
    <t>Tasa de crecimiento de participación en actividades de promoción de lectura.</t>
  </si>
  <si>
    <t>Medir el incremento porcentual mensual en la participación de usuarios en programas de promoción de lectura.</t>
  </si>
  <si>
    <t>mensual</t>
  </si>
  <si>
    <t>Eficacia</t>
  </si>
  <si>
    <t>Aplicar el procedimiento fortalecimiento de la lectura</t>
  </si>
  <si>
    <t xml:space="preserve">Cobertura de programas de promocion de lectura </t>
  </si>
  <si>
    <t>Medir la  proporción de bibliotecas del Distrito que ofrecen programas de promoción de lectura.</t>
  </si>
  <si>
    <t xml:space="preserve">Semestral </t>
  </si>
  <si>
    <t>Posibilidad de perdida reputacional debido al bajo porcentaje de bibliotecas del distrito que ofrecen programas de promocion de lectura</t>
  </si>
  <si>
    <t>Seguimiento al cronograma o agenda de actividades de cada una de las bibliotecas que hacen parte de la red</t>
  </si>
  <si>
    <t>Incrementar al 100% el porcentaje de aprovechamiento de la infraestructura cultural (estimulos)</t>
  </si>
  <si>
    <t>Estimulos para la cultura</t>
  </si>
  <si>
    <t xml:space="preserve">Fortalecer los proyectos e iniciativas desarrolladas para la creacion artistica y cultural a traves de la entrega de estimulos mediante convocatorias publicas para el desarrollo de las propuestas </t>
  </si>
  <si>
    <t xml:space="preserve">Porcentaje de uso de la infraestructura cultural </t>
  </si>
  <si>
    <t>Medir el porcentaje de la capacidad total de la infraestructura cultural que se está utilizando activamente.</t>
  </si>
  <si>
    <t xml:space="preserve">Posibilidad de perdida reputacional debido al bajo porcentaje de aprovechamiento de la infraestructura cultural </t>
  </si>
  <si>
    <t>Aplicar el procedimiento  progrrama de estimulos para la cultura</t>
  </si>
  <si>
    <t>Monitorear y ajustar las estrategias para asegurar un mayor aprovechamiento de la infraestructura cultural, alcanzando así el objetivo del 100% de aprovechamiento.</t>
  </si>
  <si>
    <t>Incrementar al 100% el porcentaje de aprovechamiento de la infraestructura cultural (espacios para emprendimientos)</t>
  </si>
  <si>
    <t>Número de beneficiarios de los estímulos culturales</t>
  </si>
  <si>
    <t>Medir cuántas personas o grupos han recibido estímulos culturales como becas, apoyos o subvenciones.</t>
  </si>
  <si>
    <t>Incrementar al 100% el porcentaje de aprovechamiento de la infraestructura cultural (apoyo financiero a emprenimientos)</t>
  </si>
  <si>
    <t>Número de eventos realizados</t>
  </si>
  <si>
    <t>Medir la cantidad de eventos culturales organizados en la infraestructura.</t>
  </si>
  <si>
    <t>Seguimiento y Monitoreo a la agenda de eventos organizados para asegurar un mayor aprovechamiento de la infraestructura cultural, alcanzando así el objetivo del 100% de aprovechamiento.</t>
  </si>
  <si>
    <t>Incrementar al 100% el porcentaje de aprovechamiento de la infraestructura cultural (programa de formaciòn)</t>
  </si>
  <si>
    <t>Formaciòn Artistica y Cultural</t>
  </si>
  <si>
    <t xml:space="preserve">Promover y fortalecer los procesos de formacion artistica y cultural a traves del desarrollo de programas artisticos y culturales </t>
  </si>
  <si>
    <t>Número de participantes en los programas</t>
  </si>
  <si>
    <t xml:space="preserve">Medir el porcentaje  de incremento del numero de  personas vinculadas a los programas artísticos y culturales </t>
  </si>
  <si>
    <t xml:space="preserve">Posibilidad de perdida reputacional  debido a  el bajo porcentaje de personas participantes en los programas artisticos y culturales propuestos </t>
  </si>
  <si>
    <t>Aplicar procedimiento  formacion artistica y cultural</t>
  </si>
  <si>
    <t xml:space="preserve">Seguimiento al cronograma  de programas para la formacion artistica y cultural </t>
  </si>
  <si>
    <t>Incrementar a 95% el porcentaje de cumplimiento del Índice de Desempeño Institucional del Instituto de Patrimonio y Cultura en el marco del Modelo Integrado de Planeación y Gestión (MIPG) (mejora del desempeño institucional)</t>
  </si>
  <si>
    <t xml:space="preserve">Sistemas Integrados de Gestiòn </t>
  </si>
  <si>
    <t>Implementaciòn y Seguimiento al Sistema Integrado de Gestiòn</t>
  </si>
  <si>
    <t xml:space="preserve">Velar por la implementacion y sostenimiento del sistema integrado de gestion con base en las metodologias y lineamientos normativos vigentes </t>
  </si>
  <si>
    <t>Porcentaje de cumplimiento de los planes de acción del MIPG.</t>
  </si>
  <si>
    <t>Evaluar la eficiencia en la ejecución de las actividades planificadas bajo el MIPG</t>
  </si>
  <si>
    <t>Posibilidad de perdida reputacional  debido al bajo cumplimiento del Índice de Desempeño Institucional del Instituto de Patrimonio y Cultura en el marco del Modelo Integrado de Planeación y Gestión (MIPG)</t>
  </si>
  <si>
    <t>Aplicar el procedimiento Implementacion y seguimiento al sistema integrado de gestion SIG</t>
  </si>
  <si>
    <t>Realizar seguimientos al  cumplimiento de los planes de accion del  MIPG</t>
  </si>
  <si>
    <t>Porcentaje de documentos institucionales actualizados y alineados con el MIPG</t>
  </si>
  <si>
    <t>Incrementar a 95% el porcentaje de cumplimiento del Índice de Desempeño Institucional del Instituto de Patrimonio y Cultura en el marco del Modelo Integrado de Planeación y Gestión (MIPG) (sistema distrital de cultura y consejos de areas)</t>
  </si>
  <si>
    <t>Poblaciones</t>
  </si>
  <si>
    <t>Fortalecer la identidad e integridad de los diferentes grupos poblacionales, salvaguardando sus expresiones culturales.</t>
  </si>
  <si>
    <t>Porcentaje de participación de los consejos de áreas artisticas en las actividades planificadas.</t>
  </si>
  <si>
    <t>Medir el porcentaje de cumplimiento de las actividades del plan de fortalecimiento para el Sistema Distrital de Cultura y consejos de áreas artísticas</t>
  </si>
  <si>
    <t>Posibilidad de perdida reputacional  debido a  el bajo porcentaje de cumplimiento de las actividades  del plan de fortalecimiento para el Sistema Distrital de Cultura y consejos de áreas artísticas</t>
  </si>
  <si>
    <t>Seguimiento y monitoreo al Plan de fortalecimiento para el Sistema Distrital de Cultura y consejos de áreas artísticas</t>
  </si>
  <si>
    <t>Incrementar a 95% el porcentaje de cumplimiento del Índice de Desempeño Institucional del Instituto de Patrimonio y Cultura en el marco del Modelo Integrado de Planeación y Gestión (MIPG) (comision filmica)</t>
  </si>
  <si>
    <t>Implementacion de la Comisión Fílmica de Cartagena de Indias</t>
  </si>
  <si>
    <t xml:space="preserve">Medir el porcentaje de avance en la implementacion de la Comisión Fílmica de Cartagena de Indias implementada y PUFAC </t>
  </si>
  <si>
    <t>Posibilidad de perdida reputacional  debido a  la no implementacion de una (1) Comisión Fílmica de Cartagena de Indias y adquirir un (1) Permiso Unificado de Filmaciones Audiovisuales (PUFAC)</t>
  </si>
  <si>
    <t>Ejecucion, seguimiento y monitoreo a las actividades planeadas para la implementacion  de la Comisión Fílmica de Cartagena de Indias y  la adquisicion del Permiso Unificado de Filmaciones Audiovisuales (PUFAC)</t>
  </si>
  <si>
    <t>Incrementar a 95% el porcentaje de cumplimiento del Índice de Desempeño Institucional del Instituto de Patrimonio y Cultura en el marco del Modelo Integrado de Planeación y Gestión (MIPG) (cinemateca construida)</t>
  </si>
  <si>
    <t xml:space="preserve">Cinemateca de cartagena de indias construida </t>
  </si>
  <si>
    <t xml:space="preserve">Medir avance en la construccion de la cinemateca </t>
  </si>
  <si>
    <t xml:space="preserve">Posibilidad de perdida reputacional  debido a la no construccion de la cinemateca de cartagena de indias </t>
  </si>
  <si>
    <t xml:space="preserve">Ejecucion, seguimiento y monitoreo al Plan para la construccion de la cinemateca </t>
  </si>
  <si>
    <t>Incrementar a 95% el porcentaje de cumplimiento del Índice de Desempeño Institucional del Instituto de Patrimonio y Cultura en el marco del Modelo Integrado de Planeación y Gestión (MIPG) (politica de cinematografia)</t>
  </si>
  <si>
    <t>Política Pública Distrital de Cinematografía, Medios Audiovisuales e Interactivos</t>
  </si>
  <si>
    <t>Conocer el avance en la formulacion e implementacion de la politica publica distrital de cinematografia, medios audiovisuales e interactivos</t>
  </si>
  <si>
    <t>Posibilidad de perdida reputacional  debido a  la no formulacion e implementacion de una politica publica distrital de cinematografia, medios audiovisuales e interactivos</t>
  </si>
  <si>
    <t>Formular e implementar la politica publica distrital de cinematografia, medios audiovisuales e inteactivos</t>
  </si>
  <si>
    <t>Incrementar a 95% el porcentaje de cumplimiento del Índice de Desempeño Institucional del Instituto de Patrimonio y Cultura en el marco del Modelo Integrado de Planeación y Gestión (MIPG) (numero de festivales)</t>
  </si>
  <si>
    <t>Procesos festivos</t>
  </si>
  <si>
    <t>Adelantar, coordinar y organizar las actividades inherentes en el desarrollo de las</t>
  </si>
  <si>
    <t>fiestas de independencia y festejos patrimoniales atendiendo los parámetros</t>
  </si>
  <si>
    <t>establecido</t>
  </si>
  <si>
    <t xml:space="preserve">Porcentaje de festivales, fiestas y festejos para promoción del patrimonio inmaterial realizados </t>
  </si>
  <si>
    <t>Alcanzar el 100% de los festivales planificados en el periodo.</t>
  </si>
  <si>
    <t>Anual</t>
  </si>
  <si>
    <t>Posibilidad de perdida reputacional  debido a no implementar y desarrollar dieciséis (16) festivales, fiestas y festejos para promoción del patrimonio inmaterial durante el periodo</t>
  </si>
  <si>
    <t>Ejecucion, seguimiento y monitoreo a las actividades planeadas para la implementacion y desarrollo de festivales,fiestas y festejos para la promocion del patrimonio inmaterial durante el periodo</t>
  </si>
  <si>
    <t>Incrementar a 95% el porcentaje de cumplimiento del Índice de Desempeño Institucional del Instituto de Patrimonio y Cultura en el marco del Modelo Integrado de Planeación y Gestión (MIPG) (festival de la musica</t>
  </si>
  <si>
    <t>Incrementar a 95% el porcentaje de cumplimiento del Índice de Desempeño Institucional del Instituto de Patrimonio y Cultura en el marco del Modelo Integrado de Planeación y Gestión (MIPG) (inventario del patrimonio)</t>
  </si>
  <si>
    <t>Gestiòn Conservaciòn del Patrimonio</t>
  </si>
  <si>
    <t>Administraciòn Patrimonial</t>
  </si>
  <si>
    <t>Administrar bienes de la nación y del distrito que se tomen en administración de</t>
  </si>
  <si>
    <t>conformidad con los mandatos legales existentes</t>
  </si>
  <si>
    <t>Porcentaje de bienes patrimoniales inventariados</t>
  </si>
  <si>
    <t>Medir el porcentaje de avance en el inventario  del patrimonio cultural material e inmaterial de Cartagena.</t>
  </si>
  <si>
    <t>Posibilidad de perdida economica y reputacional  debido a la no realizacion del inventario del patrimonio cultural material e inmaterial de Cartagena</t>
  </si>
  <si>
    <t>Ejecucion, seguimiento y monitoreo a las actividades planeadas para la realizacion del inventario de patrimonio</t>
  </si>
  <si>
    <t>Incrementar a 95% el porcentaje de cumplimiento del Índice de Desempeño Institucional del Instituto de Patrimonio y Cultura en el marco del Modelo Integrado de Planeación y Gestión (MIPG) Estrategia para la preservaciòn y tradiciones artisticas</t>
  </si>
  <si>
    <t>Implementación de Estrategias de Preservación</t>
  </si>
  <si>
    <t>Medir el porcentaje de estrategias implementadas para la preservación y protección de tradiciones frente al total de estrategias planificadas.</t>
  </si>
  <si>
    <t>Posibilidad de perdida reputacional  debido a no diseñar e implementar estrategias para la preservación y protección de las tradiciones técnicas, costumbres y saberes propias de la cultura cartagenera</t>
  </si>
  <si>
    <t xml:space="preserve">Implementacion, seguimiento y monitoreo  a las estrategias diseñadas </t>
  </si>
  <si>
    <t>Incrementar a 95% el porcentaje de cumplimiento del Índice de Desempeño Institucional del Instituto de Patrimonio y Cultura en el marco del Modelo Integrado de Planeación y Gestión (MIPG) Plan Maestro para el cuidado, conservación y apropiación social del patrimonio material elaborado e implementado</t>
  </si>
  <si>
    <t>Porcentaje de avance en la elaboración del Plan Maestro</t>
  </si>
  <si>
    <t>Medir el porcentaje de avance en la elaboracion del plan maestro para el cuidado, conservación y apropiación social del patrimonio material</t>
  </si>
  <si>
    <t>Posibilidad de perdida economica y reputacional  debido a recursos Fianancieros, humanos y técnicos insuficientes que puedean dificultar la implementación efectiva del Plan Maestro.</t>
  </si>
  <si>
    <t>Fortalecimiento de los acuerdos interinstitucionales</t>
  </si>
  <si>
    <t>Reuniones periódicas de progreso y evaluaciones de desempeño interinstitucional.</t>
  </si>
  <si>
    <t>Obtener financiamiento específico y capacitar personal específicamente para la implementación del Plan Maestro.</t>
  </si>
  <si>
    <t>Conocer las diferentes expresiones culturales, permitiendo su divulgación a la población y la conservación en el tiempo</t>
  </si>
  <si>
    <t>Mejorar la prestación de servicios en la infraestructura cultural del Distrito de Cartagena de Indias</t>
  </si>
  <si>
    <t xml:space="preserve"> Aumentar la participación del público en la oferta de actividades desarrolladas por la bibliotecas públicas y comunitarias.</t>
  </si>
  <si>
    <t>Fortalecer las estrategias de impulso a la creación artística, cultural y proyectos creativos individuales y/o colectivos de artistas, emprendimientos y/o micronegocios de economía popular en la Ciudad de Cartagena de indias.</t>
  </si>
  <si>
    <t>Implementar estrategias de fomento e impulso a los emprendimientos y/o micronegocios de economía popular en la Ciudad de Cartagena de indias.</t>
  </si>
  <si>
    <t>Diseñar e implementar un sistema distrital de formación artística y cultural como herramienta para garantizar la transmisión y preservación de expresiones culturales, de conocimientos y de saberes artísticos</t>
  </si>
  <si>
    <t>Protección, inclusión y garantía de los derechos culturales para la gobernanza de la cinematografía, medios audiovisuales e interactivos en el
Distrito de Cartagena de Indias</t>
  </si>
  <si>
    <t>Fortalecer la gestión de las instancias del Sistema Distrital de Cultura SDC en favor de acciones coordinadas para el desarrollo de la política patrimonial, cultural e inserción en la industria cinematográfica,medios audiovisuales e interactivos en Cartagena</t>
  </si>
  <si>
    <t>Fortalecer la capacidad institucional del Distrito de Cartagena con buenas prácticas en garantía de derechos culturales, esquemas de gobernanza eficientes y cobertura a escenarios de innovación como la cinematografía y medios audiovisuales</t>
  </si>
  <si>
    <t>Crear e implementar un (1) Sistema Distrital de Formación Artística y Cultura</t>
  </si>
  <si>
    <t>Promover el patrimonio material e inmaterial de Cartagena, reconociendo sus conexiones culturales e históricas con el Caribe, en su diversidad de manifestaciones, saberes e identidades.</t>
  </si>
  <si>
    <t>NP</t>
  </si>
  <si>
    <t>• Operacionales: Cambios en los precios de insumos necesarios para el desarrollo de las actividades.</t>
  </si>
  <si>
    <t>• No contar con los recursos
• necesarios para financiar la actividad y los insumos
• necesarios para su desarrollo</t>
  </si>
  <si>
    <t>12-CONTRATO DE PRESTACION DE SERVICIOS</t>
  </si>
  <si>
    <t>99-CONTRATO DE SERVICIOS</t>
  </si>
  <si>
    <t>94-CONTRATO DE MANTENIMIENTO</t>
  </si>
  <si>
    <t>95-CONTRATO DE PRESTACION DE SERVICIOS MINIMA CUANTIA</t>
  </si>
  <si>
    <t>45-CONVENIO</t>
  </si>
  <si>
    <t>No</t>
  </si>
  <si>
    <t>NA</t>
  </si>
  <si>
    <t xml:space="preserve">• Realizar costeo con base en precios del mercado en la fase precontractual.
• Adquisición de pólizas de cumplimiento y garantías de aseguramiento de mercancía.
</t>
  </si>
  <si>
    <t xml:space="preserve">Personas beneficiadas con apoyos del Programa Nacional de Estímulos
</t>
  </si>
  <si>
    <t>REPORTE ACTIVIDAD DE PROYECTO
EJECUTADO DE SEPTIEMBRE 1 A DICIEMBRE 31 DE 2024</t>
  </si>
  <si>
    <t>Incrementar el uso de herramientas y metodologías para la gestión del conocimiento del patrimonio cultural material e inmaterial del Distrito de Cartagena de Indias</t>
  </si>
  <si>
    <t xml:space="preserve">
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</si>
  <si>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</si>
  <si>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 xml:space="preserve">
02-03-01</t>
  </si>
  <si>
    <t xml:space="preserve">
02-03-02</t>
  </si>
  <si>
    <t xml:space="preserve">
02-03-03</t>
  </si>
  <si>
    <t xml:space="preserve">
02-03-04</t>
  </si>
  <si>
    <t xml:space="preserve">
02-03-05</t>
  </si>
  <si>
    <t xml:space="preserve">
06-01-01</t>
  </si>
  <si>
    <t xml:space="preserve">
06-02-01</t>
  </si>
  <si>
    <t>ACUMULADO META PRODUCTO AL AÑO 2024</t>
  </si>
  <si>
    <t>ACUMULADO AL CUATRIENIO</t>
  </si>
  <si>
    <t>AVANCE META PRODUCTO AL CUATRIENIO</t>
  </si>
  <si>
    <t>AVANCE PROMEDIO PROGRAMA ESCENARIOS CULTURALES VIVOS PARA TRANSFORMAR</t>
  </si>
  <si>
    <t>AVANCE PROMEDIO PROGRAMA DEMOCRATIZACION DE LA CULTURAESTIMULOS PARA EL FOMENTO Y DESARROLLO ARTISTICO,CULTURAL Y CREATIVO</t>
  </si>
  <si>
    <t>AVANCE PROMEDIO PROGRAMA FORMACION ARTISTICA Y CULTURAL</t>
  </si>
  <si>
    <t>AVANCE PROMEDIO PROGRAMADERECHOS CULTURALES Y FORTALECIMIENTO INSTITUCIONAL PARA LA GOBERNANZA</t>
  </si>
  <si>
    <t>AVANCE PROMEDIO PROGRAMA CARTAGENA BRILLA CON SU CULTURA Y PATRIMONIO MATERIAL E INMATERIAL</t>
  </si>
  <si>
    <t>AVANCE PROMEDIO PROGRAMA DESARROLLO LOCAL SOSTENIBLE Y PROSPERIDAD COLECTIVA EN LOS TERRITORIOS DE LAS COMUNIDADES NEGRAS DEL DISTRITO DE CARTAGENA</t>
  </si>
  <si>
    <t>AVANCE PROMEDIO PROGRAMA ATENCION INTEGRAL PARA LAS COMUNIDADES INDIGENAS</t>
  </si>
  <si>
    <t>APROPIACION DEFINITIVA</t>
  </si>
  <si>
    <t>EJECUCIÓN PRESUPUESTAL SEGÚN GIROS</t>
  </si>
  <si>
    <t>AVANCE EJECUCIÓN PRESUPUESTAL SEGÚN GIROS</t>
  </si>
  <si>
    <r>
      <t xml:space="preserve">
</t>
    </r>
    <r>
      <rPr>
        <b/>
        <sz val="9"/>
        <color rgb="FFFF0000"/>
        <rFont val="Arial"/>
        <family val="2"/>
      </rPr>
      <t>02-03-01</t>
    </r>
  </si>
  <si>
    <t>AVANCE PORCENTUAL DEL PROYECTO FORTALECIMIENTO DE LA INFRAESTRUCTURA CULTURAL COMO "ESCENARIOS VIVOS PARA LA TRANSFORMACION SOCIAL EN CARTAGENA DE INDIAS</t>
  </si>
  <si>
    <t>AVANCE PORCENTUAL DEL PROYECTO Aprovechamiento de la infraestructura cultural existente para la implementación de una agenda cultural articulada y permanente en el distrito</t>
  </si>
  <si>
    <t>AVANCE PORCENTUAL DEL PROYECTO Fortalecimiento de la estrategia de estímulos para el fomento y desarrollo artístico, cultural, creativo e impulso a la economía popular en torno
al arte y patrimonio en el Distrito de Cartagena de Indias</t>
  </si>
  <si>
    <t xml:space="preserve">AVANCE PORCENTUAL DEL PROYECTO Diseño e implementación del Sistema Distrital de Formación Artística y Cultural en el Distrito de Cartagena de Indias </t>
  </si>
  <si>
    <t>AVANCE PORCENTUAL DEL PROYECTO Modernización Institucional para la Gobernanza cultural en Cartagena de Indias</t>
  </si>
  <si>
    <t>AVANCE PORCENTUAL DEL PROYECTO Protección, inclusión y garantía de los derechos culturales para la gobernanza de la cinematografía, medios audiovisuales e interactivos en el Distrito de Cartagena de Indias</t>
  </si>
  <si>
    <t>AVANCE PORCENTUAL DEL PROYECTO Protección , gestión y salvaguarda del patrimonio material e inmaterial del distrito turístico y cultural de Cartagena de Indias</t>
  </si>
  <si>
    <t>AVANCE PORCENTUAL DEL PROYECTO Conservación y recuperación de los Bienes de Interés Cultural de los territorios NARP en Cartagena de Indias. Cartagena de Indias</t>
  </si>
  <si>
    <t>AVANCE PORCENTUAL DEL PROYECTO Implementación de una estrategia para la protección, divulgación, preservación y salvaguarda de las prácticas, costumbres y saberes ancestrales de los pueblos originarios de los cabildos indígenas presentes en el Distrito de Cartagena de Indias</t>
  </si>
  <si>
    <t>AVANCE META PRODUCTO AL AÑO PROMEDIO SIMPLE</t>
  </si>
  <si>
    <t>REPORTE META PRODUCTO DE  JUNIO A 15 DE SEPTIEMBRE DE 2024</t>
  </si>
  <si>
    <t>REPORTE META PRODUCTO DE ENERO A 31 DE MAYO DE 2024</t>
  </si>
  <si>
    <t>REPORTE META PRODUCTO DE JUNIO A 15 DE SEPTIEMBRE DE 2024</t>
  </si>
  <si>
    <t>REPORTE META PRODUCTO DE  ENERO A 31 DE MAYO DE 2024</t>
  </si>
  <si>
    <t>REPORTE ACTIVIDAD DE PROYECTO
EJECUTADO DE ENERO 1 A MAYO 31 DE 2024</t>
  </si>
  <si>
    <t>REPORTE ACTIVIDAD DE PROYECTO
EJECUTADO DE JUNIO 1 A SEPTIEMBRE 15 DE 2024</t>
  </si>
  <si>
    <t>1.1. Realizar el mantenimiento preventivo y correctivo de las bibliotecas públicas y comunitarias del Distrito de Cartagena.</t>
  </si>
  <si>
    <t>1.2. Dotar con mobiliario, equipos, conectividad, indumentaria y elementos lúdicos necesarios a las bibliotecas públicas y comunitarias del Distrito de Cartagena.</t>
  </si>
  <si>
    <t>1.3. Realizar dotación y/o actualización bibliográfica y tecnológica de la Red distrital de bibliotecas públicas del Distrito de Cartagena</t>
  </si>
  <si>
    <t>1.4. Mantener, mejorar, adecuar, ampliar y/o rehabilitar las bibliotecas públicas y comunitarias del del Distrito de Cartagena.</t>
  </si>
  <si>
    <t xml:space="preserve"> 1. Bibliotecas adecuadas</t>
  </si>
  <si>
    <t>2. Infraestructuras culturales dotadas</t>
  </si>
  <si>
    <t>2.1. Dotar con mobiliario, equipos y conectividad a la infraestructura cultural del Distrito de Cartagena.</t>
  </si>
  <si>
    <t>2.2. Realizar el mantenimiento preventivo y correctivo de la infraestructura cultural del Distrito de Cartagena.</t>
  </si>
  <si>
    <t>2.3. Mantener, mejorar, adecuar, ampliar y/o rehabilitar la infraestructura cultural del Distrito de Cartagena.</t>
  </si>
  <si>
    <t>2.4. Realizar la pre-inversión en estudios de factibilidad, diseños arquitectónicos, planos, estudio de suelos y otros estudios necesarios para construir, mejorar, adecuar, ampliar y/o rehabilitar infraestructura cultural del Distrito de Cartagena.</t>
  </si>
  <si>
    <t>1. Servicios bibliotecarios</t>
  </si>
  <si>
    <t>1.2. Planear, coordinar y realizar actividades de extensión bibliotecaria</t>
  </si>
  <si>
    <t>1.1.1. Diseñar, coordinar e implementar la agenda de oferta cultural de las Red Distrital de Bibliotecas de Cartagena.</t>
  </si>
  <si>
    <t>1.1. Servicio de fomento para el acceso de la oferta cultural</t>
  </si>
  <si>
    <t>2. Documentos de planeación</t>
  </si>
  <si>
    <t>2.1. Diseñar e implementar un plan de trabajo para fortalecer la agenda conjunta de la Red Dsitrital de museos de Cartagena</t>
  </si>
  <si>
    <t>2.3. Coordinar la implementación de estrategias del plan de trabajo conjunto de la red de museos distrital</t>
  </si>
  <si>
    <t>2.4. Implementar espacios de participación, interlocución e Intercambio de experiencias entre bibliotecarios y población beneficiaria</t>
  </si>
  <si>
    <t>2.5. Diseñar e implementar una agenda cultural y artística conjunta de bibliotecas públicas y comunitarias para la lectura, escritura y oralidad</t>
  </si>
  <si>
    <t>2.6. Realizar catalogación, sistematización y digitalización del acervo bibliográfico y documental de la Red de Bibliotecas Públicas del Distrito.</t>
  </si>
  <si>
    <t>2.7. Generar alianzas con actores públicos y privados locales, nacionales e internacionales.</t>
  </si>
  <si>
    <t>3. Servicio de promoción de actividades culturales</t>
  </si>
  <si>
    <t>3.1. Diseñar e Implementar la Estrategia BarriArte</t>
  </si>
  <si>
    <t>3.2. Coordinar la implementación de estrategias para propiciar el aprovechamiento de la infraestructura cultural</t>
  </si>
  <si>
    <t>1. Servicio de apoyo financiero al sector artístico y cultural</t>
  </si>
  <si>
    <t xml:space="preserve"> 1.1. Realizar convocatoria y entrega de mil (1.000) estímulos culturales y artísticos en el Distrito de Cartagena de Indias.</t>
  </si>
  <si>
    <t>1.2. Realizar la operación logística de los eventos, socializaciones y demás actividades relacionadas a la ejecución del proyecto.</t>
  </si>
  <si>
    <t>1.3. Realizar convocatoria y entrega de cien (100) estímulos con enfoque diferencial e interseccional en el Distrito de Cartagena de Indias</t>
  </si>
  <si>
    <t>1.4. Realizar la coordinación, seguimiento, evaluación y gestión de las actividades del proyecto.</t>
  </si>
  <si>
    <t>2. Servicio de promoción de actividades culturales</t>
  </si>
  <si>
    <t xml:space="preserve">2.1. Crear o gestionar la participación en seis (6) mercados o espacios de circulación para emprendimientos culturales y artísticos.
</t>
  </si>
  <si>
    <t>2.2. Promover los emprendimientos culturales y artísticos a través de un plan de mercadeo y gestión de alianzas</t>
  </si>
  <si>
    <t>3. Servicio de apoyo financiero para el desarrollo de prácticas artísticas
y culturales</t>
  </si>
  <si>
    <t>3.1. Realizar convocatoria y entrega de ciento cincuenta (150) apoyos financieros para micronegocios de economía popular del sector cultura, artes y patrimonio</t>
  </si>
  <si>
    <t>3.2. Realizar acompañamiento técnico a micronegocios de economía popular del sector cultura incentivados con apoyo financiero</t>
  </si>
  <si>
    <t>1. Servicio de educación informal al sector artístico y cultural</t>
  </si>
  <si>
    <t>1.1. Elaborar el documento de bases o términos de referencias para las convocatorias de los programas en las diferentes áreas artísticas.</t>
  </si>
  <si>
    <t>1.2. Capacitar a formadores del sector artístico y cultural</t>
  </si>
  <si>
    <t>1.3. Implementar procesos de formación artística, presencial y/o a distancia con enfoque de calidad y excelencia</t>
  </si>
  <si>
    <t>1.4. Realizar procesos para otorgar becas de formación formal o no formal a artistas, creadores, gestores, hacedores y portadores sobre contenidos artísticos</t>
  </si>
  <si>
    <t>2. Documentos de lineamientos técnicos realizados</t>
  </si>
  <si>
    <t>2.1. Diseñar un documento de lineamientos técnicos y metodológicos para el sistema distrital de formación artística y cultural.</t>
  </si>
  <si>
    <t>2.2. Implemantar un plan piloto de formación artística y cultural en I.E. Públicas de la Ciudad.</t>
  </si>
  <si>
    <t>2.3. Coordinar el diseño y la implementación del sistema distrital de formación artística y cultural</t>
  </si>
  <si>
    <t>1. Documentos de planeación</t>
  </si>
  <si>
    <t>1.1. Realizar actividades de diseño e implementación de sistemas de gestión y de desempeño institucional en el marco del Modelo Integrado de Planeación y Gestión - MIPG y FURAC</t>
  </si>
  <si>
    <t>1.2. Realizar diseño, gestión de aprobación e implementación de políticas públicas del sector cultural.</t>
  </si>
  <si>
    <t>1.3. Implementación de tecnologías de la información y la comunicación para la gestión misional del IPCC.</t>
  </si>
  <si>
    <t>1.4. Dotación de mobiliario, equipos, acceso a conectividad y adopción de software de gestión institucional.</t>
  </si>
  <si>
    <t>2. Documentos de lineamientos técnicos</t>
  </si>
  <si>
    <t>2.1. Realizar actividades orientadas al diseño e implementación de un plan de fortalecimiento del Sistema Distrital de Cultura.</t>
  </si>
  <si>
    <t>2.2. Apoyar técnica y financieramente los planes de acción de los concejos de área artística.</t>
  </si>
  <si>
    <t>2.3. Implementar estrategias de ejercicios de gobernanza y apropiación social para el fortalecimiento del ecosistema de las artes, la cultura y el patrimonio.</t>
  </si>
  <si>
    <t>1. Documentos normativos</t>
  </si>
  <si>
    <t>1.1. Realizar la implementación de una (1) Comisión Fílmica de Cartagena de Indias y adquirir un (1) Permiso Unificado de Filmaciones Audiovisuales (PUFAC)</t>
  </si>
  <si>
    <t>1.2. Realizar la coordinación de la comisión fílmica y la cinemateca de Cartagena como estrategia de buenas prácticas en Cartagena de Indias</t>
  </si>
  <si>
    <t>2.1. Realizar la formulación de la política pública Distrital de cinematografía, medios audiovisuales e interactivos</t>
  </si>
  <si>
    <t>2.2. Desarrollar acciones de implementación de la Política Pública Distrital de cinematografía, medios audiovisuales e interactivos del Distrito de Cartagena de Indias</t>
  </si>
  <si>
    <t>2.3. Realizar logística para el desarrollo de los espacios participativos de construcción de la Política pública Distrital de cinematografía, medios audiovisuales e interactivos en Cartagena de Indias</t>
  </si>
  <si>
    <t>2.4. Realizar socialización de documento final de Política Pública Distrital de cinematografía, medios audiovisuales e interactivos en Cartagena de Indias</t>
  </si>
  <si>
    <t>2.5. Realizar diseño e implementación de una (1) estrategia de modernización y mejoramiento del desempeño institucional del Instituto de Patrimonio y Cultura como entidad rectora y encargada de la gobernanza en el territorio</t>
  </si>
  <si>
    <t>2.6. Diseñar e implementar un (1) plan de fortalecimiento para Sistema Distrital de Cultura y consejos de áreas artísticas</t>
  </si>
  <si>
    <t>3. Centros culturales construidos</t>
  </si>
  <si>
    <t>3.1. Realizar los estudios y diseños para la construcción de una cinemateca en Cartagena de Indias</t>
  </si>
  <si>
    <t>3.2. Realizar obras de construcción de una (1) cinemateca en Cartagena de Indias</t>
  </si>
  <si>
    <t>3.3. Realizar interventoría técnica, administrativa y financiera</t>
  </si>
  <si>
    <t>3.4. Realizar la gerencia técnica de la construcción de una cinemateca en Cartagena de Indias</t>
  </si>
  <si>
    <t>1. Servicio de promoción de actividades culturales</t>
  </si>
  <si>
    <t>1.1. Organizar y coordinar festivales, fiestas y festejos propios de las manifestaciones culturales para promoción del patrimonio inmaterial</t>
  </si>
  <si>
    <t>1.2. Realizar la operación logística de los festivales, fiestas y festejos propios de las manifestaciones culturales para promoción del patrimonio inmaterial.</t>
  </si>
  <si>
    <t>1.3. Apoyar, fomentar y divulgar experiencias culturales de turismo sostenible para el desarrollo económico y el mejoramiento de la calidad de vida de los hacedores del sector.</t>
  </si>
  <si>
    <t xml:space="preserve">1.4. Diseñar e implementar estrategias para la preservación y protección de las tradiciones, técnicas, costumbres, saberes y otras practicas significativas del territorio aplicando el enfoque diferencial y comunitario.
</t>
  </si>
  <si>
    <t>2. Servicio de apoyo financiero al sector artístico y cultural</t>
  </si>
  <si>
    <t>2.1. Realizar acompañamiento a la organización y ejecución del Festival de Musica del Caribe.</t>
  </si>
  <si>
    <t xml:space="preserve">2.2. Brindar apoyo financiero y de operación logística al Festival de Música del Caribe.
</t>
  </si>
  <si>
    <t>3. Documentos de lineamientos técnicos</t>
  </si>
  <si>
    <t>3.1. Elaborar un (1) inventario del patrimonio cultural material e inmaterial de Cartagena</t>
  </si>
  <si>
    <t>3.2. Coordinar acciones para la la elaboración, validación y presentación del inventario del patrimonio material e inmaterial de Cartagena.</t>
  </si>
  <si>
    <t>4. Documentos de planeación</t>
  </si>
  <si>
    <t>4.1. Elaborar e implementar un Plan Maestro para el cuidado, conservación y apropiación social del patrimonio material.</t>
  </si>
  <si>
    <t>4.2. Realizar la coordinación y gestión de las acciones y estrategias para la orientación, salvaguarda, valoración, cuidado y control del patrimonio material.</t>
  </si>
  <si>
    <t>4.3. Diseñar e implementar estrategias para el cuidado, conservación, puesta en valor y apropiación social del patrimonio material.</t>
  </si>
  <si>
    <t>4.4. Realizar acciones de seguimiento, control, monitoreo, verificación, supervisión y asesoría a los bienes inmuebles del centro histórico y su área de influencia para la preservación del patrimonio material inmueble.</t>
  </si>
  <si>
    <t>1.1. Realizar un inventario de los Bienes de Interés cultural Bienes de Interés Cultural de los territorios negros, afrocolombianos, raizales y palenqueros en Cartagena de Indias.</t>
  </si>
  <si>
    <t>1.2. Diseñar e implementar estrategias para la protección, salvaguardia y recuperación de los Bienes de Interés cultural Bienes de Interés Cultural de los territorios negros, afrocolombianos, raizales y palenqueros en Cartagena de Indias</t>
  </si>
  <si>
    <t>1.3. Diseñar e implementar estrategias para la preservación y protección de las tradiciones, técnicas, costumbres, saberes y otras prácticas significativas del territorio aplicando el enfoque diferencial y comunitario</t>
  </si>
  <si>
    <t>1.4. Diseñar e implementar estrategias para el cuidado, conservación, puesta en valor y apropiación social de los Bienes de Interés cultural Bienes de Interés Cultural de los territorios negros, afrocolombianos, raizales y palenqueros en Cartagena de Indias.</t>
  </si>
  <si>
    <t>1.1. Realizar programa formativo; Desarrollo de talleres, cursos, charlas que transmitan conocimientos tradicionales, idiomas indígenas, técnicas artesanales, entre otros aspectos culturales.</t>
  </si>
  <si>
    <t>1.2. Realizar difusión cultural: Organización de eventos entre estos en el cuatrienio se realizarán festivales, exposiciones, conciertos, danzas tradicionales, que permitan mostrar y compartir la riqueza cultural de los pueblos indígenas</t>
  </si>
  <si>
    <t>1.3. Realizar documentación y archivo: Recopilación y registro de narrativas orales, música, danzas, artesanías, recetas tradicionales, para preservar este conocimiento y facilitar su transmisión a futuras generaciones</t>
  </si>
  <si>
    <t>1.4. Realizar lineamientos de políticas públicas: Impulso y apoyo a iniciativas que promuevan el reconocimiento oficial de la diversidad cultural indígena, la protección de sus territorios ancestrales y el fomento de la participación activa de las comunidades en la toma de decisiones</t>
  </si>
  <si>
    <t>Infancia
Adolescencia
Adultez</t>
  </si>
  <si>
    <t>Enfoque diferencial</t>
  </si>
  <si>
    <t>Étnico</t>
  </si>
  <si>
    <t>1.1. Coordinar y desarrollar actividades de funcionamiento y operación de la infraestructura cultural de Cartagena.</t>
  </si>
  <si>
    <t>REPORTE META PRODUCTO DE  SEPTIEMBRE 15 A NOVIEMBRE 15 DE 2024</t>
  </si>
  <si>
    <t>1.2.3.2.09 - Venta de bienes y servicios</t>
  </si>
  <si>
    <t>1.3.3.8.02 - R.B. SGP-PROPOSITO GENERAL-CULTURA</t>
  </si>
  <si>
    <t>1.3.2.3.11 - OTROS RENDIMIENTOS FINANCIEROS</t>
  </si>
  <si>
    <t>1.2.3.2.27 - VENTA DE BIENES Y SERVICIOS CON DESTINACION ESPECIFICA LEGAL</t>
  </si>
  <si>
    <t>REPORTE ACTIVIDAD DE PROYECTO
EJECUTADO DE SEPTIEMBRE 15  A NOVIEMBRE 15 DE 2024</t>
  </si>
  <si>
    <t>REPORTE PRODUCTO 
SEPIEMBRE 15 A NOVIEMBRE 15 DE 2024</t>
  </si>
  <si>
    <t xml:space="preserve">1.2.3.1.12 - Impuesto de espectáculos públicos nacional con destino al deporte </t>
  </si>
  <si>
    <t>1.2.3.1.19 - Estampillas</t>
  </si>
  <si>
    <t>1.2.4.3.02 - SGP-Propósito General-Cultura</t>
  </si>
  <si>
    <t>1.3.3.3.12 - R.B. IMPUESTO DE ESPECTACULOS PUBLICOS NACIONAL CON DESTINO AL DEPORTE</t>
  </si>
  <si>
    <t>1.2.1.0.00 - Ingresos corrientes de Libre Destinación</t>
  </si>
  <si>
    <t xml:space="preserve">1.3.3.2.00 - RECURSOS DEL BALANCE DE DESTINACION ESPECIFICA POR ACTO ADMINISTRATIVO
</t>
  </si>
  <si>
    <t xml:space="preserve">1.2.3.1.19 - Estampillas
</t>
  </si>
  <si>
    <t>1.2.3.2.25 - OTRAS MULTAS, SANCIONES E INTERESES DE MORA CON DESTINACION ESPECIFICA LEGAL</t>
  </si>
  <si>
    <t>1.3.1.1.02 - EXCEDENTES FINANCIEROS</t>
  </si>
  <si>
    <t>1.3.2.2.08 - R.F. SGP - Propósito General</t>
  </si>
  <si>
    <t>AVANCE 31 mayo</t>
  </si>
  <si>
    <t>AVANCE 15 sep</t>
  </si>
  <si>
    <t>AVANCE 15 nov</t>
  </si>
  <si>
    <t>AVANCE 31 dic</t>
  </si>
  <si>
    <t>Asegurar que la documentación institucional cumple con los requisitos del MIPG.</t>
  </si>
  <si>
    <t>Construir y dotar dos (2) infraestructuras culturales accequibles, inclusivas y diversas</t>
  </si>
  <si>
    <t>REPORTE META PRODUCTO DE  NOVIEMBRE 15 A DICIEMBRE 31 DE 2024</t>
  </si>
  <si>
    <t>AVANCE ESTRATEGICO DEL IPCC DICIEMBRE 31 2024</t>
  </si>
  <si>
    <t>REPORTE ACTIVIDAD DE PROYECTO
EJECUTADO DE NOVIEMBRE 15  A DICIEMBRE 31 DE 2024</t>
  </si>
  <si>
    <t>2.2. Apoyar técnica y financiaeramente la ejecución del plan de trabajo conjunto de la red distrital de museos.</t>
  </si>
  <si>
    <t>AVANCE PROMEDIO DE LOS PROYECTOS DEL IPCC DICIEMBRE 2024</t>
  </si>
  <si>
    <t>REPORTE PRODUCTO NOVIEMBRE 15 A DICIEMBRE 31 DE 2024</t>
  </si>
  <si>
    <t>AVANCE EN LAS ACTIVIDADES DE LOS PROYECTOS DICIEMBRE 31 2024</t>
  </si>
  <si>
    <t>AVANCE META PRODUCTO AL AÑO CON PONDERACION</t>
  </si>
  <si>
    <t>AVANCE META PRODUCTO AL AÑO CON PROMEDIO SIMPLE</t>
  </si>
  <si>
    <t>EJECUCIÓN PRESUPUESTAL SEGÚN REGISTROS PRESUPUESTALES HASTA DICIEMBRE 30 DE 2024</t>
  </si>
  <si>
    <t>AVANCE DE EJECUCIÓN PRESUPUESTAL SEGÚN GIROS A DICIEMBRE 30 DE 2024</t>
  </si>
  <si>
    <t>AVANCE PRESUPUESTAL DEL IPCC DICIEMBRE 31 2024</t>
  </si>
  <si>
    <t xml:space="preserve">AVANCE DEL INICADOR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</si>
</sst>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4" formatCode="_-&quot;$&quot;\ * #,##0.00_-;\-&quot;$&quot;\ * #,##0.00_-;_-&quot;$&quot;\ * &quot;-&quot;??_-;_-@_-"/>
    <numFmt numFmtId="43" formatCode="_-* #,##0.00_-;\-* #,##0.00_-;_-* &quot;-&quot;??_-;_-@_-"/>
    <numFmt numFmtId="164" formatCode="0.0%"/>
    <numFmt numFmtId="165" formatCode="#,##0.0"/>
    <numFmt numFmtId="166" formatCode="0.0"/>
    <numFmt numFmtId="167" formatCode="#,##0.000"/>
  </numFmts>
  <fonts count="55"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name val="Aptos Narrow"/>
      <family val="2"/>
      <scheme val="minor"/>
    </font>
    <font>
      <sz val="11"/>
      <color rgb="FF000000"/>
      <name val="Arial"/>
      <family val="2"/>
    </font>
    <font>
      <sz val="11"/>
      <color rgb="FF000000"/>
      <name val="Aptos Narrow"/>
      <family val="2"/>
      <scheme val="minor"/>
    </font>
    <font>
      <b/>
      <sz val="11"/>
      <color rgb="FF0D0D0D"/>
      <name val="Aptos Narrow"/>
      <family val="2"/>
      <scheme val="minor"/>
    </font>
    <font>
      <sz val="11"/>
      <color rgb="FF0D0D0D"/>
      <name val="Aptos Narrow"/>
      <family val="2"/>
      <scheme val="minor"/>
    </font>
    <font>
      <sz val="11"/>
      <color rgb="FF000000"/>
      <name val="Aptos Narrow"/>
      <family val="2"/>
      <scheme val="minor"/>
    </font>
    <font>
      <sz val="11"/>
      <color rgb="FF444444"/>
      <name val="Aptos Narrow"/>
      <family val="2"/>
      <scheme val="minor"/>
    </font>
    <font>
      <sz val="11"/>
      <color rgb="FF0D0D0D"/>
      <name val="Aptos Narrow"/>
      <family val="2"/>
      <scheme val="minor"/>
    </font>
    <font>
      <sz val="10"/>
      <color rgb="FF1F1F1F"/>
      <name val="Arial"/>
      <family val="2"/>
    </font>
    <font>
      <sz val="10"/>
      <color theme="1"/>
      <name val="Arial"/>
      <family val="2"/>
    </font>
    <font>
      <b/>
      <sz val="20"/>
      <color theme="1"/>
      <name val="Arial"/>
      <family val="2"/>
    </font>
    <font>
      <b/>
      <sz val="9"/>
      <color rgb="FF000000"/>
      <name val="Arial"/>
      <family val="2"/>
    </font>
    <font>
      <sz val="11"/>
      <name val="Arial"/>
      <family val="2"/>
    </font>
    <font>
      <sz val="12"/>
      <color theme="1"/>
      <name val="Aptos Narrow"/>
      <family val="2"/>
      <scheme val="minor"/>
    </font>
    <font>
      <b/>
      <sz val="9"/>
      <color rgb="FFFF0000"/>
      <name val="Arial"/>
      <family val="2"/>
    </font>
    <font>
      <b/>
      <sz val="9"/>
      <name val="Times New Roman"/>
      <family val="1"/>
    </font>
    <font>
      <b/>
      <sz val="16"/>
      <color rgb="FFFF0000"/>
      <name val="Times New Roman"/>
      <family val="1"/>
    </font>
    <font>
      <b/>
      <sz val="22"/>
      <color rgb="FFFF0000"/>
      <name val="Aptos Narrow"/>
      <family val="2"/>
      <scheme val="minor"/>
    </font>
    <font>
      <b/>
      <sz val="11"/>
      <color rgb="FFFF0000"/>
      <name val="Arial"/>
      <family val="2"/>
    </font>
    <font>
      <b/>
      <sz val="16"/>
      <color rgb="FFFF0000"/>
      <name val="Arial"/>
      <family val="2"/>
    </font>
    <font>
      <b/>
      <sz val="18"/>
      <color rgb="FFFF0000"/>
      <name val="Arial"/>
      <family val="2"/>
    </font>
    <font>
      <b/>
      <sz val="18"/>
      <color rgb="FFFF0000"/>
      <name val="Aptos Narrow"/>
      <family val="2"/>
      <scheme val="minor"/>
    </font>
    <font>
      <b/>
      <sz val="11"/>
      <color rgb="FFFF0000"/>
      <name val="Aptos Narrow"/>
      <family val="2"/>
      <scheme val="minor"/>
    </font>
    <font>
      <sz val="11"/>
      <color rgb="FFFF0000"/>
      <name val="Aptos Narrow"/>
      <family val="2"/>
      <scheme val="minor"/>
    </font>
    <font>
      <b/>
      <sz val="12"/>
      <color rgb="FFFF0000"/>
      <name val="Aptos Narrow"/>
      <family val="2"/>
      <scheme val="minor"/>
    </font>
    <font>
      <b/>
      <sz val="14"/>
      <color rgb="FFFF0000"/>
      <name val="Aptos Narrow"/>
      <family val="2"/>
      <scheme val="minor"/>
    </font>
    <font>
      <sz val="11"/>
      <color rgb="FFFF0000"/>
      <name val="Arial"/>
      <family val="2"/>
    </font>
    <font>
      <b/>
      <sz val="20"/>
      <name val="Aptos Narrow"/>
      <family val="2"/>
      <scheme val="minor"/>
    </font>
    <font>
      <b/>
      <sz val="12"/>
      <name val="Arial"/>
      <family val="2"/>
    </font>
  </fonts>
  <fills count="2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D966"/>
        <bgColor indexed="64"/>
      </patternFill>
    </fill>
    <fill>
      <patternFill patternType="solid">
        <fgColor rgb="FFA9D08E"/>
        <bgColor indexed="64"/>
      </patternFill>
    </fill>
    <fill>
      <patternFill patternType="solid">
        <fgColor rgb="FF00B0F0"/>
        <bgColor indexed="64"/>
      </patternFill>
    </fill>
    <fill>
      <patternFill patternType="solid">
        <fgColor rgb="FFFFABD8"/>
        <bgColor indexed="64"/>
      </patternFill>
    </fill>
    <fill>
      <patternFill patternType="solid">
        <fgColor rgb="FF66FFCC"/>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theme="7" tint="0.7999816888943144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indexed="64"/>
      </left>
      <right/>
      <top style="thin">
        <color rgb="FF000000"/>
      </top>
      <bottom/>
      <diagonal/>
    </border>
    <border>
      <left/>
      <right/>
      <top style="thin">
        <color rgb="FF000000"/>
      </top>
      <bottom/>
      <diagonal/>
    </border>
    <border>
      <left style="thin">
        <color indexed="64"/>
      </left>
      <right/>
      <top/>
      <bottom style="thin">
        <color rgb="FF000000"/>
      </bottom>
      <diagonal/>
    </border>
    <border>
      <left/>
      <right/>
      <top/>
      <bottom style="thin">
        <color theme="4" tint="0.39997558519241921"/>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cellStyleXfs>
  <cellXfs count="88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2" borderId="1" xfId="0" applyFill="1" applyBorder="1" applyAlignment="1">
      <alignment horizontal="center" vertical="center" wrapText="1"/>
    </xf>
    <xf numFmtId="0" fontId="5" fillId="2" borderId="18"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3" fontId="7" fillId="0" borderId="1" xfId="0" applyNumberFormat="1" applyFont="1" applyBorder="1" applyAlignment="1">
      <alignment horizontal="center" vertical="center" wrapText="1"/>
    </xf>
    <xf numFmtId="0" fontId="26" fillId="2" borderId="1" xfId="0"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2" borderId="1" xfId="0" applyFill="1" applyBorder="1"/>
    <xf numFmtId="0" fontId="7" fillId="13" borderId="1" xfId="0" applyFont="1" applyFill="1" applyBorder="1" applyAlignment="1">
      <alignment horizontal="center" vertical="center" wrapText="1"/>
    </xf>
    <xf numFmtId="0" fontId="0" fillId="2" borderId="1" xfId="0" applyFill="1" applyBorder="1" applyAlignment="1">
      <alignment vertical="center" wrapText="1"/>
    </xf>
    <xf numFmtId="0" fontId="27" fillId="13" borderId="23" xfId="0" applyFont="1" applyFill="1" applyBorder="1" applyAlignment="1">
      <alignment horizontal="center" vertical="center" wrapText="1"/>
    </xf>
    <xf numFmtId="0" fontId="27" fillId="13" borderId="24" xfId="0" applyFont="1" applyFill="1" applyBorder="1" applyAlignment="1">
      <alignment horizontal="center" vertical="center" wrapText="1"/>
    </xf>
    <xf numFmtId="0" fontId="7" fillId="13" borderId="20" xfId="0" applyFont="1" applyFill="1" applyBorder="1" applyAlignment="1">
      <alignment horizontal="center" vertical="center" wrapText="1"/>
    </xf>
    <xf numFmtId="0" fontId="27" fillId="13" borderId="0" xfId="0" applyFont="1" applyFill="1" applyAlignment="1">
      <alignment horizontal="center" vertical="center" wrapText="1"/>
    </xf>
    <xf numFmtId="0" fontId="30" fillId="14" borderId="18"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18" xfId="0" applyFont="1" applyFill="1" applyBorder="1" applyAlignment="1">
      <alignment vertical="center" wrapText="1"/>
    </xf>
    <xf numFmtId="0" fontId="30" fillId="14" borderId="29" xfId="0" applyFont="1" applyFill="1" applyBorder="1" applyAlignment="1">
      <alignment vertical="center" wrapText="1"/>
    </xf>
    <xf numFmtId="0" fontId="30" fillId="14" borderId="30" xfId="0" applyFont="1" applyFill="1" applyBorder="1" applyAlignment="1">
      <alignment vertical="center" wrapText="1"/>
    </xf>
    <xf numFmtId="0" fontId="30" fillId="14" borderId="31" xfId="0" applyFont="1" applyFill="1" applyBorder="1" applyAlignment="1">
      <alignment vertical="center" wrapText="1"/>
    </xf>
    <xf numFmtId="0" fontId="30" fillId="14" borderId="18" xfId="0" applyFont="1" applyFill="1" applyBorder="1" applyAlignment="1">
      <alignment horizontal="left" vertical="center" wrapText="1"/>
    </xf>
    <xf numFmtId="0" fontId="30" fillId="14" borderId="19" xfId="0" applyFont="1" applyFill="1" applyBorder="1" applyAlignment="1">
      <alignment horizontal="left" vertical="center" wrapText="1"/>
    </xf>
    <xf numFmtId="0" fontId="30" fillId="14" borderId="32" xfId="0" applyFont="1" applyFill="1" applyBorder="1" applyAlignment="1">
      <alignment vertical="center" wrapText="1"/>
    </xf>
    <xf numFmtId="0" fontId="30" fillId="14" borderId="33" xfId="0" applyFont="1" applyFill="1" applyBorder="1" applyAlignment="1">
      <alignment vertical="center" wrapText="1"/>
    </xf>
    <xf numFmtId="0" fontId="30" fillId="14" borderId="24" xfId="0" applyFont="1" applyFill="1" applyBorder="1" applyAlignment="1">
      <alignment vertical="center" wrapText="1"/>
    </xf>
    <xf numFmtId="0" fontId="30" fillId="14" borderId="29" xfId="0" applyFont="1" applyFill="1" applyBorder="1" applyAlignment="1">
      <alignment horizontal="center" vertical="center" wrapText="1"/>
    </xf>
    <xf numFmtId="0" fontId="30" fillId="14" borderId="19" xfId="0" applyFont="1" applyFill="1" applyBorder="1" applyAlignment="1">
      <alignment vertical="center" wrapText="1"/>
    </xf>
    <xf numFmtId="0" fontId="30" fillId="14" borderId="20" xfId="0" applyFont="1" applyFill="1" applyBorder="1" applyAlignment="1">
      <alignment vertical="center" wrapText="1"/>
    </xf>
    <xf numFmtId="0" fontId="32" fillId="0" borderId="29" xfId="0" applyFont="1" applyBorder="1" applyAlignment="1">
      <alignment vertical="center" wrapText="1"/>
    </xf>
    <xf numFmtId="0" fontId="32" fillId="0" borderId="30" xfId="0" applyFont="1" applyBorder="1" applyAlignment="1">
      <alignment vertical="center" wrapText="1"/>
    </xf>
    <xf numFmtId="0" fontId="32" fillId="0" borderId="31" xfId="0" applyFont="1" applyBorder="1" applyAlignment="1">
      <alignment vertical="center" wrapText="1"/>
    </xf>
    <xf numFmtId="0" fontId="33" fillId="14" borderId="29" xfId="0" applyFont="1" applyFill="1" applyBorder="1" applyAlignment="1">
      <alignment vertical="center" wrapText="1"/>
    </xf>
    <xf numFmtId="0" fontId="33" fillId="14" borderId="30" xfId="0" applyFont="1" applyFill="1" applyBorder="1" applyAlignment="1">
      <alignment vertical="center" wrapText="1"/>
    </xf>
    <xf numFmtId="0" fontId="33" fillId="14" borderId="31" xfId="0" applyFont="1" applyFill="1" applyBorder="1" applyAlignment="1">
      <alignment vertical="center" wrapText="1"/>
    </xf>
    <xf numFmtId="0" fontId="33" fillId="14" borderId="32" xfId="0" applyFont="1" applyFill="1" applyBorder="1" applyAlignment="1">
      <alignment vertical="center" wrapText="1"/>
    </xf>
    <xf numFmtId="0" fontId="33" fillId="14" borderId="33" xfId="0" applyFont="1" applyFill="1" applyBorder="1" applyAlignment="1">
      <alignment vertical="center" wrapText="1"/>
    </xf>
    <xf numFmtId="0" fontId="33" fillId="14" borderId="24" xfId="0" applyFont="1" applyFill="1" applyBorder="1" applyAlignment="1">
      <alignment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30" fillId="14" borderId="36" xfId="0" applyFont="1" applyFill="1" applyBorder="1" applyAlignment="1">
      <alignment vertical="center" wrapText="1"/>
    </xf>
    <xf numFmtId="0" fontId="28" fillId="0" borderId="1" xfId="0" applyFont="1" applyBorder="1"/>
    <xf numFmtId="0" fontId="0" fillId="14" borderId="19" xfId="0" applyFill="1" applyBorder="1" applyAlignment="1">
      <alignment vertical="center" wrapText="1"/>
    </xf>
    <xf numFmtId="0" fontId="30" fillId="14" borderId="22" xfId="0" applyFont="1" applyFill="1" applyBorder="1" applyAlignment="1">
      <alignment vertical="center" wrapText="1"/>
    </xf>
    <xf numFmtId="0" fontId="30" fillId="14" borderId="23" xfId="0" applyFont="1" applyFill="1" applyBorder="1" applyAlignment="1">
      <alignment vertical="center" wrapText="1"/>
    </xf>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7" fillId="0" borderId="0" xfId="0" applyFont="1"/>
    <xf numFmtId="0" fontId="7" fillId="0" borderId="0" xfId="0" applyFont="1" applyAlignment="1">
      <alignment horizontal="center"/>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8" fontId="7"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13" borderId="18" xfId="0" applyFont="1" applyFill="1" applyBorder="1" applyAlignment="1">
      <alignment horizontal="center" vertical="center" wrapText="1"/>
    </xf>
    <xf numFmtId="0" fontId="37" fillId="13" borderId="1" xfId="0" applyFont="1" applyFill="1" applyBorder="1" applyAlignment="1">
      <alignment horizontal="center" vertical="center"/>
    </xf>
    <xf numFmtId="1" fontId="7" fillId="13" borderId="1" xfId="0" applyNumberFormat="1" applyFont="1" applyFill="1" applyBorder="1" applyAlignment="1">
      <alignment horizontal="center" vertical="center" wrapText="1"/>
    </xf>
    <xf numFmtId="0" fontId="7" fillId="13" borderId="1" xfId="0" applyFont="1" applyFill="1" applyBorder="1" applyAlignment="1">
      <alignment horizontal="left"/>
    </xf>
    <xf numFmtId="0" fontId="7" fillId="13" borderId="0" xfId="0" applyFont="1" applyFill="1"/>
    <xf numFmtId="0" fontId="7" fillId="13" borderId="1" xfId="0" applyFont="1" applyFill="1" applyBorder="1" applyAlignment="1">
      <alignment horizontal="center" vertical="center"/>
    </xf>
    <xf numFmtId="0" fontId="7" fillId="13" borderId="1" xfId="0" applyFont="1" applyFill="1" applyBorder="1"/>
    <xf numFmtId="0" fontId="7" fillId="13" borderId="2" xfId="0" applyFont="1" applyFill="1" applyBorder="1" applyAlignment="1">
      <alignment horizontal="center" vertical="center"/>
    </xf>
    <xf numFmtId="0" fontId="7" fillId="13" borderId="1" xfId="0" applyFont="1" applyFill="1" applyBorder="1" applyAlignment="1">
      <alignment horizontal="left" vertical="center"/>
    </xf>
    <xf numFmtId="0" fontId="7" fillId="13" borderId="1" xfId="0" applyFont="1" applyFill="1" applyBorder="1" applyAlignment="1">
      <alignment horizontal="left" vertical="center" wrapText="1"/>
    </xf>
    <xf numFmtId="0" fontId="37" fillId="13" borderId="13" xfId="0" applyFont="1" applyFill="1" applyBorder="1" applyAlignment="1">
      <alignment horizontal="center" vertical="center"/>
    </xf>
    <xf numFmtId="1" fontId="7" fillId="13" borderId="20" xfId="0" applyNumberFormat="1" applyFont="1" applyFill="1" applyBorder="1" applyAlignment="1">
      <alignment horizontal="center" vertical="center" wrapText="1"/>
    </xf>
    <xf numFmtId="0" fontId="38" fillId="13" borderId="20" xfId="0" applyFont="1" applyFill="1" applyBorder="1" applyAlignment="1">
      <alignment horizontal="center" vertical="center" wrapText="1"/>
    </xf>
    <xf numFmtId="3" fontId="7" fillId="13" borderId="20" xfId="0" applyNumberFormat="1" applyFont="1" applyFill="1" applyBorder="1" applyAlignment="1">
      <alignment horizontal="center" vertical="center"/>
    </xf>
    <xf numFmtId="3" fontId="7" fillId="13" borderId="20"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13" borderId="1" xfId="0" applyFont="1" applyFill="1" applyBorder="1" applyAlignment="1">
      <alignment vertical="center" wrapText="1"/>
    </xf>
    <xf numFmtId="0" fontId="38" fillId="13" borderId="1" xfId="0" applyFont="1" applyFill="1" applyBorder="1" applyAlignment="1">
      <alignment horizontal="center" vertical="center" wrapText="1"/>
    </xf>
    <xf numFmtId="0" fontId="7" fillId="13" borderId="18" xfId="0" applyFont="1" applyFill="1" applyBorder="1" applyAlignment="1">
      <alignment horizontal="left" vertical="center" wrapText="1"/>
    </xf>
    <xf numFmtId="0" fontId="7" fillId="13" borderId="1" xfId="0" applyFont="1" applyFill="1" applyBorder="1" applyAlignment="1">
      <alignment horizontal="center"/>
    </xf>
    <xf numFmtId="0" fontId="7" fillId="13" borderId="2" xfId="0" applyFont="1" applyFill="1" applyBorder="1" applyAlignment="1">
      <alignment horizontal="center"/>
    </xf>
    <xf numFmtId="0" fontId="7" fillId="13" borderId="20" xfId="0" applyFont="1" applyFill="1" applyBorder="1" applyAlignment="1">
      <alignment horizontal="left"/>
    </xf>
    <xf numFmtId="1" fontId="7" fillId="13" borderId="1" xfId="0" applyNumberFormat="1" applyFont="1" applyFill="1" applyBorder="1" applyAlignment="1">
      <alignment horizontal="center" vertical="center"/>
    </xf>
    <xf numFmtId="0" fontId="7" fillId="2" borderId="1" xfId="0" applyFont="1" applyFill="1" applyBorder="1" applyAlignment="1">
      <alignment horizontal="left" vertical="center"/>
    </xf>
    <xf numFmtId="0" fontId="7" fillId="13" borderId="0" xfId="0" applyFont="1" applyFill="1" applyAlignment="1">
      <alignment horizontal="center" vertical="center" wrapText="1"/>
    </xf>
    <xf numFmtId="0" fontId="7" fillId="0" borderId="1" xfId="0" applyFont="1" applyBorder="1"/>
    <xf numFmtId="0" fontId="7" fillId="0" borderId="1" xfId="0" applyFont="1" applyBorder="1" applyAlignment="1">
      <alignment wrapText="1"/>
    </xf>
    <xf numFmtId="0" fontId="19"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8" fontId="7" fillId="2" borderId="18" xfId="0" applyNumberFormat="1" applyFont="1" applyFill="1" applyBorder="1" applyAlignment="1">
      <alignment horizontal="center" vertical="center"/>
    </xf>
    <xf numFmtId="0" fontId="7" fillId="0" borderId="1" xfId="0" applyFont="1" applyBorder="1" applyAlignment="1">
      <alignment horizontal="center"/>
    </xf>
    <xf numFmtId="9" fontId="38" fillId="13" borderId="1" xfId="7" applyFont="1" applyFill="1" applyBorder="1" applyAlignment="1">
      <alignment horizontal="center" vertical="center"/>
    </xf>
    <xf numFmtId="0" fontId="38" fillId="0" borderId="0" xfId="0" applyFont="1" applyAlignment="1">
      <alignment horizontal="center"/>
    </xf>
    <xf numFmtId="0" fontId="7" fillId="0" borderId="4" xfId="0" applyFont="1" applyBorder="1" applyAlignment="1">
      <alignment horizontal="center" vertical="center"/>
    </xf>
    <xf numFmtId="0" fontId="5" fillId="0" borderId="1" xfId="0" applyFont="1" applyBorder="1" applyAlignment="1">
      <alignment horizontal="center" vertical="center" wrapText="1"/>
    </xf>
    <xf numFmtId="4" fontId="7" fillId="0" borderId="1" xfId="0" applyNumberFormat="1" applyFont="1" applyBorder="1" applyAlignment="1">
      <alignment horizontal="center" vertical="center"/>
    </xf>
    <xf numFmtId="4" fontId="38" fillId="0" borderId="1" xfId="0" applyNumberFormat="1" applyFont="1" applyBorder="1" applyAlignment="1">
      <alignment horizontal="center" vertical="center"/>
    </xf>
    <xf numFmtId="0" fontId="37" fillId="13" borderId="20" xfId="0" applyFont="1" applyFill="1" applyBorder="1" applyAlignment="1">
      <alignment horizontal="center" vertical="center"/>
    </xf>
    <xf numFmtId="1" fontId="7" fillId="13" borderId="20" xfId="0" applyNumberFormat="1" applyFont="1" applyFill="1" applyBorder="1" applyAlignment="1">
      <alignment horizontal="center" vertical="center"/>
    </xf>
    <xf numFmtId="9" fontId="38" fillId="13" borderId="20" xfId="7" applyFont="1" applyFill="1" applyBorder="1" applyAlignment="1">
      <alignment horizontal="center" vertical="center"/>
    </xf>
    <xf numFmtId="0" fontId="7" fillId="13"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2" xfId="0" applyFont="1" applyBorder="1"/>
    <xf numFmtId="3" fontId="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7" fillId="2" borderId="2" xfId="0" applyFont="1" applyFill="1" applyBorder="1"/>
    <xf numFmtId="9" fontId="38" fillId="13" borderId="19" xfId="7" applyFont="1" applyFill="1" applyBorder="1" applyAlignment="1">
      <alignment horizontal="center" vertical="center"/>
    </xf>
    <xf numFmtId="0" fontId="7" fillId="2" borderId="4" xfId="0" applyFont="1" applyFill="1" applyBorder="1" applyAlignment="1">
      <alignment horizontal="center" vertical="center"/>
    </xf>
    <xf numFmtId="14" fontId="7" fillId="0" borderId="4" xfId="0" applyNumberFormat="1" applyFont="1" applyBorder="1" applyAlignment="1">
      <alignment horizontal="center" vertical="center"/>
    </xf>
    <xf numFmtId="0" fontId="7" fillId="13" borderId="4" xfId="0" applyFont="1" applyFill="1" applyBorder="1" applyAlignment="1">
      <alignment horizontal="center" vertical="center"/>
    </xf>
    <xf numFmtId="0" fontId="7" fillId="13" borderId="4" xfId="0" applyFont="1" applyFill="1" applyBorder="1"/>
    <xf numFmtId="0" fontId="27" fillId="13" borderId="1" xfId="0" applyFont="1" applyFill="1" applyBorder="1" applyAlignment="1">
      <alignment horizontal="center" vertical="center" wrapText="1"/>
    </xf>
    <xf numFmtId="0" fontId="38" fillId="0" borderId="4" xfId="0" applyFont="1" applyBorder="1" applyAlignment="1">
      <alignment horizontal="center" vertical="center" wrapText="1"/>
    </xf>
    <xf numFmtId="0" fontId="27" fillId="2" borderId="4" xfId="0" applyFont="1" applyFill="1" applyBorder="1" applyAlignment="1">
      <alignment horizontal="center" vertical="center" wrapText="1"/>
    </xf>
    <xf numFmtId="0" fontId="27" fillId="13" borderId="4" xfId="0" applyFont="1" applyFill="1" applyBorder="1" applyAlignment="1">
      <alignment horizontal="center" vertical="center" wrapText="1"/>
    </xf>
    <xf numFmtId="164" fontId="19" fillId="16" borderId="1" xfId="7" applyNumberFormat="1" applyFont="1" applyFill="1" applyBorder="1" applyAlignment="1">
      <alignment horizontal="center" vertical="center" wrapText="1"/>
    </xf>
    <xf numFmtId="0" fontId="19" fillId="16" borderId="1" xfId="0"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 xfId="0" applyFont="1" applyFill="1" applyBorder="1" applyAlignment="1">
      <alignment horizontal="left" vertical="center" wrapText="1"/>
    </xf>
    <xf numFmtId="3" fontId="38" fillId="13" borderId="1" xfId="7" applyNumberFormat="1" applyFont="1" applyFill="1" applyBorder="1" applyAlignment="1">
      <alignment horizontal="center" vertical="center"/>
    </xf>
    <xf numFmtId="3" fontId="38" fillId="13" borderId="20" xfId="7" applyNumberFormat="1" applyFont="1" applyFill="1" applyBorder="1" applyAlignment="1">
      <alignment horizontal="center" vertical="center"/>
    </xf>
    <xf numFmtId="3" fontId="38" fillId="0" borderId="0" xfId="0" applyNumberFormat="1" applyFont="1" applyAlignment="1">
      <alignment horizontal="center"/>
    </xf>
    <xf numFmtId="0" fontId="0" fillId="17" borderId="1" xfId="0" applyFill="1" applyBorder="1" applyAlignment="1">
      <alignment horizontal="center" vertical="center"/>
    </xf>
    <xf numFmtId="0" fontId="27" fillId="17" borderId="1" xfId="0" applyFont="1" applyFill="1" applyBorder="1" applyAlignment="1">
      <alignment horizontal="center" vertical="center" wrapText="1"/>
    </xf>
    <xf numFmtId="9" fontId="0" fillId="0" borderId="1" xfId="7" applyFont="1" applyFill="1" applyBorder="1" applyAlignment="1">
      <alignment horizontal="center" vertical="center"/>
    </xf>
    <xf numFmtId="0" fontId="30" fillId="14" borderId="17" xfId="0" applyFont="1" applyFill="1" applyBorder="1" applyAlignment="1">
      <alignment vertical="center" wrapText="1"/>
    </xf>
    <xf numFmtId="0" fontId="28" fillId="0" borderId="1" xfId="0" applyFont="1" applyBorder="1" applyAlignment="1">
      <alignment vertical="center" wrapText="1"/>
    </xf>
    <xf numFmtId="0" fontId="28" fillId="0" borderId="1" xfId="0" applyFont="1" applyBorder="1" applyAlignment="1">
      <alignment wrapText="1"/>
    </xf>
    <xf numFmtId="0" fontId="28"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 xfId="0" applyFont="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37" fillId="0" borderId="16" xfId="0" applyFont="1" applyBorder="1" applyAlignment="1">
      <alignment horizontal="center" vertical="center"/>
    </xf>
    <xf numFmtId="0" fontId="37" fillId="0" borderId="13" xfId="0" applyFont="1" applyBorder="1" applyAlignment="1">
      <alignment horizontal="center" vertical="center"/>
    </xf>
    <xf numFmtId="3" fontId="7" fillId="2" borderId="20" xfId="0" applyNumberFormat="1" applyFont="1" applyFill="1" applyBorder="1" applyAlignment="1">
      <alignment horizontal="left" vertical="center" wrapText="1"/>
    </xf>
    <xf numFmtId="0" fontId="7" fillId="2" borderId="20" xfId="0" applyFont="1" applyFill="1" applyBorder="1" applyAlignment="1">
      <alignment horizontal="left" vertical="center"/>
    </xf>
    <xf numFmtId="0" fontId="7" fillId="9" borderId="20" xfId="0" applyFont="1" applyFill="1" applyBorder="1" applyAlignment="1">
      <alignment horizontal="center" vertical="center" wrapText="1"/>
    </xf>
    <xf numFmtId="0" fontId="37" fillId="0" borderId="20" xfId="0" applyFont="1" applyBorder="1" applyAlignment="1">
      <alignment horizontal="center" vertical="center"/>
    </xf>
    <xf numFmtId="0" fontId="7" fillId="8" borderId="20" xfId="0" applyFont="1" applyFill="1" applyBorder="1" applyAlignment="1">
      <alignment horizontal="center" vertical="center" wrapText="1"/>
    </xf>
    <xf numFmtId="3" fontId="26" fillId="17" borderId="2" xfId="0" applyNumberFormat="1" applyFont="1" applyFill="1" applyBorder="1" applyAlignment="1">
      <alignment horizontal="center" vertical="center" wrapText="1"/>
    </xf>
    <xf numFmtId="0" fontId="0" fillId="0" borderId="2" xfId="0" applyBorder="1" applyAlignment="1">
      <alignment horizontal="center" vertical="center"/>
    </xf>
    <xf numFmtId="3" fontId="27" fillId="0" borderId="22" xfId="0" applyNumberFormat="1" applyFont="1" applyBorder="1" applyAlignment="1">
      <alignment horizontal="center" vertical="center" wrapText="1"/>
    </xf>
    <xf numFmtId="0" fontId="27" fillId="0" borderId="21" xfId="0" applyFont="1" applyBorder="1" applyAlignment="1">
      <alignment horizontal="center" vertical="center" wrapText="1"/>
    </xf>
    <xf numFmtId="9" fontId="38" fillId="0" borderId="1" xfId="0" applyNumberFormat="1" applyFont="1" applyBorder="1" applyAlignment="1">
      <alignment horizontal="center" vertical="center" wrapText="1"/>
    </xf>
    <xf numFmtId="0" fontId="35" fillId="0" borderId="1" xfId="0" applyFont="1" applyBorder="1" applyAlignment="1">
      <alignment horizontal="left" vertical="center" wrapText="1"/>
    </xf>
    <xf numFmtId="0" fontId="7" fillId="0" borderId="20" xfId="0" applyFont="1" applyBorder="1" applyAlignment="1">
      <alignment vertical="center" wrapText="1"/>
    </xf>
    <xf numFmtId="0" fontId="7" fillId="0" borderId="20" xfId="0" applyFont="1" applyBorder="1" applyAlignment="1">
      <alignment horizontal="left" vertical="center" wrapText="1"/>
    </xf>
    <xf numFmtId="0" fontId="7" fillId="0" borderId="18" xfId="0" applyFont="1" applyBorder="1" applyAlignment="1">
      <alignment horizontal="center" vertical="center" wrapText="1"/>
    </xf>
    <xf numFmtId="0" fontId="7" fillId="12" borderId="20"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0" fillId="0" borderId="18" xfId="0" applyBorder="1" applyAlignment="1">
      <alignment horizontal="center" vertical="center" wrapText="1"/>
    </xf>
    <xf numFmtId="0" fontId="39"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164" fontId="0" fillId="0" borderId="1" xfId="7" applyNumberFormat="1" applyFont="1" applyFill="1" applyBorder="1" applyAlignment="1">
      <alignment horizontal="center" vertical="center"/>
    </xf>
    <xf numFmtId="0" fontId="9" fillId="2" borderId="1" xfId="0" applyFont="1" applyFill="1" applyBorder="1" applyAlignment="1">
      <alignment horizontal="center"/>
    </xf>
    <xf numFmtId="0" fontId="0" fillId="18" borderId="1" xfId="0" applyFill="1" applyBorder="1" applyAlignment="1">
      <alignment horizontal="center" vertical="center" wrapText="1"/>
    </xf>
    <xf numFmtId="0" fontId="19" fillId="18" borderId="1" xfId="0" applyFont="1" applyFill="1" applyBorder="1" applyAlignment="1">
      <alignment horizontal="center" vertical="center" wrapText="1"/>
    </xf>
    <xf numFmtId="9" fontId="38" fillId="0" borderId="4" xfId="0" applyNumberFormat="1" applyFont="1" applyBorder="1" applyAlignment="1">
      <alignment horizontal="center" vertical="center" wrapText="1"/>
    </xf>
    <xf numFmtId="9" fontId="7" fillId="0" borderId="4" xfId="7" applyFont="1" applyBorder="1" applyAlignment="1">
      <alignment horizontal="center" vertical="center" wrapText="1"/>
    </xf>
    <xf numFmtId="8" fontId="44" fillId="2" borderId="19" xfId="0" applyNumberFormat="1" applyFont="1" applyFill="1" applyBorder="1" applyAlignment="1">
      <alignment horizontal="center" vertical="center"/>
    </xf>
    <xf numFmtId="0" fontId="7" fillId="0" borderId="0" xfId="0" applyFont="1" applyAlignment="1">
      <alignment horizontal="center" vertical="center" wrapText="1"/>
    </xf>
    <xf numFmtId="14" fontId="7" fillId="0" borderId="0" xfId="0" applyNumberFormat="1" applyFont="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wrapText="1"/>
    </xf>
    <xf numFmtId="9" fontId="44" fillId="0" borderId="1" xfId="7" applyFont="1" applyBorder="1" applyAlignment="1">
      <alignment horizontal="center" vertical="center" wrapText="1"/>
    </xf>
    <xf numFmtId="8" fontId="44" fillId="2" borderId="2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xf numFmtId="0" fontId="7" fillId="0" borderId="2" xfId="0" applyFont="1" applyBorder="1" applyAlignment="1">
      <alignment horizontal="center"/>
    </xf>
    <xf numFmtId="0" fontId="7" fillId="2" borderId="0" xfId="0" applyFont="1" applyFill="1" applyAlignment="1">
      <alignment horizontal="center" vertical="center" wrapText="1"/>
    </xf>
    <xf numFmtId="9" fontId="46" fillId="0" borderId="4" xfId="7" applyFont="1" applyBorder="1" applyAlignment="1">
      <alignment horizontal="center" vertical="center"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center"/>
    </xf>
    <xf numFmtId="0" fontId="7" fillId="0" borderId="18" xfId="0" applyFont="1" applyBorder="1"/>
    <xf numFmtId="9" fontId="48" fillId="2" borderId="1" xfId="7" applyFont="1" applyFill="1" applyBorder="1" applyAlignment="1">
      <alignment horizontal="center" vertical="center" wrapText="1"/>
    </xf>
    <xf numFmtId="8" fontId="0" fillId="2" borderId="1" xfId="0" applyNumberFormat="1" applyFill="1" applyBorder="1" applyAlignment="1">
      <alignment horizontal="center" vertical="center"/>
    </xf>
    <xf numFmtId="10" fontId="50" fillId="0" borderId="2" xfId="7" applyNumberFormat="1" applyFont="1" applyFill="1" applyBorder="1" applyAlignment="1">
      <alignment horizontal="center" vertical="center" wrapText="1"/>
    </xf>
    <xf numFmtId="10" fontId="50" fillId="0" borderId="1" xfId="7" applyNumberFormat="1" applyFont="1" applyFill="1" applyBorder="1" applyAlignment="1">
      <alignment horizontal="center" vertical="center" wrapText="1"/>
    </xf>
    <xf numFmtId="10" fontId="48" fillId="0" borderId="1" xfId="7" applyNumberFormat="1" applyFont="1" applyFill="1" applyBorder="1" applyAlignment="1">
      <alignment horizontal="center" vertical="center" wrapText="1"/>
    </xf>
    <xf numFmtId="9" fontId="48" fillId="0" borderId="2" xfId="7" applyFont="1" applyFill="1" applyBorder="1" applyAlignment="1">
      <alignment horizontal="center" vertical="center" wrapText="1"/>
    </xf>
    <xf numFmtId="9" fontId="48" fillId="0" borderId="1" xfId="7" applyFont="1" applyFill="1" applyBorder="1" applyAlignment="1">
      <alignment horizontal="center" vertical="center" wrapText="1"/>
    </xf>
    <xf numFmtId="9" fontId="51" fillId="0" borderId="1" xfId="7" applyFont="1" applyFill="1" applyBorder="1" applyAlignment="1">
      <alignment horizontal="center" vertical="center" wrapText="1"/>
    </xf>
    <xf numFmtId="164" fontId="49" fillId="0" borderId="1" xfId="7" applyNumberFormat="1" applyFont="1" applyFill="1" applyBorder="1" applyAlignment="1">
      <alignment horizontal="center" vertical="center" wrapText="1"/>
    </xf>
    <xf numFmtId="164" fontId="48" fillId="0" borderId="2" xfId="7" applyNumberFormat="1" applyFont="1" applyFill="1" applyBorder="1" applyAlignment="1">
      <alignment horizontal="center" vertical="center" wrapText="1"/>
    </xf>
    <xf numFmtId="164" fontId="48" fillId="0" borderId="1" xfId="7" applyNumberFormat="1" applyFont="1" applyFill="1" applyBorder="1" applyAlignment="1">
      <alignment horizontal="center" vertical="center" wrapText="1"/>
    </xf>
    <xf numFmtId="3" fontId="48" fillId="0" borderId="1" xfId="0" applyNumberFormat="1" applyFont="1" applyBorder="1" applyAlignment="1">
      <alignment horizontal="center" vertical="center" wrapText="1"/>
    </xf>
    <xf numFmtId="9" fontId="48" fillId="0" borderId="1" xfId="0" applyNumberFormat="1" applyFont="1" applyBorder="1" applyAlignment="1">
      <alignment horizontal="center" vertical="center"/>
    </xf>
    <xf numFmtId="0" fontId="48" fillId="0" borderId="1" xfId="0" applyFont="1" applyBorder="1" applyAlignment="1">
      <alignment horizontal="center" vertical="center"/>
    </xf>
    <xf numFmtId="9" fontId="48" fillId="2" borderId="1" xfId="7" applyFont="1" applyFill="1" applyBorder="1" applyAlignment="1">
      <alignment horizontal="center" vertical="center"/>
    </xf>
    <xf numFmtId="8" fontId="7" fillId="2" borderId="1" xfId="0" applyNumberFormat="1" applyFont="1" applyFill="1" applyBorder="1" applyAlignment="1">
      <alignment vertical="center"/>
    </xf>
    <xf numFmtId="10" fontId="7" fillId="0" borderId="1" xfId="0" applyNumberFormat="1" applyFont="1" applyBorder="1" applyAlignment="1">
      <alignment vertical="center"/>
    </xf>
    <xf numFmtId="44" fontId="7" fillId="0" borderId="1" xfId="0" applyNumberFormat="1" applyFont="1" applyBorder="1" applyAlignment="1">
      <alignment horizontal="center" vertical="center"/>
    </xf>
    <xf numFmtId="10" fontId="7" fillId="0" borderId="1" xfId="7" applyNumberFormat="1" applyFont="1" applyBorder="1" applyAlignment="1">
      <alignment horizontal="center" vertical="center"/>
    </xf>
    <xf numFmtId="10" fontId="44" fillId="0" borderId="1" xfId="0" applyNumberFormat="1" applyFont="1" applyBorder="1" applyAlignment="1">
      <alignment horizontal="center" vertical="center"/>
    </xf>
    <xf numFmtId="3" fontId="38" fillId="0" borderId="1" xfId="0" applyNumberFormat="1" applyFont="1" applyBorder="1" applyAlignment="1">
      <alignment horizontal="center" vertical="center" wrapText="1"/>
    </xf>
    <xf numFmtId="0" fontId="26" fillId="13" borderId="1" xfId="0" applyFont="1" applyFill="1" applyBorder="1" applyAlignment="1">
      <alignment horizontal="center" vertical="center" wrapText="1"/>
    </xf>
    <xf numFmtId="0" fontId="0" fillId="13" borderId="1" xfId="0" applyFill="1" applyBorder="1" applyAlignment="1">
      <alignment horizontal="center" vertical="center"/>
    </xf>
    <xf numFmtId="0" fontId="0" fillId="13" borderId="2" xfId="0" applyFill="1" applyBorder="1" applyAlignment="1">
      <alignment horizontal="center" vertical="center"/>
    </xf>
    <xf numFmtId="3" fontId="38" fillId="13" borderId="1" xfId="0" applyNumberFormat="1" applyFont="1" applyFill="1" applyBorder="1" applyAlignment="1">
      <alignment horizontal="center" vertical="center" wrapText="1"/>
    </xf>
    <xf numFmtId="0" fontId="38" fillId="13" borderId="4" xfId="0" applyFont="1" applyFill="1" applyBorder="1" applyAlignment="1">
      <alignment horizontal="center" vertical="center" wrapText="1"/>
    </xf>
    <xf numFmtId="0" fontId="5" fillId="13" borderId="1" xfId="0" applyFont="1" applyFill="1" applyBorder="1" applyAlignment="1">
      <alignment horizontal="center" vertical="center" wrapText="1"/>
    </xf>
    <xf numFmtId="3" fontId="26" fillId="0" borderId="2" xfId="0" applyNumberFormat="1" applyFont="1" applyBorder="1" applyAlignment="1">
      <alignment horizontal="center" vertical="center" wrapText="1"/>
    </xf>
    <xf numFmtId="9" fontId="26" fillId="0" borderId="1" xfId="7" applyFont="1" applyFill="1" applyBorder="1" applyAlignment="1">
      <alignment horizontal="center" vertical="center" wrapText="1"/>
    </xf>
    <xf numFmtId="164" fontId="26" fillId="0" borderId="1" xfId="7" applyNumberFormat="1" applyFont="1" applyFill="1" applyBorder="1" applyAlignment="1">
      <alignment horizontal="center" vertical="center" wrapText="1"/>
    </xf>
    <xf numFmtId="10" fontId="26" fillId="0" borderId="1" xfId="7" applyNumberFormat="1" applyFont="1" applyFill="1" applyBorder="1" applyAlignment="1">
      <alignment horizontal="center" vertical="center" wrapText="1"/>
    </xf>
    <xf numFmtId="165" fontId="26" fillId="0" borderId="2"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4" fontId="26" fillId="0" borderId="2" xfId="0" applyNumberFormat="1" applyFont="1" applyBorder="1" applyAlignment="1">
      <alignment horizontal="center" vertical="center" wrapText="1"/>
    </xf>
    <xf numFmtId="0" fontId="38" fillId="0" borderId="21" xfId="0" applyFont="1" applyBorder="1" applyAlignment="1">
      <alignment horizontal="center" vertical="center" wrapText="1"/>
    </xf>
    <xf numFmtId="0" fontId="38" fillId="17" borderId="1" xfId="0" applyFont="1" applyFill="1" applyBorder="1" applyAlignment="1">
      <alignment horizontal="center" vertical="center" wrapText="1"/>
    </xf>
    <xf numFmtId="2" fontId="0" fillId="17" borderId="1" xfId="0" applyNumberFormat="1" applyFill="1" applyBorder="1" applyAlignment="1">
      <alignment horizontal="center" vertical="center"/>
    </xf>
    <xf numFmtId="2" fontId="26" fillId="0" borderId="2" xfId="0" applyNumberFormat="1" applyFont="1" applyBorder="1" applyAlignment="1">
      <alignment horizontal="center" vertical="center" wrapText="1"/>
    </xf>
    <xf numFmtId="9" fontId="0" fillId="0" borderId="1" xfId="0" applyNumberFormat="1" applyBorder="1" applyAlignment="1">
      <alignment horizontal="center" vertical="center"/>
    </xf>
    <xf numFmtId="0" fontId="26" fillId="0" borderId="2" xfId="0" applyFont="1" applyBorder="1" applyAlignment="1">
      <alignment horizontal="center" vertical="center"/>
    </xf>
    <xf numFmtId="0" fontId="38" fillId="0" borderId="1" xfId="0" applyFont="1" applyBorder="1" applyAlignment="1">
      <alignment horizontal="center" vertical="center" wrapText="1"/>
    </xf>
    <xf numFmtId="0" fontId="26" fillId="0" borderId="1" xfId="0" applyFont="1" applyBorder="1" applyAlignment="1">
      <alignment horizontal="center" vertical="center"/>
    </xf>
    <xf numFmtId="0" fontId="23" fillId="0" borderId="1" xfId="1" applyFont="1" applyBorder="1" applyAlignment="1">
      <alignment horizontal="left" vertical="center"/>
    </xf>
    <xf numFmtId="0" fontId="53" fillId="0" borderId="5" xfId="0" applyFont="1" applyBorder="1" applyAlignment="1">
      <alignment horizontal="center" vertical="center" wrapText="1"/>
    </xf>
    <xf numFmtId="0" fontId="54" fillId="0" borderId="12" xfId="1" applyFont="1" applyBorder="1" applyAlignment="1">
      <alignment horizontal="left" vertical="center"/>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3" fontId="38" fillId="0" borderId="22" xfId="0" applyNumberFormat="1" applyFont="1" applyBorder="1" applyAlignment="1">
      <alignment horizontal="center" vertical="center" wrapText="1"/>
    </xf>
    <xf numFmtId="3" fontId="38" fillId="0" borderId="34" xfId="0" applyNumberFormat="1" applyFont="1" applyBorder="1" applyAlignment="1">
      <alignment horizontal="center" vertical="center" wrapText="1"/>
    </xf>
    <xf numFmtId="0" fontId="26" fillId="0" borderId="1" xfId="0" quotePrefix="1" applyFont="1" applyBorder="1" applyAlignment="1">
      <alignment horizontal="center" vertical="center"/>
    </xf>
    <xf numFmtId="0" fontId="26" fillId="0" borderId="0" xfId="0" applyFont="1"/>
    <xf numFmtId="0" fontId="7" fillId="2" borderId="11" xfId="0" applyFont="1" applyFill="1" applyBorder="1" applyAlignment="1">
      <alignment horizontal="center" vertical="center" wrapText="1"/>
    </xf>
    <xf numFmtId="3" fontId="7" fillId="2" borderId="13" xfId="0" applyNumberFormat="1" applyFont="1" applyFill="1" applyBorder="1" applyAlignment="1">
      <alignment horizontal="center" vertical="center" wrapText="1"/>
    </xf>
    <xf numFmtId="0" fontId="7" fillId="13" borderId="2" xfId="0" applyFont="1" applyFill="1" applyBorder="1" applyAlignment="1">
      <alignment horizontal="left" vertical="center" wrapText="1"/>
    </xf>
    <xf numFmtId="0" fontId="7" fillId="2" borderId="13" xfId="0" applyFont="1" applyFill="1" applyBorder="1" applyAlignment="1">
      <alignment horizontal="center" vertical="center"/>
    </xf>
    <xf numFmtId="0" fontId="7" fillId="13" borderId="2" xfId="0" applyFont="1" applyFill="1" applyBorder="1"/>
    <xf numFmtId="0" fontId="0" fillId="2" borderId="2" xfId="0" applyFill="1" applyBorder="1" applyAlignment="1">
      <alignment vertical="center"/>
    </xf>
    <xf numFmtId="8" fontId="44" fillId="2" borderId="1" xfId="0" applyNumberFormat="1" applyFont="1" applyFill="1" applyBorder="1" applyAlignment="1">
      <alignment horizontal="center" vertical="center"/>
    </xf>
    <xf numFmtId="0" fontId="38" fillId="2" borderId="1" xfId="0" applyFont="1" applyFill="1" applyBorder="1" applyAlignment="1">
      <alignment horizontal="center" vertical="center" wrapText="1"/>
    </xf>
    <xf numFmtId="3" fontId="26" fillId="19" borderId="2" xfId="0" applyNumberFormat="1" applyFont="1" applyFill="1" applyBorder="1" applyAlignment="1">
      <alignment horizontal="center" vertical="center" wrapText="1"/>
    </xf>
    <xf numFmtId="0" fontId="27" fillId="19" borderId="4"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vertical="center"/>
    </xf>
    <xf numFmtId="0" fontId="38" fillId="2" borderId="1" xfId="0" applyFont="1" applyFill="1" applyBorder="1" applyAlignment="1">
      <alignment vertical="center" wrapText="1"/>
    </xf>
    <xf numFmtId="3" fontId="38" fillId="19" borderId="18" xfId="0" applyNumberFormat="1" applyFont="1" applyFill="1" applyBorder="1" applyAlignment="1">
      <alignment horizontal="center" vertical="center" wrapText="1"/>
    </xf>
    <xf numFmtId="0" fontId="0" fillId="19" borderId="4" xfId="0" applyFill="1" applyBorder="1" applyAlignment="1">
      <alignment horizontal="center" vertical="center"/>
    </xf>
    <xf numFmtId="0" fontId="0" fillId="9" borderId="4" xfId="0" applyFill="1" applyBorder="1" applyAlignment="1">
      <alignment horizontal="center" vertical="center"/>
    </xf>
    <xf numFmtId="2" fontId="0" fillId="9" borderId="4" xfId="0" applyNumberFormat="1" applyFill="1" applyBorder="1" applyAlignment="1">
      <alignment horizontal="center" vertical="center"/>
    </xf>
    <xf numFmtId="0" fontId="0" fillId="9" borderId="1" xfId="0" applyFill="1" applyBorder="1" applyAlignment="1">
      <alignment horizontal="center" vertical="center"/>
    </xf>
    <xf numFmtId="0" fontId="38" fillId="9" borderId="4" xfId="0" applyFont="1" applyFill="1" applyBorder="1" applyAlignment="1">
      <alignment horizontal="center" vertical="center" wrapText="1"/>
    </xf>
    <xf numFmtId="0" fontId="7" fillId="9" borderId="4" xfId="0" applyFont="1" applyFill="1" applyBorder="1" applyAlignment="1">
      <alignment horizontal="center" vertical="center"/>
    </xf>
    <xf numFmtId="0" fontId="7" fillId="9" borderId="1" xfId="0" applyFont="1" applyFill="1" applyBorder="1" applyAlignment="1">
      <alignment horizontal="center" vertical="center"/>
    </xf>
    <xf numFmtId="8" fontId="38" fillId="2" borderId="1" xfId="0" applyNumberFormat="1" applyFont="1" applyFill="1" applyBorder="1" applyAlignment="1">
      <alignment horizontal="center" vertical="center"/>
    </xf>
    <xf numFmtId="3" fontId="38" fillId="2" borderId="1" xfId="0" applyNumberFormat="1" applyFont="1" applyFill="1" applyBorder="1" applyAlignment="1">
      <alignment horizontal="center" vertical="center" wrapText="1"/>
    </xf>
    <xf numFmtId="9" fontId="44" fillId="2" borderId="19" xfId="7" applyFont="1" applyFill="1" applyBorder="1" applyAlignment="1">
      <alignment horizontal="center" vertical="center" wrapText="1"/>
    </xf>
    <xf numFmtId="3" fontId="26" fillId="9" borderId="2" xfId="0" applyNumberFormat="1" applyFont="1" applyFill="1" applyBorder="1" applyAlignment="1">
      <alignment horizontal="center" vertical="center" wrapText="1"/>
    </xf>
    <xf numFmtId="9" fontId="38" fillId="2" borderId="1" xfId="7" applyFont="1" applyFill="1" applyBorder="1" applyAlignment="1">
      <alignment horizontal="center" vertical="center" wrapText="1"/>
    </xf>
    <xf numFmtId="9" fontId="44" fillId="2" borderId="20" xfId="7" applyFont="1" applyFill="1" applyBorder="1" applyAlignment="1">
      <alignment horizontal="center" vertical="center"/>
    </xf>
    <xf numFmtId="9" fontId="44" fillId="2" borderId="1" xfId="7" applyFont="1" applyFill="1" applyBorder="1" applyAlignment="1">
      <alignment horizontal="center" vertical="center" wrapText="1"/>
    </xf>
    <xf numFmtId="9" fontId="7" fillId="2" borderId="1" xfId="7" applyFont="1" applyFill="1" applyBorder="1" applyAlignment="1">
      <alignment horizontal="center" vertical="center"/>
    </xf>
    <xf numFmtId="9" fontId="7" fillId="2" borderId="1" xfId="7" applyFont="1" applyFill="1" applyBorder="1" applyAlignment="1">
      <alignment horizontal="center" vertical="center" wrapText="1"/>
    </xf>
    <xf numFmtId="9" fontId="44" fillId="2" borderId="1" xfId="7" applyFont="1" applyFill="1" applyBorder="1" applyAlignment="1">
      <alignment horizontal="center" vertical="center"/>
    </xf>
    <xf numFmtId="0" fontId="38" fillId="0" borderId="1" xfId="0" applyFont="1" applyBorder="1" applyAlignment="1">
      <alignment horizontal="left" vertical="center" wrapText="1"/>
    </xf>
    <xf numFmtId="3" fontId="38" fillId="13" borderId="4" xfId="0" applyNumberFormat="1" applyFont="1" applyFill="1" applyBorder="1" applyAlignment="1">
      <alignment horizontal="center" vertical="center" wrapText="1"/>
    </xf>
    <xf numFmtId="3" fontId="38" fillId="0" borderId="4" xfId="0" applyNumberFormat="1" applyFont="1" applyBorder="1" applyAlignment="1">
      <alignment horizontal="center" vertical="center" wrapText="1"/>
    </xf>
    <xf numFmtId="3" fontId="38" fillId="9" borderId="4" xfId="0" applyNumberFormat="1" applyFont="1" applyFill="1" applyBorder="1" applyAlignment="1">
      <alignment horizontal="center" vertical="center" wrapText="1"/>
    </xf>
    <xf numFmtId="165" fontId="38" fillId="0" borderId="4" xfId="0" applyNumberFormat="1" applyFont="1" applyBorder="1" applyAlignment="1">
      <alignment horizontal="center" vertical="center" wrapText="1"/>
    </xf>
    <xf numFmtId="0" fontId="38" fillId="2" borderId="4" xfId="0" applyFont="1" applyFill="1" applyBorder="1" applyAlignment="1">
      <alignment horizontal="center" vertical="center" wrapText="1"/>
    </xf>
    <xf numFmtId="0" fontId="38" fillId="0" borderId="1" xfId="0" applyFont="1" applyBorder="1" applyAlignment="1">
      <alignment horizontal="center" vertical="center"/>
    </xf>
    <xf numFmtId="0" fontId="38" fillId="13" borderId="4" xfId="0" applyFont="1" applyFill="1" applyBorder="1" applyAlignment="1">
      <alignment horizontal="center" vertical="center"/>
    </xf>
    <xf numFmtId="0" fontId="38" fillId="0" borderId="4" xfId="0" applyFont="1" applyBorder="1" applyAlignment="1">
      <alignment horizontal="center" vertical="center"/>
    </xf>
    <xf numFmtId="0" fontId="38" fillId="9" borderId="4"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4" xfId="0" applyFont="1" applyFill="1" applyBorder="1" applyAlignment="1">
      <alignment horizontal="center" vertical="center"/>
    </xf>
    <xf numFmtId="3" fontId="38" fillId="9" borderId="4" xfId="0" applyNumberFormat="1" applyFont="1" applyFill="1" applyBorder="1" applyAlignment="1">
      <alignment horizontal="center" vertical="center"/>
    </xf>
    <xf numFmtId="0" fontId="38" fillId="13" borderId="1" xfId="0" applyFont="1" applyFill="1" applyBorder="1" applyAlignment="1">
      <alignment horizontal="center" vertical="center"/>
    </xf>
    <xf numFmtId="0" fontId="38" fillId="9" borderId="1" xfId="0" applyFont="1" applyFill="1" applyBorder="1" applyAlignment="1">
      <alignment horizontal="center" vertical="center"/>
    </xf>
    <xf numFmtId="0" fontId="26" fillId="0" borderId="2" xfId="0" applyFont="1" applyBorder="1" applyAlignment="1">
      <alignment horizontal="center" vertical="center" wrapText="1"/>
    </xf>
    <xf numFmtId="0" fontId="26" fillId="13" borderId="1" xfId="0" applyFont="1" applyFill="1" applyBorder="1" applyAlignment="1">
      <alignment horizontal="center" vertical="center"/>
    </xf>
    <xf numFmtId="165" fontId="26" fillId="17" borderId="1" xfId="0" applyNumberFormat="1" applyFont="1" applyFill="1" applyBorder="1" applyAlignment="1">
      <alignment horizontal="center" vertical="center"/>
    </xf>
    <xf numFmtId="165" fontId="26" fillId="19" borderId="4" xfId="0" applyNumberFormat="1" applyFont="1" applyFill="1" applyBorder="1" applyAlignment="1">
      <alignment horizontal="center" vertical="center"/>
    </xf>
    <xf numFmtId="3" fontId="38" fillId="0" borderId="21" xfId="0" applyNumberFormat="1" applyFont="1" applyBorder="1" applyAlignment="1">
      <alignment horizontal="center" vertical="center" wrapText="1"/>
    </xf>
    <xf numFmtId="3" fontId="38" fillId="17" borderId="1" xfId="0" applyNumberFormat="1" applyFont="1" applyFill="1" applyBorder="1" applyAlignment="1">
      <alignment horizontal="center" vertical="center" wrapText="1"/>
    </xf>
    <xf numFmtId="3" fontId="38" fillId="19" borderId="0" xfId="0" applyNumberFormat="1" applyFont="1" applyFill="1" applyAlignment="1">
      <alignment horizontal="center" vertical="center" wrapText="1"/>
    </xf>
    <xf numFmtId="3" fontId="26" fillId="13" borderId="1" xfId="0" applyNumberFormat="1" applyFont="1" applyFill="1" applyBorder="1" applyAlignment="1">
      <alignment horizontal="center" vertical="center" wrapText="1"/>
    </xf>
    <xf numFmtId="3" fontId="26" fillId="17" borderId="1" xfId="0" applyNumberFormat="1" applyFont="1" applyFill="1" applyBorder="1" applyAlignment="1">
      <alignment horizontal="center" vertical="center" wrapText="1"/>
    </xf>
    <xf numFmtId="3" fontId="26" fillId="19" borderId="4" xfId="0" applyNumberFormat="1" applyFont="1" applyFill="1" applyBorder="1" applyAlignment="1">
      <alignment horizontal="center" vertical="center" wrapText="1"/>
    </xf>
    <xf numFmtId="166" fontId="38" fillId="17" borderId="1" xfId="0" applyNumberFormat="1" applyFont="1" applyFill="1" applyBorder="1" applyAlignment="1">
      <alignment horizontal="center" vertical="center" wrapText="1"/>
    </xf>
    <xf numFmtId="0" fontId="38" fillId="19" borderId="4" xfId="0" applyFont="1" applyFill="1" applyBorder="1" applyAlignment="1">
      <alignment horizontal="center" vertical="center" wrapText="1"/>
    </xf>
    <xf numFmtId="0" fontId="26" fillId="13" borderId="2" xfId="0" applyFont="1" applyFill="1" applyBorder="1" applyAlignment="1">
      <alignment horizontal="center" vertical="center"/>
    </xf>
    <xf numFmtId="0" fontId="26" fillId="17" borderId="1" xfId="0" applyFont="1" applyFill="1" applyBorder="1" applyAlignment="1">
      <alignment horizontal="center" vertical="center"/>
    </xf>
    <xf numFmtId="9" fontId="26" fillId="0" borderId="1" xfId="7" applyFont="1" applyFill="1" applyBorder="1" applyAlignment="1">
      <alignment horizontal="center" vertical="center"/>
    </xf>
    <xf numFmtId="0" fontId="45" fillId="0" borderId="15" xfId="0" applyFont="1" applyBorder="1" applyAlignment="1">
      <alignment horizontal="center" vertical="center" wrapText="1"/>
    </xf>
    <xf numFmtId="0" fontId="47" fillId="2" borderId="1" xfId="0" applyFont="1" applyFill="1" applyBorder="1" applyAlignment="1">
      <alignment horizontal="center" vertical="center"/>
    </xf>
    <xf numFmtId="0" fontId="0" fillId="0" borderId="0" xfId="0" applyAlignment="1">
      <alignment horizontal="center" vertical="center"/>
    </xf>
    <xf numFmtId="0" fontId="33" fillId="14" borderId="53" xfId="0" applyFont="1" applyFill="1" applyBorder="1" applyAlignment="1">
      <alignment vertical="center" wrapText="1"/>
    </xf>
    <xf numFmtId="0" fontId="33" fillId="14" borderId="21" xfId="0" applyFont="1" applyFill="1" applyBorder="1" applyAlignment="1">
      <alignment vertical="center" wrapText="1"/>
    </xf>
    <xf numFmtId="0" fontId="28" fillId="0" borderId="1" xfId="0" applyFont="1" applyBorder="1" applyAlignment="1">
      <alignment horizontal="center" vertical="center"/>
    </xf>
    <xf numFmtId="0" fontId="33" fillId="14" borderId="1" xfId="0" applyFont="1" applyFill="1" applyBorder="1" applyAlignment="1">
      <alignment horizontal="center" vertical="center" wrapText="1"/>
    </xf>
    <xf numFmtId="3" fontId="0" fillId="0" borderId="0" xfId="0" applyNumberFormat="1"/>
    <xf numFmtId="0" fontId="28" fillId="0" borderId="0" xfId="0" applyFont="1" applyAlignment="1">
      <alignment horizontal="center" vertical="center" wrapText="1"/>
    </xf>
    <xf numFmtId="9" fontId="28" fillId="0" borderId="2" xfId="7" applyFont="1" applyBorder="1" applyAlignment="1">
      <alignment horizontal="center" vertical="center" wrapText="1"/>
    </xf>
    <xf numFmtId="3" fontId="26" fillId="20" borderId="2" xfId="0" applyNumberFormat="1" applyFont="1" applyFill="1" applyBorder="1" applyAlignment="1">
      <alignment horizontal="center" vertical="center" wrapText="1"/>
    </xf>
    <xf numFmtId="3" fontId="38" fillId="20" borderId="1" xfId="0" applyNumberFormat="1" applyFont="1" applyFill="1" applyBorder="1" applyAlignment="1">
      <alignment horizontal="center" vertical="center" wrapText="1"/>
    </xf>
    <xf numFmtId="3" fontId="26" fillId="20" borderId="3" xfId="0" applyNumberFormat="1" applyFont="1" applyFill="1" applyBorder="1" applyAlignment="1">
      <alignment horizontal="center" vertical="center" wrapText="1"/>
    </xf>
    <xf numFmtId="0" fontId="38" fillId="20" borderId="3" xfId="0" applyFont="1" applyFill="1" applyBorder="1" applyAlignment="1">
      <alignment horizontal="center" vertical="center" wrapText="1"/>
    </xf>
    <xf numFmtId="0" fontId="27" fillId="20" borderId="3" xfId="0" applyFont="1" applyFill="1" applyBorder="1" applyAlignment="1">
      <alignment horizontal="center" vertical="center" wrapText="1"/>
    </xf>
    <xf numFmtId="0" fontId="0" fillId="20" borderId="3" xfId="0" applyFill="1" applyBorder="1" applyAlignment="1">
      <alignment horizontal="center" vertical="center"/>
    </xf>
    <xf numFmtId="0" fontId="0" fillId="20" borderId="2" xfId="0" applyFill="1" applyBorder="1" applyAlignment="1">
      <alignment horizontal="center" vertical="center"/>
    </xf>
    <xf numFmtId="166" fontId="0" fillId="20" borderId="3" xfId="0" applyNumberFormat="1" applyFill="1" applyBorder="1" applyAlignment="1">
      <alignment horizontal="center" vertical="center"/>
    </xf>
    <xf numFmtId="1" fontId="0" fillId="20" borderId="3" xfId="0" applyNumberFormat="1" applyFill="1" applyBorder="1" applyAlignment="1">
      <alignment horizontal="center" vertical="center"/>
    </xf>
    <xf numFmtId="0" fontId="38" fillId="20" borderId="4" xfId="0" applyFont="1" applyFill="1" applyBorder="1" applyAlignment="1">
      <alignment horizontal="center" vertical="center" wrapText="1"/>
    </xf>
    <xf numFmtId="3" fontId="7" fillId="20" borderId="4" xfId="0" applyNumberFormat="1" applyFont="1" applyFill="1" applyBorder="1" applyAlignment="1">
      <alignment horizontal="center" vertical="center" wrapText="1"/>
    </xf>
    <xf numFmtId="0" fontId="27" fillId="20" borderId="4" xfId="0" applyFont="1" applyFill="1" applyBorder="1" applyAlignment="1">
      <alignment horizontal="center" vertical="center" wrapText="1"/>
    </xf>
    <xf numFmtId="0" fontId="7" fillId="20" borderId="4" xfId="0" applyFont="1" applyFill="1" applyBorder="1" applyAlignment="1">
      <alignment horizontal="center" vertical="center"/>
    </xf>
    <xf numFmtId="9" fontId="38" fillId="13" borderId="18" xfId="7" applyFont="1" applyFill="1" applyBorder="1" applyAlignment="1">
      <alignment horizontal="center" vertical="center"/>
    </xf>
    <xf numFmtId="3" fontId="26" fillId="20" borderId="3" xfId="0" applyNumberFormat="1" applyFont="1" applyFill="1" applyBorder="1" applyAlignment="1">
      <alignment horizontal="center" vertical="center"/>
    </xf>
    <xf numFmtId="3" fontId="38" fillId="20" borderId="18" xfId="0" applyNumberFormat="1" applyFont="1" applyFill="1" applyBorder="1" applyAlignment="1">
      <alignment horizontal="center" vertical="center" wrapText="1"/>
    </xf>
    <xf numFmtId="3" fontId="5" fillId="21" borderId="1" xfId="0" applyNumberFormat="1" applyFont="1" applyFill="1" applyBorder="1" applyAlignment="1">
      <alignment horizontal="center" vertical="center" wrapText="1"/>
    </xf>
    <xf numFmtId="167" fontId="26" fillId="0" borderId="2" xfId="0" applyNumberFormat="1" applyFont="1" applyBorder="1" applyAlignment="1">
      <alignment horizontal="center" vertical="center" wrapText="1"/>
    </xf>
    <xf numFmtId="164" fontId="26" fillId="0" borderId="4" xfId="7" applyNumberFormat="1" applyFont="1" applyFill="1" applyBorder="1" applyAlignment="1">
      <alignment horizontal="center" vertical="center" wrapText="1"/>
    </xf>
    <xf numFmtId="10" fontId="48" fillId="0" borderId="4" xfId="7" applyNumberFormat="1" applyFont="1" applyFill="1" applyBorder="1" applyAlignment="1">
      <alignment horizontal="center" vertical="center" wrapText="1"/>
    </xf>
    <xf numFmtId="9" fontId="51" fillId="0" borderId="4" xfId="7" applyFont="1" applyFill="1" applyBorder="1" applyAlignment="1">
      <alignment horizontal="center" vertical="center" wrapText="1"/>
    </xf>
    <xf numFmtId="9" fontId="0" fillId="0" borderId="4" xfId="0" applyNumberFormat="1" applyBorder="1" applyAlignment="1">
      <alignment horizontal="center" vertical="center"/>
    </xf>
    <xf numFmtId="9" fontId="48" fillId="0" borderId="4" xfId="7" applyFont="1" applyFill="1" applyBorder="1" applyAlignment="1">
      <alignment horizontal="center" vertical="center" wrapText="1"/>
    </xf>
    <xf numFmtId="9" fontId="48" fillId="0" borderId="4" xfId="0" applyNumberFormat="1" applyFont="1" applyBorder="1" applyAlignment="1">
      <alignment horizontal="center" vertical="center"/>
    </xf>
    <xf numFmtId="164" fontId="48" fillId="0" borderId="4" xfId="7" applyNumberFormat="1" applyFont="1" applyFill="1" applyBorder="1" applyAlignment="1">
      <alignment horizontal="center" vertical="center" wrapText="1"/>
    </xf>
    <xf numFmtId="10" fontId="0" fillId="0" borderId="1" xfId="0" applyNumberFormat="1" applyBorder="1" applyAlignment="1">
      <alignment horizontal="center" vertical="center"/>
    </xf>
    <xf numFmtId="44" fontId="0" fillId="13" borderId="1" xfId="0" applyNumberFormat="1" applyFill="1" applyBorder="1" applyAlignment="1">
      <alignment horizontal="center" vertical="center" wrapText="1"/>
    </xf>
    <xf numFmtId="9" fontId="38" fillId="13" borderId="1" xfId="7" applyFont="1" applyFill="1" applyBorder="1" applyAlignment="1">
      <alignment horizontal="center" vertical="center" wrapText="1"/>
    </xf>
    <xf numFmtId="10" fontId="44" fillId="0" borderId="1" xfId="0" applyNumberFormat="1" applyFont="1" applyBorder="1" applyAlignment="1">
      <alignment vertical="center"/>
    </xf>
    <xf numFmtId="8" fontId="7" fillId="22" borderId="1" xfId="0" applyNumberFormat="1" applyFont="1" applyFill="1" applyBorder="1" applyAlignment="1">
      <alignment horizontal="center" vertical="center"/>
    </xf>
    <xf numFmtId="9" fontId="7" fillId="22" borderId="1" xfId="7" applyFont="1" applyFill="1" applyBorder="1" applyAlignment="1">
      <alignment horizontal="center" vertical="center"/>
    </xf>
    <xf numFmtId="8" fontId="44" fillId="22" borderId="20" xfId="0" applyNumberFormat="1" applyFont="1" applyFill="1" applyBorder="1" applyAlignment="1">
      <alignment horizontal="center" vertical="center"/>
    </xf>
    <xf numFmtId="9" fontId="44" fillId="22" borderId="20" xfId="7" applyFont="1" applyFill="1" applyBorder="1" applyAlignment="1">
      <alignment horizontal="center" vertical="center"/>
    </xf>
    <xf numFmtId="9" fontId="7" fillId="22" borderId="1" xfId="7"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3" xfId="0" applyFont="1" applyBorder="1" applyAlignment="1">
      <alignment horizontal="center" vertical="center" wrapText="1"/>
    </xf>
    <xf numFmtId="44" fontId="15" fillId="0" borderId="55" xfId="0" applyNumberFormat="1" applyFont="1" applyBorder="1" applyAlignment="1">
      <alignment horizontal="center" wrapText="1"/>
    </xf>
    <xf numFmtId="44" fontId="7" fillId="0" borderId="0" xfId="0" applyNumberFormat="1" applyFont="1"/>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2" fillId="0" borderId="16" xfId="0" applyFont="1" applyBorder="1" applyAlignment="1">
      <alignment horizontal="center" vertical="center" wrapText="1"/>
    </xf>
    <xf numFmtId="0" fontId="42" fillId="0" borderId="0" xfId="0" applyFont="1" applyAlignment="1">
      <alignment horizontal="center" vertical="center" wrapText="1"/>
    </xf>
    <xf numFmtId="0" fontId="42" fillId="0" borderId="17" xfId="0" applyFont="1" applyBorder="1" applyAlignment="1">
      <alignment horizontal="center" vertical="center" wrapText="1"/>
    </xf>
    <xf numFmtId="0" fontId="42" fillId="0" borderId="1" xfId="0" applyFont="1" applyBorder="1" applyAlignment="1">
      <alignment horizontal="center" vertical="center" wrapText="1"/>
    </xf>
    <xf numFmtId="0" fontId="4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30" fillId="14" borderId="37" xfId="0" applyFont="1" applyFill="1" applyBorder="1" applyAlignment="1">
      <alignment vertical="center" wrapText="1"/>
    </xf>
    <xf numFmtId="0" fontId="30" fillId="14" borderId="38" xfId="0" applyFont="1" applyFill="1" applyBorder="1" applyAlignment="1">
      <alignment vertical="center" wrapText="1"/>
    </xf>
    <xf numFmtId="0" fontId="30" fillId="14" borderId="43" xfId="0" applyFont="1" applyFill="1" applyBorder="1" applyAlignment="1">
      <alignment vertical="center" wrapText="1"/>
    </xf>
    <xf numFmtId="0" fontId="28" fillId="0" borderId="1" xfId="0" applyFont="1" applyBorder="1"/>
    <xf numFmtId="0" fontId="30" fillId="14" borderId="12" xfId="0" applyFont="1" applyFill="1" applyBorder="1" applyAlignment="1">
      <alignment vertical="center" wrapText="1"/>
    </xf>
    <xf numFmtId="0" fontId="30" fillId="14" borderId="17" xfId="0" applyFont="1" applyFill="1" applyBorder="1" applyAlignment="1">
      <alignment vertical="center" wrapText="1"/>
    </xf>
    <xf numFmtId="0" fontId="30" fillId="14" borderId="15" xfId="0" applyFont="1" applyFill="1" applyBorder="1" applyAlignment="1">
      <alignment vertical="center" wrapText="1"/>
    </xf>
    <xf numFmtId="0" fontId="28"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0" fillId="14" borderId="49" xfId="0" applyFont="1" applyFill="1" applyBorder="1" applyAlignment="1">
      <alignment vertical="center" wrapText="1"/>
    </xf>
    <xf numFmtId="0" fontId="30" fillId="14" borderId="50" xfId="0" applyFont="1" applyFill="1" applyBorder="1" applyAlignment="1">
      <alignment vertical="center" wrapText="1"/>
    </xf>
    <xf numFmtId="0" fontId="30" fillId="14" borderId="12" xfId="0" applyFont="1" applyFill="1" applyBorder="1" applyAlignment="1">
      <alignment horizontal="center" vertical="center" wrapText="1"/>
    </xf>
    <xf numFmtId="0" fontId="30" fillId="14" borderId="17" xfId="0" applyFont="1" applyFill="1" applyBorder="1" applyAlignment="1">
      <alignment horizontal="center" vertical="center" wrapText="1"/>
    </xf>
    <xf numFmtId="0" fontId="30" fillId="14" borderId="15" xfId="0" applyFont="1" applyFill="1" applyBorder="1" applyAlignment="1">
      <alignment horizontal="center" vertical="center" wrapText="1"/>
    </xf>
    <xf numFmtId="0" fontId="30" fillId="14" borderId="35" xfId="0" applyFont="1" applyFill="1" applyBorder="1" applyAlignment="1">
      <alignment horizontal="center" vertical="center" wrapText="1"/>
    </xf>
    <xf numFmtId="0" fontId="30" fillId="14" borderId="36" xfId="0" applyFont="1" applyFill="1" applyBorder="1" applyAlignment="1">
      <alignment horizontal="center" vertical="center" wrapText="1"/>
    </xf>
    <xf numFmtId="0" fontId="30" fillId="14" borderId="46" xfId="0" applyFont="1" applyFill="1" applyBorder="1" applyAlignment="1">
      <alignment horizontal="center" vertical="center" wrapText="1"/>
    </xf>
    <xf numFmtId="0" fontId="30" fillId="14" borderId="47" xfId="0" applyFont="1" applyFill="1" applyBorder="1" applyAlignment="1">
      <alignment vertical="center" wrapText="1"/>
    </xf>
    <xf numFmtId="0" fontId="30" fillId="14" borderId="48" xfId="0" applyFont="1" applyFill="1" applyBorder="1" applyAlignment="1">
      <alignment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46"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11" xfId="0" applyFont="1" applyBorder="1" applyAlignment="1">
      <alignment horizontal="center" vertical="center"/>
    </xf>
    <xf numFmtId="0" fontId="28" fillId="0" borderId="13" xfId="0" applyFont="1" applyBorder="1" applyAlignment="1">
      <alignment horizontal="center" vertical="center"/>
    </xf>
    <xf numFmtId="0" fontId="28" fillId="0" borderId="12" xfId="0" applyFont="1" applyBorder="1" applyAlignment="1">
      <alignment horizontal="center" vertical="center" wrapText="1"/>
    </xf>
    <xf numFmtId="0" fontId="28" fillId="0" borderId="15" xfId="0" applyFont="1" applyBorder="1" applyAlignment="1">
      <alignment horizontal="center" vertical="center" wrapText="1"/>
    </xf>
    <xf numFmtId="0" fontId="28" fillId="14" borderId="37" xfId="0" applyFont="1" applyFill="1" applyBorder="1" applyAlignment="1">
      <alignment horizontal="center" vertical="center" wrapText="1"/>
    </xf>
    <xf numFmtId="0" fontId="28" fillId="14" borderId="38" xfId="0" applyFont="1" applyFill="1" applyBorder="1" applyAlignment="1">
      <alignment horizontal="center" vertical="center" wrapText="1"/>
    </xf>
    <xf numFmtId="0" fontId="28" fillId="14" borderId="39" xfId="0" applyFont="1" applyFill="1" applyBorder="1" applyAlignment="1">
      <alignment horizontal="center" vertical="center" wrapText="1"/>
    </xf>
    <xf numFmtId="0" fontId="30" fillId="14" borderId="29"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0" fillId="14" borderId="32" xfId="0" applyFont="1" applyFill="1" applyBorder="1" applyAlignment="1">
      <alignment horizontal="center" vertical="center" wrapText="1"/>
    </xf>
    <xf numFmtId="0" fontId="30" fillId="14" borderId="33" xfId="0" applyFont="1" applyFill="1" applyBorder="1" applyAlignment="1">
      <alignment horizontal="center" vertical="center" wrapText="1"/>
    </xf>
    <xf numFmtId="0" fontId="30" fillId="14" borderId="24" xfId="0" applyFont="1" applyFill="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5" xfId="0" applyFont="1" applyBorder="1" applyAlignment="1">
      <alignment horizontal="center" vertical="center" wrapText="1"/>
    </xf>
    <xf numFmtId="0" fontId="28" fillId="0" borderId="16" xfId="0" applyFont="1" applyBorder="1" applyAlignment="1">
      <alignment horizontal="center" vertical="center"/>
    </xf>
    <xf numFmtId="0" fontId="30" fillId="14" borderId="18" xfId="0" applyFont="1" applyFill="1" applyBorder="1" applyAlignment="1">
      <alignment vertical="center" wrapText="1"/>
    </xf>
    <xf numFmtId="0" fontId="30" fillId="14" borderId="19" xfId="0" applyFont="1" applyFill="1" applyBorder="1" applyAlignment="1">
      <alignment vertical="center" wrapText="1"/>
    </xf>
    <xf numFmtId="0" fontId="30" fillId="14" borderId="20" xfId="0" applyFont="1" applyFill="1" applyBorder="1" applyAlignment="1">
      <alignment vertical="center" wrapText="1"/>
    </xf>
    <xf numFmtId="0" fontId="32" fillId="0" borderId="29" xfId="0" applyFont="1" applyBorder="1" applyAlignment="1">
      <alignment horizontal="center" vertical="center" wrapText="1"/>
    </xf>
    <xf numFmtId="0" fontId="32" fillId="0" borderId="31" xfId="0" applyFont="1" applyBorder="1" applyAlignment="1">
      <alignment horizontal="center" vertical="center" wrapText="1"/>
    </xf>
    <xf numFmtId="0" fontId="33" fillId="14" borderId="18" xfId="0" applyFont="1" applyFill="1" applyBorder="1" applyAlignment="1">
      <alignment vertical="center" wrapText="1"/>
    </xf>
    <xf numFmtId="0" fontId="33" fillId="14" borderId="20" xfId="0" applyFont="1" applyFill="1" applyBorder="1" applyAlignment="1">
      <alignment vertical="center"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0" xfId="0" applyFont="1" applyBorder="1" applyAlignment="1">
      <alignment horizontal="center" vertical="center" wrapTex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30" fillId="14" borderId="27" xfId="0" applyFont="1" applyFill="1" applyBorder="1" applyAlignment="1">
      <alignment vertical="center" wrapText="1"/>
    </xf>
    <xf numFmtId="0" fontId="32" fillId="14" borderId="18" xfId="0" applyFont="1" applyFill="1" applyBorder="1" applyAlignment="1">
      <alignment horizontal="center" vertical="center" wrapText="1"/>
    </xf>
    <xf numFmtId="0" fontId="32" fillId="14" borderId="19" xfId="0" applyFont="1" applyFill="1" applyBorder="1" applyAlignment="1">
      <alignment horizontal="center" vertical="center" wrapText="1"/>
    </xf>
    <xf numFmtId="0" fontId="32" fillId="14" borderId="28" xfId="0" applyFont="1" applyFill="1" applyBorder="1" applyAlignment="1">
      <alignment horizontal="center" vertical="center" wrapText="1"/>
    </xf>
    <xf numFmtId="0" fontId="33" fillId="14" borderId="27" xfId="0" applyFont="1" applyFill="1" applyBorder="1" applyAlignment="1">
      <alignment vertical="center" wrapText="1"/>
    </xf>
    <xf numFmtId="0" fontId="33" fillId="14" borderId="19" xfId="0" applyFont="1" applyFill="1" applyBorder="1" applyAlignment="1">
      <alignment vertical="center" wrapText="1"/>
    </xf>
    <xf numFmtId="0" fontId="28" fillId="0" borderId="17" xfId="0" applyFont="1" applyBorder="1" applyAlignment="1">
      <alignment horizontal="center" vertical="center" wrapText="1"/>
    </xf>
    <xf numFmtId="0" fontId="28" fillId="0" borderId="19" xfId="0" applyFont="1" applyBorder="1" applyAlignment="1">
      <alignment horizontal="center" vertical="center"/>
    </xf>
    <xf numFmtId="0" fontId="31" fillId="0" borderId="19" xfId="0" applyFont="1" applyBorder="1" applyAlignment="1">
      <alignment horizontal="center" vertical="center" wrapText="1"/>
    </xf>
    <xf numFmtId="0" fontId="30" fillId="14" borderId="29" xfId="0" applyFont="1" applyFill="1" applyBorder="1" applyAlignment="1">
      <alignment vertical="center" wrapText="1"/>
    </xf>
    <xf numFmtId="0" fontId="30" fillId="14" borderId="30" xfId="0" applyFont="1" applyFill="1" applyBorder="1" applyAlignment="1">
      <alignment vertical="center" wrapText="1"/>
    </xf>
    <xf numFmtId="0" fontId="30" fillId="14" borderId="31" xfId="0" applyFont="1" applyFill="1" applyBorder="1" applyAlignment="1">
      <alignment vertical="center" wrapText="1"/>
    </xf>
    <xf numFmtId="0" fontId="30" fillId="14" borderId="40" xfId="0" applyFont="1" applyFill="1" applyBorder="1" applyAlignment="1">
      <alignment vertical="center" wrapText="1"/>
    </xf>
    <xf numFmtId="0" fontId="30" fillId="14" borderId="26" xfId="0" applyFont="1" applyFill="1" applyBorder="1" applyAlignment="1">
      <alignment vertical="center" wrapText="1"/>
    </xf>
    <xf numFmtId="0" fontId="33" fillId="14" borderId="28" xfId="0" applyFont="1" applyFill="1" applyBorder="1" applyAlignment="1">
      <alignment vertical="center" wrapText="1"/>
    </xf>
    <xf numFmtId="0" fontId="30" fillId="14" borderId="28" xfId="0" applyFont="1" applyFill="1" applyBorder="1" applyAlignment="1">
      <alignment vertical="center" wrapText="1"/>
    </xf>
    <xf numFmtId="0" fontId="33" fillId="14" borderId="52" xfId="0" applyFont="1" applyFill="1" applyBorder="1" applyAlignment="1">
      <alignment vertical="center" wrapText="1"/>
    </xf>
    <xf numFmtId="0" fontId="33" fillId="14" borderId="54" xfId="0" applyFont="1" applyFill="1" applyBorder="1" applyAlignment="1">
      <alignment vertical="center" wrapText="1"/>
    </xf>
    <xf numFmtId="0" fontId="33" fillId="14" borderId="29" xfId="0" applyFont="1" applyFill="1" applyBorder="1" applyAlignment="1">
      <alignment vertical="center" wrapText="1"/>
    </xf>
    <xf numFmtId="0" fontId="33" fillId="14" borderId="30" xfId="0" applyFont="1" applyFill="1" applyBorder="1" applyAlignment="1">
      <alignment vertical="center" wrapText="1"/>
    </xf>
    <xf numFmtId="0" fontId="33" fillId="14" borderId="31" xfId="0" applyFont="1" applyFill="1" applyBorder="1" applyAlignment="1">
      <alignment vertical="center" wrapText="1"/>
    </xf>
    <xf numFmtId="0" fontId="31" fillId="0" borderId="51" xfId="0" applyFont="1" applyBorder="1" applyAlignment="1">
      <alignment horizontal="center" vertical="center"/>
    </xf>
    <xf numFmtId="0" fontId="31" fillId="0" borderId="33" xfId="0" applyFont="1" applyBorder="1" applyAlignment="1">
      <alignment horizontal="center" vertical="center"/>
    </xf>
    <xf numFmtId="0" fontId="28" fillId="0" borderId="40" xfId="0" applyFont="1" applyBorder="1" applyAlignment="1">
      <alignment horizontal="center" vertical="center" wrapText="1"/>
    </xf>
    <xf numFmtId="9" fontId="28" fillId="0" borderId="18" xfId="7" applyFont="1" applyBorder="1" applyAlignment="1">
      <alignment horizontal="center" vertical="center" wrapText="1"/>
    </xf>
    <xf numFmtId="9" fontId="28" fillId="0" borderId="19" xfId="7" applyFont="1" applyBorder="1" applyAlignment="1">
      <alignment horizontal="center" vertical="center" wrapText="1"/>
    </xf>
    <xf numFmtId="9" fontId="28" fillId="0" borderId="20" xfId="7" applyFont="1" applyBorder="1" applyAlignment="1">
      <alignment horizontal="center" vertical="center" wrapText="1"/>
    </xf>
    <xf numFmtId="0" fontId="28" fillId="14" borderId="18" xfId="0" applyFont="1" applyFill="1" applyBorder="1" applyAlignment="1">
      <alignment horizontal="center" vertical="center" wrapText="1"/>
    </xf>
    <xf numFmtId="0" fontId="28" fillId="14" borderId="19" xfId="0" applyFont="1" applyFill="1" applyBorder="1" applyAlignment="1">
      <alignment horizontal="center" vertical="center" wrapText="1"/>
    </xf>
    <xf numFmtId="0" fontId="28" fillId="14" borderId="20" xfId="0" applyFont="1" applyFill="1" applyBorder="1" applyAlignment="1">
      <alignment horizontal="center" vertical="center" wrapText="1"/>
    </xf>
    <xf numFmtId="0" fontId="30" fillId="14" borderId="39" xfId="0" applyFont="1" applyFill="1" applyBorder="1" applyAlignment="1">
      <alignment vertical="center" wrapText="1"/>
    </xf>
    <xf numFmtId="0" fontId="31" fillId="0" borderId="44" xfId="0" applyFont="1" applyBorder="1" applyAlignment="1">
      <alignment horizontal="center" vertical="center"/>
    </xf>
    <xf numFmtId="0" fontId="31" fillId="0" borderId="49" xfId="0" applyFont="1" applyBorder="1" applyAlignment="1">
      <alignment horizontal="center" vertical="center"/>
    </xf>
    <xf numFmtId="0" fontId="31" fillId="0" borderId="36" xfId="0" applyFont="1" applyBorder="1" applyAlignment="1">
      <alignment horizontal="center" vertical="center"/>
    </xf>
    <xf numFmtId="0" fontId="31" fillId="0" borderId="46" xfId="0" applyFont="1" applyBorder="1" applyAlignment="1">
      <alignment horizontal="center" vertical="center"/>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0" fillId="14" borderId="42" xfId="0" applyFont="1" applyFill="1" applyBorder="1" applyAlignment="1">
      <alignment vertical="center" wrapText="1"/>
    </xf>
    <xf numFmtId="0" fontId="30" fillId="14" borderId="47" xfId="0" applyFont="1" applyFill="1" applyBorder="1" applyAlignment="1">
      <alignment horizontal="center" vertical="center" wrapText="1"/>
    </xf>
    <xf numFmtId="0" fontId="30" fillId="14" borderId="48"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51" xfId="0" applyFont="1" applyBorder="1" applyAlignment="1">
      <alignment horizontal="center" vertical="center"/>
    </xf>
    <xf numFmtId="0" fontId="28" fillId="0" borderId="33" xfId="0" applyFont="1" applyBorder="1" applyAlignment="1">
      <alignment horizontal="center" vertical="center"/>
    </xf>
    <xf numFmtId="0" fontId="28" fillId="0" borderId="44" xfId="0" applyFont="1" applyBorder="1" applyAlignment="1">
      <alignment horizontal="center" vertical="center"/>
    </xf>
    <xf numFmtId="0" fontId="28" fillId="0" borderId="49"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40" xfId="0" applyFont="1" applyBorder="1" applyAlignment="1">
      <alignment horizontal="center" vertical="center"/>
    </xf>
    <xf numFmtId="0" fontId="28" fillId="0" borderId="26" xfId="0" applyFont="1" applyBorder="1" applyAlignment="1">
      <alignment horizontal="center" vertical="center"/>
    </xf>
    <xf numFmtId="0" fontId="28" fillId="0" borderId="41" xfId="0" applyFont="1" applyBorder="1" applyAlignment="1">
      <alignment horizontal="center" vertical="center"/>
    </xf>
    <xf numFmtId="0" fontId="31" fillId="0" borderId="11" xfId="0" applyFont="1" applyBorder="1" applyAlignment="1">
      <alignment horizontal="center" vertical="center"/>
    </xf>
    <xf numFmtId="0" fontId="31" fillId="0" borderId="16" xfId="0" applyFont="1" applyBorder="1" applyAlignment="1">
      <alignment horizontal="center" vertical="center"/>
    </xf>
    <xf numFmtId="0" fontId="31" fillId="0" borderId="13" xfId="0" applyFont="1" applyBorder="1" applyAlignment="1">
      <alignment horizontal="center" vertical="center"/>
    </xf>
    <xf numFmtId="0" fontId="30" fillId="14" borderId="27"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20" xfId="0" applyFont="1" applyFill="1" applyBorder="1" applyAlignment="1">
      <alignment horizontal="center" vertical="center" wrapText="1"/>
    </xf>
    <xf numFmtId="0" fontId="28" fillId="0" borderId="16" xfId="0" applyFont="1" applyBorder="1" applyAlignment="1">
      <alignment horizontal="center" vertical="center" wrapText="1"/>
    </xf>
    <xf numFmtId="9" fontId="28" fillId="0" borderId="18" xfId="7" applyFont="1" applyBorder="1" applyAlignment="1">
      <alignment horizontal="center" vertical="center"/>
    </xf>
    <xf numFmtId="9" fontId="28" fillId="0" borderId="19" xfId="7" applyFont="1" applyBorder="1" applyAlignment="1">
      <alignment horizontal="center" vertical="center"/>
    </xf>
    <xf numFmtId="9" fontId="28" fillId="0" borderId="20" xfId="7" applyFont="1" applyBorder="1" applyAlignment="1">
      <alignment horizontal="center" vertical="center"/>
    </xf>
    <xf numFmtId="0" fontId="28" fillId="0" borderId="51"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44"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46" xfId="0" applyFont="1" applyBorder="1" applyAlignment="1">
      <alignment horizontal="center" vertical="center" wrapText="1"/>
    </xf>
    <xf numFmtId="0" fontId="30" fillId="14" borderId="5" xfId="0" applyFont="1" applyFill="1" applyBorder="1" applyAlignment="1">
      <alignment horizontal="center" vertical="center" wrapText="1"/>
    </xf>
    <xf numFmtId="0" fontId="30" fillId="14" borderId="0" xfId="0" applyFont="1" applyFill="1" applyAlignment="1">
      <alignment horizontal="center" vertical="center" wrapText="1"/>
    </xf>
    <xf numFmtId="0" fontId="30" fillId="14" borderId="45" xfId="0" applyFont="1" applyFill="1" applyBorder="1" applyAlignment="1">
      <alignment horizontal="center" vertical="center" wrapText="1"/>
    </xf>
    <xf numFmtId="0" fontId="30" fillId="14" borderId="18" xfId="0" applyFont="1" applyFill="1" applyBorder="1" applyAlignment="1">
      <alignment horizontal="center" vertical="center" wrapText="1"/>
    </xf>
    <xf numFmtId="0" fontId="30" fillId="14" borderId="28" xfId="0" applyFont="1" applyFill="1" applyBorder="1" applyAlignment="1">
      <alignment horizontal="center" vertical="center" wrapText="1"/>
    </xf>
    <xf numFmtId="0" fontId="30" fillId="14" borderId="14" xfId="0" applyFont="1" applyFill="1" applyBorder="1" applyAlignment="1">
      <alignment horizontal="center" vertical="center" wrapText="1"/>
    </xf>
    <xf numFmtId="0" fontId="32" fillId="0" borderId="42" xfId="0" applyFont="1" applyBorder="1" applyAlignment="1">
      <alignment horizontal="center"/>
    </xf>
    <xf numFmtId="0" fontId="32" fillId="0" borderId="38" xfId="0" applyFont="1" applyBorder="1" applyAlignment="1">
      <alignment horizontal="center"/>
    </xf>
    <xf numFmtId="0" fontId="32" fillId="0" borderId="43" xfId="0" applyFont="1" applyBorder="1" applyAlignment="1">
      <alignment horizontal="center"/>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9" fillId="14" borderId="11" xfId="0" applyFont="1" applyFill="1" applyBorder="1" applyAlignment="1">
      <alignment horizontal="center" vertical="center" wrapText="1"/>
    </xf>
    <xf numFmtId="0" fontId="29" fillId="14" borderId="16"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3" fontId="28" fillId="0" borderId="18" xfId="7" applyNumberFormat="1" applyFont="1" applyBorder="1" applyAlignment="1">
      <alignment horizontal="center" vertical="center"/>
    </xf>
    <xf numFmtId="3" fontId="28" fillId="0" borderId="19" xfId="7" applyNumberFormat="1" applyFont="1" applyBorder="1" applyAlignment="1">
      <alignment horizontal="center" vertical="center"/>
    </xf>
    <xf numFmtId="3" fontId="28" fillId="0" borderId="20" xfId="7" applyNumberFormat="1" applyFont="1" applyBorder="1" applyAlignment="1">
      <alignment horizontal="center" vertical="center"/>
    </xf>
    <xf numFmtId="3" fontId="28" fillId="0" borderId="18" xfId="0" applyNumberFormat="1" applyFont="1" applyBorder="1" applyAlignment="1">
      <alignment horizontal="center" vertical="center"/>
    </xf>
    <xf numFmtId="3" fontId="28" fillId="0" borderId="20" xfId="0" applyNumberFormat="1" applyFont="1" applyBorder="1" applyAlignment="1">
      <alignment horizontal="center" vertical="center"/>
    </xf>
    <xf numFmtId="9" fontId="26" fillId="0" borderId="18" xfId="7" applyFont="1" applyBorder="1" applyAlignment="1">
      <alignment horizontal="center" vertical="center" wrapText="1"/>
    </xf>
    <xf numFmtId="9" fontId="26" fillId="0" borderId="20" xfId="7" applyFont="1" applyBorder="1" applyAlignment="1">
      <alignment horizontal="center" vertical="center" wrapText="1"/>
    </xf>
    <xf numFmtId="3" fontId="28" fillId="0" borderId="18" xfId="0" applyNumberFormat="1" applyFont="1" applyBorder="1" applyAlignment="1">
      <alignment horizontal="center" vertical="center" wrapText="1"/>
    </xf>
    <xf numFmtId="3" fontId="28" fillId="0" borderId="19" xfId="0" applyNumberFormat="1" applyFont="1" applyBorder="1" applyAlignment="1">
      <alignment horizontal="center" vertical="center" wrapText="1"/>
    </xf>
    <xf numFmtId="3" fontId="28" fillId="0" borderId="20" xfId="0" applyNumberFormat="1" applyFont="1" applyBorder="1" applyAlignment="1">
      <alignment horizontal="center" vertical="center" wrapText="1"/>
    </xf>
    <xf numFmtId="0" fontId="38" fillId="20" borderId="1" xfId="7" applyNumberFormat="1" applyFont="1" applyFill="1" applyBorder="1" applyAlignment="1">
      <alignment horizontal="center" vertical="center"/>
    </xf>
    <xf numFmtId="0" fontId="38" fillId="20" borderId="18" xfId="7" applyNumberFormat="1" applyFont="1" applyFill="1" applyBorder="1" applyAlignment="1">
      <alignment horizontal="center" vertical="center"/>
    </xf>
    <xf numFmtId="0" fontId="38" fillId="20" borderId="20" xfId="7" applyNumberFormat="1" applyFont="1" applyFill="1" applyBorder="1" applyAlignment="1">
      <alignment horizontal="center" vertical="center"/>
    </xf>
    <xf numFmtId="0" fontId="38" fillId="20" borderId="19" xfId="7" applyNumberFormat="1" applyFont="1" applyFill="1" applyBorder="1" applyAlignment="1">
      <alignment horizontal="center" vertical="center"/>
    </xf>
    <xf numFmtId="3" fontId="38" fillId="20" borderId="18" xfId="7" applyNumberFormat="1" applyFont="1" applyFill="1" applyBorder="1" applyAlignment="1">
      <alignment horizontal="center" vertical="center"/>
    </xf>
    <xf numFmtId="3" fontId="38" fillId="20" borderId="19" xfId="7" applyNumberFormat="1" applyFont="1" applyFill="1" applyBorder="1" applyAlignment="1">
      <alignment horizontal="center" vertical="center"/>
    </xf>
    <xf numFmtId="3" fontId="38" fillId="20" borderId="20" xfId="7" applyNumberFormat="1" applyFont="1" applyFill="1" applyBorder="1" applyAlignment="1">
      <alignment horizontal="center" vertical="center"/>
    </xf>
    <xf numFmtId="3" fontId="38" fillId="20" borderId="1" xfId="7" applyNumberFormat="1" applyFont="1" applyFill="1" applyBorder="1" applyAlignment="1">
      <alignment horizontal="center" vertical="center"/>
    </xf>
    <xf numFmtId="165" fontId="38" fillId="20" borderId="18" xfId="7" applyNumberFormat="1" applyFont="1" applyFill="1" applyBorder="1" applyAlignment="1">
      <alignment horizontal="center" vertical="center"/>
    </xf>
    <xf numFmtId="165" fontId="38" fillId="20" borderId="20" xfId="7" applyNumberFormat="1" applyFont="1" applyFill="1" applyBorder="1" applyAlignment="1">
      <alignment horizontal="center" vertical="center"/>
    </xf>
    <xf numFmtId="9" fontId="38" fillId="20" borderId="18" xfId="7" applyFont="1" applyFill="1" applyBorder="1" applyAlignment="1">
      <alignment horizontal="center" vertical="center"/>
    </xf>
    <xf numFmtId="9" fontId="38" fillId="20" borderId="19" xfId="7" applyFont="1" applyFill="1" applyBorder="1" applyAlignment="1">
      <alignment horizontal="center" vertical="center"/>
    </xf>
    <xf numFmtId="9" fontId="38" fillId="20" borderId="20" xfId="7" applyFont="1" applyFill="1" applyBorder="1" applyAlignment="1">
      <alignment horizontal="center" vertical="center"/>
    </xf>
    <xf numFmtId="3" fontId="38" fillId="20" borderId="18" xfId="0" applyNumberFormat="1" applyFont="1" applyFill="1" applyBorder="1" applyAlignment="1">
      <alignment horizontal="center" vertical="center" wrapText="1"/>
    </xf>
    <xf numFmtId="3" fontId="38" fillId="20" borderId="20" xfId="0" applyNumberFormat="1" applyFont="1" applyFill="1" applyBorder="1" applyAlignment="1">
      <alignment horizontal="center" vertical="center" wrapText="1"/>
    </xf>
    <xf numFmtId="165" fontId="38" fillId="20" borderId="1" xfId="0" applyNumberFormat="1" applyFont="1" applyFill="1" applyBorder="1" applyAlignment="1">
      <alignment horizontal="center" vertical="center" wrapText="1"/>
    </xf>
    <xf numFmtId="165" fontId="38" fillId="20" borderId="18" xfId="0" applyNumberFormat="1" applyFont="1" applyFill="1" applyBorder="1" applyAlignment="1">
      <alignment horizontal="center" vertical="center" wrapText="1"/>
    </xf>
    <xf numFmtId="165" fontId="38" fillId="20" borderId="19" xfId="0" applyNumberFormat="1" applyFont="1" applyFill="1" applyBorder="1" applyAlignment="1">
      <alignment horizontal="center" vertical="center" wrapText="1"/>
    </xf>
    <xf numFmtId="165" fontId="38" fillId="20" borderId="20" xfId="0" applyNumberFormat="1" applyFont="1" applyFill="1" applyBorder="1" applyAlignment="1">
      <alignment horizontal="center" vertical="center" wrapText="1"/>
    </xf>
    <xf numFmtId="3" fontId="38" fillId="20" borderId="1"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wrapText="1"/>
    </xf>
    <xf numFmtId="3" fontId="7" fillId="2" borderId="20" xfId="0" applyNumberFormat="1" applyFont="1" applyFill="1" applyBorder="1" applyAlignment="1">
      <alignment horizontal="center" vertical="center" wrapText="1"/>
    </xf>
    <xf numFmtId="0" fontId="7" fillId="15" borderId="18" xfId="0" applyFont="1" applyFill="1" applyBorder="1" applyAlignment="1">
      <alignment horizontal="center" vertical="center" wrapText="1"/>
    </xf>
    <xf numFmtId="0" fontId="7" fillId="15" borderId="19" xfId="0" applyFont="1" applyFill="1" applyBorder="1" applyAlignment="1">
      <alignment horizontal="center" vertical="center" wrapText="1"/>
    </xf>
    <xf numFmtId="0" fontId="7" fillId="15" borderId="20" xfId="0" applyFont="1" applyFill="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7" fillId="15" borderId="1"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8" fontId="7" fillId="2" borderId="18" xfId="0" applyNumberFormat="1" applyFont="1" applyFill="1" applyBorder="1" applyAlignment="1">
      <alignment horizontal="center" vertical="center"/>
    </xf>
    <xf numFmtId="8" fontId="7" fillId="2" borderId="19" xfId="0" applyNumberFormat="1" applyFont="1" applyFill="1" applyBorder="1" applyAlignment="1">
      <alignment horizontal="center" vertical="center"/>
    </xf>
    <xf numFmtId="8" fontId="7" fillId="2" borderId="20" xfId="0" applyNumberFormat="1"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8" fontId="7" fillId="2" borderId="1" xfId="0" applyNumberFormat="1" applyFont="1" applyFill="1" applyBorder="1" applyAlignment="1">
      <alignment horizontal="center" vertical="center"/>
    </xf>
    <xf numFmtId="3" fontId="38" fillId="19" borderId="1" xfId="0" applyNumberFormat="1" applyFont="1" applyFill="1" applyBorder="1" applyAlignment="1">
      <alignment horizontal="center" vertical="center" wrapText="1"/>
    </xf>
    <xf numFmtId="0" fontId="38" fillId="19" borderId="18" xfId="7" applyNumberFormat="1" applyFont="1" applyFill="1" applyBorder="1" applyAlignment="1">
      <alignment horizontal="center" vertical="center"/>
    </xf>
    <xf numFmtId="0" fontId="38" fillId="19" borderId="20" xfId="7" applyNumberFormat="1"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 fontId="38" fillId="0" borderId="1" xfId="0" applyNumberFormat="1" applyFont="1" applyBorder="1" applyAlignment="1">
      <alignment horizontal="center" vertical="center" wrapText="1"/>
    </xf>
    <xf numFmtId="165" fontId="38" fillId="0" borderId="18" xfId="0" applyNumberFormat="1" applyFont="1" applyBorder="1" applyAlignment="1">
      <alignment horizontal="center" vertical="center" wrapText="1"/>
    </xf>
    <xf numFmtId="165" fontId="38" fillId="0" borderId="19" xfId="0" applyNumberFormat="1" applyFont="1" applyBorder="1" applyAlignment="1">
      <alignment horizontal="center" vertical="center" wrapText="1"/>
    </xf>
    <xf numFmtId="165" fontId="38" fillId="0" borderId="20" xfId="0" applyNumberFormat="1" applyFont="1" applyBorder="1" applyAlignment="1">
      <alignment horizontal="center" vertical="center" wrapText="1"/>
    </xf>
    <xf numFmtId="0" fontId="38" fillId="2" borderId="1" xfId="0" applyFont="1" applyFill="1" applyBorder="1" applyAlignment="1">
      <alignment horizontal="center" vertical="center" wrapText="1"/>
    </xf>
    <xf numFmtId="3" fontId="7" fillId="2" borderId="18"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3" fontId="38" fillId="0" borderId="18" xfId="7" applyNumberFormat="1" applyFont="1" applyFill="1" applyBorder="1" applyAlignment="1">
      <alignment horizontal="center" vertical="center"/>
    </xf>
    <xf numFmtId="3" fontId="38" fillId="0" borderId="19" xfId="7" applyNumberFormat="1" applyFont="1" applyFill="1" applyBorder="1" applyAlignment="1">
      <alignment horizontal="center" vertical="center"/>
    </xf>
    <xf numFmtId="3" fontId="38" fillId="0" borderId="20" xfId="7" applyNumberFormat="1" applyFont="1" applyFill="1" applyBorder="1" applyAlignment="1">
      <alignment horizontal="center" vertical="center"/>
    </xf>
    <xf numFmtId="165" fontId="38" fillId="0" borderId="18" xfId="7" applyNumberFormat="1" applyFont="1" applyFill="1" applyBorder="1" applyAlignment="1">
      <alignment horizontal="center" vertical="center"/>
    </xf>
    <xf numFmtId="165" fontId="38" fillId="0" borderId="19" xfId="7" applyNumberFormat="1" applyFont="1" applyFill="1" applyBorder="1" applyAlignment="1">
      <alignment horizontal="center" vertical="center"/>
    </xf>
    <xf numFmtId="165" fontId="38" fillId="0" borderId="20" xfId="7" applyNumberFormat="1" applyFont="1" applyFill="1" applyBorder="1" applyAlignment="1">
      <alignment horizontal="center" vertical="center"/>
    </xf>
    <xf numFmtId="3" fontId="38" fillId="0" borderId="18" xfId="0" applyNumberFormat="1" applyFont="1" applyBorder="1" applyAlignment="1">
      <alignment horizontal="center" vertical="center" wrapText="1"/>
    </xf>
    <xf numFmtId="3" fontId="38" fillId="0" borderId="20" xfId="0" applyNumberFormat="1" applyFont="1" applyBorder="1" applyAlignment="1">
      <alignment horizontal="center" vertical="center" wrapText="1"/>
    </xf>
    <xf numFmtId="0" fontId="38" fillId="19" borderId="19" xfId="7" applyNumberFormat="1" applyFont="1" applyFill="1" applyBorder="1" applyAlignment="1">
      <alignment horizontal="center" vertical="center"/>
    </xf>
    <xf numFmtId="0" fontId="0" fillId="15" borderId="1" xfId="0" applyFill="1" applyBorder="1" applyAlignment="1">
      <alignment horizontal="center" vertical="center" wrapText="1"/>
    </xf>
    <xf numFmtId="3" fontId="38" fillId="19" borderId="18" xfId="7" applyNumberFormat="1" applyFont="1" applyFill="1" applyBorder="1" applyAlignment="1">
      <alignment horizontal="center" vertical="center"/>
    </xf>
    <xf numFmtId="3" fontId="38" fillId="19" borderId="19" xfId="7" applyNumberFormat="1" applyFont="1" applyFill="1" applyBorder="1" applyAlignment="1">
      <alignment horizontal="center" vertical="center"/>
    </xf>
    <xf numFmtId="3" fontId="38" fillId="19" borderId="20" xfId="7" applyNumberFormat="1" applyFont="1" applyFill="1" applyBorder="1" applyAlignment="1">
      <alignment horizontal="center" vertical="center"/>
    </xf>
    <xf numFmtId="9" fontId="38" fillId="0" borderId="1" xfId="7" applyFont="1" applyFill="1" applyBorder="1" applyAlignment="1">
      <alignment horizontal="center" vertical="center"/>
    </xf>
    <xf numFmtId="9" fontId="38" fillId="0" borderId="18" xfId="7" applyFont="1" applyBorder="1" applyAlignment="1">
      <alignment horizontal="center" vertical="center"/>
    </xf>
    <xf numFmtId="9" fontId="38" fillId="0" borderId="20" xfId="7" applyFont="1" applyBorder="1" applyAlignment="1">
      <alignment horizontal="center" vertical="center"/>
    </xf>
    <xf numFmtId="9" fontId="38" fillId="0" borderId="19" xfId="7" applyFont="1" applyBorder="1" applyAlignment="1">
      <alignment horizontal="center" vertical="center"/>
    </xf>
    <xf numFmtId="3" fontId="38" fillId="13" borderId="18" xfId="7" applyNumberFormat="1" applyFont="1" applyFill="1" applyBorder="1" applyAlignment="1">
      <alignment horizontal="center" vertical="center"/>
    </xf>
    <xf numFmtId="3" fontId="38" fillId="13" borderId="20" xfId="7" applyNumberFormat="1" applyFont="1" applyFill="1" applyBorder="1" applyAlignment="1">
      <alignment horizontal="center" vertical="center"/>
    </xf>
    <xf numFmtId="9" fontId="38" fillId="0" borderId="18" xfId="7" applyFont="1" applyFill="1" applyBorder="1" applyAlignment="1">
      <alignment horizontal="center" vertical="center"/>
    </xf>
    <xf numFmtId="9" fontId="38" fillId="0" borderId="19" xfId="7" applyFont="1" applyFill="1" applyBorder="1" applyAlignment="1">
      <alignment horizontal="center" vertical="center"/>
    </xf>
    <xf numFmtId="9" fontId="38" fillId="0" borderId="20" xfId="7" applyFont="1" applyFill="1" applyBorder="1" applyAlignment="1">
      <alignment horizontal="center" vertical="center"/>
    </xf>
    <xf numFmtId="3" fontId="38" fillId="9" borderId="1" xfId="7" applyNumberFormat="1" applyFont="1" applyFill="1" applyBorder="1" applyAlignment="1">
      <alignment horizontal="center" vertical="center"/>
    </xf>
    <xf numFmtId="165" fontId="38" fillId="9" borderId="18" xfId="7" applyNumberFormat="1" applyFont="1" applyFill="1" applyBorder="1" applyAlignment="1">
      <alignment horizontal="center" vertical="center"/>
    </xf>
    <xf numFmtId="165" fontId="38" fillId="9" borderId="20" xfId="7" applyNumberFormat="1" applyFont="1" applyFill="1" applyBorder="1" applyAlignment="1">
      <alignment horizontal="center" vertical="center"/>
    </xf>
    <xf numFmtId="3" fontId="38" fillId="0" borderId="18" xfId="7" applyNumberFormat="1" applyFont="1" applyBorder="1" applyAlignment="1">
      <alignment horizontal="center" vertical="center"/>
    </xf>
    <xf numFmtId="3" fontId="38" fillId="0" borderId="20" xfId="7" applyNumberFormat="1" applyFont="1" applyBorder="1" applyAlignment="1">
      <alignment horizontal="center" vertical="center"/>
    </xf>
    <xf numFmtId="9" fontId="38" fillId="2" borderId="18" xfId="7" applyFont="1" applyFill="1" applyBorder="1" applyAlignment="1">
      <alignment horizontal="center" vertical="center"/>
    </xf>
    <xf numFmtId="9" fontId="38" fillId="2" borderId="20" xfId="7" applyFont="1" applyFill="1" applyBorder="1" applyAlignment="1">
      <alignment horizontal="center" vertical="center"/>
    </xf>
    <xf numFmtId="9" fontId="38" fillId="9" borderId="18" xfId="7" applyFont="1" applyFill="1" applyBorder="1" applyAlignment="1">
      <alignment horizontal="center" vertical="center"/>
    </xf>
    <xf numFmtId="9" fontId="38" fillId="9" borderId="19" xfId="7" applyFont="1" applyFill="1" applyBorder="1" applyAlignment="1">
      <alignment horizontal="center" vertical="center"/>
    </xf>
    <xf numFmtId="9" fontId="38" fillId="9" borderId="20" xfId="7" applyFont="1" applyFill="1" applyBorder="1" applyAlignment="1">
      <alignment horizontal="center" vertical="center"/>
    </xf>
    <xf numFmtId="3" fontId="38" fillId="13" borderId="19" xfId="7" applyNumberFormat="1" applyFont="1" applyFill="1" applyBorder="1" applyAlignment="1">
      <alignment horizontal="center" vertical="center"/>
    </xf>
    <xf numFmtId="9" fontId="38" fillId="0" borderId="1" xfId="7" applyFont="1" applyBorder="1" applyAlignment="1">
      <alignment horizontal="center" vertical="center"/>
    </xf>
    <xf numFmtId="9" fontId="38" fillId="0" borderId="18" xfId="0" applyNumberFormat="1" applyFont="1" applyBorder="1" applyAlignment="1">
      <alignment horizontal="center" vertical="center" wrapText="1"/>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9" fontId="38"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9" fontId="38" fillId="0" borderId="20" xfId="0" applyNumberFormat="1" applyFont="1" applyBorder="1" applyAlignment="1">
      <alignment horizontal="center" vertical="center" wrapText="1"/>
    </xf>
    <xf numFmtId="3" fontId="38" fillId="19" borderId="18" xfId="0" applyNumberFormat="1" applyFont="1" applyFill="1" applyBorder="1" applyAlignment="1">
      <alignment horizontal="center" vertical="center" wrapText="1"/>
    </xf>
    <xf numFmtId="3" fontId="38" fillId="19" borderId="20" xfId="0" applyNumberFormat="1" applyFont="1" applyFill="1" applyBorder="1" applyAlignment="1">
      <alignment horizontal="center" vertical="center" wrapText="1"/>
    </xf>
    <xf numFmtId="1"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165" fontId="38" fillId="19" borderId="1" xfId="0" applyNumberFormat="1" applyFont="1" applyFill="1" applyBorder="1" applyAlignment="1">
      <alignment horizontal="center" vertical="center" wrapText="1"/>
    </xf>
    <xf numFmtId="165" fontId="38" fillId="19" borderId="18" xfId="0" applyNumberFormat="1" applyFont="1" applyFill="1" applyBorder="1" applyAlignment="1">
      <alignment horizontal="center" vertical="center" wrapText="1"/>
    </xf>
    <xf numFmtId="165" fontId="38" fillId="19" borderId="19" xfId="0" applyNumberFormat="1" applyFont="1" applyFill="1" applyBorder="1" applyAlignment="1">
      <alignment horizontal="center" vertical="center" wrapText="1"/>
    </xf>
    <xf numFmtId="165" fontId="38" fillId="19" borderId="20" xfId="0" applyNumberFormat="1" applyFont="1" applyFill="1" applyBorder="1" applyAlignment="1">
      <alignment horizontal="center" vertical="center" wrapText="1"/>
    </xf>
    <xf numFmtId="1" fontId="7" fillId="0" borderId="18" xfId="0" applyNumberFormat="1" applyFont="1" applyBorder="1" applyAlignment="1">
      <alignment horizontal="center" vertical="center" wrapText="1"/>
    </xf>
    <xf numFmtId="1" fontId="7" fillId="0" borderId="19" xfId="0" applyNumberFormat="1" applyFont="1" applyBorder="1" applyAlignment="1">
      <alignment horizontal="center" vertical="center" wrapText="1"/>
    </xf>
    <xf numFmtId="1" fontId="7" fillId="0" borderId="20" xfId="0" applyNumberFormat="1" applyFont="1" applyBorder="1" applyAlignment="1">
      <alignment horizontal="center" vertical="center" wrapText="1"/>
    </xf>
    <xf numFmtId="3" fontId="38" fillId="2" borderId="18" xfId="7" applyNumberFormat="1" applyFont="1" applyFill="1" applyBorder="1" applyAlignment="1">
      <alignment horizontal="center" vertical="center"/>
    </xf>
    <xf numFmtId="3" fontId="38" fillId="2" borderId="20" xfId="7" applyNumberFormat="1" applyFont="1" applyFill="1" applyBorder="1" applyAlignment="1">
      <alignment horizontal="center" vertical="center"/>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6"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3" fontId="7" fillId="2" borderId="18" xfId="0" applyNumberFormat="1" applyFont="1" applyFill="1" applyBorder="1" applyAlignment="1">
      <alignment horizontal="left" vertical="center" wrapText="1"/>
    </xf>
    <xf numFmtId="3" fontId="7" fillId="2" borderId="20" xfId="0" applyNumberFormat="1" applyFont="1" applyFill="1" applyBorder="1" applyAlignment="1">
      <alignment horizontal="left" vertical="center" wrapText="1"/>
    </xf>
    <xf numFmtId="0" fontId="7" fillId="2" borderId="20" xfId="0" applyFont="1" applyFill="1" applyBorder="1" applyAlignment="1">
      <alignment horizontal="left" vertical="center"/>
    </xf>
    <xf numFmtId="8" fontId="7" fillId="13" borderId="18" xfId="0" applyNumberFormat="1" applyFont="1" applyFill="1" applyBorder="1" applyAlignment="1">
      <alignment horizontal="center" vertical="center"/>
    </xf>
    <xf numFmtId="8" fontId="7" fillId="13" borderId="19" xfId="0" applyNumberFormat="1" applyFont="1" applyFill="1" applyBorder="1" applyAlignment="1">
      <alignment horizontal="center" vertical="center"/>
    </xf>
    <xf numFmtId="8" fontId="7" fillId="13" borderId="20" xfId="0" applyNumberFormat="1" applyFont="1" applyFill="1" applyBorder="1" applyAlignment="1">
      <alignment horizontal="center" vertical="center"/>
    </xf>
    <xf numFmtId="9" fontId="38" fillId="13" borderId="18" xfId="7" applyFont="1" applyFill="1" applyBorder="1" applyAlignment="1">
      <alignment horizontal="center" vertical="center" wrapText="1"/>
    </xf>
    <xf numFmtId="9" fontId="38" fillId="13" borderId="19" xfId="7" applyFont="1" applyFill="1" applyBorder="1" applyAlignment="1">
      <alignment horizontal="center" vertical="center" wrapText="1"/>
    </xf>
    <xf numFmtId="9" fontId="38" fillId="13" borderId="20" xfId="7"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3" fontId="7" fillId="22" borderId="18" xfId="0" applyNumberFormat="1" applyFont="1" applyFill="1" applyBorder="1" applyAlignment="1">
      <alignment horizontal="center" vertical="center" wrapText="1"/>
    </xf>
    <xf numFmtId="3" fontId="7" fillId="22" borderId="19" xfId="0" applyNumberFormat="1"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1" xfId="0" applyFont="1" applyBorder="1" applyAlignment="1">
      <alignment horizontal="center"/>
    </xf>
    <xf numFmtId="3" fontId="7" fillId="2" borderId="19" xfId="0" applyNumberFormat="1" applyFont="1" applyFill="1" applyBorder="1" applyAlignment="1">
      <alignment horizontal="center" vertical="center" wrapText="1"/>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18" xfId="0" applyFont="1" applyFill="1" applyBorder="1" applyAlignment="1">
      <alignment horizontal="center" wrapText="1"/>
    </xf>
    <xf numFmtId="0" fontId="7" fillId="2" borderId="20" xfId="0" applyFont="1" applyFill="1" applyBorder="1" applyAlignment="1">
      <alignment horizontal="center" wrapText="1"/>
    </xf>
    <xf numFmtId="0" fontId="7" fillId="2" borderId="1" xfId="0" applyFont="1" applyFill="1" applyBorder="1" applyAlignment="1">
      <alignment horizontal="left" vertical="center" wrapText="1"/>
    </xf>
    <xf numFmtId="3" fontId="7" fillId="2" borderId="11" xfId="0" applyNumberFormat="1" applyFont="1" applyFill="1" applyBorder="1" applyAlignment="1">
      <alignment horizontal="center" vertical="center" wrapText="1"/>
    </xf>
    <xf numFmtId="3" fontId="7" fillId="2" borderId="16" xfId="0" applyNumberFormat="1" applyFont="1" applyFill="1" applyBorder="1" applyAlignment="1">
      <alignment horizontal="center" vertical="center" wrapText="1"/>
    </xf>
    <xf numFmtId="3" fontId="7" fillId="2" borderId="13" xfId="0" applyNumberFormat="1" applyFont="1" applyFill="1" applyBorder="1" applyAlignment="1">
      <alignment horizontal="center" vertical="center" wrapText="1"/>
    </xf>
    <xf numFmtId="8" fontId="7" fillId="22" borderId="18" xfId="0" applyNumberFormat="1" applyFont="1" applyFill="1" applyBorder="1" applyAlignment="1">
      <alignment horizontal="center" vertical="center"/>
    </xf>
    <xf numFmtId="8" fontId="7" fillId="22" borderId="19" xfId="0" applyNumberFormat="1" applyFont="1" applyFill="1" applyBorder="1" applyAlignment="1">
      <alignment horizontal="center" vertical="center"/>
    </xf>
    <xf numFmtId="8" fontId="7" fillId="22" borderId="20" xfId="0" applyNumberFormat="1" applyFont="1" applyFill="1" applyBorder="1" applyAlignment="1">
      <alignment horizontal="center" vertical="center"/>
    </xf>
    <xf numFmtId="3" fontId="7" fillId="23" borderId="18" xfId="0" applyNumberFormat="1" applyFont="1" applyFill="1" applyBorder="1" applyAlignment="1">
      <alignment horizontal="center" vertical="center"/>
    </xf>
    <xf numFmtId="3" fontId="7" fillId="23" borderId="20" xfId="0" applyNumberFormat="1" applyFont="1" applyFill="1" applyBorder="1" applyAlignment="1">
      <alignment horizontal="center" vertical="center"/>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37" fillId="0" borderId="11" xfId="0" applyFont="1" applyBorder="1" applyAlignment="1">
      <alignment horizontal="center" vertical="center" wrapText="1"/>
    </xf>
    <xf numFmtId="0" fontId="37" fillId="0" borderId="16" xfId="0" applyFont="1" applyBorder="1" applyAlignment="1">
      <alignment horizontal="center" vertical="center"/>
    </xf>
    <xf numFmtId="0" fontId="37" fillId="0" borderId="13" xfId="0" applyFont="1" applyBorder="1" applyAlignment="1">
      <alignment horizontal="center" vertical="center"/>
    </xf>
    <xf numFmtId="0" fontId="7" fillId="0" borderId="4"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20" xfId="0" applyFont="1" applyBorder="1" applyAlignment="1">
      <alignment horizontal="center" vertical="center" wrapText="1"/>
    </xf>
    <xf numFmtId="0" fontId="27" fillId="2" borderId="25"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27" fillId="0" borderId="1" xfId="0" applyFont="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7" fillId="2" borderId="1" xfId="0" applyFont="1" applyFill="1" applyBorder="1" applyAlignment="1">
      <alignment horizontal="center" vertical="center" wrapText="1"/>
    </xf>
    <xf numFmtId="8" fontId="7" fillId="23" borderId="18" xfId="0" applyNumberFormat="1" applyFont="1" applyFill="1" applyBorder="1" applyAlignment="1">
      <alignment horizontal="center" vertical="center"/>
    </xf>
    <xf numFmtId="8" fontId="7" fillId="23" borderId="20" xfId="0" applyNumberFormat="1" applyFont="1" applyFill="1" applyBorder="1" applyAlignment="1">
      <alignment horizontal="center" vertical="center"/>
    </xf>
    <xf numFmtId="3" fontId="7" fillId="22" borderId="20" xfId="0" applyNumberFormat="1" applyFont="1" applyFill="1" applyBorder="1" applyAlignment="1">
      <alignment horizontal="center" vertical="center" wrapText="1"/>
    </xf>
    <xf numFmtId="9" fontId="7" fillId="22" borderId="18" xfId="7" applyFont="1" applyFill="1" applyBorder="1" applyAlignment="1">
      <alignment horizontal="center" vertical="center"/>
    </xf>
    <xf numFmtId="9" fontId="7" fillId="22" borderId="19" xfId="7" applyFont="1" applyFill="1" applyBorder="1" applyAlignment="1">
      <alignment horizontal="center" vertical="center"/>
    </xf>
    <xf numFmtId="9" fontId="7" fillId="22" borderId="20" xfId="7" applyFont="1" applyFill="1" applyBorder="1" applyAlignment="1">
      <alignment horizontal="center" vertical="center"/>
    </xf>
    <xf numFmtId="9" fontId="7" fillId="22" borderId="18" xfId="7" applyFont="1" applyFill="1" applyBorder="1" applyAlignment="1">
      <alignment horizontal="center" vertical="center" wrapText="1"/>
    </xf>
    <xf numFmtId="9" fontId="7" fillId="22" borderId="20" xfId="7" applyFont="1" applyFill="1" applyBorder="1" applyAlignment="1">
      <alignment horizontal="center" vertical="center" wrapText="1"/>
    </xf>
    <xf numFmtId="9" fontId="7" fillId="23" borderId="18" xfId="7" applyFont="1" applyFill="1" applyBorder="1" applyAlignment="1">
      <alignment horizontal="center" vertical="center"/>
    </xf>
    <xf numFmtId="9" fontId="7" fillId="23" borderId="20" xfId="7" applyFont="1" applyFill="1" applyBorder="1" applyAlignment="1">
      <alignment horizontal="center" vertical="center"/>
    </xf>
    <xf numFmtId="9" fontId="7" fillId="2" borderId="1" xfId="7" applyFont="1" applyFill="1" applyBorder="1" applyAlignment="1">
      <alignment horizontal="center" vertical="center"/>
    </xf>
    <xf numFmtId="9" fontId="7" fillId="2" borderId="18" xfId="7" applyFont="1" applyFill="1" applyBorder="1" applyAlignment="1">
      <alignment horizontal="center" vertical="center" wrapText="1"/>
    </xf>
    <xf numFmtId="9" fontId="7" fillId="2" borderId="20" xfId="7" applyFont="1" applyFill="1" applyBorder="1" applyAlignment="1">
      <alignment horizontal="center" vertical="center" wrapText="1"/>
    </xf>
    <xf numFmtId="9" fontId="7" fillId="2" borderId="18" xfId="7" applyFont="1" applyFill="1" applyBorder="1" applyAlignment="1">
      <alignment horizontal="center" vertical="center"/>
    </xf>
    <xf numFmtId="9" fontId="7" fillId="2" borderId="20" xfId="7" applyFont="1" applyFill="1" applyBorder="1" applyAlignment="1">
      <alignment horizontal="center" vertical="center"/>
    </xf>
    <xf numFmtId="0" fontId="7" fillId="2" borderId="1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17" xfId="0" applyFont="1" applyBorder="1" applyAlignment="1">
      <alignment horizontal="center"/>
    </xf>
    <xf numFmtId="0" fontId="38" fillId="9" borderId="1" xfId="7" applyNumberFormat="1" applyFont="1" applyFill="1" applyBorder="1" applyAlignment="1">
      <alignment horizontal="center" vertical="center"/>
    </xf>
    <xf numFmtId="0" fontId="38" fillId="9" borderId="18" xfId="7" applyNumberFormat="1" applyFont="1" applyFill="1" applyBorder="1" applyAlignment="1">
      <alignment horizontal="center" vertical="center"/>
    </xf>
    <xf numFmtId="0" fontId="38" fillId="9" borderId="20" xfId="7" applyNumberFormat="1" applyFont="1" applyFill="1" applyBorder="1" applyAlignment="1">
      <alignment horizontal="center" vertical="center"/>
    </xf>
    <xf numFmtId="0" fontId="38" fillId="9" borderId="19" xfId="7" applyNumberFormat="1" applyFont="1" applyFill="1" applyBorder="1" applyAlignment="1">
      <alignment horizontal="center" vertical="center"/>
    </xf>
    <xf numFmtId="3" fontId="38" fillId="9" borderId="18" xfId="7" applyNumberFormat="1" applyFont="1" applyFill="1" applyBorder="1" applyAlignment="1">
      <alignment horizontal="center" vertical="center"/>
    </xf>
    <xf numFmtId="3" fontId="38" fillId="9" borderId="19" xfId="7" applyNumberFormat="1" applyFont="1" applyFill="1" applyBorder="1" applyAlignment="1">
      <alignment horizontal="center" vertical="center"/>
    </xf>
    <xf numFmtId="3" fontId="38" fillId="9" borderId="20" xfId="7" applyNumberFormat="1" applyFont="1" applyFill="1" applyBorder="1" applyAlignment="1">
      <alignment horizontal="center" vertical="center"/>
    </xf>
    <xf numFmtId="3" fontId="38" fillId="0" borderId="1" xfId="7" applyNumberFormat="1" applyFont="1" applyFill="1" applyBorder="1" applyAlignment="1">
      <alignment horizontal="center" vertical="center"/>
    </xf>
    <xf numFmtId="3" fontId="38" fillId="0" borderId="19" xfId="7" applyNumberFormat="1" applyFont="1" applyBorder="1" applyAlignment="1">
      <alignment horizontal="center" vertical="center"/>
    </xf>
    <xf numFmtId="3" fontId="38" fillId="0" borderId="1" xfId="7" applyNumberFormat="1" applyFont="1" applyBorder="1" applyAlignment="1">
      <alignment horizontal="center" vertical="center"/>
    </xf>
    <xf numFmtId="0" fontId="7" fillId="12" borderId="18"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7" fillId="12" borderId="20" xfId="0" applyFont="1" applyFill="1" applyBorder="1" applyAlignment="1">
      <alignment horizontal="center" vertical="center" wrapText="1"/>
    </xf>
    <xf numFmtId="1" fontId="7" fillId="0" borderId="18" xfId="0" applyNumberFormat="1" applyFont="1" applyBorder="1" applyAlignment="1">
      <alignment horizontal="center" vertical="center"/>
    </xf>
    <xf numFmtId="1" fontId="7" fillId="0" borderId="19" xfId="0" applyNumberFormat="1" applyFont="1" applyBorder="1" applyAlignment="1">
      <alignment horizontal="center" vertical="center"/>
    </xf>
    <xf numFmtId="1" fontId="7" fillId="0" borderId="20" xfId="0" applyNumberFormat="1" applyFont="1" applyBorder="1" applyAlignment="1">
      <alignment horizontal="center" vertical="center"/>
    </xf>
    <xf numFmtId="0" fontId="7" fillId="11" borderId="18"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7" fillId="11" borderId="20" xfId="0" applyFont="1" applyFill="1" applyBorder="1" applyAlignment="1">
      <alignment horizontal="center" vertical="center" wrapText="1"/>
    </xf>
    <xf numFmtId="165" fontId="38" fillId="13" borderId="18" xfId="7" applyNumberFormat="1" applyFont="1" applyFill="1" applyBorder="1" applyAlignment="1">
      <alignment horizontal="center" vertical="center"/>
    </xf>
    <xf numFmtId="165" fontId="38" fillId="13" borderId="20" xfId="7" applyNumberFormat="1" applyFont="1" applyFill="1" applyBorder="1" applyAlignment="1">
      <alignment horizontal="center" vertical="center"/>
    </xf>
    <xf numFmtId="3" fontId="38" fillId="13" borderId="1" xfId="7" applyNumberFormat="1" applyFont="1" applyFill="1" applyBorder="1" applyAlignment="1">
      <alignment horizontal="center" vertical="center"/>
    </xf>
    <xf numFmtId="9" fontId="38" fillId="0" borderId="1" xfId="7" applyFont="1" applyBorder="1" applyAlignment="1">
      <alignment horizontal="center" vertical="center" wrapText="1"/>
    </xf>
    <xf numFmtId="4" fontId="38" fillId="13" borderId="1" xfId="7" applyNumberFormat="1" applyFont="1" applyFill="1" applyBorder="1" applyAlignment="1">
      <alignment horizontal="center" vertical="center"/>
    </xf>
    <xf numFmtId="0" fontId="47" fillId="2" borderId="1" xfId="0" applyFont="1" applyFill="1" applyBorder="1" applyAlignment="1">
      <alignment horizontal="center" vertical="center"/>
    </xf>
    <xf numFmtId="0" fontId="48" fillId="2" borderId="1" xfId="0" applyFont="1" applyFill="1" applyBorder="1" applyAlignment="1">
      <alignment horizontal="center" vertical="center"/>
    </xf>
    <xf numFmtId="0" fontId="7" fillId="0" borderId="18" xfId="0" applyFont="1" applyBorder="1" applyAlignment="1">
      <alignment horizontal="center" vertical="center"/>
    </xf>
    <xf numFmtId="44" fontId="15" fillId="0" borderId="1" xfId="0" applyNumberFormat="1" applyFont="1" applyBorder="1" applyAlignment="1">
      <alignment horizontal="center" vertical="center"/>
    </xf>
    <xf numFmtId="9" fontId="7" fillId="0" borderId="18" xfId="7" applyFont="1" applyBorder="1" applyAlignment="1">
      <alignment horizontal="center" vertical="center"/>
    </xf>
    <xf numFmtId="9" fontId="7" fillId="0" borderId="19" xfId="7" applyFont="1" applyBorder="1" applyAlignment="1">
      <alignment horizontal="center" vertical="center"/>
    </xf>
    <xf numFmtId="9" fontId="7" fillId="0" borderId="20" xfId="7" applyFont="1" applyBorder="1" applyAlignment="1">
      <alignment horizontal="center" vertical="center"/>
    </xf>
    <xf numFmtId="3" fontId="38" fillId="13" borderId="18" xfId="0" applyNumberFormat="1" applyFont="1" applyFill="1" applyBorder="1" applyAlignment="1">
      <alignment horizontal="center" vertical="center" wrapText="1"/>
    </xf>
    <xf numFmtId="3" fontId="38" fillId="13" borderId="20" xfId="0" applyNumberFormat="1" applyFont="1" applyFill="1" applyBorder="1" applyAlignment="1">
      <alignment horizontal="center" vertical="center" wrapText="1"/>
    </xf>
    <xf numFmtId="3" fontId="38" fillId="13" borderId="19" xfId="0" applyNumberFormat="1" applyFont="1" applyFill="1" applyBorder="1" applyAlignment="1">
      <alignment horizontal="center" vertical="center" wrapText="1"/>
    </xf>
    <xf numFmtId="3" fontId="38" fillId="13" borderId="1" xfId="0" applyNumberFormat="1" applyFont="1" applyFill="1" applyBorder="1" applyAlignment="1">
      <alignment horizontal="center" vertical="center" wrapText="1"/>
    </xf>
    <xf numFmtId="9" fontId="7" fillId="2" borderId="19" xfId="7" applyFont="1" applyFill="1" applyBorder="1" applyAlignment="1">
      <alignment horizontal="center" vertical="center" wrapText="1"/>
    </xf>
    <xf numFmtId="3" fontId="52" fillId="0" borderId="1" xfId="7" applyNumberFormat="1" applyFont="1" applyFill="1" applyBorder="1" applyAlignment="1">
      <alignment horizontal="center" vertical="center"/>
    </xf>
    <xf numFmtId="4" fontId="38" fillId="0" borderId="1" xfId="7" applyNumberFormat="1" applyFont="1" applyFill="1" applyBorder="1" applyAlignment="1">
      <alignment horizontal="center" vertical="center"/>
    </xf>
    <xf numFmtId="165" fontId="38" fillId="0" borderId="18" xfId="7" applyNumberFormat="1" applyFont="1" applyBorder="1" applyAlignment="1">
      <alignment horizontal="center" vertical="center"/>
    </xf>
    <xf numFmtId="165" fontId="38" fillId="0" borderId="20" xfId="7" applyNumberFormat="1" applyFont="1" applyBorder="1" applyAlignment="1">
      <alignment horizontal="center" vertical="center"/>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9" fontId="28" fillId="0" borderId="11" xfId="7" applyFont="1" applyBorder="1" applyAlignment="1">
      <alignment horizontal="center" vertical="center" wrapText="1"/>
    </xf>
    <xf numFmtId="9" fontId="28" fillId="0" borderId="16" xfId="7" applyFont="1" applyBorder="1" applyAlignment="1">
      <alignment horizontal="center" vertical="center" wrapText="1"/>
    </xf>
    <xf numFmtId="9" fontId="28" fillId="0" borderId="13" xfId="7" applyFont="1" applyBorder="1" applyAlignment="1">
      <alignment horizontal="center" vertical="center" wrapText="1"/>
    </xf>
    <xf numFmtId="3" fontId="28" fillId="0" borderId="11" xfId="0" applyNumberFormat="1" applyFont="1" applyBorder="1" applyAlignment="1">
      <alignment horizontal="center" vertical="center"/>
    </xf>
    <xf numFmtId="3" fontId="28" fillId="0" borderId="13" xfId="0" applyNumberFormat="1" applyFont="1" applyBorder="1" applyAlignment="1">
      <alignment horizontal="center" vertical="center"/>
    </xf>
    <xf numFmtId="9" fontId="49" fillId="13" borderId="18" xfId="7" applyFont="1" applyFill="1" applyBorder="1" applyAlignment="1">
      <alignment horizontal="center" vertical="center" wrapText="1"/>
    </xf>
    <xf numFmtId="9" fontId="49" fillId="13" borderId="19" xfId="7" applyFont="1" applyFill="1" applyBorder="1" applyAlignment="1">
      <alignment horizontal="center" vertical="center" wrapText="1"/>
    </xf>
    <xf numFmtId="9" fontId="49" fillId="13" borderId="20" xfId="7" applyFont="1" applyFill="1" applyBorder="1" applyAlignment="1">
      <alignment horizontal="center" vertical="center" wrapText="1"/>
    </xf>
    <xf numFmtId="9" fontId="28" fillId="13" borderId="18" xfId="7" applyFont="1" applyFill="1" applyBorder="1" applyAlignment="1">
      <alignment horizontal="center" vertical="center" wrapText="1"/>
    </xf>
    <xf numFmtId="9" fontId="28" fillId="13" borderId="19" xfId="7" applyFont="1" applyFill="1" applyBorder="1" applyAlignment="1">
      <alignment horizontal="center" vertical="center" wrapText="1"/>
    </xf>
    <xf numFmtId="9" fontId="28" fillId="13" borderId="20" xfId="7" applyFont="1" applyFill="1" applyBorder="1" applyAlignment="1">
      <alignment horizontal="center" vertical="center" wrapText="1"/>
    </xf>
    <xf numFmtId="9" fontId="15" fillId="0" borderId="1" xfId="7" applyFont="1" applyBorder="1" applyAlignment="1">
      <alignment horizontal="center" vertical="center"/>
    </xf>
    <xf numFmtId="9" fontId="7" fillId="0" borderId="1" xfId="7" applyFont="1" applyBorder="1" applyAlignment="1">
      <alignment horizontal="center" vertical="center"/>
    </xf>
  </cellXfs>
  <cellStyles count="8">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Sandra Patricia Gamarra Palencia" id="{D9F4EFB4-F883-45BF-B802-5B8779D87574}" userId="S::s.gamarra@uniandes.edu.co::379049ce-d9ad-4ca1-a122-23f7e4562ef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U10" dT="2024-11-28T21:53:29.43" personId="{D9F4EFB4-F883-45BF-B802-5B8779D87574}" id="{4691E1A1-B1EA-4EF6-8903-518FE22B61F0}">
    <text>Fuente de verificación: Llaves del saber</text>
  </threadedComment>
</ThreadedComments>
</file>

<file path=xl/threadedComments/threadedComment2.xml><?xml version="1.0" encoding="utf-8"?>
<ThreadedComments xmlns="http://schemas.microsoft.com/office/spreadsheetml/2018/threadedcomments" xmlns:x="http://schemas.openxmlformats.org/spreadsheetml/2006/main">
  <threadedComment ref="AM60" dT="2024-11-28T15:45:12.53" personId="{D9F4EFB4-F883-45BF-B802-5B8779D87574}" id="{1C864D4D-241E-4BA3-802F-0AAB6432A2A0}">
    <text>Crédito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2" zoomScale="80" zoomScaleNormal="80" workbookViewId="0">
      <selection activeCell="A15" sqref="A15"/>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398" t="s">
        <v>160</v>
      </c>
      <c r="B1" s="398"/>
      <c r="C1" s="398"/>
      <c r="D1" s="398"/>
      <c r="E1" s="398"/>
      <c r="F1" s="398"/>
      <c r="G1" s="398"/>
      <c r="H1" s="398"/>
    </row>
    <row r="2" spans="1:50" ht="33" customHeight="1" x14ac:dyDescent="0.2">
      <c r="A2" s="402" t="s">
        <v>179</v>
      </c>
      <c r="B2" s="402"/>
      <c r="C2" s="402"/>
      <c r="D2" s="402"/>
      <c r="E2" s="402"/>
      <c r="F2" s="402"/>
      <c r="G2" s="402"/>
      <c r="H2" s="402"/>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93</v>
      </c>
      <c r="B3" s="397" t="s">
        <v>106</v>
      </c>
      <c r="C3" s="397"/>
      <c r="D3" s="397"/>
      <c r="E3" s="397"/>
      <c r="F3" s="397"/>
      <c r="G3" s="397"/>
      <c r="H3" s="397"/>
    </row>
    <row r="4" spans="1:50" ht="48" customHeight="1" x14ac:dyDescent="0.2">
      <c r="A4" s="15" t="s">
        <v>166</v>
      </c>
      <c r="B4" s="399" t="s">
        <v>185</v>
      </c>
      <c r="C4" s="400"/>
      <c r="D4" s="400"/>
      <c r="E4" s="400"/>
      <c r="F4" s="400"/>
      <c r="G4" s="400"/>
      <c r="H4" s="401"/>
    </row>
    <row r="5" spans="1:50" ht="31.5" customHeight="1" x14ac:dyDescent="0.2">
      <c r="A5" s="15" t="s">
        <v>184</v>
      </c>
      <c r="B5" s="397" t="s">
        <v>107</v>
      </c>
      <c r="C5" s="397"/>
      <c r="D5" s="397"/>
      <c r="E5" s="397"/>
      <c r="F5" s="397"/>
      <c r="G5" s="397"/>
      <c r="H5" s="397"/>
    </row>
    <row r="6" spans="1:50" ht="40.5" customHeight="1" x14ac:dyDescent="0.2">
      <c r="A6" s="15" t="s">
        <v>81</v>
      </c>
      <c r="B6" s="399" t="s">
        <v>108</v>
      </c>
      <c r="C6" s="400"/>
      <c r="D6" s="400"/>
      <c r="E6" s="400"/>
      <c r="F6" s="400"/>
      <c r="G6" s="400"/>
      <c r="H6" s="401"/>
    </row>
    <row r="7" spans="1:50" ht="41.1" customHeight="1" x14ac:dyDescent="0.2">
      <c r="A7" s="15" t="s">
        <v>99</v>
      </c>
      <c r="B7" s="397" t="s">
        <v>109</v>
      </c>
      <c r="C7" s="397"/>
      <c r="D7" s="397"/>
      <c r="E7" s="397"/>
      <c r="F7" s="397"/>
      <c r="G7" s="397"/>
      <c r="H7" s="397"/>
    </row>
    <row r="8" spans="1:50" ht="48.95" customHeight="1" x14ac:dyDescent="0.2">
      <c r="A8" s="15" t="s">
        <v>33</v>
      </c>
      <c r="B8" s="397" t="s">
        <v>193</v>
      </c>
      <c r="C8" s="397"/>
      <c r="D8" s="397"/>
      <c r="E8" s="397"/>
      <c r="F8" s="397"/>
      <c r="G8" s="397"/>
      <c r="H8" s="397"/>
    </row>
    <row r="9" spans="1:50" ht="48.95" customHeight="1" x14ac:dyDescent="0.2">
      <c r="A9" s="15" t="s">
        <v>194</v>
      </c>
      <c r="B9" s="399" t="s">
        <v>195</v>
      </c>
      <c r="C9" s="400"/>
      <c r="D9" s="400"/>
      <c r="E9" s="400"/>
      <c r="F9" s="400"/>
      <c r="G9" s="400"/>
      <c r="H9" s="401"/>
    </row>
    <row r="10" spans="1:50" ht="30" x14ac:dyDescent="0.2">
      <c r="A10" s="15" t="s">
        <v>34</v>
      </c>
      <c r="B10" s="397" t="s">
        <v>110</v>
      </c>
      <c r="C10" s="397"/>
      <c r="D10" s="397"/>
      <c r="E10" s="397"/>
      <c r="F10" s="397"/>
      <c r="G10" s="397"/>
      <c r="H10" s="397"/>
    </row>
    <row r="11" spans="1:50" ht="30" x14ac:dyDescent="0.2">
      <c r="A11" s="15" t="s">
        <v>8</v>
      </c>
      <c r="B11" s="397" t="s">
        <v>111</v>
      </c>
      <c r="C11" s="397"/>
      <c r="D11" s="397"/>
      <c r="E11" s="397"/>
      <c r="F11" s="397"/>
      <c r="G11" s="397"/>
      <c r="H11" s="397"/>
    </row>
    <row r="12" spans="1:50" ht="33.950000000000003" customHeight="1" x14ac:dyDescent="0.2">
      <c r="A12" s="15" t="s">
        <v>82</v>
      </c>
      <c r="B12" s="397" t="s">
        <v>112</v>
      </c>
      <c r="C12" s="397"/>
      <c r="D12" s="397"/>
      <c r="E12" s="397"/>
      <c r="F12" s="397"/>
      <c r="G12" s="397"/>
      <c r="H12" s="397"/>
    </row>
    <row r="13" spans="1:50" ht="30" x14ac:dyDescent="0.2">
      <c r="A13" s="15" t="s">
        <v>29</v>
      </c>
      <c r="B13" s="397" t="s">
        <v>113</v>
      </c>
      <c r="C13" s="397"/>
      <c r="D13" s="397"/>
      <c r="E13" s="397"/>
      <c r="F13" s="397"/>
      <c r="G13" s="397"/>
      <c r="H13" s="397"/>
    </row>
    <row r="14" spans="1:50" ht="30" x14ac:dyDescent="0.2">
      <c r="A14" s="15" t="s">
        <v>103</v>
      </c>
      <c r="B14" s="397" t="s">
        <v>114</v>
      </c>
      <c r="C14" s="397"/>
      <c r="D14" s="397"/>
      <c r="E14" s="397"/>
      <c r="F14" s="397"/>
      <c r="G14" s="397"/>
      <c r="H14" s="397"/>
    </row>
    <row r="15" spans="1:50" ht="44.1" customHeight="1" x14ac:dyDescent="0.2">
      <c r="A15" s="15" t="s">
        <v>100</v>
      </c>
      <c r="B15" s="397" t="s">
        <v>115</v>
      </c>
      <c r="C15" s="397"/>
      <c r="D15" s="397"/>
      <c r="E15" s="397"/>
      <c r="F15" s="397"/>
      <c r="G15" s="397"/>
      <c r="H15" s="397"/>
    </row>
    <row r="16" spans="1:50" ht="60" x14ac:dyDescent="0.2">
      <c r="A16" s="15" t="s">
        <v>9</v>
      </c>
      <c r="B16" s="397" t="s">
        <v>116</v>
      </c>
      <c r="C16" s="397"/>
      <c r="D16" s="397"/>
      <c r="E16" s="397"/>
      <c r="F16" s="397"/>
      <c r="G16" s="397"/>
      <c r="H16" s="397"/>
    </row>
    <row r="17" spans="1:8" ht="58.5" customHeight="1" x14ac:dyDescent="0.2">
      <c r="A17" s="15" t="s">
        <v>30</v>
      </c>
      <c r="B17" s="397" t="s">
        <v>117</v>
      </c>
      <c r="C17" s="397"/>
      <c r="D17" s="397"/>
      <c r="E17" s="397"/>
      <c r="F17" s="397"/>
      <c r="G17" s="397"/>
      <c r="H17" s="397"/>
    </row>
    <row r="18" spans="1:8" ht="30" x14ac:dyDescent="0.2">
      <c r="A18" s="15" t="s">
        <v>83</v>
      </c>
      <c r="B18" s="397" t="s">
        <v>118</v>
      </c>
      <c r="C18" s="397"/>
      <c r="D18" s="397"/>
      <c r="E18" s="397"/>
      <c r="F18" s="397"/>
      <c r="G18" s="397"/>
      <c r="H18" s="397"/>
    </row>
    <row r="19" spans="1:8" ht="30" customHeight="1" x14ac:dyDescent="0.2">
      <c r="A19" s="404"/>
      <c r="B19" s="405"/>
      <c r="C19" s="405"/>
      <c r="D19" s="405"/>
      <c r="E19" s="405"/>
      <c r="F19" s="405"/>
      <c r="G19" s="405"/>
      <c r="H19" s="406"/>
    </row>
    <row r="20" spans="1:8" ht="37.5" customHeight="1" x14ac:dyDescent="0.2">
      <c r="A20" s="402" t="s">
        <v>180</v>
      </c>
      <c r="B20" s="402"/>
      <c r="C20" s="402"/>
      <c r="D20" s="402"/>
      <c r="E20" s="402"/>
      <c r="F20" s="402"/>
      <c r="G20" s="402"/>
      <c r="H20" s="402"/>
    </row>
    <row r="21" spans="1:8" ht="117" customHeight="1" x14ac:dyDescent="0.2">
      <c r="A21" s="407" t="s">
        <v>35</v>
      </c>
      <c r="B21" s="407"/>
      <c r="C21" s="407"/>
      <c r="D21" s="407"/>
      <c r="E21" s="407"/>
      <c r="F21" s="407"/>
      <c r="G21" s="407"/>
      <c r="H21" s="407"/>
    </row>
    <row r="22" spans="1:8" ht="117" customHeight="1" x14ac:dyDescent="0.2">
      <c r="A22" s="15" t="s">
        <v>99</v>
      </c>
      <c r="B22" s="397" t="s">
        <v>109</v>
      </c>
      <c r="C22" s="397"/>
      <c r="D22" s="397"/>
      <c r="E22" s="397"/>
      <c r="F22" s="397"/>
      <c r="G22" s="397"/>
      <c r="H22" s="397"/>
    </row>
    <row r="23" spans="1:8" ht="167.1" customHeight="1" x14ac:dyDescent="0.2">
      <c r="A23" s="15" t="s">
        <v>84</v>
      </c>
      <c r="B23" s="407" t="s">
        <v>119</v>
      </c>
      <c r="C23" s="407"/>
      <c r="D23" s="407"/>
      <c r="E23" s="407"/>
      <c r="F23" s="407"/>
      <c r="G23" s="407"/>
      <c r="H23" s="407"/>
    </row>
    <row r="24" spans="1:8" ht="69.75" customHeight="1" x14ac:dyDescent="0.2">
      <c r="A24" s="15" t="s">
        <v>186</v>
      </c>
      <c r="B24" s="407" t="s">
        <v>120</v>
      </c>
      <c r="C24" s="407"/>
      <c r="D24" s="407"/>
      <c r="E24" s="407"/>
      <c r="F24" s="407"/>
      <c r="G24" s="407"/>
      <c r="H24" s="407"/>
    </row>
    <row r="25" spans="1:8" ht="60" customHeight="1" x14ac:dyDescent="0.2">
      <c r="A25" s="15" t="s">
        <v>187</v>
      </c>
      <c r="B25" s="407" t="s">
        <v>122</v>
      </c>
      <c r="C25" s="407"/>
      <c r="D25" s="407"/>
      <c r="E25" s="407"/>
      <c r="F25" s="407"/>
      <c r="G25" s="407"/>
      <c r="H25" s="407"/>
    </row>
    <row r="26" spans="1:8" ht="24.75" customHeight="1" x14ac:dyDescent="0.2">
      <c r="A26" s="16" t="s">
        <v>86</v>
      </c>
      <c r="B26" s="403" t="s">
        <v>121</v>
      </c>
      <c r="C26" s="403"/>
      <c r="D26" s="403"/>
      <c r="E26" s="403"/>
      <c r="F26" s="403"/>
      <c r="G26" s="403"/>
      <c r="H26" s="403"/>
    </row>
    <row r="27" spans="1:8" ht="26.25" customHeight="1" x14ac:dyDescent="0.2">
      <c r="A27" s="16" t="s">
        <v>87</v>
      </c>
      <c r="B27" s="403" t="s">
        <v>101</v>
      </c>
      <c r="C27" s="403"/>
      <c r="D27" s="403"/>
      <c r="E27" s="403"/>
      <c r="F27" s="403"/>
      <c r="G27" s="403"/>
      <c r="H27" s="403"/>
    </row>
    <row r="28" spans="1:8" ht="53.25" customHeight="1" x14ac:dyDescent="0.2">
      <c r="A28" s="15" t="s">
        <v>167</v>
      </c>
      <c r="B28" s="407" t="s">
        <v>173</v>
      </c>
      <c r="C28" s="407"/>
      <c r="D28" s="407"/>
      <c r="E28" s="407"/>
      <c r="F28" s="407"/>
      <c r="G28" s="407"/>
      <c r="H28" s="407"/>
    </row>
    <row r="29" spans="1:8" ht="45" customHeight="1" x14ac:dyDescent="0.2">
      <c r="A29" s="15" t="s">
        <v>169</v>
      </c>
      <c r="B29" s="423" t="s">
        <v>174</v>
      </c>
      <c r="C29" s="424"/>
      <c r="D29" s="424"/>
      <c r="E29" s="424"/>
      <c r="F29" s="424"/>
      <c r="G29" s="424"/>
      <c r="H29" s="425"/>
    </row>
    <row r="30" spans="1:8" ht="45" customHeight="1" x14ac:dyDescent="0.2">
      <c r="A30" s="15" t="s">
        <v>168</v>
      </c>
      <c r="B30" s="423" t="s">
        <v>175</v>
      </c>
      <c r="C30" s="424"/>
      <c r="D30" s="424"/>
      <c r="E30" s="424"/>
      <c r="F30" s="424"/>
      <c r="G30" s="424"/>
      <c r="H30" s="425"/>
    </row>
    <row r="31" spans="1:8" ht="45" customHeight="1" x14ac:dyDescent="0.2">
      <c r="A31" s="15" t="s">
        <v>158</v>
      </c>
      <c r="B31" s="423" t="s">
        <v>176</v>
      </c>
      <c r="C31" s="424"/>
      <c r="D31" s="424"/>
      <c r="E31" s="424"/>
      <c r="F31" s="424"/>
      <c r="G31" s="424"/>
      <c r="H31" s="425"/>
    </row>
    <row r="32" spans="1:8" ht="33" customHeight="1" x14ac:dyDescent="0.2">
      <c r="A32" s="16" t="s">
        <v>188</v>
      </c>
      <c r="B32" s="407" t="s">
        <v>123</v>
      </c>
      <c r="C32" s="407"/>
      <c r="D32" s="407"/>
      <c r="E32" s="407"/>
      <c r="F32" s="407"/>
      <c r="G32" s="407"/>
      <c r="H32" s="407"/>
    </row>
    <row r="33" spans="1:8" ht="39" customHeight="1" x14ac:dyDescent="0.2">
      <c r="A33" s="15" t="s">
        <v>88</v>
      </c>
      <c r="B33" s="403" t="s">
        <v>177</v>
      </c>
      <c r="C33" s="403"/>
      <c r="D33" s="403"/>
      <c r="E33" s="403"/>
      <c r="F33" s="403"/>
      <c r="G33" s="403"/>
      <c r="H33" s="403"/>
    </row>
    <row r="34" spans="1:8" ht="39" customHeight="1" x14ac:dyDescent="0.2">
      <c r="A34" s="402" t="s">
        <v>211</v>
      </c>
      <c r="B34" s="402"/>
      <c r="C34" s="402"/>
      <c r="D34" s="402"/>
      <c r="E34" s="402"/>
      <c r="F34" s="402"/>
      <c r="G34" s="402"/>
      <c r="H34" s="402"/>
    </row>
    <row r="35" spans="1:8" ht="79.5" customHeight="1" x14ac:dyDescent="0.2">
      <c r="A35" s="399" t="s">
        <v>212</v>
      </c>
      <c r="B35" s="400"/>
      <c r="C35" s="400"/>
      <c r="D35" s="400"/>
      <c r="E35" s="400"/>
      <c r="F35" s="400"/>
      <c r="G35" s="400"/>
      <c r="H35" s="401"/>
    </row>
    <row r="36" spans="1:8" ht="33" customHeight="1" x14ac:dyDescent="0.2">
      <c r="A36" s="15" t="s">
        <v>26</v>
      </c>
      <c r="B36" s="407" t="s">
        <v>146</v>
      </c>
      <c r="C36" s="407"/>
      <c r="D36" s="407"/>
      <c r="E36" s="407"/>
      <c r="F36" s="407"/>
      <c r="G36" s="407"/>
      <c r="H36" s="407"/>
    </row>
    <row r="37" spans="1:8" ht="33" customHeight="1" x14ac:dyDescent="0.2">
      <c r="A37" s="15" t="s">
        <v>27</v>
      </c>
      <c r="B37" s="407" t="s">
        <v>147</v>
      </c>
      <c r="C37" s="407"/>
      <c r="D37" s="407"/>
      <c r="E37" s="407"/>
      <c r="F37" s="407"/>
      <c r="G37" s="407"/>
      <c r="H37" s="407"/>
    </row>
    <row r="38" spans="1:8" ht="33" customHeight="1" x14ac:dyDescent="0.2">
      <c r="A38" s="25"/>
      <c r="B38" s="26"/>
      <c r="C38" s="26"/>
      <c r="D38" s="26"/>
      <c r="E38" s="26"/>
      <c r="F38" s="26"/>
      <c r="G38" s="26"/>
      <c r="H38" s="27"/>
    </row>
    <row r="39" spans="1:8" ht="34.5" customHeight="1" x14ac:dyDescent="0.2">
      <c r="A39" s="402" t="s">
        <v>181</v>
      </c>
      <c r="B39" s="402"/>
      <c r="C39" s="402"/>
      <c r="D39" s="402"/>
      <c r="E39" s="402"/>
      <c r="F39" s="402"/>
      <c r="G39" s="402"/>
      <c r="H39" s="402"/>
    </row>
    <row r="40" spans="1:8" ht="34.5" customHeight="1" x14ac:dyDescent="0.2">
      <c r="A40" s="15" t="s">
        <v>10</v>
      </c>
      <c r="B40" s="407" t="s">
        <v>124</v>
      </c>
      <c r="C40" s="407"/>
      <c r="D40" s="407"/>
      <c r="E40" s="407"/>
      <c r="F40" s="407"/>
      <c r="G40" s="407"/>
      <c r="H40" s="407"/>
    </row>
    <row r="41" spans="1:8" ht="29.25" customHeight="1" x14ac:dyDescent="0.2">
      <c r="A41" s="15" t="s">
        <v>11</v>
      </c>
      <c r="B41" s="407" t="s">
        <v>125</v>
      </c>
      <c r="C41" s="407"/>
      <c r="D41" s="407"/>
      <c r="E41" s="407"/>
      <c r="F41" s="407"/>
      <c r="G41" s="407"/>
      <c r="H41" s="407"/>
    </row>
    <row r="42" spans="1:8" ht="42" customHeight="1" x14ac:dyDescent="0.2">
      <c r="A42" s="15" t="s">
        <v>148</v>
      </c>
      <c r="B42" s="407" t="s">
        <v>197</v>
      </c>
      <c r="C42" s="407"/>
      <c r="D42" s="407"/>
      <c r="E42" s="407"/>
      <c r="F42" s="407"/>
      <c r="G42" s="407"/>
      <c r="H42" s="407"/>
    </row>
    <row r="43" spans="1:8" ht="42" customHeight="1" x14ac:dyDescent="0.2">
      <c r="A43" s="15" t="s">
        <v>199</v>
      </c>
      <c r="B43" s="423" t="s">
        <v>200</v>
      </c>
      <c r="C43" s="424"/>
      <c r="D43" s="424"/>
      <c r="E43" s="424"/>
      <c r="F43" s="424"/>
      <c r="G43" s="424"/>
      <c r="H43" s="425"/>
    </row>
    <row r="44" spans="1:8" ht="42" customHeight="1" x14ac:dyDescent="0.2">
      <c r="A44" s="15" t="s">
        <v>149</v>
      </c>
      <c r="B44" s="423" t="s">
        <v>201</v>
      </c>
      <c r="C44" s="424"/>
      <c r="D44" s="424"/>
      <c r="E44" s="424"/>
      <c r="F44" s="424"/>
      <c r="G44" s="424"/>
      <c r="H44" s="425"/>
    </row>
    <row r="45" spans="1:8" ht="42" customHeight="1" x14ac:dyDescent="0.2">
      <c r="A45" s="15" t="s">
        <v>202</v>
      </c>
      <c r="B45" s="423" t="s">
        <v>204</v>
      </c>
      <c r="C45" s="424"/>
      <c r="D45" s="424"/>
      <c r="E45" s="424"/>
      <c r="F45" s="424"/>
      <c r="G45" s="424"/>
      <c r="H45" s="425"/>
    </row>
    <row r="46" spans="1:8" ht="86.1" customHeight="1" x14ac:dyDescent="0.2">
      <c r="A46" s="17" t="s">
        <v>206</v>
      </c>
      <c r="B46" s="408" t="s">
        <v>126</v>
      </c>
      <c r="C46" s="408"/>
      <c r="D46" s="408"/>
      <c r="E46" s="408"/>
      <c r="F46" s="408"/>
      <c r="G46" s="408"/>
      <c r="H46" s="408"/>
    </row>
    <row r="47" spans="1:8" ht="39.75" customHeight="1" x14ac:dyDescent="0.2">
      <c r="A47" s="17" t="s">
        <v>210</v>
      </c>
      <c r="B47" s="410" t="s">
        <v>213</v>
      </c>
      <c r="C47" s="411"/>
      <c r="D47" s="411"/>
      <c r="E47" s="411"/>
      <c r="F47" s="411"/>
      <c r="G47" s="411"/>
      <c r="H47" s="412"/>
    </row>
    <row r="48" spans="1:8" ht="31.5" customHeight="1" x14ac:dyDescent="0.2">
      <c r="A48" s="17" t="s">
        <v>12</v>
      </c>
      <c r="B48" s="408" t="s">
        <v>205</v>
      </c>
      <c r="C48" s="408"/>
      <c r="D48" s="408"/>
      <c r="E48" s="408"/>
      <c r="F48" s="408"/>
      <c r="G48" s="408"/>
      <c r="H48" s="408"/>
    </row>
    <row r="49" spans="1:8" ht="45" x14ac:dyDescent="0.2">
      <c r="A49" s="17" t="s">
        <v>207</v>
      </c>
      <c r="B49" s="408" t="s">
        <v>127</v>
      </c>
      <c r="C49" s="408"/>
      <c r="D49" s="408"/>
      <c r="E49" s="408"/>
      <c r="F49" s="408"/>
      <c r="G49" s="408"/>
      <c r="H49" s="408"/>
    </row>
    <row r="50" spans="1:8" ht="43.5" customHeight="1" x14ac:dyDescent="0.2">
      <c r="A50" s="17" t="s">
        <v>14</v>
      </c>
      <c r="B50" s="408" t="s">
        <v>128</v>
      </c>
      <c r="C50" s="408"/>
      <c r="D50" s="408"/>
      <c r="E50" s="408"/>
      <c r="F50" s="408"/>
      <c r="G50" s="408"/>
      <c r="H50" s="408"/>
    </row>
    <row r="51" spans="1:8" ht="40.5" customHeight="1" x14ac:dyDescent="0.2">
      <c r="A51" s="17" t="s">
        <v>15</v>
      </c>
      <c r="B51" s="408" t="s">
        <v>129</v>
      </c>
      <c r="C51" s="408"/>
      <c r="D51" s="408"/>
      <c r="E51" s="408"/>
      <c r="F51" s="408"/>
      <c r="G51" s="408"/>
      <c r="H51" s="408"/>
    </row>
    <row r="52" spans="1:8" ht="75.75" customHeight="1" x14ac:dyDescent="0.2">
      <c r="A52" s="18" t="s">
        <v>16</v>
      </c>
      <c r="B52" s="409" t="s">
        <v>130</v>
      </c>
      <c r="C52" s="409"/>
      <c r="D52" s="409"/>
      <c r="E52" s="409"/>
      <c r="F52" s="409"/>
      <c r="G52" s="409"/>
      <c r="H52" s="409"/>
    </row>
    <row r="53" spans="1:8" ht="41.25" customHeight="1" x14ac:dyDescent="0.2">
      <c r="A53" s="18" t="s">
        <v>17</v>
      </c>
      <c r="B53" s="409" t="s">
        <v>131</v>
      </c>
      <c r="C53" s="409"/>
      <c r="D53" s="409"/>
      <c r="E53" s="409"/>
      <c r="F53" s="409"/>
      <c r="G53" s="409"/>
      <c r="H53" s="409"/>
    </row>
    <row r="54" spans="1:8" ht="47.45" customHeight="1" x14ac:dyDescent="0.2">
      <c r="A54" s="18" t="s">
        <v>165</v>
      </c>
      <c r="B54" s="409" t="s">
        <v>132</v>
      </c>
      <c r="C54" s="409"/>
      <c r="D54" s="409"/>
      <c r="E54" s="409"/>
      <c r="F54" s="409"/>
      <c r="G54" s="409"/>
      <c r="H54" s="409"/>
    </row>
    <row r="55" spans="1:8" ht="57.6" customHeight="1" x14ac:dyDescent="0.2">
      <c r="A55" s="18" t="s">
        <v>36</v>
      </c>
      <c r="B55" s="409" t="s">
        <v>133</v>
      </c>
      <c r="C55" s="409"/>
      <c r="D55" s="409"/>
      <c r="E55" s="409"/>
      <c r="F55" s="409"/>
      <c r="G55" s="409"/>
      <c r="H55" s="409"/>
    </row>
    <row r="56" spans="1:8" ht="31.5" customHeight="1" x14ac:dyDescent="0.2">
      <c r="A56" s="18" t="s">
        <v>104</v>
      </c>
      <c r="B56" s="409" t="s">
        <v>134</v>
      </c>
      <c r="C56" s="409"/>
      <c r="D56" s="409"/>
      <c r="E56" s="409"/>
      <c r="F56" s="409"/>
      <c r="G56" s="409"/>
      <c r="H56" s="409"/>
    </row>
    <row r="57" spans="1:8" ht="70.5" customHeight="1" x14ac:dyDescent="0.2">
      <c r="A57" s="18" t="s">
        <v>105</v>
      </c>
      <c r="B57" s="409" t="s">
        <v>135</v>
      </c>
      <c r="C57" s="409"/>
      <c r="D57" s="409"/>
      <c r="E57" s="409"/>
      <c r="F57" s="409"/>
      <c r="G57" s="409"/>
      <c r="H57" s="409"/>
    </row>
    <row r="58" spans="1:8" ht="33.75" customHeight="1" x14ac:dyDescent="0.2">
      <c r="A58" s="415"/>
      <c r="B58" s="415"/>
      <c r="C58" s="415"/>
      <c r="D58" s="415"/>
      <c r="E58" s="415"/>
      <c r="F58" s="415"/>
      <c r="G58" s="415"/>
      <c r="H58" s="416"/>
    </row>
    <row r="59" spans="1:8" ht="32.25" customHeight="1" x14ac:dyDescent="0.2">
      <c r="A59" s="418" t="s">
        <v>183</v>
      </c>
      <c r="B59" s="418"/>
      <c r="C59" s="418"/>
      <c r="D59" s="418"/>
      <c r="E59" s="418"/>
      <c r="F59" s="418"/>
      <c r="G59" s="418"/>
      <c r="H59" s="418"/>
    </row>
    <row r="60" spans="1:8" ht="34.5" customHeight="1" x14ac:dyDescent="0.2">
      <c r="A60" s="15" t="s">
        <v>22</v>
      </c>
      <c r="B60" s="413" t="s">
        <v>141</v>
      </c>
      <c r="C60" s="413"/>
      <c r="D60" s="413"/>
      <c r="E60" s="413"/>
      <c r="F60" s="413"/>
      <c r="G60" s="413"/>
      <c r="H60" s="413"/>
    </row>
    <row r="61" spans="1:8" ht="60" customHeight="1" x14ac:dyDescent="0.2">
      <c r="A61" s="15" t="s">
        <v>32</v>
      </c>
      <c r="B61" s="422" t="s">
        <v>142</v>
      </c>
      <c r="C61" s="422"/>
      <c r="D61" s="422"/>
      <c r="E61" s="422"/>
      <c r="F61" s="422"/>
      <c r="G61" s="422"/>
      <c r="H61" s="422"/>
    </row>
    <row r="62" spans="1:8" ht="41.25" customHeight="1" x14ac:dyDescent="0.2">
      <c r="A62" s="15" t="s">
        <v>208</v>
      </c>
      <c r="B62" s="419" t="s">
        <v>209</v>
      </c>
      <c r="C62" s="420"/>
      <c r="D62" s="420"/>
      <c r="E62" s="420"/>
      <c r="F62" s="420"/>
      <c r="G62" s="420"/>
      <c r="H62" s="421"/>
    </row>
    <row r="63" spans="1:8" ht="42" customHeight="1" x14ac:dyDescent="0.2">
      <c r="A63" s="15" t="s">
        <v>23</v>
      </c>
      <c r="B63" s="407" t="s">
        <v>143</v>
      </c>
      <c r="C63" s="407"/>
      <c r="D63" s="407"/>
      <c r="E63" s="407"/>
      <c r="F63" s="407"/>
      <c r="G63" s="407"/>
      <c r="H63" s="407"/>
    </row>
    <row r="64" spans="1:8" ht="31.5" customHeight="1" x14ac:dyDescent="0.2">
      <c r="A64" s="15" t="s">
        <v>24</v>
      </c>
      <c r="B64" s="413" t="s">
        <v>144</v>
      </c>
      <c r="C64" s="413"/>
      <c r="D64" s="413"/>
      <c r="E64" s="413"/>
      <c r="F64" s="413"/>
      <c r="G64" s="413"/>
      <c r="H64" s="413"/>
    </row>
    <row r="65" spans="1:8" ht="45.75" customHeight="1" x14ac:dyDescent="0.2">
      <c r="A65" s="15" t="s">
        <v>25</v>
      </c>
      <c r="B65" s="413" t="s">
        <v>145</v>
      </c>
      <c r="C65" s="413"/>
      <c r="D65" s="413"/>
      <c r="E65" s="413"/>
      <c r="F65" s="413"/>
      <c r="G65" s="413"/>
      <c r="H65" s="413"/>
    </row>
    <row r="66" spans="1:8" ht="30.75" customHeight="1" x14ac:dyDescent="0.2">
      <c r="A66" s="417"/>
      <c r="B66" s="417"/>
      <c r="C66" s="417"/>
      <c r="D66" s="417"/>
      <c r="E66" s="417"/>
      <c r="F66" s="417"/>
      <c r="G66" s="417"/>
      <c r="H66" s="417"/>
    </row>
    <row r="67" spans="1:8" ht="34.5" customHeight="1" x14ac:dyDescent="0.2">
      <c r="A67" s="418" t="s">
        <v>182</v>
      </c>
      <c r="B67" s="418"/>
      <c r="C67" s="418"/>
      <c r="D67" s="418"/>
      <c r="E67" s="418"/>
      <c r="F67" s="418"/>
      <c r="G67" s="418"/>
      <c r="H67" s="418"/>
    </row>
    <row r="68" spans="1:8" ht="39.75" customHeight="1" x14ac:dyDescent="0.2">
      <c r="A68" s="18" t="s">
        <v>19</v>
      </c>
      <c r="B68" s="413" t="s">
        <v>136</v>
      </c>
      <c r="C68" s="413"/>
      <c r="D68" s="413"/>
      <c r="E68" s="413"/>
      <c r="F68" s="413"/>
      <c r="G68" s="413"/>
      <c r="H68" s="413"/>
    </row>
    <row r="69" spans="1:8" ht="39.75" customHeight="1" x14ac:dyDescent="0.2">
      <c r="A69" s="18" t="s">
        <v>13</v>
      </c>
      <c r="B69" s="413" t="s">
        <v>137</v>
      </c>
      <c r="C69" s="413"/>
      <c r="D69" s="413"/>
      <c r="E69" s="413"/>
      <c r="F69" s="413"/>
      <c r="G69" s="413"/>
      <c r="H69" s="413"/>
    </row>
    <row r="70" spans="1:8" ht="42" customHeight="1" x14ac:dyDescent="0.2">
      <c r="A70" s="18" t="s">
        <v>18</v>
      </c>
      <c r="B70" s="409" t="s">
        <v>138</v>
      </c>
      <c r="C70" s="409"/>
      <c r="D70" s="409"/>
      <c r="E70" s="409"/>
      <c r="F70" s="409"/>
      <c r="G70" s="409"/>
      <c r="H70" s="409"/>
    </row>
    <row r="71" spans="1:8" ht="33.75" customHeight="1" x14ac:dyDescent="0.2">
      <c r="A71" s="18" t="s">
        <v>20</v>
      </c>
      <c r="B71" s="413" t="s">
        <v>139</v>
      </c>
      <c r="C71" s="413"/>
      <c r="D71" s="413"/>
      <c r="E71" s="413"/>
      <c r="F71" s="413"/>
      <c r="G71" s="413"/>
      <c r="H71" s="413"/>
    </row>
    <row r="72" spans="1:8" ht="33" customHeight="1" x14ac:dyDescent="0.2">
      <c r="A72" s="18" t="s">
        <v>21</v>
      </c>
      <c r="B72" s="413" t="s">
        <v>140</v>
      </c>
      <c r="C72" s="413"/>
      <c r="D72" s="413"/>
      <c r="E72" s="413"/>
      <c r="F72" s="413"/>
      <c r="G72" s="413"/>
      <c r="H72" s="413"/>
    </row>
    <row r="73" spans="1:8" ht="33.75" customHeight="1" x14ac:dyDescent="0.2">
      <c r="A73" s="414"/>
      <c r="B73" s="414"/>
      <c r="C73" s="414"/>
      <c r="D73" s="414"/>
      <c r="E73" s="414"/>
      <c r="F73" s="414"/>
      <c r="G73" s="414"/>
      <c r="H73" s="414"/>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2"/>
  <sheetViews>
    <sheetView topLeftCell="V7" zoomScale="60" zoomScaleNormal="60" workbookViewId="0">
      <pane ySplit="1" topLeftCell="A38" activePane="bottomLeft" state="frozen"/>
      <selection activeCell="I7" sqref="I7"/>
      <selection pane="bottomLeft" activeCell="AJ41" sqref="AJ41"/>
    </sheetView>
  </sheetViews>
  <sheetFormatPr baseColWidth="10" defaultColWidth="11.42578125" defaultRowHeight="18.75" x14ac:dyDescent="0.25"/>
  <cols>
    <col min="1" max="1" width="26.42578125" style="1" customWidth="1"/>
    <col min="2" max="2" width="35.140625" style="1" customWidth="1"/>
    <col min="3" max="4" width="22.42578125" style="1" customWidth="1"/>
    <col min="5" max="5" width="44" style="1" customWidth="1"/>
    <col min="6" max="6" width="31.42578125" style="1" customWidth="1"/>
    <col min="7" max="7" width="23.7109375" style="4" customWidth="1"/>
    <col min="8" max="8" width="27.140625" style="1" customWidth="1"/>
    <col min="9" max="9" width="27.7109375" style="1" customWidth="1"/>
    <col min="10" max="10" width="31.140625" style="1" customWidth="1"/>
    <col min="11" max="11" width="35.140625" style="4" customWidth="1"/>
    <col min="12" max="12" width="20.42578125" style="4" customWidth="1"/>
    <col min="13" max="13" width="20.7109375" style="4" hidden="1" customWidth="1"/>
    <col min="14" max="14" width="40.5703125" style="4" customWidth="1"/>
    <col min="15" max="15" width="23.42578125" style="5" customWidth="1"/>
    <col min="16" max="17" width="28.140625" style="6" customWidth="1"/>
    <col min="18" max="21" width="25" style="6" customWidth="1"/>
    <col min="22" max="24" width="28.140625" style="6" customWidth="1"/>
    <col min="25" max="25" width="28.140625" style="6" hidden="1" customWidth="1"/>
    <col min="26" max="26" width="25.7109375" style="6" hidden="1" customWidth="1"/>
    <col min="27" max="28" width="25.7109375" style="6" customWidth="1"/>
    <col min="29" max="30" width="30.28515625" style="286" customWidth="1"/>
    <col min="31" max="31" width="32.28515625" style="286" customWidth="1"/>
    <col min="32" max="32" width="27.42578125" style="1" customWidth="1"/>
    <col min="33" max="33" width="0" style="1" hidden="1" customWidth="1"/>
    <col min="34" max="16384" width="11.42578125" style="1"/>
  </cols>
  <sheetData>
    <row r="1" spans="1:33" ht="21" customHeight="1" x14ac:dyDescent="0.25">
      <c r="A1" s="436"/>
      <c r="B1" s="436"/>
      <c r="C1" s="437" t="s">
        <v>1</v>
      </c>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278" t="s">
        <v>215</v>
      </c>
    </row>
    <row r="2" spans="1:33" ht="21" customHeight="1" x14ac:dyDescent="0.25">
      <c r="A2" s="436"/>
      <c r="B2" s="436"/>
      <c r="C2" s="437" t="s">
        <v>2</v>
      </c>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278" t="s">
        <v>3</v>
      </c>
    </row>
    <row r="3" spans="1:33" ht="21" customHeight="1" x14ac:dyDescent="0.25">
      <c r="A3" s="436"/>
      <c r="B3" s="436"/>
      <c r="C3" s="437" t="s">
        <v>4</v>
      </c>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278" t="s">
        <v>214</v>
      </c>
    </row>
    <row r="4" spans="1:33" ht="21" customHeight="1" x14ac:dyDescent="0.25">
      <c r="A4" s="436"/>
      <c r="B4" s="436"/>
      <c r="C4" s="437" t="s">
        <v>159</v>
      </c>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278" t="s">
        <v>217</v>
      </c>
    </row>
    <row r="5" spans="1:33" ht="26.25" customHeight="1" x14ac:dyDescent="0.25">
      <c r="A5" s="435" t="s">
        <v>171</v>
      </c>
      <c r="B5" s="435"/>
      <c r="C5" s="24"/>
      <c r="D5" s="20"/>
      <c r="E5" s="20"/>
      <c r="F5" s="20"/>
      <c r="G5" s="20"/>
      <c r="H5" s="20"/>
      <c r="I5" s="20"/>
      <c r="J5" s="20"/>
      <c r="K5" s="20"/>
      <c r="L5" s="20"/>
      <c r="M5" s="20"/>
      <c r="N5" s="20"/>
      <c r="O5" s="20"/>
      <c r="P5" s="20"/>
      <c r="Q5" s="20"/>
      <c r="R5" s="20"/>
      <c r="S5" s="20"/>
      <c r="T5" s="20"/>
      <c r="U5" s="20"/>
      <c r="V5" s="20"/>
      <c r="W5" s="20"/>
      <c r="X5" s="20"/>
      <c r="Y5" s="20"/>
      <c r="Z5" s="20"/>
      <c r="AA5" s="20"/>
      <c r="AB5" s="20"/>
      <c r="AC5" s="279"/>
      <c r="AD5" s="279"/>
      <c r="AE5" s="280"/>
    </row>
    <row r="6" spans="1:33" ht="39" customHeight="1" x14ac:dyDescent="0.25">
      <c r="A6" s="432" t="s">
        <v>161</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4"/>
    </row>
    <row r="7" spans="1:33" s="3" customFormat="1" ht="78.75" customHeight="1" x14ac:dyDescent="0.2">
      <c r="A7" s="2" t="s">
        <v>93</v>
      </c>
      <c r="B7" s="2" t="s">
        <v>166</v>
      </c>
      <c r="C7" s="41" t="s">
        <v>157</v>
      </c>
      <c r="D7" s="41" t="s">
        <v>28</v>
      </c>
      <c r="E7" s="41" t="s">
        <v>102</v>
      </c>
      <c r="F7" s="41" t="s">
        <v>7</v>
      </c>
      <c r="G7" s="262" t="s">
        <v>194</v>
      </c>
      <c r="H7" s="2" t="s">
        <v>34</v>
      </c>
      <c r="I7" s="2" t="s">
        <v>8</v>
      </c>
      <c r="J7" s="22" t="s">
        <v>156</v>
      </c>
      <c r="K7" s="2" t="s">
        <v>98</v>
      </c>
      <c r="L7" s="2" t="s">
        <v>97</v>
      </c>
      <c r="M7" s="2" t="s">
        <v>178</v>
      </c>
      <c r="N7" s="2" t="s">
        <v>287</v>
      </c>
      <c r="O7" s="2" t="s">
        <v>30</v>
      </c>
      <c r="P7" s="2" t="s">
        <v>31</v>
      </c>
      <c r="Q7" s="212" t="s">
        <v>553</v>
      </c>
      <c r="R7" s="212" t="s">
        <v>550</v>
      </c>
      <c r="S7" s="212" t="s">
        <v>651</v>
      </c>
      <c r="T7" s="212" t="s">
        <v>674</v>
      </c>
      <c r="U7" s="213" t="s">
        <v>526</v>
      </c>
      <c r="V7" s="213" t="s">
        <v>527</v>
      </c>
      <c r="W7" s="213" t="s">
        <v>681</v>
      </c>
      <c r="X7" s="213" t="s">
        <v>528</v>
      </c>
      <c r="Y7" s="213" t="s">
        <v>549</v>
      </c>
      <c r="Z7" s="213" t="s">
        <v>528</v>
      </c>
      <c r="AA7" s="213" t="s">
        <v>682</v>
      </c>
      <c r="AB7" s="213" t="s">
        <v>528</v>
      </c>
      <c r="AC7" s="132" t="s">
        <v>163</v>
      </c>
      <c r="AD7" s="132" t="s">
        <v>164</v>
      </c>
      <c r="AE7" s="132" t="s">
        <v>162</v>
      </c>
      <c r="AF7" s="21"/>
    </row>
    <row r="8" spans="1:33" ht="57" customHeight="1" x14ac:dyDescent="0.25">
      <c r="A8" s="431" t="s">
        <v>228</v>
      </c>
      <c r="B8" s="438" t="s">
        <v>517</v>
      </c>
      <c r="C8" s="46" t="s">
        <v>310</v>
      </c>
      <c r="D8" s="43" t="s">
        <v>222</v>
      </c>
      <c r="E8" s="209" t="s">
        <v>289</v>
      </c>
      <c r="F8" s="50" t="s">
        <v>223</v>
      </c>
      <c r="G8" s="211" t="s">
        <v>519</v>
      </c>
      <c r="H8" s="42" t="s">
        <v>230</v>
      </c>
      <c r="I8" s="47" t="s">
        <v>288</v>
      </c>
      <c r="J8" s="44" t="s">
        <v>253</v>
      </c>
      <c r="K8" s="42" t="s">
        <v>261</v>
      </c>
      <c r="L8" s="347">
        <v>0.1</v>
      </c>
      <c r="M8" s="47" t="s">
        <v>190</v>
      </c>
      <c r="N8" s="45" t="s">
        <v>284</v>
      </c>
      <c r="O8" s="43">
        <v>18</v>
      </c>
      <c r="P8" s="333">
        <v>2</v>
      </c>
      <c r="Q8" s="257">
        <v>0</v>
      </c>
      <c r="R8" s="196">
        <v>0</v>
      </c>
      <c r="S8" s="295">
        <v>2</v>
      </c>
      <c r="T8" s="358">
        <v>0</v>
      </c>
      <c r="U8" s="263">
        <f>SUM(Q8:T8)</f>
        <v>2</v>
      </c>
      <c r="V8" s="263">
        <f>+U8</f>
        <v>2</v>
      </c>
      <c r="W8" s="264">
        <f>+(U8/P8)*L8</f>
        <v>0.1</v>
      </c>
      <c r="X8" s="265">
        <f>+(V8/O8)*L8</f>
        <v>1.1111111111111112E-2</v>
      </c>
      <c r="Y8" s="265">
        <f>+(Q8+R8)/P8</f>
        <v>0</v>
      </c>
      <c r="Z8" s="265">
        <f>+V8/O8</f>
        <v>0.1111111111111111</v>
      </c>
      <c r="AA8" s="264">
        <f>+(U8/P8)</f>
        <v>1</v>
      </c>
      <c r="AB8" s="265">
        <f>+(V8/O8)</f>
        <v>0.1111111111111111</v>
      </c>
      <c r="AC8" s="281">
        <v>6</v>
      </c>
      <c r="AD8" s="48">
        <v>5</v>
      </c>
      <c r="AE8" s="48">
        <v>5</v>
      </c>
    </row>
    <row r="9" spans="1:33" ht="62.25" customHeight="1" x14ac:dyDescent="0.25">
      <c r="A9" s="431"/>
      <c r="B9" s="439"/>
      <c r="C9" s="46" t="s">
        <v>310</v>
      </c>
      <c r="D9" s="43" t="s">
        <v>222</v>
      </c>
      <c r="E9" s="209" t="s">
        <v>289</v>
      </c>
      <c r="F9" s="50" t="s">
        <v>223</v>
      </c>
      <c r="G9" s="211" t="s">
        <v>519</v>
      </c>
      <c r="H9" s="42" t="s">
        <v>231</v>
      </c>
      <c r="I9" s="47" t="s">
        <v>288</v>
      </c>
      <c r="J9" s="42" t="s">
        <v>254</v>
      </c>
      <c r="K9" s="42" t="s">
        <v>262</v>
      </c>
      <c r="L9" s="347">
        <v>0.15</v>
      </c>
      <c r="M9" s="47" t="s">
        <v>190</v>
      </c>
      <c r="N9" s="45" t="s">
        <v>285</v>
      </c>
      <c r="O9" s="46">
        <v>34</v>
      </c>
      <c r="P9" s="275">
        <v>6</v>
      </c>
      <c r="Q9" s="334">
        <v>21</v>
      </c>
      <c r="R9" s="335">
        <v>1.5</v>
      </c>
      <c r="S9" s="336">
        <v>11.5</v>
      </c>
      <c r="T9" s="372">
        <v>0</v>
      </c>
      <c r="U9" s="263">
        <f>SUM(Q9:T9)</f>
        <v>34</v>
      </c>
      <c r="V9" s="267">
        <f>+U9</f>
        <v>34</v>
      </c>
      <c r="W9" s="264">
        <v>0.15</v>
      </c>
      <c r="X9" s="265">
        <f>+(V9/O9)*L9</f>
        <v>0.15</v>
      </c>
      <c r="Y9" s="265">
        <v>1</v>
      </c>
      <c r="Z9" s="265">
        <f>+V9/O9</f>
        <v>1</v>
      </c>
      <c r="AA9" s="264">
        <v>1</v>
      </c>
      <c r="AB9" s="265">
        <f t="shared" ref="AB9:AB15" si="0">+(V9/O9)</f>
        <v>1</v>
      </c>
      <c r="AC9" s="282">
        <v>10</v>
      </c>
      <c r="AD9" s="277">
        <v>9</v>
      </c>
      <c r="AE9" s="277">
        <v>9</v>
      </c>
      <c r="AG9" s="1" t="s">
        <v>189</v>
      </c>
    </row>
    <row r="10" spans="1:33" ht="72.599999999999994" customHeight="1" x14ac:dyDescent="0.25">
      <c r="A10" s="431"/>
      <c r="B10" s="439"/>
      <c r="C10" s="46" t="s">
        <v>310</v>
      </c>
      <c r="D10" s="43" t="s">
        <v>222</v>
      </c>
      <c r="E10" s="209" t="s">
        <v>289</v>
      </c>
      <c r="F10" s="50" t="s">
        <v>223</v>
      </c>
      <c r="G10" s="211" t="s">
        <v>519</v>
      </c>
      <c r="H10" s="42" t="s">
        <v>232</v>
      </c>
      <c r="I10" s="47" t="s">
        <v>288</v>
      </c>
      <c r="J10" s="204" t="s">
        <v>255</v>
      </c>
      <c r="K10" s="42" t="s">
        <v>263</v>
      </c>
      <c r="L10" s="347">
        <v>0.2</v>
      </c>
      <c r="M10" s="47" t="s">
        <v>190</v>
      </c>
      <c r="N10" s="40" t="s">
        <v>298</v>
      </c>
      <c r="O10" s="198">
        <v>306059</v>
      </c>
      <c r="P10" s="337">
        <v>40000</v>
      </c>
      <c r="Q10" s="260">
        <v>2307</v>
      </c>
      <c r="R10" s="338">
        <f>1143+5932+3885</f>
        <v>10960</v>
      </c>
      <c r="S10" s="339">
        <v>32233</v>
      </c>
      <c r="T10" s="359">
        <v>2485</v>
      </c>
      <c r="U10" s="263">
        <f>SUM(Q10:T10)</f>
        <v>47985</v>
      </c>
      <c r="V10" s="263">
        <f>+U10</f>
        <v>47985</v>
      </c>
      <c r="W10" s="264">
        <v>0.2</v>
      </c>
      <c r="X10" s="265">
        <f t="shared" ref="X10:X15" si="1">+(V10/O10)*L10</f>
        <v>3.1356699198520549E-2</v>
      </c>
      <c r="Y10" s="265">
        <f>+(Q10+R10)/P10</f>
        <v>0.331675</v>
      </c>
      <c r="Z10" s="265">
        <f>+V10/O10</f>
        <v>0.15678349599260274</v>
      </c>
      <c r="AA10" s="264">
        <v>1</v>
      </c>
      <c r="AB10" s="265">
        <f t="shared" si="0"/>
        <v>0.15678349599260274</v>
      </c>
      <c r="AC10" s="283">
        <f>80847+7846</f>
        <v>88693</v>
      </c>
      <c r="AD10" s="283">
        <f>84743+7846</f>
        <v>92589</v>
      </c>
      <c r="AE10" s="284">
        <f>76930+7847</f>
        <v>84777</v>
      </c>
      <c r="AG10" s="1" t="s">
        <v>190</v>
      </c>
    </row>
    <row r="11" spans="1:33" ht="45" x14ac:dyDescent="0.25">
      <c r="A11" s="431"/>
      <c r="B11" s="439"/>
      <c r="C11" s="46" t="s">
        <v>310</v>
      </c>
      <c r="D11" s="43" t="s">
        <v>222</v>
      </c>
      <c r="E11" s="209" t="s">
        <v>289</v>
      </c>
      <c r="F11" s="50" t="s">
        <v>223</v>
      </c>
      <c r="G11" s="211" t="s">
        <v>519</v>
      </c>
      <c r="H11" s="42" t="s">
        <v>233</v>
      </c>
      <c r="I11" s="47" t="s">
        <v>288</v>
      </c>
      <c r="J11" s="42" t="s">
        <v>256</v>
      </c>
      <c r="K11" s="42" t="s">
        <v>264</v>
      </c>
      <c r="L11" s="347">
        <v>0.15</v>
      </c>
      <c r="M11" s="47" t="s">
        <v>190</v>
      </c>
      <c r="N11" s="40" t="s">
        <v>299</v>
      </c>
      <c r="O11" s="198">
        <v>1800</v>
      </c>
      <c r="P11" s="333">
        <v>375</v>
      </c>
      <c r="Q11" s="340">
        <v>1736</v>
      </c>
      <c r="R11" s="341">
        <v>2159</v>
      </c>
      <c r="S11" s="342">
        <v>4597</v>
      </c>
      <c r="T11" s="360">
        <v>6676</v>
      </c>
      <c r="U11" s="263">
        <f t="shared" ref="U11:U13" si="2">SUM(Q11:T11)</f>
        <v>15168</v>
      </c>
      <c r="V11" s="263">
        <f t="shared" ref="V11:V39" si="3">+U11</f>
        <v>15168</v>
      </c>
      <c r="W11" s="264">
        <v>0.15</v>
      </c>
      <c r="X11" s="265">
        <v>0.15</v>
      </c>
      <c r="Y11" s="265">
        <v>1</v>
      </c>
      <c r="Z11" s="265">
        <f t="shared" ref="Z11:Z13" si="4">+V11/O11</f>
        <v>8.4266666666666659</v>
      </c>
      <c r="AA11" s="264">
        <v>1</v>
      </c>
      <c r="AB11" s="265">
        <v>1</v>
      </c>
      <c r="AC11" s="281">
        <v>452</v>
      </c>
      <c r="AD11" s="48">
        <v>475</v>
      </c>
      <c r="AE11" s="48">
        <v>498</v>
      </c>
    </row>
    <row r="12" spans="1:33" ht="57" x14ac:dyDescent="0.25">
      <c r="A12" s="431"/>
      <c r="B12" s="439"/>
      <c r="C12" s="46" t="s">
        <v>310</v>
      </c>
      <c r="D12" s="43" t="s">
        <v>222</v>
      </c>
      <c r="E12" s="209" t="s">
        <v>289</v>
      </c>
      <c r="F12" s="50" t="s">
        <v>223</v>
      </c>
      <c r="G12" s="211" t="s">
        <v>519</v>
      </c>
      <c r="H12" s="42" t="s">
        <v>234</v>
      </c>
      <c r="I12" s="47" t="s">
        <v>288</v>
      </c>
      <c r="J12" s="42" t="s">
        <v>257</v>
      </c>
      <c r="K12" s="42" t="s">
        <v>265</v>
      </c>
      <c r="L12" s="347">
        <v>0.1</v>
      </c>
      <c r="M12" s="47" t="s">
        <v>189</v>
      </c>
      <c r="N12" s="40" t="s">
        <v>300</v>
      </c>
      <c r="O12" s="46">
        <v>1</v>
      </c>
      <c r="P12" s="270">
        <v>0.2</v>
      </c>
      <c r="Q12" s="121">
        <v>0</v>
      </c>
      <c r="R12" s="343">
        <v>0.2</v>
      </c>
      <c r="S12" s="344">
        <v>0</v>
      </c>
      <c r="T12" s="361">
        <v>0</v>
      </c>
      <c r="U12" s="267">
        <f t="shared" si="2"/>
        <v>0.2</v>
      </c>
      <c r="V12" s="267">
        <f t="shared" si="3"/>
        <v>0.2</v>
      </c>
      <c r="W12" s="264">
        <f t="shared" ref="W12:W13" si="5">+(U12/P12)*L12</f>
        <v>0.1</v>
      </c>
      <c r="X12" s="265">
        <f t="shared" si="1"/>
        <v>2.0000000000000004E-2</v>
      </c>
      <c r="Y12" s="265">
        <v>1</v>
      </c>
      <c r="Z12" s="265">
        <f t="shared" si="4"/>
        <v>0.2</v>
      </c>
      <c r="AA12" s="264">
        <f t="shared" ref="AA12:AA13" si="6">+(U12/P12)</f>
        <v>1</v>
      </c>
      <c r="AB12" s="265">
        <f t="shared" si="0"/>
        <v>0.2</v>
      </c>
      <c r="AC12" s="163">
        <v>0.3</v>
      </c>
      <c r="AD12" s="276">
        <v>0.25</v>
      </c>
      <c r="AE12" s="276">
        <v>0.25</v>
      </c>
    </row>
    <row r="13" spans="1:33" ht="93" customHeight="1" x14ac:dyDescent="0.25">
      <c r="A13" s="431"/>
      <c r="B13" s="439"/>
      <c r="C13" s="46" t="s">
        <v>310</v>
      </c>
      <c r="D13" s="43" t="s">
        <v>222</v>
      </c>
      <c r="E13" s="209" t="s">
        <v>289</v>
      </c>
      <c r="F13" s="50" t="s">
        <v>223</v>
      </c>
      <c r="G13" s="211" t="s">
        <v>519</v>
      </c>
      <c r="H13" s="42" t="s">
        <v>235</v>
      </c>
      <c r="I13" s="47" t="s">
        <v>288</v>
      </c>
      <c r="J13" s="42">
        <v>0</v>
      </c>
      <c r="K13" s="42" t="s">
        <v>266</v>
      </c>
      <c r="L13" s="347">
        <v>0.1</v>
      </c>
      <c r="M13" s="47" t="s">
        <v>189</v>
      </c>
      <c r="N13" s="40" t="s">
        <v>300</v>
      </c>
      <c r="O13" s="46">
        <v>1</v>
      </c>
      <c r="P13" s="270">
        <v>0.2</v>
      </c>
      <c r="Q13" s="121">
        <v>0</v>
      </c>
      <c r="R13" s="271">
        <v>0.2</v>
      </c>
      <c r="S13" s="344">
        <v>0</v>
      </c>
      <c r="T13" s="361">
        <v>0</v>
      </c>
      <c r="U13" s="267">
        <f t="shared" si="2"/>
        <v>0.2</v>
      </c>
      <c r="V13" s="269">
        <f t="shared" si="3"/>
        <v>0.2</v>
      </c>
      <c r="W13" s="264">
        <f t="shared" si="5"/>
        <v>0.1</v>
      </c>
      <c r="X13" s="265">
        <f t="shared" si="1"/>
        <v>2.0000000000000004E-2</v>
      </c>
      <c r="Y13" s="265">
        <v>1</v>
      </c>
      <c r="Z13" s="265">
        <f t="shared" si="4"/>
        <v>0.2</v>
      </c>
      <c r="AA13" s="264">
        <f t="shared" si="6"/>
        <v>1</v>
      </c>
      <c r="AB13" s="265">
        <f t="shared" si="0"/>
        <v>0.2</v>
      </c>
      <c r="AC13" s="163">
        <v>0.3</v>
      </c>
      <c r="AD13" s="276">
        <v>0.25</v>
      </c>
      <c r="AE13" s="276">
        <v>0.25</v>
      </c>
    </row>
    <row r="14" spans="1:33" ht="93" customHeight="1" x14ac:dyDescent="0.25">
      <c r="A14" s="431"/>
      <c r="B14" s="439"/>
      <c r="C14" s="46" t="s">
        <v>310</v>
      </c>
      <c r="D14" s="43" t="s">
        <v>222</v>
      </c>
      <c r="E14" s="209" t="s">
        <v>289</v>
      </c>
      <c r="F14" s="50" t="s">
        <v>223</v>
      </c>
      <c r="G14" s="211" t="s">
        <v>519</v>
      </c>
      <c r="H14" s="42" t="s">
        <v>235</v>
      </c>
      <c r="I14" s="47" t="s">
        <v>288</v>
      </c>
      <c r="J14" s="42">
        <v>0</v>
      </c>
      <c r="K14" s="42" t="s">
        <v>673</v>
      </c>
      <c r="L14" s="347" t="s">
        <v>503</v>
      </c>
      <c r="M14" s="47" t="s">
        <v>189</v>
      </c>
      <c r="N14" s="40" t="s">
        <v>300</v>
      </c>
      <c r="O14" s="46">
        <v>2</v>
      </c>
      <c r="P14" s="270" t="s">
        <v>503</v>
      </c>
      <c r="Q14" s="121" t="s">
        <v>503</v>
      </c>
      <c r="R14" s="271" t="s">
        <v>503</v>
      </c>
      <c r="S14" s="344" t="s">
        <v>503</v>
      </c>
      <c r="T14" s="361" t="s">
        <v>503</v>
      </c>
      <c r="U14" s="263" t="s">
        <v>512</v>
      </c>
      <c r="V14" s="263" t="s">
        <v>512</v>
      </c>
      <c r="W14" s="263" t="s">
        <v>512</v>
      </c>
      <c r="X14" s="263" t="s">
        <v>512</v>
      </c>
      <c r="Y14" s="263" t="s">
        <v>512</v>
      </c>
      <c r="Z14" s="263" t="s">
        <v>512</v>
      </c>
      <c r="AA14" s="263" t="s">
        <v>512</v>
      </c>
      <c r="AB14" s="268" t="s">
        <v>512</v>
      </c>
      <c r="AC14" s="276">
        <v>1</v>
      </c>
      <c r="AD14" s="276">
        <v>1</v>
      </c>
      <c r="AE14" s="276">
        <v>0</v>
      </c>
    </row>
    <row r="15" spans="1:33" ht="104.25" customHeight="1" x14ac:dyDescent="0.25">
      <c r="A15" s="431"/>
      <c r="B15" s="440"/>
      <c r="C15" s="46" t="s">
        <v>310</v>
      </c>
      <c r="D15" s="43" t="s">
        <v>222</v>
      </c>
      <c r="E15" s="209" t="s">
        <v>289</v>
      </c>
      <c r="F15" s="50" t="s">
        <v>223</v>
      </c>
      <c r="G15" s="211" t="s">
        <v>519</v>
      </c>
      <c r="H15" s="42" t="s">
        <v>236</v>
      </c>
      <c r="I15" s="47" t="s">
        <v>288</v>
      </c>
      <c r="J15" s="42" t="s">
        <v>258</v>
      </c>
      <c r="K15" s="42" t="s">
        <v>267</v>
      </c>
      <c r="L15" s="347">
        <v>0.2</v>
      </c>
      <c r="M15" s="47" t="s">
        <v>190</v>
      </c>
      <c r="N15" s="40" t="s">
        <v>301</v>
      </c>
      <c r="O15" s="46">
        <v>34</v>
      </c>
      <c r="P15" s="270">
        <v>7</v>
      </c>
      <c r="Q15" s="121">
        <v>0</v>
      </c>
      <c r="R15" s="271">
        <v>34</v>
      </c>
      <c r="S15" s="344">
        <v>0</v>
      </c>
      <c r="T15" s="361">
        <v>0</v>
      </c>
      <c r="U15" s="263">
        <f>SUM(Q15:T15)</f>
        <v>34</v>
      </c>
      <c r="V15" s="263">
        <f t="shared" si="3"/>
        <v>34</v>
      </c>
      <c r="W15" s="264">
        <v>0.2</v>
      </c>
      <c r="X15" s="265">
        <f t="shared" si="1"/>
        <v>0.2</v>
      </c>
      <c r="Y15" s="265">
        <v>1</v>
      </c>
      <c r="Z15" s="265">
        <f>+V15/O15</f>
        <v>1</v>
      </c>
      <c r="AA15" s="264">
        <v>1</v>
      </c>
      <c r="AB15" s="265">
        <f t="shared" si="0"/>
        <v>1</v>
      </c>
      <c r="AC15" s="163">
        <v>9</v>
      </c>
      <c r="AD15" s="276">
        <v>9</v>
      </c>
      <c r="AE15" s="276">
        <v>9</v>
      </c>
    </row>
    <row r="16" spans="1:33" ht="63" customHeight="1" x14ac:dyDescent="0.25">
      <c r="A16" s="40"/>
      <c r="B16" s="208"/>
      <c r="C16" s="46"/>
      <c r="D16" s="43"/>
      <c r="E16" s="209"/>
      <c r="F16" s="426" t="s">
        <v>529</v>
      </c>
      <c r="G16" s="427"/>
      <c r="H16" s="427"/>
      <c r="I16" s="427"/>
      <c r="J16" s="427"/>
      <c r="K16" s="427"/>
      <c r="L16" s="427"/>
      <c r="M16" s="427"/>
      <c r="N16" s="427"/>
      <c r="O16" s="427"/>
      <c r="P16" s="427"/>
      <c r="Q16" s="427"/>
      <c r="R16" s="427"/>
      <c r="S16" s="427"/>
      <c r="T16" s="427"/>
      <c r="U16" s="427"/>
      <c r="V16" s="428"/>
      <c r="W16" s="238">
        <f>SUM(W8:W15)</f>
        <v>1</v>
      </c>
      <c r="X16" s="239">
        <f>SUM(X8:X15)</f>
        <v>0.58246781030963168</v>
      </c>
      <c r="Y16" s="240">
        <f>AVERAGE(Y8:Y15)</f>
        <v>0.76166785714285712</v>
      </c>
      <c r="Z16" s="240">
        <f>AVERAGE(Z8:Z15)</f>
        <v>1.5849373248243397</v>
      </c>
      <c r="AA16" s="377">
        <f>AVERAGE(AA8:AA15)</f>
        <v>1</v>
      </c>
      <c r="AB16" s="377">
        <f>AVERAGE(AB8:AB15)</f>
        <v>0.52398494387195915</v>
      </c>
      <c r="AC16" s="163"/>
      <c r="AD16" s="276"/>
      <c r="AE16" s="276"/>
    </row>
    <row r="17" spans="1:31" ht="71.25" customHeight="1" x14ac:dyDescent="0.25">
      <c r="A17" s="431" t="s">
        <v>229</v>
      </c>
      <c r="B17" s="441" t="s">
        <v>518</v>
      </c>
      <c r="C17" s="47" t="s">
        <v>310</v>
      </c>
      <c r="D17" s="40" t="s">
        <v>222</v>
      </c>
      <c r="E17" s="43" t="s">
        <v>290</v>
      </c>
      <c r="F17" s="51" t="s">
        <v>224</v>
      </c>
      <c r="G17" s="211" t="s">
        <v>520</v>
      </c>
      <c r="H17" s="42" t="s">
        <v>237</v>
      </c>
      <c r="I17" s="47" t="s">
        <v>288</v>
      </c>
      <c r="J17" s="42" t="s">
        <v>259</v>
      </c>
      <c r="K17" s="42" t="s">
        <v>268</v>
      </c>
      <c r="L17" s="176">
        <v>0.5</v>
      </c>
      <c r="M17" s="47" t="s">
        <v>190</v>
      </c>
      <c r="N17" s="40" t="s">
        <v>302</v>
      </c>
      <c r="O17" s="198">
        <v>1000</v>
      </c>
      <c r="P17" s="199">
        <v>250</v>
      </c>
      <c r="Q17" s="162">
        <v>120</v>
      </c>
      <c r="R17" s="175">
        <v>445</v>
      </c>
      <c r="S17" s="296">
        <v>0</v>
      </c>
      <c r="T17" s="362">
        <v>0</v>
      </c>
      <c r="U17" s="263">
        <f>SUM(Q17:T17)</f>
        <v>565</v>
      </c>
      <c r="V17" s="263">
        <f t="shared" si="3"/>
        <v>565</v>
      </c>
      <c r="W17" s="264">
        <v>0.5</v>
      </c>
      <c r="X17" s="264">
        <f>(V17/O17)*L17</f>
        <v>0.28249999999999997</v>
      </c>
      <c r="Y17" s="265">
        <v>1</v>
      </c>
      <c r="Z17" s="265">
        <f t="shared" ref="Z17:Z20" si="7">+V17/O17</f>
        <v>0.56499999999999995</v>
      </c>
      <c r="AA17" s="376">
        <v>1</v>
      </c>
      <c r="AB17" s="376">
        <f>V17/O17</f>
        <v>0.56499999999999995</v>
      </c>
      <c r="AC17" s="163">
        <v>250</v>
      </c>
      <c r="AD17" s="276">
        <v>250</v>
      </c>
      <c r="AE17" s="276">
        <v>250</v>
      </c>
    </row>
    <row r="18" spans="1:31" ht="116.45" customHeight="1" x14ac:dyDescent="0.25">
      <c r="A18" s="431"/>
      <c r="B18" s="442"/>
      <c r="C18" s="46" t="s">
        <v>310</v>
      </c>
      <c r="D18" s="43" t="s">
        <v>222</v>
      </c>
      <c r="E18" s="43" t="s">
        <v>290</v>
      </c>
      <c r="F18" s="51" t="s">
        <v>224</v>
      </c>
      <c r="G18" s="211" t="s">
        <v>520</v>
      </c>
      <c r="H18" s="42" t="s">
        <v>238</v>
      </c>
      <c r="I18" s="47" t="s">
        <v>288</v>
      </c>
      <c r="J18" s="42">
        <v>0</v>
      </c>
      <c r="K18" s="42" t="s">
        <v>269</v>
      </c>
      <c r="L18" s="176">
        <v>0.25</v>
      </c>
      <c r="M18" s="47" t="s">
        <v>190</v>
      </c>
      <c r="N18" s="40" t="s">
        <v>302</v>
      </c>
      <c r="O18" s="46">
        <v>100</v>
      </c>
      <c r="P18" s="199">
        <v>25</v>
      </c>
      <c r="Q18" s="162">
        <v>0</v>
      </c>
      <c r="R18" s="271">
        <v>58</v>
      </c>
      <c r="S18" s="296">
        <v>0</v>
      </c>
      <c r="T18" s="362">
        <v>137</v>
      </c>
      <c r="U18" s="263">
        <f t="shared" ref="U18:U20" si="8">SUM(Q18:T18)</f>
        <v>195</v>
      </c>
      <c r="V18" s="263">
        <f t="shared" si="3"/>
        <v>195</v>
      </c>
      <c r="W18" s="264">
        <v>0.25</v>
      </c>
      <c r="X18" s="264">
        <f t="shared" ref="X18:X20" si="9">(V18/O18)*L18</f>
        <v>0.48749999999999999</v>
      </c>
      <c r="Y18" s="265">
        <v>1</v>
      </c>
      <c r="Z18" s="265">
        <f t="shared" si="7"/>
        <v>1.95</v>
      </c>
      <c r="AA18" s="376">
        <v>1</v>
      </c>
      <c r="AB18" s="376">
        <v>1</v>
      </c>
      <c r="AC18" s="163">
        <v>25</v>
      </c>
      <c r="AD18" s="276">
        <v>25</v>
      </c>
      <c r="AE18" s="276">
        <v>25</v>
      </c>
    </row>
    <row r="19" spans="1:31" ht="71.25" x14ac:dyDescent="0.25">
      <c r="A19" s="431"/>
      <c r="B19" s="442"/>
      <c r="C19" s="46" t="s">
        <v>310</v>
      </c>
      <c r="D19" s="43" t="s">
        <v>222</v>
      </c>
      <c r="E19" s="43" t="s">
        <v>290</v>
      </c>
      <c r="F19" s="51" t="s">
        <v>224</v>
      </c>
      <c r="G19" s="211" t="s">
        <v>520</v>
      </c>
      <c r="H19" s="42" t="s">
        <v>239</v>
      </c>
      <c r="I19" s="47" t="s">
        <v>288</v>
      </c>
      <c r="J19" s="42">
        <v>0</v>
      </c>
      <c r="K19" s="42" t="s">
        <v>270</v>
      </c>
      <c r="L19" s="176">
        <v>0.15</v>
      </c>
      <c r="M19" s="47" t="s">
        <v>190</v>
      </c>
      <c r="N19" s="40" t="s">
        <v>301</v>
      </c>
      <c r="O19" s="46">
        <v>6</v>
      </c>
      <c r="P19" s="197">
        <v>1</v>
      </c>
      <c r="Q19" s="258">
        <v>0</v>
      </c>
      <c r="R19" s="174">
        <v>1</v>
      </c>
      <c r="S19" s="301">
        <v>1</v>
      </c>
      <c r="T19" s="363">
        <v>0</v>
      </c>
      <c r="U19" s="263">
        <f t="shared" si="8"/>
        <v>2</v>
      </c>
      <c r="V19" s="263">
        <f t="shared" si="3"/>
        <v>2</v>
      </c>
      <c r="W19" s="264">
        <v>0.15</v>
      </c>
      <c r="X19" s="264">
        <f t="shared" si="9"/>
        <v>4.9999999999999996E-2</v>
      </c>
      <c r="Y19" s="265">
        <v>1</v>
      </c>
      <c r="Z19" s="265">
        <f t="shared" si="7"/>
        <v>0.33333333333333331</v>
      </c>
      <c r="AA19" s="376">
        <v>1</v>
      </c>
      <c r="AB19" s="376">
        <f>V19/O19</f>
        <v>0.33333333333333331</v>
      </c>
      <c r="AC19" s="282">
        <v>2</v>
      </c>
      <c r="AD19" s="277">
        <v>2</v>
      </c>
      <c r="AE19" s="277">
        <v>1</v>
      </c>
    </row>
    <row r="20" spans="1:31" ht="99.75" x14ac:dyDescent="0.25">
      <c r="A20" s="431"/>
      <c r="B20" s="443"/>
      <c r="C20" s="46" t="s">
        <v>310</v>
      </c>
      <c r="D20" s="43" t="s">
        <v>222</v>
      </c>
      <c r="E20" s="43" t="s">
        <v>290</v>
      </c>
      <c r="F20" s="51" t="s">
        <v>224</v>
      </c>
      <c r="G20" s="211" t="s">
        <v>520</v>
      </c>
      <c r="H20" s="42" t="s">
        <v>240</v>
      </c>
      <c r="I20" s="47" t="s">
        <v>288</v>
      </c>
      <c r="J20" s="42">
        <v>0</v>
      </c>
      <c r="K20" s="42" t="s">
        <v>271</v>
      </c>
      <c r="L20" s="176">
        <v>0.1</v>
      </c>
      <c r="M20" s="47" t="s">
        <v>190</v>
      </c>
      <c r="N20" s="48" t="s">
        <v>303</v>
      </c>
      <c r="O20" s="46">
        <v>150</v>
      </c>
      <c r="P20" s="199">
        <v>35</v>
      </c>
      <c r="Q20" s="162">
        <v>0</v>
      </c>
      <c r="R20" s="175">
        <v>0</v>
      </c>
      <c r="S20" s="296">
        <v>0</v>
      </c>
      <c r="T20" s="362">
        <v>0</v>
      </c>
      <c r="U20" s="263">
        <f t="shared" si="8"/>
        <v>0</v>
      </c>
      <c r="V20" s="263">
        <f t="shared" si="3"/>
        <v>0</v>
      </c>
      <c r="W20" s="264">
        <f t="shared" ref="W20:W34" si="10">+(U20/P20)*L20</f>
        <v>0</v>
      </c>
      <c r="X20" s="264">
        <f t="shared" si="9"/>
        <v>0</v>
      </c>
      <c r="Y20" s="265">
        <f>+(Q20+R20)/P20</f>
        <v>0</v>
      </c>
      <c r="Z20" s="265">
        <f t="shared" si="7"/>
        <v>0</v>
      </c>
      <c r="AA20" s="376">
        <f>U20/P20</f>
        <v>0</v>
      </c>
      <c r="AB20" s="376">
        <f>V20/O20</f>
        <v>0</v>
      </c>
      <c r="AC20" s="163">
        <v>35</v>
      </c>
      <c r="AD20" s="276">
        <v>45</v>
      </c>
      <c r="AE20" s="276">
        <v>35</v>
      </c>
    </row>
    <row r="21" spans="1:31" ht="76.5" customHeight="1" x14ac:dyDescent="0.25">
      <c r="A21" s="431"/>
      <c r="B21" s="182"/>
      <c r="C21" s="46"/>
      <c r="D21" s="43"/>
      <c r="E21" s="43"/>
      <c r="F21" s="426" t="s">
        <v>530</v>
      </c>
      <c r="G21" s="427"/>
      <c r="H21" s="427"/>
      <c r="I21" s="427"/>
      <c r="J21" s="427"/>
      <c r="K21" s="427"/>
      <c r="L21" s="427"/>
      <c r="M21" s="427"/>
      <c r="N21" s="427"/>
      <c r="O21" s="427"/>
      <c r="P21" s="427"/>
      <c r="Q21" s="427"/>
      <c r="R21" s="427"/>
      <c r="S21" s="427"/>
      <c r="T21" s="427"/>
      <c r="U21" s="427"/>
      <c r="V21" s="428"/>
      <c r="W21" s="241">
        <f>SUM(W17:W20)</f>
        <v>0.9</v>
      </c>
      <c r="X21" s="242">
        <f>SUM(X17:X20)</f>
        <v>0.82000000000000006</v>
      </c>
      <c r="Y21" s="243">
        <f>AVERAGE(Y17:Y20)</f>
        <v>0.75</v>
      </c>
      <c r="Z21" s="243">
        <f>AVERAGE(Z17:Z20)</f>
        <v>0.71208333333333329</v>
      </c>
      <c r="AA21" s="378">
        <f>AVERAGE(AA17:AA20)</f>
        <v>0.75</v>
      </c>
      <c r="AB21" s="378">
        <f>AVERAGE(AB17:AB20)</f>
        <v>0.4745833333333333</v>
      </c>
      <c r="AC21" s="163"/>
      <c r="AD21" s="276"/>
      <c r="AE21" s="276"/>
    </row>
    <row r="22" spans="1:31" ht="57" x14ac:dyDescent="0.25">
      <c r="A22" s="431"/>
      <c r="B22" s="441" t="s">
        <v>518</v>
      </c>
      <c r="C22" s="47" t="s">
        <v>310</v>
      </c>
      <c r="D22" s="40" t="s">
        <v>222</v>
      </c>
      <c r="E22" s="43" t="s">
        <v>290</v>
      </c>
      <c r="F22" s="52" t="s">
        <v>225</v>
      </c>
      <c r="G22" s="211" t="s">
        <v>521</v>
      </c>
      <c r="H22" s="42" t="s">
        <v>241</v>
      </c>
      <c r="I22" s="47" t="s">
        <v>288</v>
      </c>
      <c r="J22" s="42" t="s">
        <v>260</v>
      </c>
      <c r="K22" s="42" t="s">
        <v>272</v>
      </c>
      <c r="L22" s="214">
        <v>0.19019644256936799</v>
      </c>
      <c r="M22" s="47" t="s">
        <v>190</v>
      </c>
      <c r="N22" s="40" t="s">
        <v>304</v>
      </c>
      <c r="O22" s="198">
        <v>1800</v>
      </c>
      <c r="P22" s="197">
        <v>30</v>
      </c>
      <c r="Q22" s="259">
        <v>0</v>
      </c>
      <c r="R22" s="174">
        <v>30</v>
      </c>
      <c r="S22" s="311">
        <v>2922</v>
      </c>
      <c r="T22" s="358">
        <v>0</v>
      </c>
      <c r="U22" s="263">
        <f>SUM(Q22:T22)</f>
        <v>2952</v>
      </c>
      <c r="V22" s="263">
        <f t="shared" si="3"/>
        <v>2952</v>
      </c>
      <c r="W22" s="265">
        <v>0.19</v>
      </c>
      <c r="X22" s="265">
        <v>0.19</v>
      </c>
      <c r="Y22" s="265">
        <f>+(Q22+R22)/P22</f>
        <v>1</v>
      </c>
      <c r="Z22" s="265">
        <f>+V22/O22</f>
        <v>1.64</v>
      </c>
      <c r="AA22" s="376">
        <v>1</v>
      </c>
      <c r="AB22" s="376">
        <v>1</v>
      </c>
      <c r="AC22" s="282">
        <v>708</v>
      </c>
      <c r="AD22" s="277">
        <v>708</v>
      </c>
      <c r="AE22" s="277">
        <v>354</v>
      </c>
    </row>
    <row r="23" spans="1:31" ht="87" customHeight="1" x14ac:dyDescent="0.25">
      <c r="A23" s="431"/>
      <c r="B23" s="443"/>
      <c r="C23" s="46" t="s">
        <v>310</v>
      </c>
      <c r="D23" s="43" t="s">
        <v>222</v>
      </c>
      <c r="E23" s="43" t="s">
        <v>290</v>
      </c>
      <c r="F23" s="52" t="s">
        <v>225</v>
      </c>
      <c r="G23" s="211" t="s">
        <v>521</v>
      </c>
      <c r="H23" s="42" t="s">
        <v>242</v>
      </c>
      <c r="I23" s="47" t="s">
        <v>288</v>
      </c>
      <c r="J23" s="42">
        <v>0</v>
      </c>
      <c r="K23" s="42" t="s">
        <v>273</v>
      </c>
      <c r="L23" s="214">
        <v>0.80980355743063204</v>
      </c>
      <c r="M23" s="47" t="s">
        <v>190</v>
      </c>
      <c r="N23" s="48" t="s">
        <v>305</v>
      </c>
      <c r="O23" s="46">
        <v>1</v>
      </c>
      <c r="P23" s="197">
        <v>0.3</v>
      </c>
      <c r="Q23" s="259">
        <v>0</v>
      </c>
      <c r="R23" s="174">
        <v>0.3</v>
      </c>
      <c r="S23" s="302">
        <v>0</v>
      </c>
      <c r="T23" s="363">
        <v>0</v>
      </c>
      <c r="U23" s="267">
        <f>SUM(Q23:T23)</f>
        <v>0.3</v>
      </c>
      <c r="V23" s="267">
        <f t="shared" si="3"/>
        <v>0.3</v>
      </c>
      <c r="W23" s="265">
        <v>0.81</v>
      </c>
      <c r="X23" s="264">
        <f>(V23/O23)*L23</f>
        <v>0.24294106722918959</v>
      </c>
      <c r="Y23" s="265">
        <v>1</v>
      </c>
      <c r="Z23" s="265">
        <f>+V23/O23</f>
        <v>0.3</v>
      </c>
      <c r="AA23" s="376">
        <f>U23/P23</f>
        <v>1</v>
      </c>
      <c r="AB23" s="376">
        <f>V23/O23</f>
        <v>0.3</v>
      </c>
      <c r="AC23" s="282">
        <v>0.25</v>
      </c>
      <c r="AD23" s="277">
        <v>0.25</v>
      </c>
      <c r="AE23" s="277">
        <v>0.2</v>
      </c>
    </row>
    <row r="24" spans="1:31" ht="87" customHeight="1" x14ac:dyDescent="0.25">
      <c r="A24" s="431"/>
      <c r="B24" s="182"/>
      <c r="C24" s="46"/>
      <c r="D24" s="43"/>
      <c r="E24" s="43"/>
      <c r="F24" s="426" t="s">
        <v>531</v>
      </c>
      <c r="G24" s="427"/>
      <c r="H24" s="427"/>
      <c r="I24" s="427"/>
      <c r="J24" s="427"/>
      <c r="K24" s="427"/>
      <c r="L24" s="427"/>
      <c r="M24" s="427"/>
      <c r="N24" s="427"/>
      <c r="O24" s="427"/>
      <c r="P24" s="427"/>
      <c r="Q24" s="427"/>
      <c r="R24" s="427"/>
      <c r="S24" s="427"/>
      <c r="T24" s="427"/>
      <c r="U24" s="427"/>
      <c r="V24" s="428"/>
      <c r="W24" s="245">
        <f>SUM(W22:W23)</f>
        <v>1</v>
      </c>
      <c r="X24" s="246">
        <f>SUM(X22:X23)</f>
        <v>0.43294106722918957</v>
      </c>
      <c r="Y24" s="244">
        <f>AVERAGE(Y22:Y23)</f>
        <v>1</v>
      </c>
      <c r="Z24" s="244">
        <f>AVERAGE(Z22:Z23)</f>
        <v>0.97</v>
      </c>
      <c r="AA24" s="382">
        <f>AVERAGE(AA22:AA23)</f>
        <v>1</v>
      </c>
      <c r="AB24" s="382">
        <f>AVERAGE(AB22:AB23)</f>
        <v>0.65</v>
      </c>
      <c r="AC24" s="282"/>
      <c r="AD24" s="277"/>
      <c r="AE24" s="277"/>
    </row>
    <row r="25" spans="1:31" ht="117.95" customHeight="1" x14ac:dyDescent="0.25">
      <c r="A25" s="431"/>
      <c r="B25" s="441" t="s">
        <v>518</v>
      </c>
      <c r="C25" s="47" t="s">
        <v>310</v>
      </c>
      <c r="D25" s="40" t="s">
        <v>222</v>
      </c>
      <c r="E25" s="43" t="s">
        <v>291</v>
      </c>
      <c r="F25" s="53" t="s">
        <v>226</v>
      </c>
      <c r="G25" s="48" t="s">
        <v>522</v>
      </c>
      <c r="H25" s="42" t="s">
        <v>243</v>
      </c>
      <c r="I25" s="47" t="s">
        <v>288</v>
      </c>
      <c r="J25" s="42">
        <v>0</v>
      </c>
      <c r="K25" s="42" t="s">
        <v>274</v>
      </c>
      <c r="L25" s="347">
        <v>0.35</v>
      </c>
      <c r="M25" s="47" t="s">
        <v>190</v>
      </c>
      <c r="N25" s="40" t="s">
        <v>300</v>
      </c>
      <c r="O25" s="46">
        <v>1</v>
      </c>
      <c r="P25" s="197">
        <v>7.0000000000000007E-2</v>
      </c>
      <c r="Q25" s="259">
        <v>0.08</v>
      </c>
      <c r="R25" s="272">
        <v>0</v>
      </c>
      <c r="S25" s="303">
        <v>0</v>
      </c>
      <c r="T25" s="366">
        <v>0</v>
      </c>
      <c r="U25" s="273">
        <f>SUM(Q25:T25)</f>
        <v>0.08</v>
      </c>
      <c r="V25" s="273">
        <f t="shared" si="3"/>
        <v>0.08</v>
      </c>
      <c r="W25" s="264">
        <v>0.35</v>
      </c>
      <c r="X25" s="274">
        <f>+W25</f>
        <v>0.35</v>
      </c>
      <c r="Y25" s="274">
        <v>1</v>
      </c>
      <c r="Z25" s="274">
        <f>+V25/O25</f>
        <v>0.08</v>
      </c>
      <c r="AA25" s="379">
        <v>1</v>
      </c>
      <c r="AB25" s="379">
        <f>V25/O25</f>
        <v>0.08</v>
      </c>
      <c r="AC25" s="282">
        <v>0.48</v>
      </c>
      <c r="AD25" s="285">
        <v>0.22</v>
      </c>
      <c r="AE25" s="277">
        <v>0.23</v>
      </c>
    </row>
    <row r="26" spans="1:31" ht="80.45" customHeight="1" x14ac:dyDescent="0.25">
      <c r="A26" s="431"/>
      <c r="B26" s="442"/>
      <c r="C26" s="46" t="s">
        <v>310</v>
      </c>
      <c r="D26" s="43" t="s">
        <v>222</v>
      </c>
      <c r="E26" s="43" t="s">
        <v>291</v>
      </c>
      <c r="F26" s="53" t="s">
        <v>226</v>
      </c>
      <c r="G26" s="48" t="s">
        <v>522</v>
      </c>
      <c r="H26" s="42" t="s">
        <v>244</v>
      </c>
      <c r="I26" s="47" t="s">
        <v>288</v>
      </c>
      <c r="J26" s="42">
        <v>0</v>
      </c>
      <c r="K26" s="42" t="s">
        <v>275</v>
      </c>
      <c r="L26" s="347">
        <v>0.35</v>
      </c>
      <c r="M26" s="47" t="s">
        <v>190</v>
      </c>
      <c r="N26" s="48" t="s">
        <v>305</v>
      </c>
      <c r="O26" s="46">
        <v>1</v>
      </c>
      <c r="P26" s="197">
        <v>7.0000000000000007E-2</v>
      </c>
      <c r="Q26" s="259">
        <v>0</v>
      </c>
      <c r="R26" s="174">
        <v>7.0000000000000007E-2</v>
      </c>
      <c r="S26" s="302">
        <v>0</v>
      </c>
      <c r="T26" s="366">
        <v>0</v>
      </c>
      <c r="U26" s="269">
        <f>SUM(Q26:T26)</f>
        <v>7.0000000000000007E-2</v>
      </c>
      <c r="V26" s="269">
        <f t="shared" si="3"/>
        <v>7.0000000000000007E-2</v>
      </c>
      <c r="W26" s="264">
        <f t="shared" si="10"/>
        <v>0.35</v>
      </c>
      <c r="X26" s="274">
        <f t="shared" ref="X26:X35" si="11">+W26</f>
        <v>0.35</v>
      </c>
      <c r="Y26" s="274">
        <f>+(Q26+R26)/P26</f>
        <v>1</v>
      </c>
      <c r="Z26" s="274">
        <f t="shared" ref="Z26:Z29" si="12">+V26/O26</f>
        <v>7.0000000000000007E-2</v>
      </c>
      <c r="AA26" s="379">
        <v>1</v>
      </c>
      <c r="AB26" s="379">
        <f>V26/O26</f>
        <v>7.0000000000000007E-2</v>
      </c>
      <c r="AC26" s="282">
        <v>0.48</v>
      </c>
      <c r="AD26" s="277">
        <v>0.22</v>
      </c>
      <c r="AE26" s="277">
        <v>0.23</v>
      </c>
    </row>
    <row r="27" spans="1:31" ht="85.5" x14ac:dyDescent="0.25">
      <c r="A27" s="431"/>
      <c r="B27" s="442"/>
      <c r="C27" s="46" t="s">
        <v>310</v>
      </c>
      <c r="D27" s="43" t="s">
        <v>222</v>
      </c>
      <c r="E27" s="43" t="s">
        <v>291</v>
      </c>
      <c r="F27" s="53" t="s">
        <v>226</v>
      </c>
      <c r="G27" s="48" t="s">
        <v>522</v>
      </c>
      <c r="H27" s="42" t="s">
        <v>245</v>
      </c>
      <c r="I27" s="47" t="s">
        <v>288</v>
      </c>
      <c r="J27" s="42">
        <v>0</v>
      </c>
      <c r="K27" s="42" t="s">
        <v>276</v>
      </c>
      <c r="L27" s="347">
        <v>0.3</v>
      </c>
      <c r="M27" s="47" t="s">
        <v>190</v>
      </c>
      <c r="N27" s="43" t="s">
        <v>306</v>
      </c>
      <c r="O27" s="277">
        <v>1</v>
      </c>
      <c r="P27" s="275">
        <v>0.5</v>
      </c>
      <c r="Q27" s="259">
        <v>0</v>
      </c>
      <c r="R27" s="174">
        <v>0.2</v>
      </c>
      <c r="S27" s="302">
        <v>0.1</v>
      </c>
      <c r="T27" s="365">
        <v>0.2</v>
      </c>
      <c r="U27" s="267">
        <f>SUM(Q27:T27)</f>
        <v>0.5</v>
      </c>
      <c r="V27" s="267">
        <f t="shared" si="3"/>
        <v>0.5</v>
      </c>
      <c r="W27" s="266">
        <f>+(U27/P27)*L27</f>
        <v>0.3</v>
      </c>
      <c r="X27" s="274">
        <f t="shared" si="11"/>
        <v>0.3</v>
      </c>
      <c r="Y27" s="274">
        <f>+(Q27+R27)/P27</f>
        <v>0.4</v>
      </c>
      <c r="Z27" s="274">
        <f t="shared" si="12"/>
        <v>0.5</v>
      </c>
      <c r="AA27" s="379">
        <f>U27/P27</f>
        <v>1</v>
      </c>
      <c r="AB27" s="379">
        <f>V27/O27</f>
        <v>0.5</v>
      </c>
      <c r="AC27" s="282">
        <v>0.5</v>
      </c>
      <c r="AD27" s="277">
        <v>0</v>
      </c>
      <c r="AE27" s="277">
        <v>0</v>
      </c>
    </row>
    <row r="28" spans="1:31" ht="75" x14ac:dyDescent="0.25">
      <c r="A28" s="431"/>
      <c r="B28" s="442"/>
      <c r="C28" s="46" t="s">
        <v>310</v>
      </c>
      <c r="D28" s="43" t="s">
        <v>222</v>
      </c>
      <c r="E28" s="43" t="s">
        <v>291</v>
      </c>
      <c r="F28" s="53" t="s">
        <v>226</v>
      </c>
      <c r="G28" s="48" t="s">
        <v>522</v>
      </c>
      <c r="H28" s="42" t="s">
        <v>246</v>
      </c>
      <c r="I28" s="47" t="s">
        <v>288</v>
      </c>
      <c r="J28" s="42">
        <v>0</v>
      </c>
      <c r="K28" s="42" t="s">
        <v>277</v>
      </c>
      <c r="L28" s="347" t="s">
        <v>503</v>
      </c>
      <c r="M28" s="47" t="s">
        <v>190</v>
      </c>
      <c r="N28" s="40" t="s">
        <v>286</v>
      </c>
      <c r="O28" s="46">
        <v>1</v>
      </c>
      <c r="P28" s="275" t="s">
        <v>503</v>
      </c>
      <c r="Q28" s="259" t="s">
        <v>503</v>
      </c>
      <c r="R28" s="174" t="s">
        <v>503</v>
      </c>
      <c r="S28" s="304" t="s">
        <v>503</v>
      </c>
      <c r="T28" s="364" t="s">
        <v>503</v>
      </c>
      <c r="U28" s="263">
        <f>SUM(Q28:T28)</f>
        <v>0</v>
      </c>
      <c r="V28" s="263">
        <f t="shared" si="3"/>
        <v>0</v>
      </c>
      <c r="W28" s="268" t="s">
        <v>512</v>
      </c>
      <c r="X28" s="274" t="str">
        <f t="shared" si="11"/>
        <v>NA</v>
      </c>
      <c r="Y28" s="274"/>
      <c r="Z28" s="274">
        <f t="shared" si="12"/>
        <v>0</v>
      </c>
      <c r="AA28" s="268" t="s">
        <v>512</v>
      </c>
      <c r="AB28" s="274" t="str">
        <f t="shared" ref="AB28:AB29" si="13">+AA28</f>
        <v>NA</v>
      </c>
      <c r="AC28" s="282">
        <v>1</v>
      </c>
      <c r="AD28" s="277">
        <v>0</v>
      </c>
      <c r="AE28" s="277">
        <v>0</v>
      </c>
    </row>
    <row r="29" spans="1:31" ht="75" x14ac:dyDescent="0.25">
      <c r="A29" s="431"/>
      <c r="B29" s="443"/>
      <c r="C29" s="46" t="s">
        <v>310</v>
      </c>
      <c r="D29" s="43" t="s">
        <v>222</v>
      </c>
      <c r="E29" s="43" t="s">
        <v>291</v>
      </c>
      <c r="F29" s="53" t="s">
        <v>226</v>
      </c>
      <c r="G29" s="48" t="s">
        <v>522</v>
      </c>
      <c r="H29" s="42" t="s">
        <v>247</v>
      </c>
      <c r="I29" s="47" t="s">
        <v>288</v>
      </c>
      <c r="J29" s="42">
        <v>0</v>
      </c>
      <c r="K29" s="42" t="s">
        <v>278</v>
      </c>
      <c r="L29" s="347" t="s">
        <v>503</v>
      </c>
      <c r="M29" s="47" t="s">
        <v>190</v>
      </c>
      <c r="N29" s="40" t="s">
        <v>300</v>
      </c>
      <c r="O29" s="46">
        <v>1</v>
      </c>
      <c r="P29" s="197" t="s">
        <v>503</v>
      </c>
      <c r="Q29" s="259" t="s">
        <v>503</v>
      </c>
      <c r="R29" s="174" t="s">
        <v>503</v>
      </c>
      <c r="S29" s="304" t="s">
        <v>503</v>
      </c>
      <c r="T29" s="364" t="s">
        <v>503</v>
      </c>
      <c r="U29" s="263">
        <f>SUM(Q29:T29)</f>
        <v>0</v>
      </c>
      <c r="V29" s="263">
        <f t="shared" si="3"/>
        <v>0</v>
      </c>
      <c r="W29" s="268" t="s">
        <v>512</v>
      </c>
      <c r="X29" s="274" t="str">
        <f t="shared" si="11"/>
        <v>NA</v>
      </c>
      <c r="Y29" s="274"/>
      <c r="Z29" s="274">
        <f t="shared" si="12"/>
        <v>0</v>
      </c>
      <c r="AA29" s="268" t="s">
        <v>512</v>
      </c>
      <c r="AB29" s="274" t="str">
        <f t="shared" si="13"/>
        <v>NA</v>
      </c>
      <c r="AC29" s="282">
        <v>0.4</v>
      </c>
      <c r="AD29" s="277">
        <v>0.4</v>
      </c>
      <c r="AE29" s="277">
        <v>0.2</v>
      </c>
    </row>
    <row r="30" spans="1:31" ht="55.5" customHeight="1" x14ac:dyDescent="0.25">
      <c r="A30" s="431"/>
      <c r="B30" s="182"/>
      <c r="C30" s="46"/>
      <c r="D30" s="43"/>
      <c r="E30" s="43"/>
      <c r="F30" s="426" t="s">
        <v>532</v>
      </c>
      <c r="G30" s="427"/>
      <c r="H30" s="427"/>
      <c r="I30" s="427"/>
      <c r="J30" s="427"/>
      <c r="K30" s="427"/>
      <c r="L30" s="427"/>
      <c r="M30" s="427"/>
      <c r="N30" s="427"/>
      <c r="O30" s="427"/>
      <c r="P30" s="427"/>
      <c r="Q30" s="427"/>
      <c r="R30" s="427"/>
      <c r="S30" s="427"/>
      <c r="T30" s="427"/>
      <c r="U30" s="427"/>
      <c r="V30" s="428"/>
      <c r="W30" s="242">
        <f>SUM(W25:W29)</f>
        <v>1</v>
      </c>
      <c r="X30" s="242">
        <f>SUM(X25:X29)</f>
        <v>1</v>
      </c>
      <c r="Y30" s="242">
        <f>AVERAGE(Y25:Y29)</f>
        <v>0.79999999999999993</v>
      </c>
      <c r="Z30" s="242">
        <f>AVERAGE(Z25:Z29)</f>
        <v>0.13</v>
      </c>
      <c r="AA30" s="380">
        <f>AVERAGE(AA25:AA27)</f>
        <v>1</v>
      </c>
      <c r="AB30" s="380">
        <f>AVERAGE(AB25:AB27)</f>
        <v>0.21666666666666667</v>
      </c>
      <c r="AC30" s="282"/>
      <c r="AD30" s="277"/>
      <c r="AE30" s="277"/>
    </row>
    <row r="31" spans="1:31" ht="75" x14ac:dyDescent="0.25">
      <c r="A31" s="431"/>
      <c r="B31" s="441" t="s">
        <v>518</v>
      </c>
      <c r="C31" s="47" t="s">
        <v>310</v>
      </c>
      <c r="D31" s="40" t="s">
        <v>222</v>
      </c>
      <c r="E31" s="43" t="s">
        <v>291</v>
      </c>
      <c r="F31" s="54" t="s">
        <v>227</v>
      </c>
      <c r="G31" s="211" t="s">
        <v>523</v>
      </c>
      <c r="H31" s="42" t="s">
        <v>248</v>
      </c>
      <c r="I31" s="47" t="s">
        <v>288</v>
      </c>
      <c r="J31" s="42">
        <v>0</v>
      </c>
      <c r="K31" s="42" t="s">
        <v>279</v>
      </c>
      <c r="L31" s="347">
        <v>0.45</v>
      </c>
      <c r="M31" s="47" t="s">
        <v>190</v>
      </c>
      <c r="N31" s="40" t="s">
        <v>301</v>
      </c>
      <c r="O31" s="46">
        <v>16</v>
      </c>
      <c r="P31" s="197">
        <v>4</v>
      </c>
      <c r="Q31" s="259">
        <v>6</v>
      </c>
      <c r="R31" s="174">
        <v>0</v>
      </c>
      <c r="S31" s="302">
        <v>1</v>
      </c>
      <c r="T31" s="363">
        <v>1</v>
      </c>
      <c r="U31" s="263">
        <f>SUM(Q31:T31)</f>
        <v>8</v>
      </c>
      <c r="V31" s="263">
        <f t="shared" si="3"/>
        <v>8</v>
      </c>
      <c r="W31" s="264">
        <v>0.45</v>
      </c>
      <c r="X31" s="274">
        <f>(V31/O31)*L31</f>
        <v>0.22500000000000001</v>
      </c>
      <c r="Y31" s="274">
        <v>1</v>
      </c>
      <c r="Z31" s="274">
        <f>+V31/O31</f>
        <v>0.5</v>
      </c>
      <c r="AA31" s="379">
        <v>1</v>
      </c>
      <c r="AB31" s="379">
        <f>V31/O31</f>
        <v>0.5</v>
      </c>
      <c r="AC31" s="282">
        <v>4</v>
      </c>
      <c r="AD31" s="277">
        <v>4</v>
      </c>
      <c r="AE31" s="277">
        <v>4</v>
      </c>
    </row>
    <row r="32" spans="1:31" ht="75" x14ac:dyDescent="0.25">
      <c r="A32" s="431"/>
      <c r="B32" s="442"/>
      <c r="C32" s="46" t="s">
        <v>310</v>
      </c>
      <c r="D32" s="43" t="s">
        <v>222</v>
      </c>
      <c r="E32" s="43" t="s">
        <v>291</v>
      </c>
      <c r="F32" s="54" t="s">
        <v>227</v>
      </c>
      <c r="G32" s="211" t="s">
        <v>523</v>
      </c>
      <c r="H32" s="42" t="s">
        <v>249</v>
      </c>
      <c r="I32" s="47" t="s">
        <v>288</v>
      </c>
      <c r="J32" s="42">
        <v>0</v>
      </c>
      <c r="K32" s="42" t="s">
        <v>280</v>
      </c>
      <c r="L32" s="347">
        <v>0.3</v>
      </c>
      <c r="M32" s="47" t="s">
        <v>190</v>
      </c>
      <c r="N32" s="43" t="s">
        <v>302</v>
      </c>
      <c r="O32" s="46">
        <v>1</v>
      </c>
      <c r="P32" s="197">
        <v>1</v>
      </c>
      <c r="Q32" s="259">
        <v>0</v>
      </c>
      <c r="R32" s="174">
        <v>0</v>
      </c>
      <c r="S32" s="302">
        <v>0</v>
      </c>
      <c r="T32" s="363">
        <v>0</v>
      </c>
      <c r="U32" s="263">
        <f>SUM(Q32:T32)</f>
        <v>0</v>
      </c>
      <c r="V32" s="263">
        <f t="shared" si="3"/>
        <v>0</v>
      </c>
      <c r="W32" s="264">
        <f>+(U32/P32)*L32</f>
        <v>0</v>
      </c>
      <c r="X32" s="274">
        <f>+W32</f>
        <v>0</v>
      </c>
      <c r="Y32" s="274">
        <f>+(Q32+R32)/P32</f>
        <v>0</v>
      </c>
      <c r="Z32" s="274">
        <f t="shared" ref="Z32:Z35" si="14">+V32/O32</f>
        <v>0</v>
      </c>
      <c r="AA32" s="379">
        <f t="shared" ref="AA32:AA34" si="15">U32/P32</f>
        <v>0</v>
      </c>
      <c r="AB32" s="379">
        <f>V32/O32</f>
        <v>0</v>
      </c>
      <c r="AC32" s="282">
        <v>1</v>
      </c>
      <c r="AD32" s="277">
        <v>1</v>
      </c>
      <c r="AE32" s="277">
        <v>1</v>
      </c>
    </row>
    <row r="33" spans="1:31" ht="75" x14ac:dyDescent="0.25">
      <c r="A33" s="431"/>
      <c r="B33" s="442"/>
      <c r="C33" s="46" t="s">
        <v>310</v>
      </c>
      <c r="D33" s="43" t="s">
        <v>222</v>
      </c>
      <c r="E33" s="43" t="s">
        <v>291</v>
      </c>
      <c r="F33" s="54" t="s">
        <v>227</v>
      </c>
      <c r="G33" s="211" t="s">
        <v>523</v>
      </c>
      <c r="H33" s="42" t="s">
        <v>250</v>
      </c>
      <c r="I33" s="47" t="s">
        <v>288</v>
      </c>
      <c r="J33" s="42">
        <v>0</v>
      </c>
      <c r="K33" s="42" t="s">
        <v>281</v>
      </c>
      <c r="L33" s="347">
        <v>0.1</v>
      </c>
      <c r="M33" s="47" t="s">
        <v>190</v>
      </c>
      <c r="N33" s="48" t="s">
        <v>305</v>
      </c>
      <c r="O33" s="46">
        <v>1</v>
      </c>
      <c r="P33" s="197">
        <v>0.25</v>
      </c>
      <c r="Q33" s="259">
        <v>0</v>
      </c>
      <c r="R33" s="174">
        <v>0</v>
      </c>
      <c r="S33" s="302">
        <v>0</v>
      </c>
      <c r="T33" s="363">
        <f>P33*10%</f>
        <v>2.5000000000000001E-2</v>
      </c>
      <c r="U33" s="375">
        <f>SUM(Q33:T33)</f>
        <v>2.5000000000000001E-2</v>
      </c>
      <c r="V33" s="375">
        <f t="shared" si="3"/>
        <v>2.5000000000000001E-2</v>
      </c>
      <c r="W33" s="264">
        <f t="shared" si="10"/>
        <v>1.0000000000000002E-2</v>
      </c>
      <c r="X33" s="383">
        <f>(V33/O33)*L33</f>
        <v>2.5000000000000005E-3</v>
      </c>
      <c r="Y33" s="274">
        <f>+(Q33+R33)/P33</f>
        <v>0</v>
      </c>
      <c r="Z33" s="274">
        <f t="shared" si="14"/>
        <v>2.5000000000000001E-2</v>
      </c>
      <c r="AA33" s="379">
        <f t="shared" si="15"/>
        <v>0.1</v>
      </c>
      <c r="AB33" s="379">
        <f>V33/O33</f>
        <v>2.5000000000000001E-2</v>
      </c>
      <c r="AC33" s="282">
        <v>0.25</v>
      </c>
      <c r="AD33" s="277">
        <v>0.25</v>
      </c>
      <c r="AE33" s="277">
        <v>0.25</v>
      </c>
    </row>
    <row r="34" spans="1:31" ht="114" x14ac:dyDescent="0.25">
      <c r="A34" s="431"/>
      <c r="B34" s="442"/>
      <c r="C34" s="46" t="s">
        <v>310</v>
      </c>
      <c r="D34" s="43" t="s">
        <v>222</v>
      </c>
      <c r="E34" s="43" t="s">
        <v>291</v>
      </c>
      <c r="F34" s="54" t="s">
        <v>227</v>
      </c>
      <c r="G34" s="211" t="s">
        <v>523</v>
      </c>
      <c r="H34" s="42" t="s">
        <v>251</v>
      </c>
      <c r="I34" s="47" t="s">
        <v>288</v>
      </c>
      <c r="J34" s="42">
        <v>0</v>
      </c>
      <c r="K34" s="42" t="s">
        <v>282</v>
      </c>
      <c r="L34" s="347">
        <v>0.15</v>
      </c>
      <c r="M34" s="47" t="s">
        <v>190</v>
      </c>
      <c r="N34" s="40" t="s">
        <v>301</v>
      </c>
      <c r="O34" s="46">
        <v>4</v>
      </c>
      <c r="P34" s="197">
        <v>1</v>
      </c>
      <c r="Q34" s="259">
        <v>0</v>
      </c>
      <c r="R34" s="174">
        <v>1</v>
      </c>
      <c r="S34" s="302">
        <v>0</v>
      </c>
      <c r="T34" s="363">
        <v>0</v>
      </c>
      <c r="U34" s="263">
        <f>SUM(Q34:T34)</f>
        <v>1</v>
      </c>
      <c r="V34" s="263">
        <f t="shared" si="3"/>
        <v>1</v>
      </c>
      <c r="W34" s="264">
        <f t="shared" si="10"/>
        <v>0.15</v>
      </c>
      <c r="X34" s="383">
        <f>(V34/O34)*L34</f>
        <v>3.7499999999999999E-2</v>
      </c>
      <c r="Y34" s="274">
        <f t="shared" ref="Y34" si="16">+R34/P34</f>
        <v>1</v>
      </c>
      <c r="Z34" s="274">
        <f t="shared" si="14"/>
        <v>0.25</v>
      </c>
      <c r="AA34" s="379">
        <f t="shared" si="15"/>
        <v>1</v>
      </c>
      <c r="AB34" s="379">
        <f>V34/O34</f>
        <v>0.25</v>
      </c>
      <c r="AC34" s="282">
        <v>1</v>
      </c>
      <c r="AD34" s="277">
        <v>1</v>
      </c>
      <c r="AE34" s="277">
        <v>1</v>
      </c>
    </row>
    <row r="35" spans="1:31" ht="75" x14ac:dyDescent="0.25">
      <c r="A35" s="431"/>
      <c r="B35" s="443"/>
      <c r="C35" s="46" t="s">
        <v>310</v>
      </c>
      <c r="D35" s="43" t="s">
        <v>222</v>
      </c>
      <c r="E35" s="43" t="s">
        <v>291</v>
      </c>
      <c r="F35" s="54" t="s">
        <v>227</v>
      </c>
      <c r="G35" s="211" t="s">
        <v>523</v>
      </c>
      <c r="H35" s="42" t="s">
        <v>252</v>
      </c>
      <c r="I35" s="47" t="s">
        <v>288</v>
      </c>
      <c r="J35" s="42">
        <v>0</v>
      </c>
      <c r="K35" s="42" t="s">
        <v>283</v>
      </c>
      <c r="L35" s="347" t="s">
        <v>503</v>
      </c>
      <c r="M35" s="47" t="s">
        <v>190</v>
      </c>
      <c r="N35" s="40" t="s">
        <v>300</v>
      </c>
      <c r="O35" s="46">
        <v>1</v>
      </c>
      <c r="P35" s="275" t="s">
        <v>503</v>
      </c>
      <c r="Q35" s="345" t="s">
        <v>503</v>
      </c>
      <c r="R35" s="346" t="s">
        <v>503</v>
      </c>
      <c r="S35" s="302" t="s">
        <v>503</v>
      </c>
      <c r="T35" s="363" t="s">
        <v>503</v>
      </c>
      <c r="U35" s="263">
        <f>SUM(Q35:T35)</f>
        <v>0</v>
      </c>
      <c r="V35" s="263">
        <f t="shared" si="3"/>
        <v>0</v>
      </c>
      <c r="W35" s="264" t="s">
        <v>512</v>
      </c>
      <c r="X35" s="274" t="str">
        <f t="shared" si="11"/>
        <v>NA</v>
      </c>
      <c r="Y35" s="274"/>
      <c r="Z35" s="274">
        <f t="shared" si="14"/>
        <v>0</v>
      </c>
      <c r="AA35" s="264" t="s">
        <v>512</v>
      </c>
      <c r="AB35" s="379" t="s">
        <v>512</v>
      </c>
      <c r="AC35" s="282">
        <v>0.5</v>
      </c>
      <c r="AD35" s="277">
        <v>0.25</v>
      </c>
      <c r="AE35" s="277">
        <v>0.25</v>
      </c>
    </row>
    <row r="36" spans="1:31" ht="56.1" customHeight="1" x14ac:dyDescent="0.25">
      <c r="A36" s="40"/>
      <c r="B36" s="183"/>
      <c r="C36" s="46"/>
      <c r="D36" s="43"/>
      <c r="E36" s="43"/>
      <c r="F36" s="426" t="s">
        <v>533</v>
      </c>
      <c r="G36" s="427"/>
      <c r="H36" s="427"/>
      <c r="I36" s="427"/>
      <c r="J36" s="427"/>
      <c r="K36" s="427"/>
      <c r="L36" s="427"/>
      <c r="M36" s="427"/>
      <c r="N36" s="427"/>
      <c r="O36" s="427"/>
      <c r="P36" s="427"/>
      <c r="Q36" s="427"/>
      <c r="R36" s="427"/>
      <c r="S36" s="427"/>
      <c r="T36" s="427"/>
      <c r="U36" s="427"/>
      <c r="V36" s="428"/>
      <c r="W36" s="242">
        <f>SUM(W31:W35)</f>
        <v>0.61</v>
      </c>
      <c r="X36" s="242">
        <f>SUM(X31:X35)</f>
        <v>0.26500000000000001</v>
      </c>
      <c r="Y36" s="242">
        <f>AVERAGE(Y31:Y35)</f>
        <v>0.5</v>
      </c>
      <c r="Z36" s="242">
        <f>AVERAGE(Z31:Z35)</f>
        <v>0.155</v>
      </c>
      <c r="AA36" s="380">
        <f>AVERAGE(AA31:AA34)</f>
        <v>0.52500000000000002</v>
      </c>
      <c r="AB36" s="380">
        <f>AVERAGE(AB31:AB34)</f>
        <v>0.19375000000000001</v>
      </c>
      <c r="AC36" s="282"/>
      <c r="AD36" s="277"/>
      <c r="AE36" s="277"/>
    </row>
    <row r="37" spans="1:31" ht="282.75" customHeight="1" x14ac:dyDescent="0.25">
      <c r="A37" s="56"/>
      <c r="B37" s="58" t="s">
        <v>518</v>
      </c>
      <c r="C37" s="43" t="s">
        <v>311</v>
      </c>
      <c r="D37" s="43" t="s">
        <v>312</v>
      </c>
      <c r="E37" s="210" t="s">
        <v>292</v>
      </c>
      <c r="F37" s="55" t="s">
        <v>294</v>
      </c>
      <c r="G37" s="211" t="s">
        <v>524</v>
      </c>
      <c r="H37" s="43" t="s">
        <v>296</v>
      </c>
      <c r="I37" s="47" t="s">
        <v>288</v>
      </c>
      <c r="J37" s="46" t="s">
        <v>309</v>
      </c>
      <c r="K37" s="43" t="s">
        <v>307</v>
      </c>
      <c r="L37" s="347" t="s">
        <v>503</v>
      </c>
      <c r="M37" s="47" t="s">
        <v>190</v>
      </c>
      <c r="N37" s="40" t="s">
        <v>300</v>
      </c>
      <c r="O37" s="46">
        <v>1</v>
      </c>
      <c r="P37" s="197">
        <v>0</v>
      </c>
      <c r="Q37" s="259" t="s">
        <v>503</v>
      </c>
      <c r="R37" s="174" t="s">
        <v>503</v>
      </c>
      <c r="S37" s="302" t="s">
        <v>503</v>
      </c>
      <c r="T37" s="363" t="s">
        <v>503</v>
      </c>
      <c r="U37" s="263">
        <f>SUM(R37:T37)</f>
        <v>0</v>
      </c>
      <c r="V37" s="263">
        <f t="shared" si="3"/>
        <v>0</v>
      </c>
      <c r="W37" s="268" t="s">
        <v>512</v>
      </c>
      <c r="X37" s="274">
        <v>0</v>
      </c>
      <c r="Y37" s="268" t="s">
        <v>512</v>
      </c>
      <c r="Z37" s="274">
        <v>0</v>
      </c>
      <c r="AA37" s="268" t="s">
        <v>512</v>
      </c>
      <c r="AB37" s="379">
        <v>0</v>
      </c>
      <c r="AC37" s="282">
        <v>1</v>
      </c>
      <c r="AD37" s="277">
        <v>1</v>
      </c>
      <c r="AE37" s="277">
        <v>1</v>
      </c>
    </row>
    <row r="38" spans="1:31" ht="48.75" customHeight="1" x14ac:dyDescent="0.25">
      <c r="A38" s="56"/>
      <c r="B38" s="58"/>
      <c r="C38" s="43"/>
      <c r="D38" s="43"/>
      <c r="E38" s="210"/>
      <c r="F38" s="426" t="s">
        <v>534</v>
      </c>
      <c r="G38" s="427"/>
      <c r="H38" s="427"/>
      <c r="I38" s="427"/>
      <c r="J38" s="427"/>
      <c r="K38" s="427"/>
      <c r="L38" s="427"/>
      <c r="M38" s="427"/>
      <c r="N38" s="427"/>
      <c r="O38" s="427"/>
      <c r="P38" s="427"/>
      <c r="Q38" s="427"/>
      <c r="R38" s="427"/>
      <c r="S38" s="427"/>
      <c r="T38" s="427"/>
      <c r="U38" s="427"/>
      <c r="V38" s="428"/>
      <c r="W38" s="247"/>
      <c r="X38" s="248">
        <v>0</v>
      </c>
      <c r="Y38" s="249"/>
      <c r="Z38" s="248">
        <v>0</v>
      </c>
      <c r="AA38" s="381" t="s">
        <v>512</v>
      </c>
      <c r="AB38" s="248">
        <v>0</v>
      </c>
      <c r="AC38" s="282"/>
      <c r="AD38" s="277"/>
      <c r="AE38" s="277"/>
    </row>
    <row r="39" spans="1:31" ht="258.75" customHeight="1" x14ac:dyDescent="0.25">
      <c r="A39" s="56"/>
      <c r="B39" s="58" t="s">
        <v>518</v>
      </c>
      <c r="C39" s="43" t="s">
        <v>311</v>
      </c>
      <c r="D39" s="43" t="s">
        <v>313</v>
      </c>
      <c r="E39" s="43" t="s">
        <v>293</v>
      </c>
      <c r="F39" s="43" t="s">
        <v>295</v>
      </c>
      <c r="G39" s="211" t="s">
        <v>525</v>
      </c>
      <c r="H39" s="43" t="s">
        <v>297</v>
      </c>
      <c r="I39" s="47" t="s">
        <v>288</v>
      </c>
      <c r="J39" s="46" t="s">
        <v>309</v>
      </c>
      <c r="K39" s="43" t="s">
        <v>308</v>
      </c>
      <c r="L39" s="347" t="s">
        <v>503</v>
      </c>
      <c r="M39" s="47" t="s">
        <v>190</v>
      </c>
      <c r="N39" s="43" t="s">
        <v>301</v>
      </c>
      <c r="O39" s="46">
        <v>1</v>
      </c>
      <c r="P39" s="197">
        <v>0</v>
      </c>
      <c r="Q39" s="259" t="s">
        <v>503</v>
      </c>
      <c r="R39" s="174" t="s">
        <v>503</v>
      </c>
      <c r="S39" s="302" t="s">
        <v>503</v>
      </c>
      <c r="T39" s="363" t="s">
        <v>503</v>
      </c>
      <c r="U39" s="263">
        <f>SUM(Q39:T39)</f>
        <v>0</v>
      </c>
      <c r="V39" s="263">
        <f t="shared" si="3"/>
        <v>0</v>
      </c>
      <c r="W39" s="268" t="s">
        <v>512</v>
      </c>
      <c r="X39" s="46">
        <v>0</v>
      </c>
      <c r="Y39" s="268" t="s">
        <v>512</v>
      </c>
      <c r="Z39" s="46">
        <v>0</v>
      </c>
      <c r="AA39" s="268" t="s">
        <v>512</v>
      </c>
      <c r="AB39" s="379">
        <v>0</v>
      </c>
      <c r="AC39" s="282">
        <v>1</v>
      </c>
      <c r="AD39" s="277">
        <v>1</v>
      </c>
      <c r="AE39" s="277">
        <v>1</v>
      </c>
    </row>
    <row r="40" spans="1:31" ht="53.25" customHeight="1" x14ac:dyDescent="0.25">
      <c r="F40" s="429" t="s">
        <v>535</v>
      </c>
      <c r="G40" s="429"/>
      <c r="H40" s="429"/>
      <c r="I40" s="429"/>
      <c r="J40" s="429"/>
      <c r="K40" s="429"/>
      <c r="L40" s="429"/>
      <c r="M40" s="429"/>
      <c r="N40" s="429"/>
      <c r="O40" s="429"/>
      <c r="P40" s="429"/>
      <c r="Q40" s="429"/>
      <c r="R40" s="429"/>
      <c r="S40" s="429"/>
      <c r="T40" s="429"/>
      <c r="U40" s="429"/>
      <c r="V40" s="429"/>
      <c r="W40" s="215"/>
      <c r="X40" s="248">
        <v>0</v>
      </c>
      <c r="Y40" s="249"/>
      <c r="Z40" s="248">
        <v>0</v>
      </c>
      <c r="AA40" s="381"/>
      <c r="AB40" s="248">
        <v>0</v>
      </c>
    </row>
    <row r="41" spans="1:31" ht="67.5" customHeight="1" x14ac:dyDescent="0.25">
      <c r="F41" s="430" t="s">
        <v>675</v>
      </c>
      <c r="G41" s="430"/>
      <c r="H41" s="430"/>
      <c r="I41" s="430"/>
      <c r="J41" s="430"/>
      <c r="K41" s="430"/>
      <c r="L41" s="430"/>
      <c r="M41" s="430"/>
      <c r="N41" s="430"/>
      <c r="O41" s="430"/>
      <c r="P41" s="430"/>
      <c r="Q41" s="430"/>
      <c r="R41" s="430"/>
      <c r="S41" s="430"/>
      <c r="T41" s="430"/>
      <c r="U41" s="430"/>
      <c r="V41" s="430"/>
      <c r="W41" s="250">
        <f>+(W16+W21+W24+W30+W36+W38+W40)/5</f>
        <v>0.90199999999999991</v>
      </c>
      <c r="X41" s="250">
        <f>+(X16+X21+X24+X30+X36+X38+X40)/5</f>
        <v>0.62008177550776433</v>
      </c>
      <c r="Y41" s="250">
        <f>+(Y16+Y21+Y24+Y30+Y36+Y38+Y40)/5</f>
        <v>0.76233357142857139</v>
      </c>
      <c r="Z41" s="250">
        <f>+(Z16+Z21+Z24+Z30+Z36+Z38+Z40)/5</f>
        <v>0.71040413163153449</v>
      </c>
      <c r="AA41" s="250">
        <f>+(AA16+AA21+AA24+AA30+AA36)/5</f>
        <v>0.85500000000000009</v>
      </c>
      <c r="AB41" s="250">
        <f>+(AB16+AB21+AB24+AB30+AB36+AB38+AB40)/5</f>
        <v>0.41179698877439186</v>
      </c>
    </row>
    <row r="42" spans="1:31" ht="258.75" customHeight="1" x14ac:dyDescent="0.25"/>
  </sheetData>
  <mergeCells count="22">
    <mergeCell ref="A8:A15"/>
    <mergeCell ref="A17:A35"/>
    <mergeCell ref="A6:AE6"/>
    <mergeCell ref="A5:B5"/>
    <mergeCell ref="A1:B4"/>
    <mergeCell ref="C1:AD1"/>
    <mergeCell ref="C2:AD2"/>
    <mergeCell ref="C3:AD3"/>
    <mergeCell ref="C4:AD4"/>
    <mergeCell ref="B8:B15"/>
    <mergeCell ref="B17:B20"/>
    <mergeCell ref="B22:B23"/>
    <mergeCell ref="B25:B29"/>
    <mergeCell ref="B31:B35"/>
    <mergeCell ref="F36:V36"/>
    <mergeCell ref="F38:V38"/>
    <mergeCell ref="F40:V40"/>
    <mergeCell ref="F41:V41"/>
    <mergeCell ref="F16:V16"/>
    <mergeCell ref="F21:V21"/>
    <mergeCell ref="F24:V24"/>
    <mergeCell ref="F30:V30"/>
  </mergeCells>
  <phoneticPr fontId="16" type="noConversion"/>
  <dataValidations disablePrompts="1" count="1">
    <dataValidation type="list" allowBlank="1" showInputMessage="1" showErrorMessage="1" sqref="M8:M15 M17:M20 M22:M23 M25:M29 M31:M35 M37 M39 M42:M253" xr:uid="{00000000-0002-0000-0100-000000000000}">
      <formula1>$AG$9:$AG$10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4"/>
  <sheetViews>
    <sheetView tabSelected="1" topLeftCell="N85" zoomScale="70" zoomScaleNormal="70" workbookViewId="0">
      <selection activeCell="S90" sqref="S90"/>
    </sheetView>
  </sheetViews>
  <sheetFormatPr baseColWidth="10" defaultRowHeight="15" x14ac:dyDescent="0.25"/>
  <cols>
    <col min="1" max="1" width="24.4257812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5" width="23.28515625" style="355" customWidth="1"/>
    <col min="16" max="16" width="23.7109375" style="350" customWidth="1"/>
    <col min="17" max="17" width="36.85546875" customWidth="1"/>
    <col min="18" max="18" width="39.28515625" bestFit="1" customWidth="1"/>
    <col min="19" max="19" width="89.7109375" customWidth="1"/>
    <col min="22" max="22" width="0" hidden="1" customWidth="1"/>
  </cols>
  <sheetData>
    <row r="1" spans="1:22" s="1" customFormat="1" ht="22.5" customHeight="1" x14ac:dyDescent="0.25">
      <c r="A1" s="582"/>
      <c r="B1" s="583"/>
      <c r="C1" s="588" t="s">
        <v>1</v>
      </c>
      <c r="D1" s="589"/>
      <c r="E1" s="589"/>
      <c r="F1" s="589"/>
      <c r="G1" s="589"/>
      <c r="H1" s="589"/>
      <c r="I1" s="589"/>
      <c r="J1" s="589"/>
      <c r="K1" s="589"/>
      <c r="L1" s="589"/>
      <c r="M1" s="589"/>
      <c r="N1" s="589"/>
      <c r="O1" s="589"/>
      <c r="P1" s="589"/>
      <c r="Q1" s="589"/>
      <c r="R1" s="590"/>
      <c r="S1" s="30" t="s">
        <v>215</v>
      </c>
    </row>
    <row r="2" spans="1:22" s="1" customFormat="1" ht="22.5" customHeight="1" x14ac:dyDescent="0.25">
      <c r="A2" s="584"/>
      <c r="B2" s="585"/>
      <c r="C2" s="588" t="s">
        <v>2</v>
      </c>
      <c r="D2" s="589"/>
      <c r="E2" s="589"/>
      <c r="F2" s="589"/>
      <c r="G2" s="589"/>
      <c r="H2" s="589"/>
      <c r="I2" s="589"/>
      <c r="J2" s="589"/>
      <c r="K2" s="589"/>
      <c r="L2" s="589"/>
      <c r="M2" s="589"/>
      <c r="N2" s="589"/>
      <c r="O2" s="589"/>
      <c r="P2" s="589"/>
      <c r="Q2" s="589"/>
      <c r="R2" s="590"/>
      <c r="S2" s="30" t="s">
        <v>3</v>
      </c>
    </row>
    <row r="3" spans="1:22" s="1" customFormat="1" ht="22.5" customHeight="1" x14ac:dyDescent="0.25">
      <c r="A3" s="584"/>
      <c r="B3" s="585"/>
      <c r="C3" s="588" t="s">
        <v>4</v>
      </c>
      <c r="D3" s="589"/>
      <c r="E3" s="589"/>
      <c r="F3" s="589"/>
      <c r="G3" s="589"/>
      <c r="H3" s="589"/>
      <c r="I3" s="589"/>
      <c r="J3" s="589"/>
      <c r="K3" s="589"/>
      <c r="L3" s="589"/>
      <c r="M3" s="589"/>
      <c r="N3" s="589"/>
      <c r="O3" s="589"/>
      <c r="P3" s="589"/>
      <c r="Q3" s="589"/>
      <c r="R3" s="590"/>
      <c r="S3" s="30" t="s">
        <v>214</v>
      </c>
    </row>
    <row r="4" spans="1:22" s="1" customFormat="1" ht="22.5" customHeight="1" x14ac:dyDescent="0.25">
      <c r="A4" s="586"/>
      <c r="B4" s="587"/>
      <c r="C4" s="588" t="s">
        <v>159</v>
      </c>
      <c r="D4" s="589"/>
      <c r="E4" s="589"/>
      <c r="F4" s="589"/>
      <c r="G4" s="589"/>
      <c r="H4" s="589"/>
      <c r="I4" s="589"/>
      <c r="J4" s="589"/>
      <c r="K4" s="589"/>
      <c r="L4" s="589"/>
      <c r="M4" s="589"/>
      <c r="N4" s="589"/>
      <c r="O4" s="589"/>
      <c r="P4" s="589"/>
      <c r="Q4" s="589"/>
      <c r="R4" s="590"/>
      <c r="S4" s="30" t="s">
        <v>216</v>
      </c>
    </row>
    <row r="5" spans="1:22" s="1" customFormat="1" ht="26.25" customHeight="1" x14ac:dyDescent="0.25">
      <c r="A5" s="591" t="s">
        <v>5</v>
      </c>
      <c r="B5" s="604"/>
      <c r="C5" s="591"/>
      <c r="D5" s="592"/>
      <c r="E5" s="592"/>
      <c r="F5" s="592"/>
      <c r="G5" s="592"/>
      <c r="H5" s="592"/>
      <c r="I5" s="592"/>
      <c r="J5" s="592"/>
      <c r="K5" s="592"/>
      <c r="L5" s="592"/>
      <c r="M5" s="592"/>
      <c r="N5" s="592"/>
      <c r="O5" s="592"/>
      <c r="P5" s="592"/>
      <c r="Q5" s="592"/>
      <c r="R5" s="592"/>
      <c r="S5" s="592"/>
    </row>
    <row r="6" spans="1:22" s="1" customFormat="1" ht="15" customHeight="1" x14ac:dyDescent="0.25">
      <c r="A6" s="600" t="s">
        <v>155</v>
      </c>
      <c r="B6" s="600"/>
      <c r="C6" s="600"/>
      <c r="D6" s="600"/>
      <c r="E6" s="600"/>
      <c r="F6" s="600"/>
      <c r="G6" s="600"/>
      <c r="H6" s="600"/>
      <c r="I6" s="600"/>
      <c r="J6" s="600"/>
      <c r="K6" s="600"/>
      <c r="L6" s="600"/>
      <c r="M6" s="600"/>
      <c r="N6" s="600"/>
      <c r="O6" s="600"/>
      <c r="P6" s="600"/>
      <c r="Q6" s="601"/>
      <c r="R6" s="596" t="s">
        <v>95</v>
      </c>
      <c r="S6" s="597"/>
    </row>
    <row r="7" spans="1:22" s="1" customFormat="1" x14ac:dyDescent="0.25">
      <c r="A7" s="602"/>
      <c r="B7" s="602"/>
      <c r="C7" s="602"/>
      <c r="D7" s="602"/>
      <c r="E7" s="602"/>
      <c r="F7" s="602"/>
      <c r="G7" s="602"/>
      <c r="H7" s="602"/>
      <c r="I7" s="602"/>
      <c r="J7" s="602"/>
      <c r="K7" s="602"/>
      <c r="L7" s="602"/>
      <c r="M7" s="602"/>
      <c r="N7" s="602"/>
      <c r="O7" s="602"/>
      <c r="P7" s="602"/>
      <c r="Q7" s="603"/>
      <c r="R7" s="598"/>
      <c r="S7" s="599"/>
    </row>
    <row r="8" spans="1:22" s="24" customFormat="1" ht="66.75" customHeight="1" x14ac:dyDescent="0.25">
      <c r="A8" s="2" t="s">
        <v>99</v>
      </c>
      <c r="B8" s="2" t="s">
        <v>191</v>
      </c>
      <c r="C8" s="2" t="s">
        <v>172</v>
      </c>
      <c r="D8" s="2" t="s">
        <v>85</v>
      </c>
      <c r="E8" s="2" t="s">
        <v>86</v>
      </c>
      <c r="F8" s="2" t="s">
        <v>87</v>
      </c>
      <c r="G8" s="2" t="s">
        <v>167</v>
      </c>
      <c r="H8" s="2" t="s">
        <v>169</v>
      </c>
      <c r="I8" s="2" t="s">
        <v>168</v>
      </c>
      <c r="J8" s="2" t="s">
        <v>158</v>
      </c>
      <c r="K8" s="374" t="s">
        <v>668</v>
      </c>
      <c r="L8" s="374" t="s">
        <v>669</v>
      </c>
      <c r="M8" s="374" t="s">
        <v>670</v>
      </c>
      <c r="N8" s="374" t="s">
        <v>671</v>
      </c>
      <c r="O8" s="374" t="s">
        <v>686</v>
      </c>
      <c r="P8" s="2" t="s">
        <v>96</v>
      </c>
      <c r="Q8" s="2" t="s">
        <v>88</v>
      </c>
      <c r="R8" s="2" t="s">
        <v>26</v>
      </c>
      <c r="S8" s="2" t="s">
        <v>27</v>
      </c>
    </row>
    <row r="9" spans="1:22" ht="42.75" customHeight="1" x14ac:dyDescent="0.25">
      <c r="A9" s="444" t="s">
        <v>289</v>
      </c>
      <c r="B9" s="593" t="s">
        <v>371</v>
      </c>
      <c r="C9" s="63" t="s">
        <v>372</v>
      </c>
      <c r="D9" s="576" t="s">
        <v>374</v>
      </c>
      <c r="E9" s="496" t="s">
        <v>375</v>
      </c>
      <c r="F9" s="88" t="s">
        <v>376</v>
      </c>
      <c r="G9" s="474" t="s">
        <v>378</v>
      </c>
      <c r="H9" s="444" t="s">
        <v>379</v>
      </c>
      <c r="I9" s="444" t="s">
        <v>380</v>
      </c>
      <c r="J9" s="444" t="s">
        <v>381</v>
      </c>
      <c r="K9" s="526">
        <v>0</v>
      </c>
      <c r="L9" s="526">
        <f>(10960-2307)/2307</f>
        <v>3.7507585609016036</v>
      </c>
      <c r="M9" s="526">
        <f>(32233-10960)/10960</f>
        <v>1.9409671532846715</v>
      </c>
      <c r="N9" s="526">
        <f>(2485-32233)/32233</f>
        <v>-0.92290509726057146</v>
      </c>
      <c r="O9" s="877">
        <f>AVERAGE(K9:N20)</f>
        <v>1.192205154231426</v>
      </c>
      <c r="P9" s="472" t="s">
        <v>91</v>
      </c>
      <c r="Q9" s="88" t="s">
        <v>382</v>
      </c>
      <c r="R9" s="573" t="s">
        <v>388</v>
      </c>
      <c r="S9" s="489" t="s">
        <v>389</v>
      </c>
    </row>
    <row r="10" spans="1:22" ht="45.75" customHeight="1" x14ac:dyDescent="0.25">
      <c r="A10" s="445"/>
      <c r="B10" s="594"/>
      <c r="C10" s="64" t="s">
        <v>373</v>
      </c>
      <c r="D10" s="561"/>
      <c r="E10" s="563"/>
      <c r="F10" s="454" t="s">
        <v>377</v>
      </c>
      <c r="G10" s="508"/>
      <c r="H10" s="445"/>
      <c r="I10" s="445"/>
      <c r="J10" s="445"/>
      <c r="K10" s="527"/>
      <c r="L10" s="527"/>
      <c r="M10" s="527"/>
      <c r="N10" s="527"/>
      <c r="O10" s="878"/>
      <c r="P10" s="488"/>
      <c r="Q10" s="88" t="s">
        <v>383</v>
      </c>
      <c r="R10" s="574"/>
      <c r="S10" s="490"/>
      <c r="V10" t="s">
        <v>89</v>
      </c>
    </row>
    <row r="11" spans="1:22" ht="72.75" customHeight="1" x14ac:dyDescent="0.25">
      <c r="A11" s="445"/>
      <c r="B11" s="594"/>
      <c r="C11" s="64"/>
      <c r="D11" s="561"/>
      <c r="E11" s="563"/>
      <c r="F11" s="454"/>
      <c r="G11" s="508"/>
      <c r="H11" s="445"/>
      <c r="I11" s="445"/>
      <c r="J11" s="445"/>
      <c r="K11" s="527"/>
      <c r="L11" s="527"/>
      <c r="M11" s="527"/>
      <c r="N11" s="527"/>
      <c r="O11" s="878"/>
      <c r="P11" s="488"/>
      <c r="Q11" s="88" t="s">
        <v>384</v>
      </c>
      <c r="R11" s="574"/>
      <c r="S11" s="490"/>
      <c r="V11" t="s">
        <v>90</v>
      </c>
    </row>
    <row r="12" spans="1:22" ht="51.75" customHeight="1" x14ac:dyDescent="0.25">
      <c r="A12" s="445"/>
      <c r="B12" s="594"/>
      <c r="C12" s="64"/>
      <c r="D12" s="561"/>
      <c r="E12" s="563"/>
      <c r="F12" s="454"/>
      <c r="G12" s="508"/>
      <c r="H12" s="445"/>
      <c r="I12" s="445"/>
      <c r="J12" s="445"/>
      <c r="K12" s="527"/>
      <c r="L12" s="527"/>
      <c r="M12" s="527"/>
      <c r="N12" s="527"/>
      <c r="O12" s="878"/>
      <c r="P12" s="488"/>
      <c r="Q12" s="88" t="s">
        <v>385</v>
      </c>
      <c r="R12" s="574"/>
      <c r="S12" s="490"/>
      <c r="V12" t="s">
        <v>91</v>
      </c>
    </row>
    <row r="13" spans="1:22" ht="48" customHeight="1" x14ac:dyDescent="0.25">
      <c r="A13" s="445"/>
      <c r="B13" s="594"/>
      <c r="C13" s="64"/>
      <c r="D13" s="561"/>
      <c r="E13" s="563"/>
      <c r="F13" s="454"/>
      <c r="G13" s="508"/>
      <c r="H13" s="445"/>
      <c r="I13" s="445"/>
      <c r="J13" s="445"/>
      <c r="K13" s="527"/>
      <c r="L13" s="527"/>
      <c r="M13" s="527"/>
      <c r="N13" s="527"/>
      <c r="O13" s="878"/>
      <c r="P13" s="488"/>
      <c r="Q13" s="88" t="s">
        <v>386</v>
      </c>
      <c r="R13" s="574"/>
      <c r="S13" s="490"/>
      <c r="V13" t="s">
        <v>92</v>
      </c>
    </row>
    <row r="14" spans="1:22" ht="55.5" customHeight="1" x14ac:dyDescent="0.25">
      <c r="A14" s="446"/>
      <c r="B14" s="594"/>
      <c r="C14" s="64"/>
      <c r="D14" s="561"/>
      <c r="E14" s="563"/>
      <c r="F14" s="454"/>
      <c r="G14" s="508"/>
      <c r="H14" s="445"/>
      <c r="I14" s="445"/>
      <c r="J14" s="445"/>
      <c r="K14" s="527"/>
      <c r="L14" s="527"/>
      <c r="M14" s="527"/>
      <c r="N14" s="527"/>
      <c r="O14" s="878"/>
      <c r="P14" s="473"/>
      <c r="Q14" s="88" t="s">
        <v>387</v>
      </c>
      <c r="R14" s="574"/>
      <c r="S14" s="517"/>
    </row>
    <row r="15" spans="1:22" ht="28.5" customHeight="1" x14ac:dyDescent="0.25">
      <c r="A15" s="444" t="s">
        <v>289</v>
      </c>
      <c r="B15" s="594"/>
      <c r="C15" s="64"/>
      <c r="D15" s="561"/>
      <c r="E15" s="563"/>
      <c r="F15" s="454"/>
      <c r="G15" s="508"/>
      <c r="H15" s="445"/>
      <c r="I15" s="445"/>
      <c r="J15" s="445"/>
      <c r="K15" s="527"/>
      <c r="L15" s="527"/>
      <c r="M15" s="527"/>
      <c r="N15" s="527"/>
      <c r="O15" s="878"/>
      <c r="P15" s="472" t="s">
        <v>91</v>
      </c>
      <c r="Q15" s="178" t="s">
        <v>390</v>
      </c>
      <c r="R15" s="574"/>
      <c r="S15" s="66" t="s">
        <v>391</v>
      </c>
    </row>
    <row r="16" spans="1:22" ht="30" x14ac:dyDescent="0.25">
      <c r="A16" s="445"/>
      <c r="B16" s="594"/>
      <c r="C16" s="64"/>
      <c r="D16" s="561"/>
      <c r="E16" s="563"/>
      <c r="F16" s="454"/>
      <c r="G16" s="508"/>
      <c r="H16" s="445"/>
      <c r="I16" s="445"/>
      <c r="J16" s="445"/>
      <c r="K16" s="527"/>
      <c r="L16" s="527"/>
      <c r="M16" s="527"/>
      <c r="N16" s="527"/>
      <c r="O16" s="878"/>
      <c r="P16" s="488"/>
      <c r="Q16" s="178" t="s">
        <v>383</v>
      </c>
      <c r="R16" s="574"/>
      <c r="S16" s="67"/>
    </row>
    <row r="17" spans="1:19" ht="30" x14ac:dyDescent="0.25">
      <c r="A17" s="445"/>
      <c r="B17" s="594"/>
      <c r="C17" s="64"/>
      <c r="D17" s="561"/>
      <c r="E17" s="563"/>
      <c r="F17" s="454"/>
      <c r="G17" s="508"/>
      <c r="H17" s="445"/>
      <c r="I17" s="445"/>
      <c r="J17" s="445"/>
      <c r="K17" s="527"/>
      <c r="L17" s="527"/>
      <c r="M17" s="527"/>
      <c r="N17" s="527"/>
      <c r="O17" s="878"/>
      <c r="P17" s="488"/>
      <c r="Q17" s="178" t="s">
        <v>384</v>
      </c>
      <c r="R17" s="574"/>
      <c r="S17" s="67" t="s">
        <v>392</v>
      </c>
    </row>
    <row r="18" spans="1:19" ht="45" x14ac:dyDescent="0.25">
      <c r="A18" s="445"/>
      <c r="B18" s="594"/>
      <c r="C18" s="64"/>
      <c r="D18" s="561"/>
      <c r="E18" s="563"/>
      <c r="F18" s="454"/>
      <c r="G18" s="508"/>
      <c r="H18" s="445"/>
      <c r="I18" s="445"/>
      <c r="J18" s="445"/>
      <c r="K18" s="527"/>
      <c r="L18" s="527"/>
      <c r="M18" s="527"/>
      <c r="N18" s="527"/>
      <c r="O18" s="878"/>
      <c r="P18" s="488"/>
      <c r="Q18" s="178" t="s">
        <v>385</v>
      </c>
      <c r="R18" s="574"/>
      <c r="S18" s="67"/>
    </row>
    <row r="19" spans="1:19" ht="45" x14ac:dyDescent="0.25">
      <c r="A19" s="445"/>
      <c r="B19" s="594"/>
      <c r="C19" s="64"/>
      <c r="D19" s="561"/>
      <c r="E19" s="563"/>
      <c r="F19" s="454"/>
      <c r="G19" s="508"/>
      <c r="H19" s="445"/>
      <c r="I19" s="445"/>
      <c r="J19" s="445"/>
      <c r="K19" s="527"/>
      <c r="L19" s="527"/>
      <c r="M19" s="527"/>
      <c r="N19" s="527"/>
      <c r="O19" s="878"/>
      <c r="P19" s="488"/>
      <c r="Q19" s="178" t="s">
        <v>386</v>
      </c>
      <c r="R19" s="574"/>
      <c r="S19" s="67"/>
    </row>
    <row r="20" spans="1:19" ht="30" x14ac:dyDescent="0.25">
      <c r="A20" s="446"/>
      <c r="B20" s="594"/>
      <c r="C20" s="64"/>
      <c r="D20" s="562"/>
      <c r="E20" s="497"/>
      <c r="F20" s="454"/>
      <c r="G20" s="475"/>
      <c r="H20" s="446"/>
      <c r="I20" s="446"/>
      <c r="J20" s="446"/>
      <c r="K20" s="528"/>
      <c r="L20" s="528"/>
      <c r="M20" s="528"/>
      <c r="N20" s="528"/>
      <c r="O20" s="879"/>
      <c r="P20" s="473"/>
      <c r="Q20" s="178" t="s">
        <v>387</v>
      </c>
      <c r="R20" s="578"/>
      <c r="S20" s="68"/>
    </row>
    <row r="21" spans="1:19" ht="60" x14ac:dyDescent="0.25">
      <c r="A21" s="444" t="s">
        <v>289</v>
      </c>
      <c r="B21" s="594"/>
      <c r="C21" s="69" t="s">
        <v>372</v>
      </c>
      <c r="D21" s="576" t="s">
        <v>374</v>
      </c>
      <c r="E21" s="496" t="s">
        <v>375</v>
      </c>
      <c r="F21" s="181" t="s">
        <v>376</v>
      </c>
      <c r="G21" s="454" t="s">
        <v>378</v>
      </c>
      <c r="H21" s="444" t="s">
        <v>393</v>
      </c>
      <c r="I21" s="444" t="s">
        <v>380</v>
      </c>
      <c r="J21" s="444" t="s">
        <v>381</v>
      </c>
      <c r="K21" s="526">
        <f>2307/40000</f>
        <v>5.7674999999999997E-2</v>
      </c>
      <c r="L21" s="526">
        <f>10960/40000</f>
        <v>0.27400000000000002</v>
      </c>
      <c r="M21" s="526">
        <f>32233/40000</f>
        <v>0.80582500000000001</v>
      </c>
      <c r="N21" s="526">
        <f>2485/40000</f>
        <v>6.2125E-2</v>
      </c>
      <c r="O21" s="526">
        <f>AVERAGE(K21:N32)</f>
        <v>0.29990624999999999</v>
      </c>
      <c r="P21" s="472" t="s">
        <v>91</v>
      </c>
      <c r="Q21" s="179" t="s">
        <v>390</v>
      </c>
      <c r="R21" s="573" t="s">
        <v>388</v>
      </c>
      <c r="S21" s="502" t="s">
        <v>389</v>
      </c>
    </row>
    <row r="22" spans="1:19" ht="15" customHeight="1" x14ac:dyDescent="0.25">
      <c r="A22" s="445"/>
      <c r="B22" s="594"/>
      <c r="C22" s="70" t="s">
        <v>373</v>
      </c>
      <c r="D22" s="561"/>
      <c r="E22" s="563"/>
      <c r="F22" s="455" t="s">
        <v>377</v>
      </c>
      <c r="G22" s="454"/>
      <c r="H22" s="445"/>
      <c r="I22" s="445"/>
      <c r="J22" s="445"/>
      <c r="K22" s="527"/>
      <c r="L22" s="527"/>
      <c r="M22" s="527"/>
      <c r="N22" s="527"/>
      <c r="O22" s="527"/>
      <c r="P22" s="488"/>
      <c r="Q22" s="179" t="s">
        <v>383</v>
      </c>
      <c r="R22" s="574"/>
      <c r="S22" s="490"/>
    </row>
    <row r="23" spans="1:19" ht="15" customHeight="1" x14ac:dyDescent="0.25">
      <c r="A23" s="445"/>
      <c r="B23" s="594"/>
      <c r="C23" s="70"/>
      <c r="D23" s="561"/>
      <c r="E23" s="563"/>
      <c r="F23" s="455"/>
      <c r="G23" s="454"/>
      <c r="H23" s="445"/>
      <c r="I23" s="445"/>
      <c r="J23" s="445"/>
      <c r="K23" s="527"/>
      <c r="L23" s="527"/>
      <c r="M23" s="527"/>
      <c r="N23" s="527"/>
      <c r="O23" s="527"/>
      <c r="P23" s="488"/>
      <c r="Q23" s="179" t="s">
        <v>384</v>
      </c>
      <c r="R23" s="574"/>
      <c r="S23" s="490"/>
    </row>
    <row r="24" spans="1:19" ht="15" customHeight="1" x14ac:dyDescent="0.25">
      <c r="A24" s="445"/>
      <c r="B24" s="594"/>
      <c r="C24" s="70"/>
      <c r="D24" s="561"/>
      <c r="E24" s="563"/>
      <c r="F24" s="455"/>
      <c r="G24" s="454"/>
      <c r="H24" s="445"/>
      <c r="I24" s="445"/>
      <c r="J24" s="445"/>
      <c r="K24" s="527"/>
      <c r="L24" s="527"/>
      <c r="M24" s="527"/>
      <c r="N24" s="527"/>
      <c r="O24" s="527"/>
      <c r="P24" s="488"/>
      <c r="Q24" s="179" t="s">
        <v>385</v>
      </c>
      <c r="R24" s="574"/>
      <c r="S24" s="490"/>
    </row>
    <row r="25" spans="1:19" ht="15" customHeight="1" x14ac:dyDescent="0.25">
      <c r="A25" s="445"/>
      <c r="B25" s="594"/>
      <c r="C25" s="70"/>
      <c r="D25" s="561"/>
      <c r="E25" s="563"/>
      <c r="F25" s="455"/>
      <c r="G25" s="454"/>
      <c r="H25" s="445"/>
      <c r="I25" s="445"/>
      <c r="J25" s="445"/>
      <c r="K25" s="527"/>
      <c r="L25" s="527"/>
      <c r="M25" s="527"/>
      <c r="N25" s="527"/>
      <c r="O25" s="527"/>
      <c r="P25" s="488"/>
      <c r="Q25" s="179" t="s">
        <v>386</v>
      </c>
      <c r="R25" s="574"/>
      <c r="S25" s="490"/>
    </row>
    <row r="26" spans="1:19" ht="15" customHeight="1" x14ac:dyDescent="0.25">
      <c r="A26" s="446"/>
      <c r="B26" s="594"/>
      <c r="C26" s="70"/>
      <c r="D26" s="577"/>
      <c r="E26" s="497"/>
      <c r="F26" s="455"/>
      <c r="G26" s="454"/>
      <c r="H26" s="445"/>
      <c r="I26" s="445"/>
      <c r="J26" s="445"/>
      <c r="K26" s="527"/>
      <c r="L26" s="527"/>
      <c r="M26" s="527"/>
      <c r="N26" s="527"/>
      <c r="O26" s="527"/>
      <c r="P26" s="473"/>
      <c r="Q26" s="179" t="s">
        <v>387</v>
      </c>
      <c r="R26" s="574"/>
      <c r="S26" s="517"/>
    </row>
    <row r="27" spans="1:19" ht="51.95" customHeight="1" x14ac:dyDescent="0.25">
      <c r="A27" s="444" t="s">
        <v>289</v>
      </c>
      <c r="B27" s="594"/>
      <c r="C27" s="70"/>
      <c r="D27" s="579" t="s">
        <v>374</v>
      </c>
      <c r="E27" s="567" t="s">
        <v>375</v>
      </c>
      <c r="F27" s="181" t="s">
        <v>376</v>
      </c>
      <c r="G27" s="454"/>
      <c r="H27" s="445"/>
      <c r="I27" s="445"/>
      <c r="J27" s="445"/>
      <c r="K27" s="527"/>
      <c r="L27" s="527"/>
      <c r="M27" s="527"/>
      <c r="N27" s="527"/>
      <c r="O27" s="527"/>
      <c r="P27" s="472" t="s">
        <v>91</v>
      </c>
      <c r="Q27" s="179" t="s">
        <v>390</v>
      </c>
      <c r="R27" s="574"/>
      <c r="S27" s="66" t="s">
        <v>391</v>
      </c>
    </row>
    <row r="28" spans="1:19" ht="15" customHeight="1" x14ac:dyDescent="0.25">
      <c r="A28" s="445"/>
      <c r="B28" s="594"/>
      <c r="C28" s="70"/>
      <c r="D28" s="580"/>
      <c r="E28" s="568"/>
      <c r="F28" s="455" t="s">
        <v>377</v>
      </c>
      <c r="G28" s="454"/>
      <c r="H28" s="445"/>
      <c r="I28" s="445"/>
      <c r="J28" s="445"/>
      <c r="K28" s="527"/>
      <c r="L28" s="527"/>
      <c r="M28" s="527"/>
      <c r="N28" s="527"/>
      <c r="O28" s="527"/>
      <c r="P28" s="488"/>
      <c r="Q28" s="179" t="s">
        <v>383</v>
      </c>
      <c r="R28" s="574"/>
      <c r="S28" s="67"/>
    </row>
    <row r="29" spans="1:19" ht="15" customHeight="1" x14ac:dyDescent="0.25">
      <c r="A29" s="445"/>
      <c r="B29" s="594"/>
      <c r="C29" s="70"/>
      <c r="D29" s="580"/>
      <c r="E29" s="568"/>
      <c r="F29" s="455"/>
      <c r="G29" s="454"/>
      <c r="H29" s="445"/>
      <c r="I29" s="445"/>
      <c r="J29" s="445"/>
      <c r="K29" s="527"/>
      <c r="L29" s="527"/>
      <c r="M29" s="527"/>
      <c r="N29" s="527"/>
      <c r="O29" s="527"/>
      <c r="P29" s="488"/>
      <c r="Q29" s="179" t="s">
        <v>384</v>
      </c>
      <c r="R29" s="574"/>
      <c r="S29" s="67" t="s">
        <v>392</v>
      </c>
    </row>
    <row r="30" spans="1:19" ht="15" customHeight="1" x14ac:dyDescent="0.25">
      <c r="A30" s="445"/>
      <c r="B30" s="594"/>
      <c r="C30" s="70"/>
      <c r="D30" s="580"/>
      <c r="E30" s="568"/>
      <c r="F30" s="455"/>
      <c r="G30" s="454"/>
      <c r="H30" s="445"/>
      <c r="I30" s="445"/>
      <c r="J30" s="445"/>
      <c r="K30" s="527"/>
      <c r="L30" s="527"/>
      <c r="M30" s="527"/>
      <c r="N30" s="527"/>
      <c r="O30" s="527"/>
      <c r="P30" s="488"/>
      <c r="Q30" s="179" t="s">
        <v>385</v>
      </c>
      <c r="R30" s="574"/>
      <c r="S30" s="67"/>
    </row>
    <row r="31" spans="1:19" ht="15" customHeight="1" x14ac:dyDescent="0.25">
      <c r="A31" s="445"/>
      <c r="B31" s="594"/>
      <c r="C31" s="70"/>
      <c r="D31" s="580"/>
      <c r="E31" s="568"/>
      <c r="F31" s="455"/>
      <c r="G31" s="454"/>
      <c r="H31" s="445"/>
      <c r="I31" s="445"/>
      <c r="J31" s="445"/>
      <c r="K31" s="527"/>
      <c r="L31" s="527"/>
      <c r="M31" s="527"/>
      <c r="N31" s="527"/>
      <c r="O31" s="527"/>
      <c r="P31" s="488"/>
      <c r="Q31" s="179" t="s">
        <v>386</v>
      </c>
      <c r="R31" s="574"/>
      <c r="S31" s="67"/>
    </row>
    <row r="32" spans="1:19" ht="14.25" customHeight="1" x14ac:dyDescent="0.25">
      <c r="A32" s="446"/>
      <c r="B32" s="594"/>
      <c r="C32" s="70"/>
      <c r="D32" s="581"/>
      <c r="E32" s="569"/>
      <c r="F32" s="455"/>
      <c r="G32" s="454"/>
      <c r="H32" s="446"/>
      <c r="I32" s="446"/>
      <c r="J32" s="446"/>
      <c r="K32" s="528"/>
      <c r="L32" s="528"/>
      <c r="M32" s="528"/>
      <c r="N32" s="528"/>
      <c r="O32" s="528"/>
      <c r="P32" s="473"/>
      <c r="Q32" s="179" t="s">
        <v>387</v>
      </c>
      <c r="R32" s="578"/>
      <c r="S32" s="68"/>
    </row>
    <row r="33" spans="1:19" ht="41.45" customHeight="1" x14ac:dyDescent="0.25">
      <c r="A33" s="444" t="s">
        <v>289</v>
      </c>
      <c r="B33" s="594"/>
      <c r="C33" s="70" t="s">
        <v>394</v>
      </c>
      <c r="D33" s="560" t="s">
        <v>374</v>
      </c>
      <c r="E33" s="496" t="s">
        <v>375</v>
      </c>
      <c r="F33" s="88" t="s">
        <v>376</v>
      </c>
      <c r="G33" s="455" t="s">
        <v>395</v>
      </c>
      <c r="H33" s="444" t="s">
        <v>396</v>
      </c>
      <c r="I33" s="444" t="s">
        <v>397</v>
      </c>
      <c r="J33" s="444" t="s">
        <v>398</v>
      </c>
      <c r="K33" s="526">
        <v>0</v>
      </c>
      <c r="L33" s="526">
        <f>(L21-K21)/K21</f>
        <v>3.7507585609016041</v>
      </c>
      <c r="M33" s="526">
        <f>(M21-L21)/L21</f>
        <v>1.9409671532846713</v>
      </c>
      <c r="N33" s="526">
        <f>(N21-M21)/M21</f>
        <v>-0.92290509726057146</v>
      </c>
      <c r="O33" s="880">
        <f>AVERAGE(K33:N38)</f>
        <v>1.192205154231426</v>
      </c>
      <c r="P33" s="472" t="s">
        <v>91</v>
      </c>
      <c r="Q33" s="179" t="s">
        <v>382</v>
      </c>
      <c r="R33" s="573" t="s">
        <v>388</v>
      </c>
      <c r="S33" s="502" t="s">
        <v>399</v>
      </c>
    </row>
    <row r="34" spans="1:19" ht="14.25" customHeight="1" x14ac:dyDescent="0.25">
      <c r="A34" s="445"/>
      <c r="B34" s="594"/>
      <c r="C34" s="70" t="s">
        <v>373</v>
      </c>
      <c r="D34" s="561"/>
      <c r="E34" s="563"/>
      <c r="F34" s="454" t="s">
        <v>377</v>
      </c>
      <c r="G34" s="455"/>
      <c r="H34" s="445"/>
      <c r="I34" s="445"/>
      <c r="J34" s="445"/>
      <c r="K34" s="527"/>
      <c r="L34" s="527"/>
      <c r="M34" s="527"/>
      <c r="N34" s="527"/>
      <c r="O34" s="881"/>
      <c r="P34" s="488"/>
      <c r="Q34" s="179" t="s">
        <v>383</v>
      </c>
      <c r="R34" s="574"/>
      <c r="S34" s="490"/>
    </row>
    <row r="35" spans="1:19" ht="14.25" customHeight="1" x14ac:dyDescent="0.25">
      <c r="A35" s="445"/>
      <c r="B35" s="594"/>
      <c r="C35" s="70"/>
      <c r="D35" s="561"/>
      <c r="E35" s="563"/>
      <c r="F35" s="454"/>
      <c r="G35" s="455"/>
      <c r="H35" s="445"/>
      <c r="I35" s="445"/>
      <c r="J35" s="445"/>
      <c r="K35" s="527"/>
      <c r="L35" s="527"/>
      <c r="M35" s="527"/>
      <c r="N35" s="527"/>
      <c r="O35" s="881"/>
      <c r="P35" s="488"/>
      <c r="Q35" s="179" t="s">
        <v>384</v>
      </c>
      <c r="R35" s="574"/>
      <c r="S35" s="490"/>
    </row>
    <row r="36" spans="1:19" ht="14.25" customHeight="1" x14ac:dyDescent="0.25">
      <c r="A36" s="445"/>
      <c r="B36" s="594"/>
      <c r="C36" s="70"/>
      <c r="D36" s="561"/>
      <c r="E36" s="563"/>
      <c r="F36" s="454"/>
      <c r="G36" s="455"/>
      <c r="H36" s="445"/>
      <c r="I36" s="445"/>
      <c r="J36" s="445"/>
      <c r="K36" s="527"/>
      <c r="L36" s="527"/>
      <c r="M36" s="527"/>
      <c r="N36" s="527"/>
      <c r="O36" s="881"/>
      <c r="P36" s="488"/>
      <c r="Q36" s="179" t="s">
        <v>385</v>
      </c>
      <c r="R36" s="574"/>
      <c r="S36" s="490"/>
    </row>
    <row r="37" spans="1:19" ht="14.25" customHeight="1" x14ac:dyDescent="0.25">
      <c r="A37" s="445"/>
      <c r="B37" s="594"/>
      <c r="C37" s="70"/>
      <c r="D37" s="561"/>
      <c r="E37" s="563"/>
      <c r="F37" s="454"/>
      <c r="G37" s="455"/>
      <c r="H37" s="445"/>
      <c r="I37" s="445"/>
      <c r="J37" s="445"/>
      <c r="K37" s="527"/>
      <c r="L37" s="527"/>
      <c r="M37" s="527"/>
      <c r="N37" s="527"/>
      <c r="O37" s="881"/>
      <c r="P37" s="488"/>
      <c r="Q37" s="179" t="s">
        <v>386</v>
      </c>
      <c r="R37" s="574"/>
      <c r="S37" s="490"/>
    </row>
    <row r="38" spans="1:19" ht="14.25" customHeight="1" x14ac:dyDescent="0.25">
      <c r="A38" s="446"/>
      <c r="B38" s="594"/>
      <c r="C38" s="70"/>
      <c r="D38" s="577"/>
      <c r="E38" s="497"/>
      <c r="F38" s="454"/>
      <c r="G38" s="455"/>
      <c r="H38" s="446"/>
      <c r="I38" s="446"/>
      <c r="J38" s="446"/>
      <c r="K38" s="528"/>
      <c r="L38" s="528"/>
      <c r="M38" s="528"/>
      <c r="N38" s="528"/>
      <c r="O38" s="882"/>
      <c r="P38" s="473"/>
      <c r="Q38" s="179" t="s">
        <v>387</v>
      </c>
      <c r="R38" s="574"/>
      <c r="S38" s="517"/>
    </row>
    <row r="39" spans="1:19" ht="44.1" customHeight="1" x14ac:dyDescent="0.25">
      <c r="A39" s="444" t="s">
        <v>289</v>
      </c>
      <c r="B39" s="594"/>
      <c r="C39" s="71" t="s">
        <v>372</v>
      </c>
      <c r="D39" s="479" t="s">
        <v>374</v>
      </c>
      <c r="E39" s="567" t="s">
        <v>375</v>
      </c>
      <c r="F39" s="88" t="s">
        <v>376</v>
      </c>
      <c r="G39" s="474" t="s">
        <v>400</v>
      </c>
      <c r="H39" s="444" t="s">
        <v>401</v>
      </c>
      <c r="I39" s="500" t="s">
        <v>402</v>
      </c>
      <c r="J39" s="444" t="s">
        <v>398</v>
      </c>
      <c r="K39" s="526">
        <v>1</v>
      </c>
      <c r="L39" s="526">
        <v>1</v>
      </c>
      <c r="M39" s="526">
        <v>1</v>
      </c>
      <c r="N39" s="526">
        <v>1</v>
      </c>
      <c r="O39" s="526">
        <f>AVERAGE(K39:N44)</f>
        <v>1</v>
      </c>
      <c r="P39" s="472" t="s">
        <v>91</v>
      </c>
      <c r="Q39" s="179" t="s">
        <v>382</v>
      </c>
      <c r="R39" s="574"/>
      <c r="S39" s="66" t="s">
        <v>391</v>
      </c>
    </row>
    <row r="40" spans="1:19" ht="14.25" customHeight="1" x14ac:dyDescent="0.25">
      <c r="A40" s="445"/>
      <c r="B40" s="594"/>
      <c r="C40" s="72" t="s">
        <v>373</v>
      </c>
      <c r="D40" s="480"/>
      <c r="E40" s="568"/>
      <c r="F40" s="454" t="s">
        <v>377</v>
      </c>
      <c r="G40" s="508"/>
      <c r="H40" s="445"/>
      <c r="I40" s="509"/>
      <c r="J40" s="445"/>
      <c r="K40" s="527"/>
      <c r="L40" s="527"/>
      <c r="M40" s="527"/>
      <c r="N40" s="527"/>
      <c r="O40" s="527"/>
      <c r="P40" s="488"/>
      <c r="Q40" s="179" t="s">
        <v>383</v>
      </c>
      <c r="R40" s="574"/>
      <c r="S40" s="67"/>
    </row>
    <row r="41" spans="1:19" ht="14.25" customHeight="1" x14ac:dyDescent="0.25">
      <c r="A41" s="445"/>
      <c r="B41" s="594"/>
      <c r="C41" s="72"/>
      <c r="D41" s="480"/>
      <c r="E41" s="568"/>
      <c r="F41" s="454"/>
      <c r="G41" s="508"/>
      <c r="H41" s="445"/>
      <c r="I41" s="509"/>
      <c r="J41" s="445"/>
      <c r="K41" s="527"/>
      <c r="L41" s="527"/>
      <c r="M41" s="527"/>
      <c r="N41" s="527"/>
      <c r="O41" s="527"/>
      <c r="P41" s="488"/>
      <c r="Q41" s="179" t="s">
        <v>384</v>
      </c>
      <c r="R41" s="574"/>
      <c r="S41" s="67" t="s">
        <v>392</v>
      </c>
    </row>
    <row r="42" spans="1:19" ht="14.25" customHeight="1" x14ac:dyDescent="0.25">
      <c r="A42" s="445"/>
      <c r="B42" s="594"/>
      <c r="C42" s="72"/>
      <c r="D42" s="480"/>
      <c r="E42" s="568"/>
      <c r="F42" s="454"/>
      <c r="G42" s="508"/>
      <c r="H42" s="445"/>
      <c r="I42" s="509"/>
      <c r="J42" s="445"/>
      <c r="K42" s="527"/>
      <c r="L42" s="527"/>
      <c r="M42" s="527"/>
      <c r="N42" s="527"/>
      <c r="O42" s="527"/>
      <c r="P42" s="488"/>
      <c r="Q42" s="179" t="s">
        <v>385</v>
      </c>
      <c r="R42" s="574"/>
      <c r="S42" s="67"/>
    </row>
    <row r="43" spans="1:19" ht="14.25" customHeight="1" x14ac:dyDescent="0.25">
      <c r="A43" s="445"/>
      <c r="B43" s="594"/>
      <c r="C43" s="72"/>
      <c r="D43" s="480"/>
      <c r="E43" s="568"/>
      <c r="F43" s="454"/>
      <c r="G43" s="508"/>
      <c r="H43" s="445"/>
      <c r="I43" s="509"/>
      <c r="J43" s="445"/>
      <c r="K43" s="527"/>
      <c r="L43" s="527"/>
      <c r="M43" s="527"/>
      <c r="N43" s="527"/>
      <c r="O43" s="527"/>
      <c r="P43" s="488"/>
      <c r="Q43" s="179" t="s">
        <v>386</v>
      </c>
      <c r="R43" s="574"/>
      <c r="S43" s="67"/>
    </row>
    <row r="44" spans="1:19" ht="14.25" customHeight="1" x14ac:dyDescent="0.25">
      <c r="A44" s="446"/>
      <c r="B44" s="594"/>
      <c r="C44" s="73"/>
      <c r="D44" s="481"/>
      <c r="E44" s="569"/>
      <c r="F44" s="454"/>
      <c r="G44" s="475"/>
      <c r="H44" s="446"/>
      <c r="I44" s="501"/>
      <c r="J44" s="446"/>
      <c r="K44" s="528"/>
      <c r="L44" s="528"/>
      <c r="M44" s="528"/>
      <c r="N44" s="528"/>
      <c r="O44" s="528"/>
      <c r="P44" s="473"/>
      <c r="Q44" s="179" t="s">
        <v>387</v>
      </c>
      <c r="R44" s="575"/>
      <c r="S44" s="67"/>
    </row>
    <row r="45" spans="1:19" ht="49.5" customHeight="1" x14ac:dyDescent="0.25">
      <c r="A45" s="444" t="s">
        <v>289</v>
      </c>
      <c r="B45" s="594"/>
      <c r="C45" s="75" t="s">
        <v>372</v>
      </c>
      <c r="D45" s="560" t="s">
        <v>374</v>
      </c>
      <c r="E45" s="496" t="s">
        <v>375</v>
      </c>
      <c r="F45" s="88" t="s">
        <v>376</v>
      </c>
      <c r="G45" s="474" t="s">
        <v>400</v>
      </c>
      <c r="H45" s="444" t="s">
        <v>401</v>
      </c>
      <c r="I45" s="500" t="s">
        <v>402</v>
      </c>
      <c r="J45" s="444" t="s">
        <v>398</v>
      </c>
      <c r="K45" s="526">
        <v>1</v>
      </c>
      <c r="L45" s="526">
        <v>1</v>
      </c>
      <c r="M45" s="526">
        <v>1</v>
      </c>
      <c r="N45" s="526">
        <v>1</v>
      </c>
      <c r="O45" s="526">
        <f>AVERAGE(K45:N50)</f>
        <v>1</v>
      </c>
      <c r="P45" s="472" t="s">
        <v>91</v>
      </c>
      <c r="Q45" s="179" t="s">
        <v>382</v>
      </c>
      <c r="R45" s="570" t="s">
        <v>403</v>
      </c>
      <c r="S45" s="77" t="s">
        <v>399</v>
      </c>
    </row>
    <row r="46" spans="1:19" ht="30" x14ac:dyDescent="0.25">
      <c r="A46" s="445"/>
      <c r="B46" s="594"/>
      <c r="C46" s="75" t="s">
        <v>373</v>
      </c>
      <c r="D46" s="561"/>
      <c r="E46" s="563"/>
      <c r="F46" s="454" t="s">
        <v>377</v>
      </c>
      <c r="G46" s="508"/>
      <c r="H46" s="445"/>
      <c r="I46" s="509"/>
      <c r="J46" s="445"/>
      <c r="K46" s="527"/>
      <c r="L46" s="527"/>
      <c r="M46" s="527"/>
      <c r="N46" s="527"/>
      <c r="O46" s="527"/>
      <c r="P46" s="488"/>
      <c r="Q46" s="179" t="s">
        <v>383</v>
      </c>
      <c r="R46" s="571"/>
      <c r="S46" s="78" t="s">
        <v>404</v>
      </c>
    </row>
    <row r="47" spans="1:19" ht="14.25" customHeight="1" x14ac:dyDescent="0.25">
      <c r="A47" s="445"/>
      <c r="B47" s="594"/>
      <c r="C47" s="75"/>
      <c r="D47" s="561"/>
      <c r="E47" s="563"/>
      <c r="F47" s="454"/>
      <c r="G47" s="508"/>
      <c r="H47" s="445"/>
      <c r="I47" s="509"/>
      <c r="J47" s="445"/>
      <c r="K47" s="527"/>
      <c r="L47" s="527"/>
      <c r="M47" s="527"/>
      <c r="N47" s="527"/>
      <c r="O47" s="527"/>
      <c r="P47" s="488"/>
      <c r="Q47" s="179" t="s">
        <v>384</v>
      </c>
      <c r="R47" s="571"/>
      <c r="S47" s="78"/>
    </row>
    <row r="48" spans="1:19" ht="14.25" customHeight="1" x14ac:dyDescent="0.25">
      <c r="A48" s="445"/>
      <c r="B48" s="594"/>
      <c r="C48" s="75"/>
      <c r="D48" s="561"/>
      <c r="E48" s="563"/>
      <c r="F48" s="454"/>
      <c r="G48" s="508"/>
      <c r="H48" s="445"/>
      <c r="I48" s="509"/>
      <c r="J48" s="445"/>
      <c r="K48" s="527"/>
      <c r="L48" s="527"/>
      <c r="M48" s="527"/>
      <c r="N48" s="527"/>
      <c r="O48" s="527"/>
      <c r="P48" s="488"/>
      <c r="Q48" s="179" t="s">
        <v>385</v>
      </c>
      <c r="R48" s="571"/>
      <c r="S48" s="78"/>
    </row>
    <row r="49" spans="1:19" ht="14.25" customHeight="1" x14ac:dyDescent="0.25">
      <c r="A49" s="445"/>
      <c r="B49" s="594"/>
      <c r="C49" s="75"/>
      <c r="D49" s="561"/>
      <c r="E49" s="563"/>
      <c r="F49" s="454"/>
      <c r="G49" s="508"/>
      <c r="H49" s="445"/>
      <c r="I49" s="509"/>
      <c r="J49" s="445"/>
      <c r="K49" s="527"/>
      <c r="L49" s="527"/>
      <c r="M49" s="527"/>
      <c r="N49" s="527"/>
      <c r="O49" s="527"/>
      <c r="P49" s="488"/>
      <c r="Q49" s="179" t="s">
        <v>386</v>
      </c>
      <c r="R49" s="571"/>
      <c r="S49" s="78"/>
    </row>
    <row r="50" spans="1:19" ht="14.25" customHeight="1" x14ac:dyDescent="0.25">
      <c r="A50" s="446"/>
      <c r="B50" s="595"/>
      <c r="C50" s="76"/>
      <c r="D50" s="562"/>
      <c r="E50" s="497"/>
      <c r="F50" s="454"/>
      <c r="G50" s="475"/>
      <c r="H50" s="446"/>
      <c r="I50" s="501"/>
      <c r="J50" s="446"/>
      <c r="K50" s="528"/>
      <c r="L50" s="528"/>
      <c r="M50" s="528"/>
      <c r="N50" s="528"/>
      <c r="O50" s="528"/>
      <c r="P50" s="473"/>
      <c r="Q50" s="179" t="s">
        <v>387</v>
      </c>
      <c r="R50" s="572"/>
      <c r="S50" s="79"/>
    </row>
    <row r="51" spans="1:19" ht="71.25" customHeight="1" x14ac:dyDescent="0.25">
      <c r="A51" s="529" t="s">
        <v>405</v>
      </c>
      <c r="B51" s="489"/>
      <c r="C51" s="65" t="s">
        <v>372</v>
      </c>
      <c r="D51" s="489" t="s">
        <v>374</v>
      </c>
      <c r="E51" s="557" t="s">
        <v>406</v>
      </c>
      <c r="F51" s="454" t="s">
        <v>407</v>
      </c>
      <c r="G51" s="474" t="s">
        <v>408</v>
      </c>
      <c r="H51" s="498" t="s">
        <v>409</v>
      </c>
      <c r="I51" s="500" t="s">
        <v>380</v>
      </c>
      <c r="J51" s="500" t="s">
        <v>381</v>
      </c>
      <c r="K51" s="564">
        <f>32/34</f>
        <v>0.94117647058823528</v>
      </c>
      <c r="L51" s="564">
        <f t="shared" ref="L51:M51" si="0">32/34</f>
        <v>0.94117647058823528</v>
      </c>
      <c r="M51" s="564">
        <f t="shared" si="0"/>
        <v>0.94117647058823528</v>
      </c>
      <c r="N51" s="564">
        <f>32/34</f>
        <v>0.94117647058823528</v>
      </c>
      <c r="O51" s="564">
        <f>AVERAGE(K51:N53)</f>
        <v>0.94117647058823528</v>
      </c>
      <c r="P51" s="472" t="s">
        <v>91</v>
      </c>
      <c r="Q51" s="450"/>
      <c r="R51" s="543" t="s">
        <v>410</v>
      </c>
      <c r="S51" s="75" t="s">
        <v>411</v>
      </c>
    </row>
    <row r="52" spans="1:19" ht="14.25" customHeight="1" x14ac:dyDescent="0.25">
      <c r="A52" s="530"/>
      <c r="B52" s="490"/>
      <c r="C52" s="75" t="s">
        <v>373</v>
      </c>
      <c r="D52" s="490"/>
      <c r="E52" s="558"/>
      <c r="F52" s="454"/>
      <c r="G52" s="508"/>
      <c r="H52" s="510"/>
      <c r="I52" s="509"/>
      <c r="J52" s="509"/>
      <c r="K52" s="565"/>
      <c r="L52" s="565"/>
      <c r="M52" s="565"/>
      <c r="N52" s="565"/>
      <c r="O52" s="565"/>
      <c r="P52" s="488"/>
      <c r="Q52" s="450"/>
      <c r="R52" s="459"/>
      <c r="S52" s="75"/>
    </row>
    <row r="53" spans="1:19" ht="14.25" customHeight="1" x14ac:dyDescent="0.25">
      <c r="A53" s="531"/>
      <c r="B53" s="517"/>
      <c r="C53" s="75"/>
      <c r="D53" s="517"/>
      <c r="E53" s="559"/>
      <c r="F53" s="454"/>
      <c r="G53" s="475"/>
      <c r="H53" s="541"/>
      <c r="I53" s="501"/>
      <c r="J53" s="501"/>
      <c r="K53" s="566"/>
      <c r="L53" s="566"/>
      <c r="M53" s="566"/>
      <c r="N53" s="566"/>
      <c r="O53" s="566"/>
      <c r="P53" s="473"/>
      <c r="Q53" s="450"/>
      <c r="R53" s="544"/>
      <c r="S53" s="75" t="s">
        <v>412</v>
      </c>
    </row>
    <row r="54" spans="1:19" ht="57" customHeight="1" x14ac:dyDescent="0.25">
      <c r="A54" s="545" t="s">
        <v>405</v>
      </c>
      <c r="B54" s="511"/>
      <c r="C54" s="66" t="s">
        <v>372</v>
      </c>
      <c r="D54" s="511" t="s">
        <v>374</v>
      </c>
      <c r="E54" s="548" t="s">
        <v>406</v>
      </c>
      <c r="F54" s="454" t="s">
        <v>407</v>
      </c>
      <c r="G54" s="551" t="s">
        <v>408</v>
      </c>
      <c r="H54" s="537" t="s">
        <v>409</v>
      </c>
      <c r="I54" s="554" t="s">
        <v>380</v>
      </c>
      <c r="J54" s="500" t="s">
        <v>381</v>
      </c>
      <c r="K54" s="564">
        <f>32/34</f>
        <v>0.94117647058823528</v>
      </c>
      <c r="L54" s="564">
        <f t="shared" ref="L54:N54" si="1">32/34</f>
        <v>0.94117647058823528</v>
      </c>
      <c r="M54" s="564">
        <f t="shared" si="1"/>
        <v>0.94117647058823528</v>
      </c>
      <c r="N54" s="564">
        <f t="shared" si="1"/>
        <v>0.94117647058823528</v>
      </c>
      <c r="O54" s="564">
        <f>AVERAGE(K54:N56)</f>
        <v>0.94117647058823528</v>
      </c>
      <c r="P54" s="472" t="s">
        <v>91</v>
      </c>
      <c r="Q54" s="450"/>
      <c r="R54" s="461" t="s">
        <v>410</v>
      </c>
      <c r="S54" s="66" t="s">
        <v>411</v>
      </c>
    </row>
    <row r="55" spans="1:19" ht="14.25" customHeight="1" x14ac:dyDescent="0.25">
      <c r="A55" s="546"/>
      <c r="B55" s="512"/>
      <c r="C55" s="67" t="s">
        <v>373</v>
      </c>
      <c r="D55" s="512"/>
      <c r="E55" s="549"/>
      <c r="F55" s="454"/>
      <c r="G55" s="552"/>
      <c r="H55" s="538"/>
      <c r="I55" s="555"/>
      <c r="J55" s="509"/>
      <c r="K55" s="565"/>
      <c r="L55" s="565"/>
      <c r="M55" s="565"/>
      <c r="N55" s="565"/>
      <c r="O55" s="565"/>
      <c r="P55" s="488"/>
      <c r="Q55" s="450"/>
      <c r="R55" s="462"/>
      <c r="S55" s="67"/>
    </row>
    <row r="56" spans="1:19" ht="30" x14ac:dyDescent="0.25">
      <c r="A56" s="547"/>
      <c r="B56" s="513"/>
      <c r="C56" s="68"/>
      <c r="D56" s="513"/>
      <c r="E56" s="550"/>
      <c r="F56" s="454"/>
      <c r="G56" s="553"/>
      <c r="H56" s="539"/>
      <c r="I56" s="556"/>
      <c r="J56" s="501"/>
      <c r="K56" s="566"/>
      <c r="L56" s="566"/>
      <c r="M56" s="566"/>
      <c r="N56" s="566"/>
      <c r="O56" s="566"/>
      <c r="P56" s="473"/>
      <c r="Q56" s="450"/>
      <c r="R56" s="463"/>
      <c r="S56" s="68" t="s">
        <v>412</v>
      </c>
    </row>
    <row r="57" spans="1:19" ht="71.25" customHeight="1" x14ac:dyDescent="0.25">
      <c r="A57" s="444" t="s">
        <v>413</v>
      </c>
      <c r="B57" s="542"/>
      <c r="C57" s="80" t="s">
        <v>372</v>
      </c>
      <c r="D57" s="520" t="s">
        <v>374</v>
      </c>
      <c r="E57" s="523" t="s">
        <v>406</v>
      </c>
      <c r="F57" s="455" t="s">
        <v>407</v>
      </c>
      <c r="G57" s="474" t="s">
        <v>414</v>
      </c>
      <c r="H57" s="540" t="s">
        <v>415</v>
      </c>
      <c r="I57" s="444" t="s">
        <v>402</v>
      </c>
      <c r="J57" s="500" t="s">
        <v>381</v>
      </c>
      <c r="K57" s="605">
        <v>120</v>
      </c>
      <c r="L57" s="605">
        <v>445</v>
      </c>
      <c r="M57" s="605">
        <v>0</v>
      </c>
      <c r="N57" s="605">
        <v>0</v>
      </c>
      <c r="O57" s="605"/>
      <c r="P57" s="472" t="s">
        <v>91</v>
      </c>
      <c r="Q57" s="450"/>
      <c r="R57" s="461" t="s">
        <v>410</v>
      </c>
      <c r="S57" s="66" t="s">
        <v>411</v>
      </c>
    </row>
    <row r="58" spans="1:19" ht="14.25" customHeight="1" x14ac:dyDescent="0.25">
      <c r="A58" s="445"/>
      <c r="B58" s="448"/>
      <c r="C58" s="81" t="s">
        <v>373</v>
      </c>
      <c r="D58" s="521"/>
      <c r="E58" s="524"/>
      <c r="F58" s="455"/>
      <c r="G58" s="508"/>
      <c r="H58" s="510"/>
      <c r="I58" s="445"/>
      <c r="J58" s="509"/>
      <c r="K58" s="606"/>
      <c r="L58" s="606"/>
      <c r="M58" s="606"/>
      <c r="N58" s="606"/>
      <c r="O58" s="606"/>
      <c r="P58" s="488"/>
      <c r="Q58" s="450"/>
      <c r="R58" s="462"/>
      <c r="S58" s="67"/>
    </row>
    <row r="59" spans="1:19" ht="14.25" customHeight="1" x14ac:dyDescent="0.25">
      <c r="A59" s="446"/>
      <c r="B59" s="532"/>
      <c r="C59" s="82"/>
      <c r="D59" s="522"/>
      <c r="E59" s="533"/>
      <c r="F59" s="455"/>
      <c r="G59" s="475"/>
      <c r="H59" s="541"/>
      <c r="I59" s="446"/>
      <c r="J59" s="501"/>
      <c r="K59" s="607"/>
      <c r="L59" s="607"/>
      <c r="M59" s="607"/>
      <c r="N59" s="607"/>
      <c r="O59" s="607"/>
      <c r="P59" s="473"/>
      <c r="Q59" s="450"/>
      <c r="R59" s="463"/>
      <c r="S59" s="68" t="s">
        <v>412</v>
      </c>
    </row>
    <row r="60" spans="1:19" ht="71.25" customHeight="1" x14ac:dyDescent="0.25">
      <c r="A60" s="444" t="s">
        <v>416</v>
      </c>
      <c r="B60" s="447"/>
      <c r="C60" s="80" t="s">
        <v>372</v>
      </c>
      <c r="D60" s="520" t="s">
        <v>374</v>
      </c>
      <c r="E60" s="523" t="s">
        <v>406</v>
      </c>
      <c r="F60" s="455" t="s">
        <v>407</v>
      </c>
      <c r="G60" s="534" t="s">
        <v>417</v>
      </c>
      <c r="H60" s="537" t="s">
        <v>418</v>
      </c>
      <c r="I60" s="525" t="s">
        <v>380</v>
      </c>
      <c r="J60" s="444" t="s">
        <v>398</v>
      </c>
      <c r="K60" s="444">
        <v>2</v>
      </c>
      <c r="L60" s="444">
        <f>18+5+61</f>
        <v>84</v>
      </c>
      <c r="M60" s="444">
        <v>17</v>
      </c>
      <c r="N60" s="444">
        <v>1</v>
      </c>
      <c r="O60" s="392"/>
      <c r="P60" s="472" t="s">
        <v>91</v>
      </c>
      <c r="Q60" s="450"/>
      <c r="R60" s="461" t="s">
        <v>410</v>
      </c>
      <c r="S60" s="66" t="s">
        <v>411</v>
      </c>
    </row>
    <row r="61" spans="1:19" ht="14.25" customHeight="1" x14ac:dyDescent="0.25">
      <c r="A61" s="445"/>
      <c r="B61" s="448"/>
      <c r="C61" s="81" t="s">
        <v>373</v>
      </c>
      <c r="D61" s="521"/>
      <c r="E61" s="524"/>
      <c r="F61" s="455"/>
      <c r="G61" s="535"/>
      <c r="H61" s="538"/>
      <c r="I61" s="470"/>
      <c r="J61" s="445"/>
      <c r="K61" s="445"/>
      <c r="L61" s="445"/>
      <c r="M61" s="445"/>
      <c r="N61" s="445"/>
      <c r="O61" s="393"/>
      <c r="P61" s="488"/>
      <c r="Q61" s="450"/>
      <c r="R61" s="462"/>
      <c r="S61" s="67"/>
    </row>
    <row r="62" spans="1:19" ht="14.25" customHeight="1" x14ac:dyDescent="0.25">
      <c r="A62" s="446"/>
      <c r="B62" s="448"/>
      <c r="C62" s="82"/>
      <c r="D62" s="522"/>
      <c r="E62" s="533"/>
      <c r="F62" s="455"/>
      <c r="G62" s="536"/>
      <c r="H62" s="539"/>
      <c r="I62" s="471"/>
      <c r="J62" s="446"/>
      <c r="K62" s="446"/>
      <c r="L62" s="446"/>
      <c r="M62" s="446"/>
      <c r="N62" s="446"/>
      <c r="O62" s="394"/>
      <c r="P62" s="473"/>
      <c r="Q62" s="450"/>
      <c r="R62" s="463"/>
      <c r="S62" s="68" t="s">
        <v>419</v>
      </c>
    </row>
    <row r="63" spans="1:19" ht="42.75" customHeight="1" x14ac:dyDescent="0.25">
      <c r="A63" s="529" t="s">
        <v>420</v>
      </c>
      <c r="B63" s="448"/>
      <c r="C63" s="83" t="s">
        <v>372</v>
      </c>
      <c r="D63" s="520" t="s">
        <v>374</v>
      </c>
      <c r="E63" s="523" t="s">
        <v>421</v>
      </c>
      <c r="F63" s="455" t="s">
        <v>422</v>
      </c>
      <c r="G63" s="466" t="s">
        <v>423</v>
      </c>
      <c r="H63" s="469" t="s">
        <v>424</v>
      </c>
      <c r="I63" s="444" t="s">
        <v>380</v>
      </c>
      <c r="J63" s="444" t="s">
        <v>398</v>
      </c>
      <c r="K63" s="526">
        <v>0</v>
      </c>
      <c r="L63" s="526">
        <v>3.07</v>
      </c>
      <c r="M63" s="526">
        <v>2.4500000000000002</v>
      </c>
      <c r="N63" s="526">
        <v>-1</v>
      </c>
      <c r="O63" s="872"/>
      <c r="P63" s="472" t="s">
        <v>91</v>
      </c>
      <c r="Q63" s="450"/>
      <c r="R63" s="464" t="s">
        <v>425</v>
      </c>
      <c r="S63" s="75" t="s">
        <v>426</v>
      </c>
    </row>
    <row r="64" spans="1:19" ht="14.25" customHeight="1" x14ac:dyDescent="0.25">
      <c r="A64" s="530"/>
      <c r="B64" s="448"/>
      <c r="C64" s="84" t="s">
        <v>373</v>
      </c>
      <c r="D64" s="521"/>
      <c r="E64" s="524"/>
      <c r="F64" s="455"/>
      <c r="G64" s="467"/>
      <c r="H64" s="470"/>
      <c r="I64" s="445"/>
      <c r="J64" s="445"/>
      <c r="K64" s="527"/>
      <c r="L64" s="527"/>
      <c r="M64" s="527"/>
      <c r="N64" s="527"/>
      <c r="O64" s="873"/>
      <c r="P64" s="488"/>
      <c r="Q64" s="450"/>
      <c r="R64" s="452"/>
      <c r="S64" s="75"/>
    </row>
    <row r="65" spans="1:19" ht="14.25" customHeight="1" x14ac:dyDescent="0.25">
      <c r="A65" s="531"/>
      <c r="B65" s="532"/>
      <c r="C65" s="85"/>
      <c r="D65" s="522"/>
      <c r="E65" s="533"/>
      <c r="F65" s="455"/>
      <c r="G65" s="468"/>
      <c r="H65" s="471"/>
      <c r="I65" s="446"/>
      <c r="J65" s="446"/>
      <c r="K65" s="528"/>
      <c r="L65" s="528"/>
      <c r="M65" s="528"/>
      <c r="N65" s="528"/>
      <c r="O65" s="874"/>
      <c r="P65" s="473"/>
      <c r="Q65" s="450"/>
      <c r="R65" s="453"/>
      <c r="S65" s="76" t="s">
        <v>427</v>
      </c>
    </row>
    <row r="66" spans="1:19" ht="42.75" customHeight="1" x14ac:dyDescent="0.25">
      <c r="A66" s="444" t="s">
        <v>420</v>
      </c>
      <c r="B66" s="447"/>
      <c r="C66" s="80" t="s">
        <v>372</v>
      </c>
      <c r="D66" s="520" t="s">
        <v>374</v>
      </c>
      <c r="E66" s="523" t="s">
        <v>421</v>
      </c>
      <c r="F66" s="455" t="s">
        <v>422</v>
      </c>
      <c r="G66" s="466" t="s">
        <v>423</v>
      </c>
      <c r="H66" s="525" t="s">
        <v>424</v>
      </c>
      <c r="I66" s="444" t="s">
        <v>380</v>
      </c>
      <c r="J66" s="444" t="s">
        <v>398</v>
      </c>
      <c r="K66" s="526">
        <v>0</v>
      </c>
      <c r="L66" s="526">
        <v>3.07</v>
      </c>
      <c r="M66" s="526">
        <v>2.4500000000000002</v>
      </c>
      <c r="N66" s="526">
        <v>-1</v>
      </c>
      <c r="O66" s="872"/>
      <c r="P66" s="472" t="s">
        <v>91</v>
      </c>
      <c r="Q66" s="450"/>
      <c r="R66" s="451" t="s">
        <v>425</v>
      </c>
      <c r="S66" s="75" t="s">
        <v>426</v>
      </c>
    </row>
    <row r="67" spans="1:19" ht="14.25" customHeight="1" x14ac:dyDescent="0.25">
      <c r="A67" s="445"/>
      <c r="B67" s="448"/>
      <c r="C67" s="81" t="s">
        <v>373</v>
      </c>
      <c r="D67" s="521"/>
      <c r="E67" s="524"/>
      <c r="F67" s="455"/>
      <c r="G67" s="467"/>
      <c r="H67" s="470"/>
      <c r="I67" s="445"/>
      <c r="J67" s="445"/>
      <c r="K67" s="527"/>
      <c r="L67" s="527"/>
      <c r="M67" s="527"/>
      <c r="N67" s="527"/>
      <c r="O67" s="873"/>
      <c r="P67" s="488"/>
      <c r="Q67" s="450"/>
      <c r="R67" s="452"/>
      <c r="S67" s="75"/>
    </row>
    <row r="68" spans="1:19" ht="14.25" customHeight="1" x14ac:dyDescent="0.25">
      <c r="A68" s="446"/>
      <c r="B68" s="449"/>
      <c r="C68" s="81"/>
      <c r="D68" s="522"/>
      <c r="E68" s="524"/>
      <c r="F68" s="498"/>
      <c r="G68" s="467"/>
      <c r="H68" s="471"/>
      <c r="I68" s="446"/>
      <c r="J68" s="446"/>
      <c r="K68" s="528"/>
      <c r="L68" s="528"/>
      <c r="M68" s="528"/>
      <c r="N68" s="528"/>
      <c r="O68" s="874"/>
      <c r="P68" s="473"/>
      <c r="Q68" s="450"/>
      <c r="R68" s="465"/>
      <c r="S68" s="75" t="s">
        <v>427</v>
      </c>
    </row>
    <row r="69" spans="1:19" ht="51.95" customHeight="1" x14ac:dyDescent="0.25">
      <c r="A69" s="476" t="s">
        <v>428</v>
      </c>
      <c r="B69" s="479"/>
      <c r="C69" s="479"/>
      <c r="D69" s="482" t="s">
        <v>429</v>
      </c>
      <c r="E69" s="454" t="s">
        <v>430</v>
      </c>
      <c r="F69" s="454" t="s">
        <v>431</v>
      </c>
      <c r="G69" s="454" t="s">
        <v>432</v>
      </c>
      <c r="H69" s="474" t="s">
        <v>433</v>
      </c>
      <c r="I69" s="444" t="s">
        <v>380</v>
      </c>
      <c r="J69" s="444" t="s">
        <v>381</v>
      </c>
      <c r="K69" s="526">
        <v>1</v>
      </c>
      <c r="L69" s="526">
        <v>1</v>
      </c>
      <c r="M69" s="526">
        <v>1</v>
      </c>
      <c r="N69" s="526">
        <v>1</v>
      </c>
      <c r="O69" s="526">
        <f>AVERAGE(K69:N70)</f>
        <v>1</v>
      </c>
      <c r="P69" s="472" t="s">
        <v>90</v>
      </c>
      <c r="Q69" s="450"/>
      <c r="R69" s="461" t="s">
        <v>434</v>
      </c>
      <c r="S69" s="74" t="s">
        <v>435</v>
      </c>
    </row>
    <row r="70" spans="1:19" ht="26.1" customHeight="1" x14ac:dyDescent="0.25">
      <c r="A70" s="477"/>
      <c r="B70" s="480"/>
      <c r="C70" s="480"/>
      <c r="D70" s="483"/>
      <c r="E70" s="454"/>
      <c r="F70" s="454"/>
      <c r="G70" s="454"/>
      <c r="H70" s="475"/>
      <c r="I70" s="446"/>
      <c r="J70" s="446"/>
      <c r="K70" s="528"/>
      <c r="L70" s="528"/>
      <c r="M70" s="528"/>
      <c r="N70" s="528"/>
      <c r="O70" s="528"/>
      <c r="P70" s="473"/>
      <c r="Q70" s="450"/>
      <c r="R70" s="462"/>
      <c r="S70" s="86"/>
    </row>
    <row r="71" spans="1:19" ht="54.95" customHeight="1" x14ac:dyDescent="0.25">
      <c r="A71" s="478"/>
      <c r="B71" s="481"/>
      <c r="C71" s="481"/>
      <c r="D71" s="484"/>
      <c r="E71" s="454"/>
      <c r="F71" s="454"/>
      <c r="G71" s="88" t="s">
        <v>437</v>
      </c>
      <c r="H71" s="356" t="s">
        <v>672</v>
      </c>
      <c r="I71" s="88" t="s">
        <v>402</v>
      </c>
      <c r="J71" s="88" t="s">
        <v>398</v>
      </c>
      <c r="K71" s="357">
        <v>1</v>
      </c>
      <c r="L71" s="357">
        <v>1</v>
      </c>
      <c r="M71" s="357">
        <v>1</v>
      </c>
      <c r="N71" s="357">
        <v>1</v>
      </c>
      <c r="O71" s="357">
        <f>AVERAGE(K71:N71)</f>
        <v>1</v>
      </c>
      <c r="P71" s="89" t="s">
        <v>92</v>
      </c>
      <c r="Q71" s="92"/>
      <c r="R71" s="463"/>
      <c r="S71" s="87" t="s">
        <v>436</v>
      </c>
    </row>
    <row r="72" spans="1:19" ht="56.45" customHeight="1" x14ac:dyDescent="0.25">
      <c r="A72" s="90" t="s">
        <v>438</v>
      </c>
      <c r="B72" s="67"/>
      <c r="C72" s="91"/>
      <c r="D72" s="351" t="s">
        <v>374</v>
      </c>
      <c r="E72" s="353" t="s">
        <v>439</v>
      </c>
      <c r="F72" s="88" t="s">
        <v>440</v>
      </c>
      <c r="G72" s="181" t="s">
        <v>441</v>
      </c>
      <c r="H72" s="180" t="s">
        <v>442</v>
      </c>
      <c r="I72" s="88" t="s">
        <v>380</v>
      </c>
      <c r="J72" s="88" t="s">
        <v>398</v>
      </c>
      <c r="K72" s="357">
        <v>0</v>
      </c>
      <c r="L72" s="357">
        <v>1</v>
      </c>
      <c r="M72" s="357">
        <v>1</v>
      </c>
      <c r="N72" s="357">
        <v>1</v>
      </c>
      <c r="O72" s="357">
        <f>AVERAGE(K72:N72)</f>
        <v>0.75</v>
      </c>
      <c r="P72" s="89" t="s">
        <v>91</v>
      </c>
      <c r="Q72" s="92"/>
      <c r="R72" s="177" t="s">
        <v>443</v>
      </c>
      <c r="S72" s="75" t="s">
        <v>444</v>
      </c>
    </row>
    <row r="73" spans="1:19" ht="71.45" customHeight="1" x14ac:dyDescent="0.25">
      <c r="A73" s="90" t="s">
        <v>445</v>
      </c>
      <c r="B73" s="94"/>
      <c r="C73" s="95"/>
      <c r="D73" s="352" t="s">
        <v>374</v>
      </c>
      <c r="E73" s="354" t="s">
        <v>439</v>
      </c>
      <c r="F73" s="88" t="s">
        <v>440</v>
      </c>
      <c r="G73" s="88" t="s">
        <v>446</v>
      </c>
      <c r="H73" s="180" t="s">
        <v>447</v>
      </c>
      <c r="I73" s="88" t="s">
        <v>380</v>
      </c>
      <c r="J73" s="88" t="s">
        <v>398</v>
      </c>
      <c r="K73" s="357">
        <v>0</v>
      </c>
      <c r="L73" s="357">
        <v>0</v>
      </c>
      <c r="M73" s="357">
        <v>0</v>
      </c>
      <c r="N73" s="357">
        <v>0</v>
      </c>
      <c r="O73" s="357">
        <f>AVERAGE(K73:N73)</f>
        <v>0</v>
      </c>
      <c r="P73" s="89" t="s">
        <v>92</v>
      </c>
      <c r="Q73" s="92"/>
      <c r="R73" s="95" t="s">
        <v>448</v>
      </c>
      <c r="S73" s="94" t="s">
        <v>449</v>
      </c>
    </row>
    <row r="74" spans="1:19" ht="102" customHeight="1" x14ac:dyDescent="0.25">
      <c r="A74" s="444" t="s">
        <v>450</v>
      </c>
      <c r="B74" s="502"/>
      <c r="C74" s="502"/>
      <c r="D74" s="518" t="s">
        <v>374</v>
      </c>
      <c r="E74" s="454" t="s">
        <v>375</v>
      </c>
      <c r="F74" s="181" t="s">
        <v>376</v>
      </c>
      <c r="G74" s="454" t="s">
        <v>451</v>
      </c>
      <c r="H74" s="474" t="s">
        <v>452</v>
      </c>
      <c r="I74" s="444" t="s">
        <v>402</v>
      </c>
      <c r="J74" s="500" t="s">
        <v>398</v>
      </c>
      <c r="K74" s="608" t="s">
        <v>503</v>
      </c>
      <c r="L74" s="608" t="s">
        <v>503</v>
      </c>
      <c r="M74" s="608" t="s">
        <v>503</v>
      </c>
      <c r="N74" s="608" t="s">
        <v>503</v>
      </c>
      <c r="O74" s="608"/>
      <c r="P74" s="472" t="s">
        <v>91</v>
      </c>
      <c r="Q74" s="450"/>
      <c r="R74" s="464" t="s">
        <v>453</v>
      </c>
      <c r="S74" s="502" t="s">
        <v>454</v>
      </c>
    </row>
    <row r="75" spans="1:19" ht="33.950000000000003" customHeight="1" x14ac:dyDescent="0.25">
      <c r="A75" s="446"/>
      <c r="B75" s="491"/>
      <c r="C75" s="491"/>
      <c r="D75" s="519"/>
      <c r="E75" s="454"/>
      <c r="F75" s="181" t="s">
        <v>377</v>
      </c>
      <c r="G75" s="454"/>
      <c r="H75" s="475"/>
      <c r="I75" s="446"/>
      <c r="J75" s="501"/>
      <c r="K75" s="609"/>
      <c r="L75" s="609"/>
      <c r="M75" s="609"/>
      <c r="N75" s="609"/>
      <c r="O75" s="609"/>
      <c r="P75" s="473"/>
      <c r="Q75" s="450"/>
      <c r="R75" s="453"/>
      <c r="S75" s="491"/>
    </row>
    <row r="76" spans="1:19" ht="96.6" customHeight="1" x14ac:dyDescent="0.25">
      <c r="A76" s="444" t="s">
        <v>455</v>
      </c>
      <c r="B76" s="489"/>
      <c r="C76" s="489"/>
      <c r="D76" s="518" t="s">
        <v>374</v>
      </c>
      <c r="E76" s="454" t="s">
        <v>375</v>
      </c>
      <c r="F76" s="181" t="s">
        <v>376</v>
      </c>
      <c r="G76" s="454" t="s">
        <v>456</v>
      </c>
      <c r="H76" s="474" t="s">
        <v>457</v>
      </c>
      <c r="I76" s="500" t="s">
        <v>380</v>
      </c>
      <c r="J76" s="444" t="s">
        <v>398</v>
      </c>
      <c r="K76" s="608" t="s">
        <v>503</v>
      </c>
      <c r="L76" s="608" t="s">
        <v>503</v>
      </c>
      <c r="M76" s="608" t="s">
        <v>503</v>
      </c>
      <c r="N76" s="608" t="s">
        <v>503</v>
      </c>
      <c r="O76" s="875"/>
      <c r="P76" s="472" t="s">
        <v>91</v>
      </c>
      <c r="Q76" s="450"/>
      <c r="R76" s="451" t="s">
        <v>458</v>
      </c>
      <c r="S76" s="489" t="s">
        <v>459</v>
      </c>
    </row>
    <row r="77" spans="1:19" ht="36.6" customHeight="1" x14ac:dyDescent="0.25">
      <c r="A77" s="446"/>
      <c r="B77" s="517"/>
      <c r="C77" s="491"/>
      <c r="D77" s="519"/>
      <c r="E77" s="454"/>
      <c r="F77" s="181" t="s">
        <v>377</v>
      </c>
      <c r="G77" s="454"/>
      <c r="H77" s="475"/>
      <c r="I77" s="501"/>
      <c r="J77" s="446"/>
      <c r="K77" s="609"/>
      <c r="L77" s="609"/>
      <c r="M77" s="609"/>
      <c r="N77" s="609"/>
      <c r="O77" s="876"/>
      <c r="P77" s="473"/>
      <c r="Q77" s="450"/>
      <c r="R77" s="453"/>
      <c r="S77" s="491"/>
    </row>
    <row r="78" spans="1:19" ht="90.6" customHeight="1" x14ac:dyDescent="0.25">
      <c r="A78" s="476" t="s">
        <v>460</v>
      </c>
      <c r="B78" s="511"/>
      <c r="C78" s="514"/>
      <c r="D78" s="506" t="s">
        <v>374</v>
      </c>
      <c r="E78" s="472" t="s">
        <v>461</v>
      </c>
      <c r="F78" s="88" t="s">
        <v>462</v>
      </c>
      <c r="G78" s="474" t="s">
        <v>465</v>
      </c>
      <c r="H78" s="498" t="s">
        <v>466</v>
      </c>
      <c r="I78" s="444" t="s">
        <v>467</v>
      </c>
      <c r="J78" s="444" t="s">
        <v>398</v>
      </c>
      <c r="K78" s="526">
        <v>1</v>
      </c>
      <c r="L78" s="526">
        <v>1</v>
      </c>
      <c r="M78" s="526">
        <v>1</v>
      </c>
      <c r="N78" s="526">
        <v>1</v>
      </c>
      <c r="O78" s="526">
        <f>AVERAGE(K78:N80)</f>
        <v>1</v>
      </c>
      <c r="P78" s="472" t="s">
        <v>91</v>
      </c>
      <c r="Q78" s="450"/>
      <c r="R78" s="458" t="s">
        <v>468</v>
      </c>
      <c r="S78" s="503" t="s">
        <v>469</v>
      </c>
    </row>
    <row r="79" spans="1:19" ht="47.1" customHeight="1" x14ac:dyDescent="0.25">
      <c r="A79" s="477"/>
      <c r="B79" s="512"/>
      <c r="C79" s="515"/>
      <c r="D79" s="507"/>
      <c r="E79" s="488"/>
      <c r="F79" s="88" t="s">
        <v>463</v>
      </c>
      <c r="G79" s="508"/>
      <c r="H79" s="510"/>
      <c r="I79" s="445"/>
      <c r="J79" s="445"/>
      <c r="K79" s="527"/>
      <c r="L79" s="527"/>
      <c r="M79" s="527"/>
      <c r="N79" s="527"/>
      <c r="O79" s="527"/>
      <c r="P79" s="488"/>
      <c r="Q79" s="450"/>
      <c r="R79" s="459"/>
      <c r="S79" s="504"/>
    </row>
    <row r="80" spans="1:19" ht="33" customHeight="1" x14ac:dyDescent="0.25">
      <c r="A80" s="478"/>
      <c r="B80" s="513"/>
      <c r="C80" s="515"/>
      <c r="D80" s="516"/>
      <c r="E80" s="473"/>
      <c r="F80" s="88" t="s">
        <v>464</v>
      </c>
      <c r="G80" s="475"/>
      <c r="H80" s="499"/>
      <c r="I80" s="446"/>
      <c r="J80" s="445"/>
      <c r="K80" s="527"/>
      <c r="L80" s="527"/>
      <c r="M80" s="527"/>
      <c r="N80" s="527"/>
      <c r="O80" s="527"/>
      <c r="P80" s="473"/>
      <c r="Q80" s="450"/>
      <c r="R80" s="459"/>
      <c r="S80" s="504"/>
    </row>
    <row r="81" spans="1:19" ht="47.45" customHeight="1" x14ac:dyDescent="0.25">
      <c r="A81" s="444" t="s">
        <v>470</v>
      </c>
      <c r="B81" s="502"/>
      <c r="C81" s="490"/>
      <c r="D81" s="506" t="s">
        <v>374</v>
      </c>
      <c r="E81" s="472" t="s">
        <v>461</v>
      </c>
      <c r="F81" s="88" t="s">
        <v>462</v>
      </c>
      <c r="G81" s="474" t="s">
        <v>465</v>
      </c>
      <c r="H81" s="444" t="s">
        <v>465</v>
      </c>
      <c r="I81" s="500" t="s">
        <v>467</v>
      </c>
      <c r="J81" s="445"/>
      <c r="K81" s="526">
        <v>1</v>
      </c>
      <c r="L81" s="526">
        <v>1</v>
      </c>
      <c r="M81" s="526">
        <v>1</v>
      </c>
      <c r="N81" s="526">
        <v>1</v>
      </c>
      <c r="O81" s="526">
        <f>AVERAGE(K81:N83)</f>
        <v>1</v>
      </c>
      <c r="P81" s="472" t="s">
        <v>91</v>
      </c>
      <c r="Q81" s="450"/>
      <c r="R81" s="459"/>
      <c r="S81" s="504"/>
    </row>
    <row r="82" spans="1:19" ht="48.95" customHeight="1" x14ac:dyDescent="0.25">
      <c r="A82" s="445"/>
      <c r="B82" s="490"/>
      <c r="C82" s="490"/>
      <c r="D82" s="507"/>
      <c r="E82" s="488"/>
      <c r="F82" s="88" t="s">
        <v>463</v>
      </c>
      <c r="G82" s="508"/>
      <c r="H82" s="445"/>
      <c r="I82" s="509"/>
      <c r="J82" s="445"/>
      <c r="K82" s="527"/>
      <c r="L82" s="527"/>
      <c r="M82" s="527"/>
      <c r="N82" s="527"/>
      <c r="O82" s="527"/>
      <c r="P82" s="488"/>
      <c r="Q82" s="450"/>
      <c r="R82" s="459"/>
      <c r="S82" s="504"/>
    </row>
    <row r="83" spans="1:19" ht="30" customHeight="1" x14ac:dyDescent="0.25">
      <c r="A83" s="446"/>
      <c r="B83" s="491"/>
      <c r="C83" s="491"/>
      <c r="D83" s="495"/>
      <c r="E83" s="473"/>
      <c r="F83" s="88" t="s">
        <v>464</v>
      </c>
      <c r="G83" s="475"/>
      <c r="H83" s="446"/>
      <c r="I83" s="501"/>
      <c r="J83" s="446"/>
      <c r="K83" s="527"/>
      <c r="L83" s="527"/>
      <c r="M83" s="527"/>
      <c r="N83" s="527"/>
      <c r="O83" s="527"/>
      <c r="P83" s="473"/>
      <c r="Q83" s="450"/>
      <c r="R83" s="460"/>
      <c r="S83" s="505"/>
    </row>
    <row r="84" spans="1:19" ht="104.1" customHeight="1" x14ac:dyDescent="0.25">
      <c r="A84" s="444" t="s">
        <v>471</v>
      </c>
      <c r="B84" s="489"/>
      <c r="C84" s="489"/>
      <c r="D84" s="489" t="s">
        <v>472</v>
      </c>
      <c r="E84" s="472" t="s">
        <v>473</v>
      </c>
      <c r="F84" s="88" t="s">
        <v>474</v>
      </c>
      <c r="G84" s="485" t="s">
        <v>476</v>
      </c>
      <c r="H84" s="444" t="s">
        <v>477</v>
      </c>
      <c r="I84" s="500" t="s">
        <v>380</v>
      </c>
      <c r="J84" s="444" t="s">
        <v>398</v>
      </c>
      <c r="K84" s="526">
        <v>0</v>
      </c>
      <c r="L84" s="526">
        <v>0</v>
      </c>
      <c r="M84" s="526">
        <v>0</v>
      </c>
      <c r="N84" s="610">
        <v>0.1</v>
      </c>
      <c r="O84" s="610">
        <f>AVERAGE(K84:N85)</f>
        <v>2.5000000000000001E-2</v>
      </c>
      <c r="P84" s="472" t="s">
        <v>92</v>
      </c>
      <c r="Q84" s="450"/>
      <c r="R84" s="456" t="s">
        <v>478</v>
      </c>
      <c r="S84" s="492" t="s">
        <v>479</v>
      </c>
    </row>
    <row r="85" spans="1:19" ht="39.950000000000003" customHeight="1" x14ac:dyDescent="0.25">
      <c r="A85" s="446"/>
      <c r="B85" s="491"/>
      <c r="C85" s="491"/>
      <c r="D85" s="491"/>
      <c r="E85" s="473"/>
      <c r="F85" s="88" t="s">
        <v>475</v>
      </c>
      <c r="G85" s="487"/>
      <c r="H85" s="446"/>
      <c r="I85" s="501"/>
      <c r="J85" s="446"/>
      <c r="K85" s="528"/>
      <c r="L85" s="528"/>
      <c r="M85" s="528"/>
      <c r="N85" s="611"/>
      <c r="O85" s="611"/>
      <c r="P85" s="473"/>
      <c r="Q85" s="450"/>
      <c r="R85" s="457"/>
      <c r="S85" s="493"/>
    </row>
    <row r="86" spans="1:19" ht="102.95" customHeight="1" x14ac:dyDescent="0.25">
      <c r="A86" s="444" t="s">
        <v>480</v>
      </c>
      <c r="B86" s="489"/>
      <c r="C86" s="489"/>
      <c r="D86" s="494" t="s">
        <v>374</v>
      </c>
      <c r="E86" s="496" t="s">
        <v>375</v>
      </c>
      <c r="F86" s="455" t="s">
        <v>492</v>
      </c>
      <c r="G86" s="474" t="s">
        <v>481</v>
      </c>
      <c r="H86" s="498" t="s">
        <v>482</v>
      </c>
      <c r="I86" s="500" t="s">
        <v>380</v>
      </c>
      <c r="J86" s="444" t="s">
        <v>398</v>
      </c>
      <c r="K86" s="526">
        <v>0</v>
      </c>
      <c r="L86" s="526">
        <v>1</v>
      </c>
      <c r="M86" s="526">
        <v>1</v>
      </c>
      <c r="N86" s="526">
        <v>1</v>
      </c>
      <c r="O86" s="526">
        <f>AVERAGE(K86:N87)</f>
        <v>0.75</v>
      </c>
      <c r="P86" s="472" t="s">
        <v>91</v>
      </c>
      <c r="Q86" s="450"/>
      <c r="R86" s="451" t="s">
        <v>483</v>
      </c>
      <c r="S86" s="502" t="s">
        <v>484</v>
      </c>
    </row>
    <row r="87" spans="1:19" ht="62.45" customHeight="1" x14ac:dyDescent="0.25">
      <c r="A87" s="446"/>
      <c r="B87" s="491"/>
      <c r="C87" s="491"/>
      <c r="D87" s="495"/>
      <c r="E87" s="497"/>
      <c r="F87" s="455"/>
      <c r="G87" s="475"/>
      <c r="H87" s="499"/>
      <c r="I87" s="501"/>
      <c r="J87" s="446"/>
      <c r="K87" s="528"/>
      <c r="L87" s="528"/>
      <c r="M87" s="528"/>
      <c r="N87" s="528"/>
      <c r="O87" s="528"/>
      <c r="P87" s="473"/>
      <c r="Q87" s="450"/>
      <c r="R87" s="453"/>
      <c r="S87" s="491"/>
    </row>
    <row r="88" spans="1:19" ht="128.25" customHeight="1" x14ac:dyDescent="0.25">
      <c r="A88" s="444" t="s">
        <v>485</v>
      </c>
      <c r="B88" s="489"/>
      <c r="C88" s="489"/>
      <c r="D88" s="489" t="s">
        <v>472</v>
      </c>
      <c r="E88" s="472" t="s">
        <v>473</v>
      </c>
      <c r="F88" s="88" t="s">
        <v>474</v>
      </c>
      <c r="G88" s="485" t="s">
        <v>486</v>
      </c>
      <c r="H88" s="444" t="s">
        <v>487</v>
      </c>
      <c r="I88" s="444" t="s">
        <v>380</v>
      </c>
      <c r="J88" s="444" t="s">
        <v>398</v>
      </c>
      <c r="K88" s="612" t="s">
        <v>503</v>
      </c>
      <c r="L88" s="612" t="s">
        <v>503</v>
      </c>
      <c r="M88" s="612" t="s">
        <v>503</v>
      </c>
      <c r="N88" s="612" t="s">
        <v>503</v>
      </c>
      <c r="O88" s="612"/>
      <c r="P88" s="472" t="s">
        <v>91</v>
      </c>
      <c r="Q88" s="450"/>
      <c r="R88" s="451" t="s">
        <v>488</v>
      </c>
      <c r="S88" s="65" t="s">
        <v>489</v>
      </c>
    </row>
    <row r="89" spans="1:19" ht="28.5" customHeight="1" x14ac:dyDescent="0.25">
      <c r="A89" s="445"/>
      <c r="B89" s="490"/>
      <c r="C89" s="490"/>
      <c r="D89" s="490"/>
      <c r="E89" s="488"/>
      <c r="F89" s="454" t="s">
        <v>475</v>
      </c>
      <c r="G89" s="486"/>
      <c r="H89" s="445"/>
      <c r="I89" s="445"/>
      <c r="J89" s="445"/>
      <c r="K89" s="613"/>
      <c r="L89" s="613"/>
      <c r="M89" s="613"/>
      <c r="N89" s="613"/>
      <c r="O89" s="613"/>
      <c r="P89" s="488"/>
      <c r="Q89" s="450"/>
      <c r="R89" s="452"/>
      <c r="S89" s="93"/>
    </row>
    <row r="90" spans="1:19" ht="30" customHeight="1" x14ac:dyDescent="0.25">
      <c r="A90" s="445"/>
      <c r="B90" s="490"/>
      <c r="C90" s="490"/>
      <c r="D90" s="490"/>
      <c r="E90" s="488"/>
      <c r="F90" s="454"/>
      <c r="G90" s="486"/>
      <c r="H90" s="445"/>
      <c r="I90" s="445"/>
      <c r="J90" s="445"/>
      <c r="K90" s="613"/>
      <c r="L90" s="613"/>
      <c r="M90" s="613"/>
      <c r="N90" s="613"/>
      <c r="O90" s="613"/>
      <c r="P90" s="488"/>
      <c r="Q90" s="450"/>
      <c r="R90" s="452"/>
      <c r="S90" s="75" t="s">
        <v>490</v>
      </c>
    </row>
    <row r="91" spans="1:19" ht="14.25" customHeight="1" x14ac:dyDescent="0.25">
      <c r="A91" s="445"/>
      <c r="B91" s="490"/>
      <c r="C91" s="490"/>
      <c r="D91" s="490"/>
      <c r="E91" s="488"/>
      <c r="F91" s="454"/>
      <c r="G91" s="486"/>
      <c r="H91" s="445"/>
      <c r="I91" s="445"/>
      <c r="J91" s="445"/>
      <c r="K91" s="613"/>
      <c r="L91" s="613"/>
      <c r="M91" s="613"/>
      <c r="N91" s="613"/>
      <c r="O91" s="613"/>
      <c r="P91" s="488"/>
      <c r="Q91" s="450"/>
      <c r="R91" s="452"/>
      <c r="S91" s="75"/>
    </row>
    <row r="92" spans="1:19" ht="30" x14ac:dyDescent="0.25">
      <c r="A92" s="446"/>
      <c r="B92" s="491"/>
      <c r="C92" s="491"/>
      <c r="D92" s="491"/>
      <c r="E92" s="473"/>
      <c r="F92" s="454"/>
      <c r="G92" s="487"/>
      <c r="H92" s="446"/>
      <c r="I92" s="446"/>
      <c r="J92" s="446"/>
      <c r="K92" s="614"/>
      <c r="L92" s="614"/>
      <c r="M92" s="614"/>
      <c r="N92" s="614"/>
      <c r="O92" s="614"/>
      <c r="P92" s="473"/>
      <c r="Q92" s="450"/>
      <c r="R92" s="453"/>
      <c r="S92" s="76" t="s">
        <v>491</v>
      </c>
    </row>
    <row r="93" spans="1:19" ht="14.25" customHeight="1" x14ac:dyDescent="0.25"/>
    <row r="94" spans="1:19" ht="14.25" customHeight="1" x14ac:dyDescent="0.25"/>
  </sheetData>
  <mergeCells count="334">
    <mergeCell ref="O54:O56"/>
    <mergeCell ref="O57:O59"/>
    <mergeCell ref="O69:O70"/>
    <mergeCell ref="O74:O75"/>
    <mergeCell ref="O78:O80"/>
    <mergeCell ref="O81:O83"/>
    <mergeCell ref="O84:O85"/>
    <mergeCell ref="O86:O87"/>
    <mergeCell ref="O88:O92"/>
    <mergeCell ref="K84:K85"/>
    <mergeCell ref="L84:L85"/>
    <mergeCell ref="M84:M85"/>
    <mergeCell ref="N84:N85"/>
    <mergeCell ref="K86:K87"/>
    <mergeCell ref="L86:L87"/>
    <mergeCell ref="M86:M87"/>
    <mergeCell ref="N86:N87"/>
    <mergeCell ref="K88:K92"/>
    <mergeCell ref="L88:L92"/>
    <mergeCell ref="M88:M92"/>
    <mergeCell ref="N88:N92"/>
    <mergeCell ref="K63:K65"/>
    <mergeCell ref="L63:L65"/>
    <mergeCell ref="M63:M65"/>
    <mergeCell ref="N63:N65"/>
    <mergeCell ref="K78:K80"/>
    <mergeCell ref="K81:K83"/>
    <mergeCell ref="L78:L80"/>
    <mergeCell ref="M78:M80"/>
    <mergeCell ref="N78:N80"/>
    <mergeCell ref="L81:L83"/>
    <mergeCell ref="M81:M83"/>
    <mergeCell ref="N81:N83"/>
    <mergeCell ref="K69:K70"/>
    <mergeCell ref="L69:L70"/>
    <mergeCell ref="M69:M70"/>
    <mergeCell ref="N69:N70"/>
    <mergeCell ref="L74:L75"/>
    <mergeCell ref="K74:K75"/>
    <mergeCell ref="M74:M75"/>
    <mergeCell ref="N74:N75"/>
    <mergeCell ref="K76:K77"/>
    <mergeCell ref="L76:L77"/>
    <mergeCell ref="M76:M77"/>
    <mergeCell ref="N76:N77"/>
    <mergeCell ref="K54:K56"/>
    <mergeCell ref="L54:L56"/>
    <mergeCell ref="M54:M56"/>
    <mergeCell ref="N54:N56"/>
    <mergeCell ref="K57:K59"/>
    <mergeCell ref="L57:L59"/>
    <mergeCell ref="M57:M59"/>
    <mergeCell ref="N57:N59"/>
    <mergeCell ref="K60:K62"/>
    <mergeCell ref="L60:L62"/>
    <mergeCell ref="M60:M62"/>
    <mergeCell ref="N60:N62"/>
    <mergeCell ref="A1:B4"/>
    <mergeCell ref="C1:R1"/>
    <mergeCell ref="C2:R2"/>
    <mergeCell ref="C3:R3"/>
    <mergeCell ref="C4:R4"/>
    <mergeCell ref="C5:S5"/>
    <mergeCell ref="E9:E20"/>
    <mergeCell ref="G9:G20"/>
    <mergeCell ref="P9:P14"/>
    <mergeCell ref="R9:R20"/>
    <mergeCell ref="A9:A14"/>
    <mergeCell ref="B9:B50"/>
    <mergeCell ref="D9:D20"/>
    <mergeCell ref="P27:P32"/>
    <mergeCell ref="A33:A38"/>
    <mergeCell ref="D33:D38"/>
    <mergeCell ref="N39:N44"/>
    <mergeCell ref="R6:S7"/>
    <mergeCell ref="A6:Q7"/>
    <mergeCell ref="A5:B5"/>
    <mergeCell ref="S9:S14"/>
    <mergeCell ref="A15:A20"/>
    <mergeCell ref="P15:P20"/>
    <mergeCell ref="A21:A26"/>
    <mergeCell ref="D21:D26"/>
    <mergeCell ref="E21:E26"/>
    <mergeCell ref="G21:G32"/>
    <mergeCell ref="H21:H32"/>
    <mergeCell ref="I21:I32"/>
    <mergeCell ref="P21:P26"/>
    <mergeCell ref="R21:R32"/>
    <mergeCell ref="S21:S26"/>
    <mergeCell ref="A27:A32"/>
    <mergeCell ref="D27:D32"/>
    <mergeCell ref="E27:E32"/>
    <mergeCell ref="O21:O32"/>
    <mergeCell ref="F10:F20"/>
    <mergeCell ref="F28:F32"/>
    <mergeCell ref="F22:F26"/>
    <mergeCell ref="G45:G50"/>
    <mergeCell ref="K21:K32"/>
    <mergeCell ref="L21:L32"/>
    <mergeCell ref="M21:M32"/>
    <mergeCell ref="N21:N32"/>
    <mergeCell ref="S33:S38"/>
    <mergeCell ref="H9:H20"/>
    <mergeCell ref="I9:I20"/>
    <mergeCell ref="K9:K20"/>
    <mergeCell ref="L9:L20"/>
    <mergeCell ref="M9:M20"/>
    <mergeCell ref="N9:N20"/>
    <mergeCell ref="J9:J20"/>
    <mergeCell ref="J21:J32"/>
    <mergeCell ref="R45:R50"/>
    <mergeCell ref="R33:R44"/>
    <mergeCell ref="K45:K50"/>
    <mergeCell ref="L45:L50"/>
    <mergeCell ref="M45:M50"/>
    <mergeCell ref="O9:O20"/>
    <mergeCell ref="O33:O38"/>
    <mergeCell ref="A39:A44"/>
    <mergeCell ref="D39:D44"/>
    <mergeCell ref="E39:E44"/>
    <mergeCell ref="G39:G44"/>
    <mergeCell ref="H39:H44"/>
    <mergeCell ref="I39:I44"/>
    <mergeCell ref="P39:P44"/>
    <mergeCell ref="J33:J38"/>
    <mergeCell ref="J39:J44"/>
    <mergeCell ref="K33:K38"/>
    <mergeCell ref="L33:L38"/>
    <mergeCell ref="M33:M38"/>
    <mergeCell ref="N33:N38"/>
    <mergeCell ref="K39:K44"/>
    <mergeCell ref="L39:L44"/>
    <mergeCell ref="M39:M44"/>
    <mergeCell ref="E33:E38"/>
    <mergeCell ref="G33:G38"/>
    <mergeCell ref="H33:H38"/>
    <mergeCell ref="I33:I38"/>
    <mergeCell ref="P33:P38"/>
    <mergeCell ref="O39:O44"/>
    <mergeCell ref="P51:P53"/>
    <mergeCell ref="A51:A53"/>
    <mergeCell ref="B51:B53"/>
    <mergeCell ref="D51:D53"/>
    <mergeCell ref="E51:E53"/>
    <mergeCell ref="F51:F53"/>
    <mergeCell ref="H45:H50"/>
    <mergeCell ref="I45:I50"/>
    <mergeCell ref="P45:P50"/>
    <mergeCell ref="N45:N50"/>
    <mergeCell ref="J45:J50"/>
    <mergeCell ref="A45:A50"/>
    <mergeCell ref="D45:D50"/>
    <mergeCell ref="E45:E50"/>
    <mergeCell ref="K51:K53"/>
    <mergeCell ref="L51:L53"/>
    <mergeCell ref="M51:M53"/>
    <mergeCell ref="N51:N53"/>
    <mergeCell ref="O45:O50"/>
    <mergeCell ref="O51:O53"/>
    <mergeCell ref="P57:P59"/>
    <mergeCell ref="A57:A59"/>
    <mergeCell ref="B57:B59"/>
    <mergeCell ref="D57:D59"/>
    <mergeCell ref="E57:E59"/>
    <mergeCell ref="F57:F59"/>
    <mergeCell ref="Q51:Q53"/>
    <mergeCell ref="R51:R53"/>
    <mergeCell ref="A54:A56"/>
    <mergeCell ref="B54:B56"/>
    <mergeCell ref="D54:D56"/>
    <mergeCell ref="E54:E56"/>
    <mergeCell ref="F54:F56"/>
    <mergeCell ref="G54:G56"/>
    <mergeCell ref="H54:H56"/>
    <mergeCell ref="I54:I56"/>
    <mergeCell ref="J54:J56"/>
    <mergeCell ref="P54:P56"/>
    <mergeCell ref="Q54:Q56"/>
    <mergeCell ref="R54:R56"/>
    <mergeCell ref="G51:G53"/>
    <mergeCell ref="H51:H53"/>
    <mergeCell ref="I51:I53"/>
    <mergeCell ref="J51:J53"/>
    <mergeCell ref="P63:P65"/>
    <mergeCell ref="A63:A65"/>
    <mergeCell ref="B63:B65"/>
    <mergeCell ref="D63:D65"/>
    <mergeCell ref="E63:E65"/>
    <mergeCell ref="F63:F65"/>
    <mergeCell ref="Q57:Q59"/>
    <mergeCell ref="R57:R59"/>
    <mergeCell ref="A60:A62"/>
    <mergeCell ref="B60:B62"/>
    <mergeCell ref="D60:D62"/>
    <mergeCell ref="E60:E62"/>
    <mergeCell ref="F60:F62"/>
    <mergeCell ref="G60:G62"/>
    <mergeCell ref="H60:H62"/>
    <mergeCell ref="I60:I62"/>
    <mergeCell ref="J60:J62"/>
    <mergeCell ref="P60:P62"/>
    <mergeCell ref="Q60:Q62"/>
    <mergeCell ref="R60:R62"/>
    <mergeCell ref="G57:G59"/>
    <mergeCell ref="H57:H59"/>
    <mergeCell ref="I57:I59"/>
    <mergeCell ref="J57:J59"/>
    <mergeCell ref="D66:D68"/>
    <mergeCell ref="E66:E68"/>
    <mergeCell ref="F66:F68"/>
    <mergeCell ref="G66:G68"/>
    <mergeCell ref="H66:H68"/>
    <mergeCell ref="I66:I68"/>
    <mergeCell ref="J66:J68"/>
    <mergeCell ref="P66:P68"/>
    <mergeCell ref="Q66:Q68"/>
    <mergeCell ref="K66:K68"/>
    <mergeCell ref="L66:L68"/>
    <mergeCell ref="M66:M68"/>
    <mergeCell ref="N66:N68"/>
    <mergeCell ref="S74:S75"/>
    <mergeCell ref="A76:A77"/>
    <mergeCell ref="B76:B77"/>
    <mergeCell ref="C76:C77"/>
    <mergeCell ref="D76:D77"/>
    <mergeCell ref="E76:E77"/>
    <mergeCell ref="G76:G77"/>
    <mergeCell ref="H76:H77"/>
    <mergeCell ref="I76:I77"/>
    <mergeCell ref="J76:J77"/>
    <mergeCell ref="P76:P77"/>
    <mergeCell ref="Q76:Q77"/>
    <mergeCell ref="R76:R77"/>
    <mergeCell ref="S76:S77"/>
    <mergeCell ref="A74:A75"/>
    <mergeCell ref="B74:B75"/>
    <mergeCell ref="C74:C75"/>
    <mergeCell ref="D74:D75"/>
    <mergeCell ref="E74:E75"/>
    <mergeCell ref="G74:G75"/>
    <mergeCell ref="H74:H75"/>
    <mergeCell ref="I74:I75"/>
    <mergeCell ref="J74:J75"/>
    <mergeCell ref="P74:P75"/>
    <mergeCell ref="S78:S83"/>
    <mergeCell ref="A81:A83"/>
    <mergeCell ref="B81:B83"/>
    <mergeCell ref="C81:C83"/>
    <mergeCell ref="D81:D83"/>
    <mergeCell ref="E81:E83"/>
    <mergeCell ref="G81:G83"/>
    <mergeCell ref="H81:H83"/>
    <mergeCell ref="I81:I83"/>
    <mergeCell ref="P81:P83"/>
    <mergeCell ref="Q81:Q83"/>
    <mergeCell ref="G78:G80"/>
    <mergeCell ref="H78:H80"/>
    <mergeCell ref="I78:I80"/>
    <mergeCell ref="J78:J83"/>
    <mergeCell ref="P78:P80"/>
    <mergeCell ref="A78:A80"/>
    <mergeCell ref="B78:B80"/>
    <mergeCell ref="C78:C80"/>
    <mergeCell ref="D78:D80"/>
    <mergeCell ref="E78:E80"/>
    <mergeCell ref="S84:S85"/>
    <mergeCell ref="A86:A87"/>
    <mergeCell ref="B86:B87"/>
    <mergeCell ref="C86:C87"/>
    <mergeCell ref="D86:D87"/>
    <mergeCell ref="E86:E87"/>
    <mergeCell ref="G86:G87"/>
    <mergeCell ref="H86:H87"/>
    <mergeCell ref="I86:I87"/>
    <mergeCell ref="J86:J87"/>
    <mergeCell ref="P86:P87"/>
    <mergeCell ref="Q86:Q87"/>
    <mergeCell ref="R86:R87"/>
    <mergeCell ref="S86:S87"/>
    <mergeCell ref="G84:G85"/>
    <mergeCell ref="H84:H85"/>
    <mergeCell ref="I84:I85"/>
    <mergeCell ref="J84:J85"/>
    <mergeCell ref="P84:P85"/>
    <mergeCell ref="A84:A85"/>
    <mergeCell ref="B84:B85"/>
    <mergeCell ref="C84:C85"/>
    <mergeCell ref="D84:D85"/>
    <mergeCell ref="E84:E85"/>
    <mergeCell ref="G88:G92"/>
    <mergeCell ref="H88:H92"/>
    <mergeCell ref="I88:I92"/>
    <mergeCell ref="J88:J92"/>
    <mergeCell ref="P88:P92"/>
    <mergeCell ref="A88:A92"/>
    <mergeCell ref="B88:B92"/>
    <mergeCell ref="C88:C92"/>
    <mergeCell ref="D88:D92"/>
    <mergeCell ref="E88:E92"/>
    <mergeCell ref="P69:P70"/>
    <mergeCell ref="F69:F71"/>
    <mergeCell ref="G69:G70"/>
    <mergeCell ref="H69:H70"/>
    <mergeCell ref="I69:I70"/>
    <mergeCell ref="J69:J70"/>
    <mergeCell ref="A69:A71"/>
    <mergeCell ref="B69:B71"/>
    <mergeCell ref="C69:C71"/>
    <mergeCell ref="D69:D71"/>
    <mergeCell ref="E69:E71"/>
    <mergeCell ref="A66:A68"/>
    <mergeCell ref="B66:B68"/>
    <mergeCell ref="Q88:Q92"/>
    <mergeCell ref="R88:R92"/>
    <mergeCell ref="F89:F92"/>
    <mergeCell ref="F86:F87"/>
    <mergeCell ref="F46:F50"/>
    <mergeCell ref="F40:F44"/>
    <mergeCell ref="F34:F38"/>
    <mergeCell ref="Q84:Q85"/>
    <mergeCell ref="R84:R85"/>
    <mergeCell ref="Q78:Q80"/>
    <mergeCell ref="R78:R83"/>
    <mergeCell ref="Q69:Q70"/>
    <mergeCell ref="R69:R71"/>
    <mergeCell ref="Q74:Q75"/>
    <mergeCell ref="R74:R75"/>
    <mergeCell ref="Q63:Q65"/>
    <mergeCell ref="R63:R65"/>
    <mergeCell ref="R66:R68"/>
    <mergeCell ref="G63:G65"/>
    <mergeCell ref="H63:H65"/>
    <mergeCell ref="I63:I65"/>
    <mergeCell ref="J63:J65"/>
  </mergeCells>
  <phoneticPr fontId="16" type="noConversion"/>
  <dataValidations count="1">
    <dataValidation type="list" allowBlank="1" showInputMessage="1" showErrorMessage="1" sqref="P96:P113 J93:O95" xr:uid="{00000000-0002-0000-0200-000000000000}">
      <formula1>$V$10:$V$13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213"/>
  <sheetViews>
    <sheetView topLeftCell="Q8" zoomScale="90" zoomScaleNormal="90" workbookViewId="0">
      <pane ySplit="1" topLeftCell="A96" activePane="bottomLeft" state="frozen"/>
      <selection activeCell="A8" sqref="A8"/>
      <selection pane="bottomLeft" activeCell="X100" sqref="X100"/>
    </sheetView>
  </sheetViews>
  <sheetFormatPr baseColWidth="10" defaultColWidth="10.85546875" defaultRowHeight="14.25" x14ac:dyDescent="0.2"/>
  <cols>
    <col min="1" max="1" width="23.42578125" style="98" customWidth="1"/>
    <col min="2" max="3" width="23.28515625" style="98" customWidth="1"/>
    <col min="4" max="4" width="34.7109375" style="98" customWidth="1"/>
    <col min="5" max="5" width="26.5703125" style="98" customWidth="1"/>
    <col min="6" max="6" width="44.42578125" style="98" customWidth="1"/>
    <col min="7" max="7" width="40.42578125" style="98" customWidth="1"/>
    <col min="8" max="8" width="45.85546875" style="98" customWidth="1"/>
    <col min="9" max="9" width="31.85546875" style="98" customWidth="1"/>
    <col min="10" max="11" width="31.85546875" style="143" customWidth="1"/>
    <col min="12" max="12" width="31.85546875" style="173" customWidth="1"/>
    <col min="13" max="14" width="31.85546875" style="143" customWidth="1"/>
    <col min="15" max="15" width="57.28515625" style="98" customWidth="1"/>
    <col min="16" max="16" width="45.140625" style="98" hidden="1" customWidth="1"/>
    <col min="17" max="17" width="24.42578125" style="98" customWidth="1"/>
    <col min="18" max="18" width="22.7109375" style="98" customWidth="1"/>
    <col min="19" max="19" width="24.5703125" style="98" customWidth="1"/>
    <col min="20" max="20" width="26.5703125" style="98" customWidth="1"/>
    <col min="21" max="21" width="28.5703125" style="98" customWidth="1"/>
    <col min="22" max="22" width="36.140625" style="98" hidden="1" customWidth="1"/>
    <col min="23" max="23" width="28.5703125" style="98" customWidth="1"/>
    <col min="24" max="24" width="36.140625" style="98" customWidth="1"/>
    <col min="25" max="25" width="21.140625" style="98" customWidth="1"/>
    <col min="26" max="26" width="21.5703125" style="98" customWidth="1"/>
    <col min="27" max="27" width="20.85546875" style="98" customWidth="1"/>
    <col min="28" max="28" width="35.85546875" style="3" customWidth="1"/>
    <col min="29" max="29" width="31.5703125" style="98" customWidth="1"/>
    <col min="30" max="30" width="32.85546875" style="98" customWidth="1"/>
    <col min="31" max="31" width="39.7109375" style="98" customWidth="1"/>
    <col min="32" max="32" width="61.85546875" style="98" customWidth="1"/>
    <col min="33" max="33" width="31.28515625" style="98" customWidth="1"/>
    <col min="34" max="34" width="80.42578125" style="98" customWidth="1"/>
    <col min="35" max="35" width="46.28515625" style="98" customWidth="1"/>
    <col min="36" max="36" width="29.42578125" style="99" bestFit="1" customWidth="1"/>
    <col min="37" max="37" width="27.28515625" style="98" bestFit="1" customWidth="1"/>
    <col min="38" max="38" width="33.28515625" style="98" bestFit="1" customWidth="1"/>
    <col min="39" max="39" width="43.28515625" style="98" customWidth="1"/>
    <col min="40" max="40" width="30.85546875" style="98" bestFit="1" customWidth="1"/>
    <col min="41" max="41" width="33.5703125" style="98" customWidth="1"/>
    <col min="42" max="42" width="27.42578125" style="98" customWidth="1"/>
    <col min="43" max="43" width="48.28515625" style="98" customWidth="1"/>
    <col min="44" max="44" width="41" style="98" bestFit="1" customWidth="1"/>
    <col min="45" max="45" width="31.7109375" style="98" bestFit="1" customWidth="1"/>
    <col min="46" max="46" width="26.5703125" style="98" customWidth="1"/>
    <col min="47" max="47" width="29.28515625" style="98" customWidth="1"/>
    <col min="48" max="51" width="10.85546875" style="98"/>
    <col min="52" max="52" width="56.85546875" style="98" hidden="1" customWidth="1"/>
    <col min="53" max="16384" width="10.85546875" style="98"/>
  </cols>
  <sheetData>
    <row r="1" spans="1:60" s="3" customFormat="1" ht="23.25" customHeight="1" x14ac:dyDescent="0.2">
      <c r="A1" s="437" t="s">
        <v>0</v>
      </c>
      <c r="B1" s="437"/>
      <c r="C1" s="588" t="s">
        <v>1</v>
      </c>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90"/>
      <c r="AR1" s="30" t="s">
        <v>215</v>
      </c>
    </row>
    <row r="2" spans="1:60" s="3" customFormat="1" ht="23.25" customHeight="1" x14ac:dyDescent="0.2">
      <c r="A2" s="437"/>
      <c r="B2" s="437"/>
      <c r="C2" s="588" t="s">
        <v>2</v>
      </c>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90"/>
      <c r="AR2" s="30" t="s">
        <v>3</v>
      </c>
    </row>
    <row r="3" spans="1:60" s="3" customFormat="1" ht="23.25" customHeight="1" x14ac:dyDescent="0.2">
      <c r="A3" s="437"/>
      <c r="B3" s="437"/>
      <c r="C3" s="588" t="s">
        <v>4</v>
      </c>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90"/>
      <c r="AR3" s="30" t="s">
        <v>214</v>
      </c>
    </row>
    <row r="4" spans="1:60" s="3" customFormat="1" ht="23.25" customHeight="1" x14ac:dyDescent="0.2">
      <c r="A4" s="437"/>
      <c r="B4" s="437"/>
      <c r="C4" s="588" t="s">
        <v>159</v>
      </c>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90"/>
      <c r="AR4" s="30" t="s">
        <v>218</v>
      </c>
    </row>
    <row r="5" spans="1:60" s="3" customFormat="1" ht="26.25" customHeight="1" x14ac:dyDescent="0.2">
      <c r="A5" s="738" t="s">
        <v>5</v>
      </c>
      <c r="B5" s="738"/>
      <c r="C5" s="731"/>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32"/>
      <c r="AE5" s="732"/>
      <c r="AF5" s="732"/>
      <c r="AG5" s="732"/>
      <c r="AH5" s="732"/>
      <c r="AI5" s="732"/>
      <c r="AJ5" s="732"/>
      <c r="AK5" s="732"/>
      <c r="AL5" s="732"/>
      <c r="AM5" s="732"/>
      <c r="AN5" s="732"/>
      <c r="AO5" s="732"/>
      <c r="AP5" s="732"/>
      <c r="AQ5" s="732"/>
      <c r="AR5" s="733"/>
    </row>
    <row r="6" spans="1:60" ht="15" customHeight="1" x14ac:dyDescent="0.2">
      <c r="A6" s="734" t="s">
        <v>170</v>
      </c>
      <c r="B6" s="734"/>
      <c r="C6" s="734"/>
      <c r="D6" s="734"/>
      <c r="E6" s="734"/>
      <c r="F6" s="734"/>
      <c r="G6" s="734"/>
      <c r="H6" s="734"/>
      <c r="I6" s="734"/>
      <c r="J6" s="734"/>
      <c r="K6" s="734"/>
      <c r="L6" s="734"/>
      <c r="M6" s="734"/>
      <c r="N6" s="734"/>
      <c r="O6" s="734"/>
      <c r="P6" s="734"/>
      <c r="Q6" s="734"/>
      <c r="R6" s="734"/>
      <c r="S6" s="734"/>
      <c r="T6" s="734"/>
      <c r="U6" s="734"/>
      <c r="V6" s="734"/>
      <c r="W6" s="734"/>
      <c r="X6" s="734"/>
      <c r="Y6" s="734"/>
      <c r="Z6" s="734"/>
      <c r="AA6" s="734"/>
      <c r="AB6" s="734"/>
      <c r="AC6" s="734"/>
      <c r="AD6" s="734"/>
      <c r="AE6" s="734"/>
      <c r="AF6" s="735"/>
      <c r="AG6" s="739" t="s">
        <v>94</v>
      </c>
      <c r="AH6" s="600"/>
      <c r="AI6" s="600"/>
      <c r="AJ6" s="600"/>
      <c r="AK6" s="600"/>
      <c r="AL6" s="600"/>
      <c r="AM6" s="741" t="s">
        <v>6</v>
      </c>
      <c r="AN6" s="741"/>
      <c r="AO6" s="741"/>
      <c r="AP6" s="741"/>
      <c r="AQ6" s="741"/>
      <c r="AR6" s="741"/>
    </row>
    <row r="7" spans="1:60" ht="15" customHeight="1" x14ac:dyDescent="0.2">
      <c r="A7" s="736"/>
      <c r="B7" s="736"/>
      <c r="C7" s="736"/>
      <c r="D7" s="736"/>
      <c r="E7" s="736"/>
      <c r="F7" s="736"/>
      <c r="G7" s="736"/>
      <c r="H7" s="736"/>
      <c r="I7" s="736"/>
      <c r="J7" s="736"/>
      <c r="K7" s="736"/>
      <c r="L7" s="736"/>
      <c r="M7" s="736"/>
      <c r="N7" s="736"/>
      <c r="O7" s="736"/>
      <c r="P7" s="736"/>
      <c r="Q7" s="736"/>
      <c r="R7" s="736"/>
      <c r="S7" s="736"/>
      <c r="T7" s="736"/>
      <c r="U7" s="736"/>
      <c r="V7" s="736"/>
      <c r="W7" s="736"/>
      <c r="X7" s="736"/>
      <c r="Y7" s="736"/>
      <c r="Z7" s="736"/>
      <c r="AA7" s="736"/>
      <c r="AB7" s="736"/>
      <c r="AC7" s="736"/>
      <c r="AD7" s="736"/>
      <c r="AE7" s="736"/>
      <c r="AF7" s="737"/>
      <c r="AG7" s="740"/>
      <c r="AH7" s="602"/>
      <c r="AI7" s="602"/>
      <c r="AJ7" s="602"/>
      <c r="AK7" s="602"/>
      <c r="AL7" s="602"/>
      <c r="AM7" s="741"/>
      <c r="AN7" s="741"/>
      <c r="AO7" s="741"/>
      <c r="AP7" s="741"/>
      <c r="AQ7" s="741"/>
      <c r="AR7" s="741"/>
    </row>
    <row r="8" spans="1:60" s="99" customFormat="1" ht="87.6" customHeight="1" x14ac:dyDescent="0.2">
      <c r="A8" s="22" t="s">
        <v>99</v>
      </c>
      <c r="B8" s="22" t="s">
        <v>7</v>
      </c>
      <c r="C8" s="22" t="s">
        <v>194</v>
      </c>
      <c r="D8" s="41" t="s">
        <v>150</v>
      </c>
      <c r="E8" s="2" t="s">
        <v>10</v>
      </c>
      <c r="F8" s="22" t="s">
        <v>11</v>
      </c>
      <c r="G8" s="2" t="s">
        <v>148</v>
      </c>
      <c r="H8" s="2" t="s">
        <v>198</v>
      </c>
      <c r="I8" s="2" t="s">
        <v>149</v>
      </c>
      <c r="J8" s="22" t="s">
        <v>203</v>
      </c>
      <c r="K8" s="212" t="s">
        <v>551</v>
      </c>
      <c r="L8" s="212" t="s">
        <v>552</v>
      </c>
      <c r="M8" s="152" t="s">
        <v>657</v>
      </c>
      <c r="N8" s="152" t="s">
        <v>679</v>
      </c>
      <c r="O8" s="23" t="s">
        <v>192</v>
      </c>
      <c r="P8" s="23" t="s">
        <v>210</v>
      </c>
      <c r="Q8" s="23" t="s">
        <v>12</v>
      </c>
      <c r="R8" s="22" t="s">
        <v>196</v>
      </c>
      <c r="S8" s="166" t="s">
        <v>554</v>
      </c>
      <c r="T8" s="166" t="s">
        <v>555</v>
      </c>
      <c r="U8" s="167" t="s">
        <v>656</v>
      </c>
      <c r="V8" s="167" t="s">
        <v>515</v>
      </c>
      <c r="W8" s="167" t="s">
        <v>676</v>
      </c>
      <c r="X8" s="217" t="s">
        <v>680</v>
      </c>
      <c r="Y8" s="131" t="s">
        <v>151</v>
      </c>
      <c r="Z8" s="131" t="s">
        <v>152</v>
      </c>
      <c r="AA8" s="132" t="s">
        <v>16</v>
      </c>
      <c r="AB8" s="22" t="s">
        <v>17</v>
      </c>
      <c r="AC8" s="22" t="s">
        <v>165</v>
      </c>
      <c r="AD8" s="22" t="s">
        <v>36</v>
      </c>
      <c r="AE8" s="22" t="s">
        <v>104</v>
      </c>
      <c r="AF8" s="22" t="s">
        <v>105</v>
      </c>
      <c r="AG8" s="2" t="s">
        <v>22</v>
      </c>
      <c r="AH8" s="145" t="s">
        <v>154</v>
      </c>
      <c r="AI8" s="145" t="s">
        <v>208</v>
      </c>
      <c r="AJ8" s="145" t="s">
        <v>23</v>
      </c>
      <c r="AK8" s="145" t="s">
        <v>24</v>
      </c>
      <c r="AL8" s="145" t="s">
        <v>25</v>
      </c>
      <c r="AM8" s="22" t="s">
        <v>19</v>
      </c>
      <c r="AN8" s="22" t="s">
        <v>153</v>
      </c>
      <c r="AO8" s="152" t="s">
        <v>683</v>
      </c>
      <c r="AP8" s="152" t="s">
        <v>684</v>
      </c>
      <c r="AQ8" s="22" t="s">
        <v>18</v>
      </c>
      <c r="AR8" s="22" t="s">
        <v>20</v>
      </c>
      <c r="AS8" s="216" t="s">
        <v>536</v>
      </c>
      <c r="AT8" s="216" t="s">
        <v>537</v>
      </c>
      <c r="AU8" s="216" t="s">
        <v>538</v>
      </c>
    </row>
    <row r="9" spans="1:60" ht="50.45" customHeight="1" x14ac:dyDescent="0.2">
      <c r="A9" s="647" t="s">
        <v>289</v>
      </c>
      <c r="B9" s="775" t="s">
        <v>223</v>
      </c>
      <c r="C9" s="778" t="s">
        <v>539</v>
      </c>
      <c r="D9" s="667" t="s">
        <v>261</v>
      </c>
      <c r="E9" s="781" t="s">
        <v>314</v>
      </c>
      <c r="F9" s="720">
        <v>2024130010106</v>
      </c>
      <c r="G9" s="667" t="s">
        <v>493</v>
      </c>
      <c r="H9" s="667" t="s">
        <v>324</v>
      </c>
      <c r="I9" s="716" t="s">
        <v>560</v>
      </c>
      <c r="J9" s="696">
        <v>0.1</v>
      </c>
      <c r="K9" s="694">
        <v>0</v>
      </c>
      <c r="L9" s="677">
        <v>0</v>
      </c>
      <c r="M9" s="665">
        <v>2</v>
      </c>
      <c r="N9" s="616">
        <v>0</v>
      </c>
      <c r="O9" s="318" t="s">
        <v>556</v>
      </c>
      <c r="P9" s="640"/>
      <c r="Q9" s="673" t="s">
        <v>284</v>
      </c>
      <c r="R9" s="276">
        <v>18</v>
      </c>
      <c r="S9" s="261">
        <v>0</v>
      </c>
      <c r="T9" s="163">
        <v>18</v>
      </c>
      <c r="U9" s="305">
        <v>0</v>
      </c>
      <c r="V9" s="163"/>
      <c r="W9" s="367">
        <v>0</v>
      </c>
      <c r="X9" s="218">
        <f>(S9+T9+U9+W9)/R9</f>
        <v>1</v>
      </c>
      <c r="Y9" s="159">
        <v>45505</v>
      </c>
      <c r="Z9" s="133">
        <v>45657</v>
      </c>
      <c r="AA9" s="103">
        <f>_xlfn.DAYS(Z9,Y9)</f>
        <v>152</v>
      </c>
      <c r="AB9" s="674">
        <v>1065570</v>
      </c>
      <c r="AC9" s="647" t="s">
        <v>332</v>
      </c>
      <c r="AD9" s="647" t="s">
        <v>323</v>
      </c>
      <c r="AE9" s="647" t="s">
        <v>504</v>
      </c>
      <c r="AF9" s="647" t="s">
        <v>356</v>
      </c>
      <c r="AG9" s="103" t="s">
        <v>333</v>
      </c>
      <c r="AH9" s="103" t="s">
        <v>508</v>
      </c>
      <c r="AI9" s="146">
        <v>413703088.16000003</v>
      </c>
      <c r="AJ9" s="103" t="s">
        <v>77</v>
      </c>
      <c r="AK9" s="103" t="s">
        <v>54</v>
      </c>
      <c r="AL9" s="133">
        <v>45505</v>
      </c>
      <c r="AM9" s="308">
        <v>27833334</v>
      </c>
      <c r="AN9" s="308">
        <v>847833334</v>
      </c>
      <c r="AO9" s="309">
        <v>751600135</v>
      </c>
      <c r="AP9" s="312">
        <f>AO9/AN9</f>
        <v>0.88649514575467259</v>
      </c>
      <c r="AQ9" s="168" t="s">
        <v>352</v>
      </c>
      <c r="AR9" s="754" t="s">
        <v>343</v>
      </c>
      <c r="AS9" s="849">
        <v>9992889078.0699997</v>
      </c>
      <c r="AT9" s="849">
        <v>5448229866</v>
      </c>
      <c r="AU9" s="849"/>
      <c r="AX9" s="99"/>
      <c r="AY9" s="99"/>
      <c r="AZ9" s="99"/>
      <c r="BA9" s="99"/>
      <c r="BB9" s="99"/>
      <c r="BC9" s="99"/>
      <c r="BD9" s="99"/>
      <c r="BE9" s="99"/>
      <c r="BF9" s="99"/>
      <c r="BG9" s="99"/>
      <c r="BH9" s="99"/>
    </row>
    <row r="10" spans="1:60" ht="63" customHeight="1" x14ac:dyDescent="0.2">
      <c r="A10" s="648"/>
      <c r="B10" s="776"/>
      <c r="C10" s="779"/>
      <c r="D10" s="667"/>
      <c r="E10" s="781"/>
      <c r="F10" s="720"/>
      <c r="G10" s="667"/>
      <c r="H10" s="667"/>
      <c r="I10" s="716"/>
      <c r="J10" s="697"/>
      <c r="K10" s="709"/>
      <c r="L10" s="678"/>
      <c r="M10" s="685"/>
      <c r="N10" s="618"/>
      <c r="O10" s="318" t="s">
        <v>557</v>
      </c>
      <c r="P10" s="641"/>
      <c r="Q10" s="673"/>
      <c r="R10" s="276">
        <v>2</v>
      </c>
      <c r="S10" s="261">
        <v>0</v>
      </c>
      <c r="T10" s="163">
        <v>0</v>
      </c>
      <c r="U10" s="305">
        <v>2</v>
      </c>
      <c r="V10" s="163"/>
      <c r="W10" s="367">
        <v>0</v>
      </c>
      <c r="X10" s="218">
        <f>(S10+T10+U10+W10)/R10</f>
        <v>1</v>
      </c>
      <c r="Y10" s="159">
        <v>45505</v>
      </c>
      <c r="Z10" s="133">
        <v>45657</v>
      </c>
      <c r="AA10" s="103">
        <f>_xlfn.DAYS(Z10,Y10)</f>
        <v>152</v>
      </c>
      <c r="AB10" s="675"/>
      <c r="AC10" s="648"/>
      <c r="AD10" s="648"/>
      <c r="AE10" s="648"/>
      <c r="AF10" s="649"/>
      <c r="AG10" s="103" t="s">
        <v>333</v>
      </c>
      <c r="AH10" s="103" t="s">
        <v>509</v>
      </c>
      <c r="AI10" s="146">
        <v>148933109</v>
      </c>
      <c r="AJ10" s="103" t="s">
        <v>68</v>
      </c>
      <c r="AK10" s="103" t="s">
        <v>54</v>
      </c>
      <c r="AL10" s="133">
        <v>45505</v>
      </c>
      <c r="AM10" s="308">
        <v>213800001</v>
      </c>
      <c r="AN10" s="308">
        <v>1100273893</v>
      </c>
      <c r="AO10" s="308">
        <v>0</v>
      </c>
      <c r="AP10" s="312">
        <f t="shared" ref="AP10:AP17" si="0">AO10/AN10</f>
        <v>0</v>
      </c>
      <c r="AQ10" s="168" t="s">
        <v>658</v>
      </c>
      <c r="AR10" s="754"/>
      <c r="AS10" s="849"/>
      <c r="AT10" s="849">
        <v>0</v>
      </c>
      <c r="AU10" s="849"/>
      <c r="AX10" s="99"/>
      <c r="AY10" s="99"/>
      <c r="AZ10" s="99"/>
      <c r="BA10" s="99"/>
      <c r="BB10" s="99"/>
      <c r="BC10" s="99"/>
      <c r="BD10" s="99"/>
      <c r="BE10" s="99"/>
      <c r="BF10" s="99"/>
      <c r="BG10" s="99"/>
      <c r="BH10" s="99"/>
    </row>
    <row r="11" spans="1:60" ht="42.75" x14ac:dyDescent="0.2">
      <c r="A11" s="648"/>
      <c r="B11" s="776"/>
      <c r="C11" s="779"/>
      <c r="D11" s="667"/>
      <c r="E11" s="781"/>
      <c r="F11" s="720"/>
      <c r="G11" s="667"/>
      <c r="H11" s="667"/>
      <c r="I11" s="716"/>
      <c r="J11" s="697"/>
      <c r="K11" s="709"/>
      <c r="L11" s="678"/>
      <c r="M11" s="685"/>
      <c r="N11" s="618"/>
      <c r="O11" s="318" t="s">
        <v>558</v>
      </c>
      <c r="P11" s="641"/>
      <c r="Q11" s="673"/>
      <c r="R11" s="276">
        <v>18</v>
      </c>
      <c r="S11" s="261">
        <v>0</v>
      </c>
      <c r="T11" s="163">
        <v>0</v>
      </c>
      <c r="U11" s="305">
        <v>18</v>
      </c>
      <c r="V11" s="163"/>
      <c r="W11" s="367">
        <v>0</v>
      </c>
      <c r="X11" s="218">
        <f t="shared" ref="X11:X16" si="1">(S11+T11+U11+W11)/R11</f>
        <v>1</v>
      </c>
      <c r="Y11" s="159">
        <v>45505</v>
      </c>
      <c r="Z11" s="133">
        <v>45657</v>
      </c>
      <c r="AA11" s="103">
        <f t="shared" ref="AA11:AA15" si="2">_xlfn.DAYS(Z11,Y11)</f>
        <v>152</v>
      </c>
      <c r="AB11" s="675"/>
      <c r="AC11" s="648"/>
      <c r="AD11" s="648"/>
      <c r="AE11" s="648"/>
      <c r="AF11" s="647" t="s">
        <v>357</v>
      </c>
      <c r="AG11" s="103" t="s">
        <v>333</v>
      </c>
      <c r="AH11" s="103" t="s">
        <v>509</v>
      </c>
      <c r="AI11" s="146">
        <v>99288739</v>
      </c>
      <c r="AJ11" s="103" t="s">
        <v>68</v>
      </c>
      <c r="AK11" s="103" t="s">
        <v>54</v>
      </c>
      <c r="AL11" s="133">
        <v>45505</v>
      </c>
      <c r="AM11" s="308">
        <v>372699999</v>
      </c>
      <c r="AN11" s="308">
        <v>43100000</v>
      </c>
      <c r="AO11" s="309">
        <v>43100000</v>
      </c>
      <c r="AP11" s="312">
        <f t="shared" si="0"/>
        <v>1</v>
      </c>
      <c r="AQ11" s="168" t="s">
        <v>659</v>
      </c>
      <c r="AR11" s="754"/>
      <c r="AS11" s="849"/>
      <c r="AT11" s="849">
        <v>0</v>
      </c>
      <c r="AU11" s="849"/>
      <c r="AX11" s="99"/>
      <c r="AY11" s="99"/>
      <c r="AZ11" s="99"/>
      <c r="BA11" s="99"/>
      <c r="BB11" s="99"/>
      <c r="BC11" s="99"/>
      <c r="BD11" s="99"/>
      <c r="BE11" s="99"/>
      <c r="BF11" s="99"/>
      <c r="BG11" s="99"/>
      <c r="BH11" s="99"/>
    </row>
    <row r="12" spans="1:60" ht="42.75" x14ac:dyDescent="0.2">
      <c r="A12" s="648"/>
      <c r="B12" s="776"/>
      <c r="C12" s="779"/>
      <c r="D12" s="667"/>
      <c r="E12" s="781"/>
      <c r="F12" s="720"/>
      <c r="G12" s="667"/>
      <c r="H12" s="667"/>
      <c r="I12" s="716"/>
      <c r="J12" s="698"/>
      <c r="K12" s="695"/>
      <c r="L12" s="679"/>
      <c r="M12" s="666"/>
      <c r="N12" s="617"/>
      <c r="O12" s="318" t="s">
        <v>559</v>
      </c>
      <c r="P12" s="641"/>
      <c r="Q12" s="673"/>
      <c r="R12" s="276">
        <v>18</v>
      </c>
      <c r="S12" s="261">
        <v>0</v>
      </c>
      <c r="T12" s="163">
        <v>18</v>
      </c>
      <c r="U12" s="305">
        <v>0</v>
      </c>
      <c r="V12" s="163"/>
      <c r="W12" s="367">
        <v>0</v>
      </c>
      <c r="X12" s="218">
        <f t="shared" si="1"/>
        <v>1</v>
      </c>
      <c r="Y12" s="159">
        <v>45505</v>
      </c>
      <c r="Z12" s="133">
        <v>45657</v>
      </c>
      <c r="AA12" s="103">
        <f t="shared" si="2"/>
        <v>152</v>
      </c>
      <c r="AB12" s="675"/>
      <c r="AC12" s="648"/>
      <c r="AD12" s="648"/>
      <c r="AE12" s="649"/>
      <c r="AF12" s="649"/>
      <c r="AG12" s="103" t="s">
        <v>333</v>
      </c>
      <c r="AH12" s="103" t="s">
        <v>508</v>
      </c>
      <c r="AI12" s="146">
        <v>165481232</v>
      </c>
      <c r="AJ12" s="103" t="s">
        <v>77</v>
      </c>
      <c r="AK12" s="103" t="s">
        <v>54</v>
      </c>
      <c r="AL12" s="133">
        <v>45505</v>
      </c>
      <c r="AM12" s="308">
        <v>166441116</v>
      </c>
      <c r="AN12" s="308">
        <v>389189943</v>
      </c>
      <c r="AO12" s="309">
        <v>31750492</v>
      </c>
      <c r="AP12" s="312">
        <f t="shared" si="0"/>
        <v>8.1580967265641804E-2</v>
      </c>
      <c r="AQ12" s="168" t="s">
        <v>655</v>
      </c>
      <c r="AR12" s="754"/>
      <c r="AS12" s="849"/>
      <c r="AT12" s="849">
        <v>0</v>
      </c>
      <c r="AU12" s="849"/>
      <c r="AX12" s="99"/>
      <c r="AY12" s="99"/>
      <c r="AZ12" s="99"/>
      <c r="BA12" s="99"/>
      <c r="BB12" s="99"/>
      <c r="BC12" s="99"/>
      <c r="BD12" s="99"/>
      <c r="BE12" s="99"/>
      <c r="BF12" s="99"/>
      <c r="BG12" s="99"/>
      <c r="BH12" s="99"/>
    </row>
    <row r="13" spans="1:60" ht="28.5" x14ac:dyDescent="0.2">
      <c r="A13" s="648"/>
      <c r="B13" s="776"/>
      <c r="C13" s="779"/>
      <c r="D13" s="667" t="s">
        <v>262</v>
      </c>
      <c r="E13" s="781"/>
      <c r="F13" s="720"/>
      <c r="G13" s="667"/>
      <c r="H13" s="647" t="s">
        <v>325</v>
      </c>
      <c r="I13" s="640" t="s">
        <v>561</v>
      </c>
      <c r="J13" s="696">
        <v>0.15</v>
      </c>
      <c r="K13" s="694">
        <v>21</v>
      </c>
      <c r="L13" s="680">
        <v>1.5</v>
      </c>
      <c r="M13" s="665">
        <v>11.5</v>
      </c>
      <c r="N13" s="616">
        <v>0</v>
      </c>
      <c r="O13" s="318" t="s">
        <v>562</v>
      </c>
      <c r="P13" s="641"/>
      <c r="Q13" s="673" t="s">
        <v>285</v>
      </c>
      <c r="R13" s="276">
        <v>6</v>
      </c>
      <c r="S13" s="261">
        <v>21</v>
      </c>
      <c r="T13" s="163">
        <v>0</v>
      </c>
      <c r="U13" s="305">
        <v>0</v>
      </c>
      <c r="V13" s="163"/>
      <c r="W13" s="367">
        <v>0</v>
      </c>
      <c r="X13" s="218">
        <v>1</v>
      </c>
      <c r="Y13" s="159">
        <v>45505</v>
      </c>
      <c r="Z13" s="133">
        <v>45657</v>
      </c>
      <c r="AA13" s="103">
        <f t="shared" si="2"/>
        <v>152</v>
      </c>
      <c r="AB13" s="675"/>
      <c r="AC13" s="648"/>
      <c r="AD13" s="648"/>
      <c r="AE13" s="647" t="s">
        <v>354</v>
      </c>
      <c r="AF13" s="667" t="s">
        <v>358</v>
      </c>
      <c r="AG13" s="103" t="s">
        <v>333</v>
      </c>
      <c r="AH13" s="103" t="s">
        <v>509</v>
      </c>
      <c r="AI13" s="146">
        <v>114563930</v>
      </c>
      <c r="AJ13" s="103" t="s">
        <v>77</v>
      </c>
      <c r="AK13" s="103" t="s">
        <v>62</v>
      </c>
      <c r="AL13" s="133">
        <v>45505</v>
      </c>
      <c r="AM13" s="308">
        <v>233505564</v>
      </c>
      <c r="AN13" s="308">
        <v>163505564</v>
      </c>
      <c r="AO13" s="308">
        <v>0</v>
      </c>
      <c r="AP13" s="312">
        <f t="shared" si="0"/>
        <v>0</v>
      </c>
      <c r="AQ13" s="168" t="s">
        <v>660</v>
      </c>
      <c r="AR13" s="754"/>
      <c r="AS13" s="849"/>
      <c r="AT13" s="849">
        <v>0</v>
      </c>
      <c r="AU13" s="849"/>
      <c r="AX13" s="99"/>
      <c r="AY13" s="99"/>
      <c r="AZ13" s="99"/>
      <c r="BA13" s="99"/>
      <c r="BB13" s="99"/>
      <c r="BC13" s="99"/>
      <c r="BD13" s="99"/>
      <c r="BE13" s="99"/>
      <c r="BF13" s="99"/>
      <c r="BG13" s="99"/>
      <c r="BH13" s="99"/>
    </row>
    <row r="14" spans="1:60" ht="28.5" x14ac:dyDescent="0.2">
      <c r="A14" s="648"/>
      <c r="B14" s="776"/>
      <c r="C14" s="779"/>
      <c r="D14" s="667"/>
      <c r="E14" s="781"/>
      <c r="F14" s="720"/>
      <c r="G14" s="667"/>
      <c r="H14" s="648"/>
      <c r="I14" s="641"/>
      <c r="J14" s="697"/>
      <c r="K14" s="709"/>
      <c r="L14" s="681"/>
      <c r="M14" s="685"/>
      <c r="N14" s="618"/>
      <c r="O14" s="318" t="s">
        <v>563</v>
      </c>
      <c r="P14" s="641"/>
      <c r="Q14" s="673"/>
      <c r="R14" s="276">
        <v>34</v>
      </c>
      <c r="S14" s="261">
        <v>21</v>
      </c>
      <c r="T14" s="163">
        <v>1.5</v>
      </c>
      <c r="U14" s="305">
        <v>11.5</v>
      </c>
      <c r="V14" s="163"/>
      <c r="W14" s="367">
        <v>0</v>
      </c>
      <c r="X14" s="218">
        <f t="shared" si="1"/>
        <v>1</v>
      </c>
      <c r="Y14" s="159">
        <v>45505</v>
      </c>
      <c r="Z14" s="133">
        <v>45657</v>
      </c>
      <c r="AA14" s="103">
        <f t="shared" si="2"/>
        <v>152</v>
      </c>
      <c r="AB14" s="675"/>
      <c r="AC14" s="648"/>
      <c r="AD14" s="648"/>
      <c r="AE14" s="649"/>
      <c r="AF14" s="667"/>
      <c r="AG14" s="103" t="s">
        <v>333</v>
      </c>
      <c r="AH14" s="103" t="s">
        <v>508</v>
      </c>
      <c r="AI14" s="146">
        <v>190939884</v>
      </c>
      <c r="AJ14" s="103" t="s">
        <v>77</v>
      </c>
      <c r="AK14" s="103" t="s">
        <v>62</v>
      </c>
      <c r="AL14" s="133">
        <v>45505</v>
      </c>
      <c r="AM14" s="308">
        <v>55662620</v>
      </c>
      <c r="AN14" s="308">
        <v>53885973</v>
      </c>
      <c r="AO14" s="308">
        <v>0</v>
      </c>
      <c r="AP14" s="312">
        <f t="shared" si="0"/>
        <v>0</v>
      </c>
      <c r="AQ14" s="127" t="s">
        <v>340</v>
      </c>
      <c r="AR14" s="755"/>
      <c r="AS14" s="849"/>
      <c r="AT14" s="849">
        <v>0</v>
      </c>
      <c r="AU14" s="849"/>
      <c r="AX14" s="99"/>
      <c r="AY14" s="99"/>
      <c r="AZ14" s="99"/>
      <c r="BA14" s="99"/>
      <c r="BB14" s="99"/>
      <c r="BC14" s="99"/>
      <c r="BD14" s="99"/>
      <c r="BE14" s="99"/>
      <c r="BF14" s="99"/>
      <c r="BG14" s="99"/>
      <c r="BH14" s="99"/>
    </row>
    <row r="15" spans="1:60" ht="28.5" x14ac:dyDescent="0.2">
      <c r="A15" s="648"/>
      <c r="B15" s="776"/>
      <c r="C15" s="779"/>
      <c r="D15" s="667"/>
      <c r="E15" s="781"/>
      <c r="F15" s="720"/>
      <c r="G15" s="667"/>
      <c r="H15" s="648"/>
      <c r="I15" s="641"/>
      <c r="J15" s="697"/>
      <c r="K15" s="709"/>
      <c r="L15" s="681"/>
      <c r="M15" s="685"/>
      <c r="N15" s="618"/>
      <c r="O15" s="318" t="s">
        <v>564</v>
      </c>
      <c r="P15" s="641"/>
      <c r="Q15" s="673"/>
      <c r="R15" s="276">
        <v>34</v>
      </c>
      <c r="S15" s="261">
        <v>21</v>
      </c>
      <c r="T15" s="163">
        <v>1.5</v>
      </c>
      <c r="U15" s="305">
        <v>11.5</v>
      </c>
      <c r="V15" s="163"/>
      <c r="W15" s="367">
        <v>0</v>
      </c>
      <c r="X15" s="218">
        <f t="shared" si="1"/>
        <v>1</v>
      </c>
      <c r="Y15" s="159">
        <v>45505</v>
      </c>
      <c r="Z15" s="133">
        <v>45657</v>
      </c>
      <c r="AA15" s="103">
        <f t="shared" si="2"/>
        <v>152</v>
      </c>
      <c r="AB15" s="675"/>
      <c r="AC15" s="648"/>
      <c r="AD15" s="648"/>
      <c r="AE15" s="647" t="s">
        <v>353</v>
      </c>
      <c r="AF15" s="647" t="s">
        <v>359</v>
      </c>
      <c r="AG15" s="103" t="s">
        <v>333</v>
      </c>
      <c r="AH15" s="103" t="s">
        <v>508</v>
      </c>
      <c r="AI15" s="146">
        <v>76375953</v>
      </c>
      <c r="AJ15" s="103" t="s">
        <v>77</v>
      </c>
      <c r="AK15" s="103" t="s">
        <v>54</v>
      </c>
      <c r="AL15" s="133">
        <v>45505</v>
      </c>
      <c r="AM15" s="308">
        <v>0</v>
      </c>
      <c r="AN15" s="308">
        <v>1139430465</v>
      </c>
      <c r="AO15" s="308">
        <v>788221281</v>
      </c>
      <c r="AP15" s="312">
        <f t="shared" si="0"/>
        <v>0.69176777803637191</v>
      </c>
      <c r="AQ15" s="299" t="s">
        <v>652</v>
      </c>
      <c r="AR15" s="755"/>
      <c r="AS15" s="849"/>
      <c r="AT15" s="849">
        <v>0</v>
      </c>
      <c r="AU15" s="849"/>
      <c r="AX15" s="99"/>
      <c r="AY15" s="99"/>
      <c r="AZ15" s="99"/>
      <c r="BA15" s="99"/>
      <c r="BB15" s="99"/>
      <c r="BC15" s="99"/>
      <c r="BD15" s="99"/>
      <c r="BE15" s="99"/>
      <c r="BF15" s="99"/>
      <c r="BG15" s="99"/>
      <c r="BH15" s="99"/>
    </row>
    <row r="16" spans="1:60" ht="71.25" x14ac:dyDescent="0.2">
      <c r="A16" s="649"/>
      <c r="B16" s="777"/>
      <c r="C16" s="780"/>
      <c r="D16" s="667"/>
      <c r="E16" s="781"/>
      <c r="F16" s="720"/>
      <c r="G16" s="667"/>
      <c r="H16" s="649"/>
      <c r="I16" s="642"/>
      <c r="J16" s="698"/>
      <c r="K16" s="695"/>
      <c r="L16" s="682"/>
      <c r="M16" s="666"/>
      <c r="N16" s="617"/>
      <c r="O16" s="318" t="s">
        <v>565</v>
      </c>
      <c r="P16" s="642"/>
      <c r="Q16" s="673"/>
      <c r="R16" s="276">
        <v>1</v>
      </c>
      <c r="S16" s="261">
        <v>0</v>
      </c>
      <c r="T16" s="163">
        <v>0</v>
      </c>
      <c r="U16" s="305">
        <v>0</v>
      </c>
      <c r="V16" s="163"/>
      <c r="W16" s="367">
        <v>0</v>
      </c>
      <c r="X16" s="218">
        <f t="shared" si="1"/>
        <v>0</v>
      </c>
      <c r="Y16" s="159">
        <v>45505</v>
      </c>
      <c r="Z16" s="133">
        <v>45657</v>
      </c>
      <c r="AA16" s="103">
        <f>_xlfn.DAYS(Z16,Y16)</f>
        <v>152</v>
      </c>
      <c r="AB16" s="675"/>
      <c r="AC16" s="648"/>
      <c r="AD16" s="648"/>
      <c r="AE16" s="649"/>
      <c r="AF16" s="648"/>
      <c r="AG16" s="103" t="s">
        <v>333</v>
      </c>
      <c r="AH16" s="103" t="s">
        <v>510</v>
      </c>
      <c r="AI16" s="146">
        <v>63646628</v>
      </c>
      <c r="AJ16" s="103" t="s">
        <v>55</v>
      </c>
      <c r="AK16" s="103" t="s">
        <v>54</v>
      </c>
      <c r="AL16" s="133">
        <v>45505</v>
      </c>
      <c r="AM16" s="308">
        <v>2858445</v>
      </c>
      <c r="AN16" s="308">
        <v>2858445</v>
      </c>
      <c r="AO16" s="308">
        <v>0</v>
      </c>
      <c r="AP16" s="312">
        <f t="shared" si="0"/>
        <v>0</v>
      </c>
      <c r="AQ16" s="299" t="s">
        <v>661</v>
      </c>
      <c r="AR16" s="755"/>
      <c r="AS16" s="849"/>
      <c r="AT16" s="849">
        <v>0</v>
      </c>
      <c r="AU16" s="849"/>
      <c r="AX16" s="99"/>
      <c r="AY16" s="99"/>
      <c r="AZ16" s="99"/>
      <c r="BA16" s="99"/>
      <c r="BB16" s="99"/>
      <c r="BC16" s="99"/>
      <c r="BD16" s="99"/>
      <c r="BE16" s="99"/>
      <c r="BF16" s="99"/>
      <c r="BG16" s="99"/>
      <c r="BH16" s="99"/>
    </row>
    <row r="17" spans="1:84" ht="65.25" customHeight="1" x14ac:dyDescent="0.2">
      <c r="A17" s="184"/>
      <c r="B17" s="187"/>
      <c r="C17" s="189"/>
      <c r="D17" s="42"/>
      <c r="E17" s="712" t="s">
        <v>540</v>
      </c>
      <c r="F17" s="713"/>
      <c r="G17" s="713"/>
      <c r="H17" s="713"/>
      <c r="I17" s="713"/>
      <c r="J17" s="713"/>
      <c r="K17" s="713"/>
      <c r="L17" s="713"/>
      <c r="M17" s="713"/>
      <c r="N17" s="713"/>
      <c r="O17" s="713"/>
      <c r="P17" s="713"/>
      <c r="Q17" s="713"/>
      <c r="R17" s="713"/>
      <c r="S17" s="713"/>
      <c r="T17" s="713"/>
      <c r="U17" s="713"/>
      <c r="V17" s="714"/>
      <c r="W17" s="348"/>
      <c r="X17" s="225">
        <f>AVERAGE(X9:X16)</f>
        <v>0.875</v>
      </c>
      <c r="Y17" s="159"/>
      <c r="Z17" s="133"/>
      <c r="AA17" s="103"/>
      <c r="AB17" s="675"/>
      <c r="AC17" s="648"/>
      <c r="AD17" s="648"/>
      <c r="AE17" s="184"/>
      <c r="AF17" s="648"/>
      <c r="AG17" s="103"/>
      <c r="AH17" s="103"/>
      <c r="AI17" s="146"/>
      <c r="AJ17" s="103"/>
      <c r="AK17" s="103"/>
      <c r="AL17" s="133"/>
      <c r="AM17" s="220">
        <f>SUM(AM9:AM16)</f>
        <v>1072801079</v>
      </c>
      <c r="AN17" s="220">
        <f>SUM(AN9:AN16)</f>
        <v>3740077617</v>
      </c>
      <c r="AO17" s="220">
        <f>SUM(AO9:AO16)</f>
        <v>1614671908</v>
      </c>
      <c r="AP17" s="314">
        <f t="shared" si="0"/>
        <v>0.43172149707822494</v>
      </c>
      <c r="AQ17" s="310"/>
      <c r="AR17" s="287"/>
      <c r="AS17" s="849"/>
      <c r="AT17" s="849"/>
      <c r="AU17" s="849">
        <f t="shared" ref="AU17" si="3">SUM(AU9:AU16)</f>
        <v>0</v>
      </c>
      <c r="AX17" s="99"/>
      <c r="AY17" s="99"/>
      <c r="AZ17" s="99"/>
      <c r="BA17" s="99"/>
      <c r="BB17" s="99"/>
      <c r="BC17" s="99"/>
      <c r="BD17" s="99"/>
      <c r="BE17" s="99"/>
      <c r="BF17" s="99"/>
      <c r="BG17" s="99"/>
      <c r="BH17" s="99"/>
    </row>
    <row r="18" spans="1:84" ht="68.099999999999994" customHeight="1" x14ac:dyDescent="0.2">
      <c r="A18" s="647" t="s">
        <v>289</v>
      </c>
      <c r="B18" s="775" t="s">
        <v>223</v>
      </c>
      <c r="C18" s="778" t="s">
        <v>519</v>
      </c>
      <c r="D18" s="42" t="s">
        <v>263</v>
      </c>
      <c r="E18" s="647" t="s">
        <v>319</v>
      </c>
      <c r="F18" s="726">
        <v>2024130010107</v>
      </c>
      <c r="G18" s="647" t="s">
        <v>320</v>
      </c>
      <c r="H18" s="782" t="s">
        <v>494</v>
      </c>
      <c r="I18" s="647" t="s">
        <v>566</v>
      </c>
      <c r="J18" s="711">
        <v>0.2</v>
      </c>
      <c r="K18" s="853">
        <v>2307</v>
      </c>
      <c r="L18" s="683">
        <f>'1. ESTRATÉGICO'!R10</f>
        <v>10960</v>
      </c>
      <c r="M18" s="718">
        <v>32233</v>
      </c>
      <c r="N18" s="628">
        <v>2485</v>
      </c>
      <c r="O18" s="97" t="s">
        <v>650</v>
      </c>
      <c r="P18" s="643"/>
      <c r="Q18" s="646" t="s">
        <v>299</v>
      </c>
      <c r="R18" s="256">
        <v>12</v>
      </c>
      <c r="S18" s="319">
        <v>5</v>
      </c>
      <c r="T18" s="320">
        <v>4</v>
      </c>
      <c r="U18" s="321">
        <v>2</v>
      </c>
      <c r="V18" s="154"/>
      <c r="W18" s="368">
        <v>1</v>
      </c>
      <c r="X18" s="219">
        <f>+(S18+T18+U18+W18)/R18</f>
        <v>1</v>
      </c>
      <c r="Y18" s="159">
        <v>45505</v>
      </c>
      <c r="Z18" s="133">
        <v>45657</v>
      </c>
      <c r="AA18" s="103">
        <f>_xlfn.DAYS(Z18,Y18)</f>
        <v>152</v>
      </c>
      <c r="AB18" s="675"/>
      <c r="AC18" s="648"/>
      <c r="AD18" s="648"/>
      <c r="AE18" s="647" t="s">
        <v>353</v>
      </c>
      <c r="AF18" s="648"/>
      <c r="AG18" s="103" t="s">
        <v>333</v>
      </c>
      <c r="AH18" s="103" t="s">
        <v>510</v>
      </c>
      <c r="AI18" s="147">
        <v>760019788.04999995</v>
      </c>
      <c r="AJ18" s="103" t="s">
        <v>55</v>
      </c>
      <c r="AK18" s="103" t="s">
        <v>54</v>
      </c>
      <c r="AL18" s="133">
        <v>45505</v>
      </c>
      <c r="AM18" s="140">
        <v>1507481087</v>
      </c>
      <c r="AN18" s="384">
        <v>400000000</v>
      </c>
      <c r="AO18" s="384">
        <v>400000000</v>
      </c>
      <c r="AP18" s="385">
        <f>AO18/AN18</f>
        <v>1</v>
      </c>
      <c r="AQ18" s="169" t="s">
        <v>662</v>
      </c>
      <c r="AR18" s="767" t="s">
        <v>316</v>
      </c>
      <c r="AS18" s="849"/>
      <c r="AT18" s="849">
        <v>0</v>
      </c>
      <c r="AU18" s="849"/>
      <c r="AX18" s="99"/>
      <c r="AY18" s="99"/>
      <c r="AZ18" s="99"/>
      <c r="BA18" s="99"/>
      <c r="BB18" s="99"/>
      <c r="BC18" s="99"/>
      <c r="BD18" s="99"/>
      <c r="BE18" s="99"/>
      <c r="BF18" s="99"/>
      <c r="BG18" s="99"/>
      <c r="BH18" s="99"/>
    </row>
    <row r="19" spans="1:84" ht="31.5" customHeight="1" x14ac:dyDescent="0.2">
      <c r="A19" s="648"/>
      <c r="B19" s="776"/>
      <c r="C19" s="779"/>
      <c r="D19" s="648" t="s">
        <v>264</v>
      </c>
      <c r="E19" s="648"/>
      <c r="F19" s="727"/>
      <c r="G19" s="648"/>
      <c r="H19" s="783"/>
      <c r="I19" s="649"/>
      <c r="J19" s="717"/>
      <c r="K19" s="854"/>
      <c r="L19" s="684"/>
      <c r="M19" s="719"/>
      <c r="N19" s="629"/>
      <c r="O19" s="97" t="s">
        <v>567</v>
      </c>
      <c r="P19" s="644"/>
      <c r="Q19" s="646"/>
      <c r="R19" s="276">
        <v>12</v>
      </c>
      <c r="S19" s="261">
        <v>5</v>
      </c>
      <c r="T19" s="320">
        <v>4</v>
      </c>
      <c r="U19" s="305">
        <v>2</v>
      </c>
      <c r="V19" s="155"/>
      <c r="W19" s="369">
        <v>1</v>
      </c>
      <c r="X19" s="219">
        <f t="shared" ref="X19:X29" si="4">+(S19+T19+U19+W19)/R19</f>
        <v>1</v>
      </c>
      <c r="Y19" s="159">
        <v>45505</v>
      </c>
      <c r="Z19" s="133">
        <v>45657</v>
      </c>
      <c r="AA19" s="103">
        <f t="shared" ref="AA19:AA20" si="5">_xlfn.DAYS(Z19,Y19)</f>
        <v>152</v>
      </c>
      <c r="AB19" s="675"/>
      <c r="AC19" s="648"/>
      <c r="AD19" s="648"/>
      <c r="AE19" s="648"/>
      <c r="AF19" s="648"/>
      <c r="AG19" s="103" t="s">
        <v>333</v>
      </c>
      <c r="AH19" s="103" t="s">
        <v>506</v>
      </c>
      <c r="AI19" s="146">
        <v>651392121</v>
      </c>
      <c r="AJ19" s="103" t="s">
        <v>77</v>
      </c>
      <c r="AK19" s="103" t="s">
        <v>54</v>
      </c>
      <c r="AL19" s="133">
        <v>45505</v>
      </c>
      <c r="AM19" s="657">
        <v>234565436</v>
      </c>
      <c r="AN19" s="748">
        <v>445613000</v>
      </c>
      <c r="AO19" s="748">
        <v>0</v>
      </c>
      <c r="AP19" s="751">
        <f>AO19/AN19</f>
        <v>0</v>
      </c>
      <c r="AQ19" s="742" t="s">
        <v>655</v>
      </c>
      <c r="AR19" s="768"/>
      <c r="AS19" s="849"/>
      <c r="AT19" s="849">
        <v>0</v>
      </c>
      <c r="AU19" s="849"/>
      <c r="AX19" s="99"/>
      <c r="AY19" s="99"/>
      <c r="AZ19" s="99"/>
      <c r="BA19" s="99"/>
      <c r="BB19" s="99"/>
      <c r="BC19" s="99"/>
      <c r="BD19" s="99"/>
      <c r="BE19" s="99"/>
      <c r="BF19" s="99"/>
      <c r="BG19" s="99"/>
      <c r="BH19" s="99"/>
    </row>
    <row r="20" spans="1:84" ht="50.1" customHeight="1" x14ac:dyDescent="0.2">
      <c r="A20" s="648"/>
      <c r="B20" s="776"/>
      <c r="C20" s="779"/>
      <c r="D20" s="649"/>
      <c r="E20" s="648"/>
      <c r="F20" s="727"/>
      <c r="G20" s="648"/>
      <c r="H20" s="784"/>
      <c r="I20" s="42" t="s">
        <v>569</v>
      </c>
      <c r="J20" s="200">
        <v>0.15</v>
      </c>
      <c r="K20" s="260">
        <v>1736</v>
      </c>
      <c r="L20" s="256">
        <v>2159</v>
      </c>
      <c r="M20" s="300">
        <f>2148+2449</f>
        <v>4597</v>
      </c>
      <c r="N20" s="373">
        <v>6676</v>
      </c>
      <c r="O20" s="97" t="s">
        <v>568</v>
      </c>
      <c r="P20" s="644"/>
      <c r="Q20" s="103" t="s">
        <v>298</v>
      </c>
      <c r="R20" s="256">
        <v>1</v>
      </c>
      <c r="S20" s="319">
        <v>0</v>
      </c>
      <c r="T20" s="322">
        <v>0.5</v>
      </c>
      <c r="U20" s="305">
        <v>0.4</v>
      </c>
      <c r="V20" s="155"/>
      <c r="W20" s="369">
        <v>0.1</v>
      </c>
      <c r="X20" s="219">
        <f t="shared" si="4"/>
        <v>1</v>
      </c>
      <c r="Y20" s="159">
        <v>45505</v>
      </c>
      <c r="Z20" s="133">
        <v>45657</v>
      </c>
      <c r="AA20" s="103">
        <f t="shared" si="5"/>
        <v>152</v>
      </c>
      <c r="AB20" s="675"/>
      <c r="AC20" s="648"/>
      <c r="AD20" s="648"/>
      <c r="AE20" s="649"/>
      <c r="AF20" s="649"/>
      <c r="AG20" s="103" t="s">
        <v>333</v>
      </c>
      <c r="AH20" s="103" t="s">
        <v>506</v>
      </c>
      <c r="AI20" s="146">
        <v>465280085</v>
      </c>
      <c r="AJ20" s="103" t="s">
        <v>77</v>
      </c>
      <c r="AK20" s="103" t="s">
        <v>54</v>
      </c>
      <c r="AL20" s="133">
        <v>45505</v>
      </c>
      <c r="AM20" s="658"/>
      <c r="AN20" s="749"/>
      <c r="AO20" s="749"/>
      <c r="AP20" s="752"/>
      <c r="AQ20" s="743"/>
      <c r="AR20" s="768"/>
      <c r="AS20" s="849"/>
      <c r="AT20" s="849">
        <v>0</v>
      </c>
      <c r="AU20" s="849"/>
      <c r="AX20" s="99"/>
      <c r="AY20" s="99"/>
      <c r="AZ20" s="99"/>
      <c r="BA20" s="99"/>
      <c r="BB20" s="99"/>
      <c r="BC20" s="99"/>
      <c r="BD20" s="99"/>
      <c r="BE20" s="99"/>
      <c r="BF20" s="99"/>
      <c r="BG20" s="99"/>
      <c r="BH20" s="99"/>
    </row>
    <row r="21" spans="1:84" ht="38.450000000000003" customHeight="1" x14ac:dyDescent="0.2">
      <c r="A21" s="648"/>
      <c r="B21" s="776"/>
      <c r="C21" s="779"/>
      <c r="D21" s="667" t="s">
        <v>266</v>
      </c>
      <c r="E21" s="648"/>
      <c r="F21" s="727"/>
      <c r="G21" s="648"/>
      <c r="H21" s="782" t="s">
        <v>321</v>
      </c>
      <c r="I21" s="667" t="s">
        <v>570</v>
      </c>
      <c r="J21" s="711">
        <v>0.1</v>
      </c>
      <c r="K21" s="853">
        <v>0</v>
      </c>
      <c r="L21" s="670">
        <v>0.2</v>
      </c>
      <c r="M21" s="722">
        <v>0</v>
      </c>
      <c r="N21" s="630">
        <v>0</v>
      </c>
      <c r="O21" s="97" t="s">
        <v>571</v>
      </c>
      <c r="P21" s="644"/>
      <c r="Q21" s="646" t="s">
        <v>300</v>
      </c>
      <c r="R21" s="276">
        <v>0.2</v>
      </c>
      <c r="S21" s="261">
        <v>0</v>
      </c>
      <c r="T21" s="163">
        <v>0.2</v>
      </c>
      <c r="U21" s="305">
        <v>0</v>
      </c>
      <c r="V21" s="155"/>
      <c r="W21" s="369">
        <v>0</v>
      </c>
      <c r="X21" s="219">
        <f t="shared" si="4"/>
        <v>1</v>
      </c>
      <c r="Y21" s="159">
        <v>45505</v>
      </c>
      <c r="Z21" s="133">
        <v>45657</v>
      </c>
      <c r="AA21" s="103">
        <f>_xlfn.DAYS(Z21,Y21)</f>
        <v>152</v>
      </c>
      <c r="AB21" s="675"/>
      <c r="AC21" s="648"/>
      <c r="AD21" s="648"/>
      <c r="AE21" s="647" t="s">
        <v>355</v>
      </c>
      <c r="AF21" s="648" t="s">
        <v>360</v>
      </c>
      <c r="AG21" s="103" t="s">
        <v>333</v>
      </c>
      <c r="AH21" s="103" t="s">
        <v>506</v>
      </c>
      <c r="AI21" s="146">
        <v>31143261</v>
      </c>
      <c r="AJ21" s="103" t="s">
        <v>77</v>
      </c>
      <c r="AK21" s="103" t="s">
        <v>54</v>
      </c>
      <c r="AL21" s="133">
        <v>45505</v>
      </c>
      <c r="AM21" s="659"/>
      <c r="AN21" s="750"/>
      <c r="AO21" s="750"/>
      <c r="AP21" s="753"/>
      <c r="AQ21" s="744"/>
      <c r="AR21" s="768"/>
      <c r="AS21" s="849"/>
      <c r="AT21" s="849">
        <v>0</v>
      </c>
      <c r="AU21" s="849"/>
      <c r="AX21" s="99"/>
      <c r="AY21" s="99"/>
      <c r="AZ21" s="99"/>
      <c r="BA21" s="99"/>
      <c r="BB21" s="99"/>
      <c r="BC21" s="99"/>
      <c r="BD21" s="99"/>
      <c r="BE21" s="99"/>
      <c r="BF21" s="99"/>
      <c r="BG21" s="99"/>
      <c r="BH21" s="99"/>
    </row>
    <row r="22" spans="1:84" ht="24.95" customHeight="1" x14ac:dyDescent="0.2">
      <c r="A22" s="648"/>
      <c r="B22" s="776"/>
      <c r="C22" s="779"/>
      <c r="D22" s="667"/>
      <c r="E22" s="648"/>
      <c r="F22" s="727"/>
      <c r="G22" s="648"/>
      <c r="H22" s="783"/>
      <c r="I22" s="667"/>
      <c r="J22" s="641"/>
      <c r="K22" s="855"/>
      <c r="L22" s="671"/>
      <c r="M22" s="722"/>
      <c r="N22" s="630"/>
      <c r="O22" s="97" t="s">
        <v>677</v>
      </c>
      <c r="P22" s="644"/>
      <c r="Q22" s="646"/>
      <c r="R22" s="276">
        <v>6</v>
      </c>
      <c r="S22" s="261">
        <v>0</v>
      </c>
      <c r="T22" s="163">
        <v>4</v>
      </c>
      <c r="U22" s="305">
        <v>1</v>
      </c>
      <c r="V22" s="155"/>
      <c r="W22" s="369">
        <v>1</v>
      </c>
      <c r="X22" s="219">
        <f t="shared" si="4"/>
        <v>1</v>
      </c>
      <c r="Y22" s="159">
        <v>45505</v>
      </c>
      <c r="Z22" s="133">
        <v>45657</v>
      </c>
      <c r="AA22" s="103">
        <f>_xlfn.DAYS(Z22,Y22)</f>
        <v>152</v>
      </c>
      <c r="AB22" s="675"/>
      <c r="AC22" s="648"/>
      <c r="AD22" s="648"/>
      <c r="AE22" s="648"/>
      <c r="AF22" s="648"/>
      <c r="AG22" s="103" t="s">
        <v>333</v>
      </c>
      <c r="AH22" s="103" t="s">
        <v>506</v>
      </c>
      <c r="AI22" s="146">
        <v>62286524</v>
      </c>
      <c r="AJ22" s="103" t="s">
        <v>77</v>
      </c>
      <c r="AK22" s="103" t="s">
        <v>62</v>
      </c>
      <c r="AL22" s="133">
        <v>45505</v>
      </c>
      <c r="AM22" s="657">
        <v>262748936</v>
      </c>
      <c r="AN22" s="748">
        <v>311432627</v>
      </c>
      <c r="AO22" s="748">
        <v>311432627</v>
      </c>
      <c r="AP22" s="751">
        <f>AO22/AN22</f>
        <v>1</v>
      </c>
      <c r="AQ22" s="742" t="s">
        <v>660</v>
      </c>
      <c r="AR22" s="768"/>
      <c r="AS22" s="849"/>
      <c r="AT22" s="849">
        <v>0</v>
      </c>
      <c r="AU22" s="849"/>
      <c r="AX22" s="99"/>
      <c r="AY22" s="99"/>
      <c r="AZ22" s="99"/>
      <c r="BA22" s="99"/>
      <c r="BB22" s="99"/>
      <c r="BC22" s="99"/>
      <c r="BD22" s="99"/>
      <c r="BE22" s="99"/>
      <c r="BF22" s="99"/>
      <c r="BG22" s="99"/>
      <c r="BH22" s="99"/>
    </row>
    <row r="23" spans="1:84" ht="24.95" customHeight="1" x14ac:dyDescent="0.2">
      <c r="A23" s="648"/>
      <c r="B23" s="776"/>
      <c r="C23" s="779"/>
      <c r="D23" s="667"/>
      <c r="E23" s="648"/>
      <c r="F23" s="727"/>
      <c r="G23" s="648"/>
      <c r="H23" s="783"/>
      <c r="I23" s="667"/>
      <c r="J23" s="642"/>
      <c r="K23" s="854"/>
      <c r="L23" s="672"/>
      <c r="M23" s="722"/>
      <c r="N23" s="630"/>
      <c r="O23" s="97" t="s">
        <v>572</v>
      </c>
      <c r="P23" s="644"/>
      <c r="Q23" s="646"/>
      <c r="R23" s="276">
        <v>6</v>
      </c>
      <c r="S23" s="261">
        <v>0</v>
      </c>
      <c r="T23" s="163">
        <v>4</v>
      </c>
      <c r="U23" s="305">
        <v>1</v>
      </c>
      <c r="V23" s="155"/>
      <c r="W23" s="369">
        <v>1</v>
      </c>
      <c r="X23" s="219">
        <f t="shared" si="4"/>
        <v>1</v>
      </c>
      <c r="Y23" s="159">
        <v>45505</v>
      </c>
      <c r="Z23" s="133">
        <v>45657</v>
      </c>
      <c r="AA23" s="103">
        <f t="shared" ref="AA23:AA27" si="6">_xlfn.DAYS(Z23,Y23)</f>
        <v>152</v>
      </c>
      <c r="AB23" s="675"/>
      <c r="AC23" s="648"/>
      <c r="AD23" s="648"/>
      <c r="AE23" s="648"/>
      <c r="AF23" s="648"/>
      <c r="AG23" s="103" t="s">
        <v>333</v>
      </c>
      <c r="AH23" s="103" t="s">
        <v>506</v>
      </c>
      <c r="AI23" s="146">
        <v>62286524</v>
      </c>
      <c r="AJ23" s="103" t="s">
        <v>77</v>
      </c>
      <c r="AK23" s="103" t="s">
        <v>62</v>
      </c>
      <c r="AL23" s="133">
        <v>45505</v>
      </c>
      <c r="AM23" s="659"/>
      <c r="AN23" s="750"/>
      <c r="AO23" s="750"/>
      <c r="AP23" s="753"/>
      <c r="AQ23" s="744"/>
      <c r="AR23" s="768"/>
      <c r="AS23" s="849"/>
      <c r="AT23" s="849">
        <v>0</v>
      </c>
      <c r="AU23" s="849"/>
      <c r="AX23" s="99"/>
      <c r="AY23" s="99"/>
      <c r="AZ23" s="99"/>
      <c r="BA23" s="99"/>
      <c r="BB23" s="99"/>
      <c r="BC23" s="99"/>
      <c r="BD23" s="99"/>
      <c r="BE23" s="99"/>
      <c r="BF23" s="99"/>
      <c r="BG23" s="99"/>
      <c r="BH23" s="99"/>
    </row>
    <row r="24" spans="1:84" ht="42.75" customHeight="1" x14ac:dyDescent="0.2">
      <c r="A24" s="648"/>
      <c r="B24" s="776"/>
      <c r="C24" s="779"/>
      <c r="D24" s="667" t="s">
        <v>265</v>
      </c>
      <c r="E24" s="648"/>
      <c r="F24" s="727"/>
      <c r="G24" s="648"/>
      <c r="H24" s="783"/>
      <c r="I24" s="667"/>
      <c r="J24" s="711">
        <v>0.1</v>
      </c>
      <c r="K24" s="853">
        <v>0</v>
      </c>
      <c r="L24" s="670">
        <v>0.2</v>
      </c>
      <c r="M24" s="723">
        <v>0</v>
      </c>
      <c r="N24" s="631">
        <v>0</v>
      </c>
      <c r="O24" s="97" t="s">
        <v>573</v>
      </c>
      <c r="P24" s="644"/>
      <c r="Q24" s="646" t="s">
        <v>300</v>
      </c>
      <c r="R24" s="276">
        <v>1</v>
      </c>
      <c r="S24" s="261">
        <v>0</v>
      </c>
      <c r="T24" s="163">
        <v>0.5</v>
      </c>
      <c r="U24" s="305">
        <v>0.4</v>
      </c>
      <c r="V24" s="155"/>
      <c r="W24" s="369">
        <v>0.1</v>
      </c>
      <c r="X24" s="219">
        <f t="shared" si="4"/>
        <v>1</v>
      </c>
      <c r="Y24" s="159">
        <v>45505</v>
      </c>
      <c r="Z24" s="133">
        <v>45657</v>
      </c>
      <c r="AA24" s="103">
        <f t="shared" si="6"/>
        <v>152</v>
      </c>
      <c r="AB24" s="675"/>
      <c r="AC24" s="648"/>
      <c r="AD24" s="648"/>
      <c r="AE24" s="648"/>
      <c r="AF24" s="648"/>
      <c r="AG24" s="103" t="s">
        <v>333</v>
      </c>
      <c r="AH24" s="103" t="s">
        <v>506</v>
      </c>
      <c r="AI24" s="146">
        <v>119643450</v>
      </c>
      <c r="AJ24" s="103" t="s">
        <v>77</v>
      </c>
      <c r="AK24" s="103" t="s">
        <v>54</v>
      </c>
      <c r="AL24" s="133">
        <v>45505</v>
      </c>
      <c r="AM24" s="657">
        <v>626605512</v>
      </c>
      <c r="AN24" s="748">
        <v>626605513</v>
      </c>
      <c r="AO24" s="748">
        <v>626605513</v>
      </c>
      <c r="AP24" s="751">
        <f>AN24/AM24</f>
        <v>1.0000000015959005</v>
      </c>
      <c r="AQ24" s="745" t="s">
        <v>663</v>
      </c>
      <c r="AR24" s="768"/>
      <c r="AS24" s="849"/>
      <c r="AT24" s="849">
        <v>0</v>
      </c>
      <c r="AU24" s="849"/>
      <c r="AX24" s="99"/>
      <c r="AY24" s="99"/>
      <c r="AZ24" s="99"/>
      <c r="BA24" s="99"/>
      <c r="BB24" s="99"/>
      <c r="BC24" s="99"/>
      <c r="BD24" s="99"/>
      <c r="BE24" s="99"/>
      <c r="BF24" s="99"/>
      <c r="BG24" s="99"/>
      <c r="BH24" s="99"/>
    </row>
    <row r="25" spans="1:84" ht="38.25" x14ac:dyDescent="0.2">
      <c r="A25" s="648"/>
      <c r="B25" s="776"/>
      <c r="C25" s="779"/>
      <c r="D25" s="667"/>
      <c r="E25" s="648"/>
      <c r="F25" s="727"/>
      <c r="G25" s="648"/>
      <c r="H25" s="783"/>
      <c r="I25" s="667"/>
      <c r="J25" s="641"/>
      <c r="K25" s="855"/>
      <c r="L25" s="671"/>
      <c r="M25" s="724"/>
      <c r="N25" s="632"/>
      <c r="O25" s="97" t="s">
        <v>574</v>
      </c>
      <c r="P25" s="644"/>
      <c r="Q25" s="646"/>
      <c r="R25" s="276">
        <v>1</v>
      </c>
      <c r="S25" s="261">
        <v>0</v>
      </c>
      <c r="T25" s="163">
        <v>0.5</v>
      </c>
      <c r="U25" s="305">
        <v>0.4</v>
      </c>
      <c r="V25" s="155"/>
      <c r="W25" s="369">
        <v>0.1</v>
      </c>
      <c r="X25" s="219">
        <f t="shared" si="4"/>
        <v>1</v>
      </c>
      <c r="Y25" s="159">
        <v>45505</v>
      </c>
      <c r="Z25" s="133">
        <v>45657</v>
      </c>
      <c r="AA25" s="103">
        <f t="shared" si="6"/>
        <v>152</v>
      </c>
      <c r="AB25" s="675"/>
      <c r="AC25" s="648"/>
      <c r="AD25" s="648"/>
      <c r="AE25" s="648"/>
      <c r="AF25" s="648"/>
      <c r="AG25" s="103" t="s">
        <v>333</v>
      </c>
      <c r="AH25" s="103" t="s">
        <v>506</v>
      </c>
      <c r="AI25" s="146">
        <v>518454952</v>
      </c>
      <c r="AJ25" s="103" t="s">
        <v>77</v>
      </c>
      <c r="AK25" s="103" t="s">
        <v>54</v>
      </c>
      <c r="AL25" s="133">
        <v>45505</v>
      </c>
      <c r="AM25" s="659"/>
      <c r="AN25" s="750"/>
      <c r="AO25" s="750"/>
      <c r="AP25" s="753"/>
      <c r="AQ25" s="746"/>
      <c r="AR25" s="768"/>
      <c r="AS25" s="849"/>
      <c r="AT25" s="849">
        <v>0</v>
      </c>
      <c r="AU25" s="849"/>
      <c r="AX25" s="99"/>
      <c r="AY25" s="99"/>
      <c r="AZ25" s="99"/>
      <c r="BA25" s="99"/>
      <c r="BB25" s="99"/>
      <c r="BC25" s="99"/>
      <c r="BD25" s="99"/>
      <c r="BE25" s="99"/>
      <c r="BF25" s="99"/>
      <c r="BG25" s="99"/>
      <c r="BH25" s="99"/>
    </row>
    <row r="26" spans="1:84" ht="37.5" customHeight="1" x14ac:dyDescent="0.2">
      <c r="A26" s="648"/>
      <c r="B26" s="776"/>
      <c r="C26" s="779"/>
      <c r="D26" s="667"/>
      <c r="E26" s="648"/>
      <c r="F26" s="727"/>
      <c r="G26" s="648"/>
      <c r="H26" s="783"/>
      <c r="I26" s="667"/>
      <c r="J26" s="641"/>
      <c r="K26" s="855"/>
      <c r="L26" s="671"/>
      <c r="M26" s="724"/>
      <c r="N26" s="632"/>
      <c r="O26" s="97" t="s">
        <v>575</v>
      </c>
      <c r="P26" s="644"/>
      <c r="Q26" s="646"/>
      <c r="R26" s="320">
        <v>5000</v>
      </c>
      <c r="S26" s="319">
        <v>7914</v>
      </c>
      <c r="T26" s="163">
        <v>441</v>
      </c>
      <c r="U26" s="305">
        <v>0</v>
      </c>
      <c r="V26" s="155"/>
      <c r="W26" s="369">
        <v>0</v>
      </c>
      <c r="X26" s="219">
        <v>1</v>
      </c>
      <c r="Y26" s="159">
        <v>45505</v>
      </c>
      <c r="Z26" s="133">
        <v>45657</v>
      </c>
      <c r="AA26" s="103">
        <f t="shared" si="6"/>
        <v>152</v>
      </c>
      <c r="AB26" s="675"/>
      <c r="AC26" s="648"/>
      <c r="AD26" s="648"/>
      <c r="AE26" s="648"/>
      <c r="AF26" s="648"/>
      <c r="AG26" s="103" t="s">
        <v>333</v>
      </c>
      <c r="AH26" s="103" t="s">
        <v>506</v>
      </c>
      <c r="AI26" s="146">
        <v>79762300</v>
      </c>
      <c r="AJ26" s="103" t="s">
        <v>77</v>
      </c>
      <c r="AK26" s="103" t="s">
        <v>54</v>
      </c>
      <c r="AL26" s="133">
        <v>45505</v>
      </c>
      <c r="AM26" s="657">
        <v>1186524844</v>
      </c>
      <c r="AN26" s="748">
        <v>1186524843.05</v>
      </c>
      <c r="AO26" s="748">
        <v>1106762543</v>
      </c>
      <c r="AP26" s="751">
        <f t="shared" ref="AP26" si="7">AO26/AN26</f>
        <v>0.93277654444641178</v>
      </c>
      <c r="AQ26" s="742" t="s">
        <v>661</v>
      </c>
      <c r="AR26" s="768"/>
      <c r="AS26" s="849"/>
      <c r="AT26" s="849">
        <v>0</v>
      </c>
      <c r="AU26" s="849"/>
    </row>
    <row r="27" spans="1:84" ht="25.5" x14ac:dyDescent="0.2">
      <c r="A27" s="648"/>
      <c r="B27" s="776"/>
      <c r="C27" s="779"/>
      <c r="D27" s="667"/>
      <c r="E27" s="648"/>
      <c r="F27" s="727"/>
      <c r="G27" s="648"/>
      <c r="H27" s="784"/>
      <c r="I27" s="667"/>
      <c r="J27" s="642"/>
      <c r="K27" s="854"/>
      <c r="L27" s="672"/>
      <c r="M27" s="725"/>
      <c r="N27" s="633"/>
      <c r="O27" s="97" t="s">
        <v>576</v>
      </c>
      <c r="P27" s="644"/>
      <c r="Q27" s="637"/>
      <c r="R27" s="276">
        <v>150</v>
      </c>
      <c r="S27" s="261">
        <f>87+45</f>
        <v>132</v>
      </c>
      <c r="T27" s="163">
        <v>24</v>
      </c>
      <c r="U27" s="305">
        <v>2</v>
      </c>
      <c r="V27" s="155"/>
      <c r="W27" s="369">
        <v>2</v>
      </c>
      <c r="X27" s="219">
        <v>1</v>
      </c>
      <c r="Y27" s="159">
        <v>45505</v>
      </c>
      <c r="Z27" s="133">
        <v>45657</v>
      </c>
      <c r="AA27" s="103">
        <f t="shared" si="6"/>
        <v>152</v>
      </c>
      <c r="AB27" s="675"/>
      <c r="AC27" s="648"/>
      <c r="AD27" s="648"/>
      <c r="AE27" s="648"/>
      <c r="AF27" s="648"/>
      <c r="AG27" s="103" t="s">
        <v>333</v>
      </c>
      <c r="AH27" s="103" t="s">
        <v>506</v>
      </c>
      <c r="AI27" s="146">
        <v>79762300</v>
      </c>
      <c r="AJ27" s="103" t="s">
        <v>77</v>
      </c>
      <c r="AK27" s="103" t="s">
        <v>54</v>
      </c>
      <c r="AL27" s="133">
        <v>45505</v>
      </c>
      <c r="AM27" s="658"/>
      <c r="AN27" s="749"/>
      <c r="AO27" s="749"/>
      <c r="AP27" s="752"/>
      <c r="AQ27" s="743"/>
      <c r="AR27" s="768"/>
      <c r="AS27" s="849"/>
      <c r="AT27" s="849">
        <v>0</v>
      </c>
      <c r="AU27" s="849"/>
    </row>
    <row r="28" spans="1:84" ht="29.1" customHeight="1" x14ac:dyDescent="0.2">
      <c r="A28" s="648"/>
      <c r="B28" s="776"/>
      <c r="C28" s="779"/>
      <c r="D28" s="667" t="s">
        <v>267</v>
      </c>
      <c r="E28" s="648"/>
      <c r="F28" s="727"/>
      <c r="G28" s="648"/>
      <c r="H28" s="785" t="s">
        <v>322</v>
      </c>
      <c r="I28" s="648" t="s">
        <v>577</v>
      </c>
      <c r="J28" s="715">
        <v>0.2</v>
      </c>
      <c r="K28" s="856">
        <v>0</v>
      </c>
      <c r="L28" s="669">
        <v>34</v>
      </c>
      <c r="M28" s="664">
        <v>0</v>
      </c>
      <c r="N28" s="634">
        <v>0</v>
      </c>
      <c r="O28" s="97" t="s">
        <v>578</v>
      </c>
      <c r="P28" s="644"/>
      <c r="Q28" s="646" t="s">
        <v>301</v>
      </c>
      <c r="R28" s="276">
        <v>1</v>
      </c>
      <c r="S28" s="261">
        <v>0</v>
      </c>
      <c r="T28" s="163">
        <v>0</v>
      </c>
      <c r="U28" s="305">
        <v>1</v>
      </c>
      <c r="V28" s="155"/>
      <c r="W28" s="369">
        <v>0</v>
      </c>
      <c r="X28" s="219">
        <f t="shared" si="4"/>
        <v>1</v>
      </c>
      <c r="Y28" s="159">
        <v>45505</v>
      </c>
      <c r="Z28" s="133">
        <v>45657</v>
      </c>
      <c r="AA28" s="103">
        <f>_xlfn.DAYS(Z28,Y28)</f>
        <v>152</v>
      </c>
      <c r="AB28" s="675"/>
      <c r="AC28" s="648"/>
      <c r="AD28" s="648"/>
      <c r="AE28" s="648"/>
      <c r="AF28" s="648"/>
      <c r="AG28" s="103" t="s">
        <v>333</v>
      </c>
      <c r="AH28" s="103" t="s">
        <v>506</v>
      </c>
      <c r="AI28" s="146">
        <v>31143261</v>
      </c>
      <c r="AJ28" s="103" t="s">
        <v>77</v>
      </c>
      <c r="AK28" s="103" t="s">
        <v>54</v>
      </c>
      <c r="AL28" s="133">
        <v>45505</v>
      </c>
      <c r="AM28" s="658"/>
      <c r="AN28" s="749"/>
      <c r="AO28" s="749"/>
      <c r="AP28" s="752"/>
      <c r="AQ28" s="743"/>
      <c r="AR28" s="768"/>
      <c r="AS28" s="849"/>
      <c r="AT28" s="849">
        <v>0</v>
      </c>
      <c r="AU28" s="849"/>
    </row>
    <row r="29" spans="1:84" ht="45.95" customHeight="1" x14ac:dyDescent="0.2">
      <c r="A29" s="649"/>
      <c r="B29" s="777"/>
      <c r="C29" s="780"/>
      <c r="D29" s="667"/>
      <c r="E29" s="649"/>
      <c r="F29" s="728"/>
      <c r="G29" s="649"/>
      <c r="H29" s="786"/>
      <c r="I29" s="649"/>
      <c r="J29" s="716"/>
      <c r="K29" s="856"/>
      <c r="L29" s="669"/>
      <c r="M29" s="664"/>
      <c r="N29" s="634"/>
      <c r="O29" s="97" t="s">
        <v>579</v>
      </c>
      <c r="P29" s="645"/>
      <c r="Q29" s="646"/>
      <c r="R29" s="276">
        <v>6</v>
      </c>
      <c r="S29" s="261">
        <v>0</v>
      </c>
      <c r="T29" s="163">
        <v>4</v>
      </c>
      <c r="U29" s="305">
        <v>1</v>
      </c>
      <c r="V29" s="155"/>
      <c r="W29" s="369">
        <v>1</v>
      </c>
      <c r="X29" s="219">
        <f t="shared" si="4"/>
        <v>1</v>
      </c>
      <c r="Y29" s="159">
        <v>45505</v>
      </c>
      <c r="Z29" s="133">
        <v>45657</v>
      </c>
      <c r="AA29" s="103">
        <f>_xlfn.DAYS(Z29,Y29)</f>
        <v>152</v>
      </c>
      <c r="AB29" s="676"/>
      <c r="AC29" s="649"/>
      <c r="AD29" s="649"/>
      <c r="AE29" s="649"/>
      <c r="AF29" s="649"/>
      <c r="AG29" s="103" t="s">
        <v>333</v>
      </c>
      <c r="AH29" s="103" t="s">
        <v>506</v>
      </c>
      <c r="AI29" s="146">
        <v>109001417</v>
      </c>
      <c r="AJ29" s="103" t="s">
        <v>77</v>
      </c>
      <c r="AK29" s="103" t="s">
        <v>54</v>
      </c>
      <c r="AL29" s="133">
        <v>45505</v>
      </c>
      <c r="AM29" s="659"/>
      <c r="AN29" s="750"/>
      <c r="AO29" s="750"/>
      <c r="AP29" s="753"/>
      <c r="AQ29" s="747"/>
      <c r="AR29" s="769"/>
      <c r="AS29" s="849"/>
      <c r="AT29" s="849">
        <v>0</v>
      </c>
      <c r="AU29" s="849"/>
    </row>
    <row r="30" spans="1:84" ht="45.95" customHeight="1" x14ac:dyDescent="0.2">
      <c r="A30" s="184"/>
      <c r="B30" s="188"/>
      <c r="C30" s="190"/>
      <c r="D30" s="221"/>
      <c r="E30" s="712" t="s">
        <v>541</v>
      </c>
      <c r="F30" s="713"/>
      <c r="G30" s="713"/>
      <c r="H30" s="713"/>
      <c r="I30" s="713"/>
      <c r="J30" s="713"/>
      <c r="K30" s="713"/>
      <c r="L30" s="713"/>
      <c r="M30" s="713"/>
      <c r="N30" s="713"/>
      <c r="O30" s="713"/>
      <c r="P30" s="713"/>
      <c r="Q30" s="713"/>
      <c r="R30" s="713"/>
      <c r="S30" s="713"/>
      <c r="T30" s="713"/>
      <c r="U30" s="713"/>
      <c r="V30" s="714"/>
      <c r="W30" s="348"/>
      <c r="X30" s="225">
        <f>AVERAGE(X18:X29)</f>
        <v>1</v>
      </c>
      <c r="Y30" s="222"/>
      <c r="Z30" s="222"/>
      <c r="AA30" s="223"/>
      <c r="AB30" s="139"/>
      <c r="AC30" s="185"/>
      <c r="AD30" s="185"/>
      <c r="AE30" s="185"/>
      <c r="AF30" s="224"/>
      <c r="AG30" s="103"/>
      <c r="AH30" s="103"/>
      <c r="AI30" s="146"/>
      <c r="AJ30" s="103"/>
      <c r="AK30" s="103"/>
      <c r="AL30" s="133"/>
      <c r="AM30" s="226">
        <f>SUM(AM18:AM29)</f>
        <v>3817925815</v>
      </c>
      <c r="AN30" s="226">
        <f>SUM(AN18:AN29)</f>
        <v>2970175983.0500002</v>
      </c>
      <c r="AO30" s="226">
        <f>SUM(AO18:AO29)</f>
        <v>2444800683</v>
      </c>
      <c r="AP30" s="313">
        <f>AO30/AN30</f>
        <v>0.82311644055834521</v>
      </c>
      <c r="AQ30" s="192"/>
      <c r="AR30" s="288"/>
      <c r="AS30" s="293">
        <f>SUM(AS6:AS29)</f>
        <v>9992889078.0699997</v>
      </c>
      <c r="AT30" s="293">
        <f>SUM(AT6:AT29)</f>
        <v>5448229866</v>
      </c>
      <c r="AU30" s="386">
        <f>+AT30/AS30</f>
        <v>0.54521068165926811</v>
      </c>
    </row>
    <row r="31" spans="1:84" s="108" customFormat="1" ht="40.5" customHeight="1" x14ac:dyDescent="0.2">
      <c r="A31" s="104"/>
      <c r="B31" s="57"/>
      <c r="C31" s="105"/>
      <c r="D31" s="60"/>
      <c r="E31" s="57"/>
      <c r="F31" s="57"/>
      <c r="G31" s="57"/>
      <c r="H31" s="57"/>
      <c r="I31" s="57"/>
      <c r="J31" s="142"/>
      <c r="K31" s="142"/>
      <c r="L31" s="171"/>
      <c r="M31" s="142"/>
      <c r="N31" s="142"/>
      <c r="O31" s="107"/>
      <c r="P31" s="110"/>
      <c r="Q31" s="157"/>
      <c r="R31" s="162"/>
      <c r="S31" s="62"/>
      <c r="T31" s="62"/>
      <c r="U31" s="62"/>
      <c r="V31" s="62"/>
      <c r="W31" s="62"/>
      <c r="X31" s="62"/>
      <c r="Y31" s="59"/>
      <c r="Z31" s="59"/>
      <c r="AA31" s="59"/>
      <c r="AB31" s="109"/>
      <c r="AC31" s="57"/>
      <c r="AD31" s="57"/>
      <c r="AE31" s="109"/>
      <c r="AF31" s="111"/>
      <c r="AG31" s="109"/>
      <c r="AH31" s="110"/>
      <c r="AI31" s="110"/>
      <c r="AJ31" s="123"/>
      <c r="AK31" s="110"/>
      <c r="AL31" s="110"/>
      <c r="AM31" s="109"/>
      <c r="AN31" s="109"/>
      <c r="AO31" s="109"/>
      <c r="AP31" s="109"/>
      <c r="AQ31" s="112"/>
      <c r="AR31" s="289"/>
      <c r="AS31" s="113"/>
      <c r="AT31" s="113"/>
      <c r="AU31" s="113"/>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row>
    <row r="32" spans="1:84" s="3" customFormat="1" ht="42" customHeight="1" x14ac:dyDescent="0.2">
      <c r="A32" s="652" t="s">
        <v>290</v>
      </c>
      <c r="B32" s="792" t="s">
        <v>224</v>
      </c>
      <c r="C32" s="778" t="s">
        <v>520</v>
      </c>
      <c r="D32" s="787" t="s">
        <v>268</v>
      </c>
      <c r="E32" s="647" t="s">
        <v>315</v>
      </c>
      <c r="F32" s="726">
        <v>2024130010100</v>
      </c>
      <c r="G32" s="647" t="s">
        <v>495</v>
      </c>
      <c r="H32" s="653" t="s">
        <v>326</v>
      </c>
      <c r="I32" s="652" t="s">
        <v>580</v>
      </c>
      <c r="J32" s="704">
        <v>0.5</v>
      </c>
      <c r="K32" s="694">
        <v>120</v>
      </c>
      <c r="L32" s="729">
        <v>445</v>
      </c>
      <c r="M32" s="665">
        <v>0</v>
      </c>
      <c r="N32" s="616">
        <v>0</v>
      </c>
      <c r="O32" s="201" t="s">
        <v>581</v>
      </c>
      <c r="P32" s="156"/>
      <c r="Q32" s="646" t="s">
        <v>302</v>
      </c>
      <c r="R32" s="294">
        <v>250</v>
      </c>
      <c r="S32" s="261">
        <v>120</v>
      </c>
      <c r="T32" s="323">
        <v>445</v>
      </c>
      <c r="U32" s="305">
        <v>0</v>
      </c>
      <c r="V32" s="164"/>
      <c r="W32" s="369">
        <v>0</v>
      </c>
      <c r="X32" s="219">
        <v>1</v>
      </c>
      <c r="Y32" s="159">
        <v>45505</v>
      </c>
      <c r="Z32" s="133">
        <v>45657</v>
      </c>
      <c r="AA32" s="103">
        <f t="shared" ref="AA32:AA35" si="8">_xlfn.DAYS(Z32,Y32)</f>
        <v>152</v>
      </c>
      <c r="AB32" s="674">
        <v>46000</v>
      </c>
      <c r="AC32" s="647" t="s">
        <v>332</v>
      </c>
      <c r="AD32" s="647" t="s">
        <v>323</v>
      </c>
      <c r="AE32" s="652" t="s">
        <v>361</v>
      </c>
      <c r="AF32" s="652" t="s">
        <v>362</v>
      </c>
      <c r="AG32" s="103" t="s">
        <v>333</v>
      </c>
      <c r="AH32" s="103" t="s">
        <v>507</v>
      </c>
      <c r="AI32" s="146">
        <v>200292129</v>
      </c>
      <c r="AJ32" s="103" t="s">
        <v>77</v>
      </c>
      <c r="AK32" s="103" t="s">
        <v>54</v>
      </c>
      <c r="AL32" s="133">
        <v>45505</v>
      </c>
      <c r="AM32" s="657">
        <v>64716000</v>
      </c>
      <c r="AN32" s="770">
        <v>54000000</v>
      </c>
      <c r="AO32" s="770">
        <v>54000000</v>
      </c>
      <c r="AP32" s="806">
        <f>AO32/AN32</f>
        <v>1</v>
      </c>
      <c r="AQ32" s="762" t="s">
        <v>662</v>
      </c>
      <c r="AR32" s="768" t="s">
        <v>341</v>
      </c>
      <c r="AS32" s="663">
        <v>1516791549.77</v>
      </c>
      <c r="AT32" s="663">
        <v>1124917816</v>
      </c>
      <c r="AU32" s="850">
        <f>AT32/AS32</f>
        <v>0.74164298724539834</v>
      </c>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row>
    <row r="33" spans="1:84" s="3" customFormat="1" ht="42" customHeight="1" x14ac:dyDescent="0.2">
      <c r="A33" s="653"/>
      <c r="B33" s="793"/>
      <c r="C33" s="779"/>
      <c r="D33" s="788"/>
      <c r="E33" s="648"/>
      <c r="F33" s="727"/>
      <c r="G33" s="648"/>
      <c r="H33" s="653"/>
      <c r="I33" s="653"/>
      <c r="J33" s="705"/>
      <c r="K33" s="695"/>
      <c r="L33" s="730"/>
      <c r="M33" s="666"/>
      <c r="N33" s="617"/>
      <c r="O33" s="201" t="s">
        <v>582</v>
      </c>
      <c r="P33" s="156"/>
      <c r="Q33" s="646"/>
      <c r="R33" s="294">
        <v>4</v>
      </c>
      <c r="S33" s="261">
        <v>1</v>
      </c>
      <c r="T33" s="323">
        <v>3</v>
      </c>
      <c r="U33" s="305">
        <v>1</v>
      </c>
      <c r="V33" s="164"/>
      <c r="W33" s="369">
        <v>0</v>
      </c>
      <c r="X33" s="219">
        <v>1</v>
      </c>
      <c r="Y33" s="159">
        <v>45505</v>
      </c>
      <c r="Z33" s="133">
        <v>45657</v>
      </c>
      <c r="AA33" s="103">
        <f t="shared" si="8"/>
        <v>152</v>
      </c>
      <c r="AB33" s="675"/>
      <c r="AC33" s="648"/>
      <c r="AD33" s="648"/>
      <c r="AE33" s="653"/>
      <c r="AF33" s="653"/>
      <c r="AG33" s="103" t="s">
        <v>333</v>
      </c>
      <c r="AH33" s="103" t="s">
        <v>507</v>
      </c>
      <c r="AI33" s="146">
        <v>20000000</v>
      </c>
      <c r="AJ33" s="103" t="s">
        <v>77</v>
      </c>
      <c r="AK33" s="103" t="s">
        <v>54</v>
      </c>
      <c r="AL33" s="133">
        <v>45505</v>
      </c>
      <c r="AM33" s="658"/>
      <c r="AN33" s="771"/>
      <c r="AO33" s="771"/>
      <c r="AP33" s="807"/>
      <c r="AQ33" s="763"/>
      <c r="AR33" s="768"/>
      <c r="AS33" s="663"/>
      <c r="AT33" s="663"/>
      <c r="AU33" s="851"/>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row>
    <row r="34" spans="1:84" s="3" customFormat="1" ht="42" customHeight="1" x14ac:dyDescent="0.2">
      <c r="A34" s="653"/>
      <c r="B34" s="793"/>
      <c r="C34" s="779"/>
      <c r="D34" s="795" t="s">
        <v>269</v>
      </c>
      <c r="E34" s="648"/>
      <c r="F34" s="727"/>
      <c r="G34" s="648"/>
      <c r="H34" s="653"/>
      <c r="I34" s="653"/>
      <c r="J34" s="704">
        <v>0.25</v>
      </c>
      <c r="K34" s="694">
        <v>0</v>
      </c>
      <c r="L34" s="729">
        <v>58</v>
      </c>
      <c r="M34" s="665">
        <v>0</v>
      </c>
      <c r="N34" s="619">
        <v>137</v>
      </c>
      <c r="O34" s="201" t="s">
        <v>583</v>
      </c>
      <c r="P34" s="646" t="s">
        <v>648</v>
      </c>
      <c r="Q34" s="646" t="s">
        <v>302</v>
      </c>
      <c r="R34" s="276">
        <v>25</v>
      </c>
      <c r="S34" s="261">
        <v>0</v>
      </c>
      <c r="T34" s="163">
        <v>58</v>
      </c>
      <c r="U34" s="305">
        <v>0</v>
      </c>
      <c r="V34" s="155"/>
      <c r="W34" s="369">
        <v>0</v>
      </c>
      <c r="X34" s="219">
        <v>1</v>
      </c>
      <c r="Y34" s="159">
        <v>45505</v>
      </c>
      <c r="Z34" s="133">
        <v>45657</v>
      </c>
      <c r="AA34" s="103">
        <f t="shared" si="8"/>
        <v>152</v>
      </c>
      <c r="AB34" s="675"/>
      <c r="AC34" s="648"/>
      <c r="AD34" s="648"/>
      <c r="AE34" s="653"/>
      <c r="AF34" s="653"/>
      <c r="AG34" s="103" t="s">
        <v>333</v>
      </c>
      <c r="AH34" s="103" t="s">
        <v>509</v>
      </c>
      <c r="AI34" s="146">
        <v>80000000</v>
      </c>
      <c r="AJ34" s="103" t="s">
        <v>68</v>
      </c>
      <c r="AK34" s="103" t="s">
        <v>54</v>
      </c>
      <c r="AL34" s="133">
        <v>45505</v>
      </c>
      <c r="AM34" s="659"/>
      <c r="AN34" s="772"/>
      <c r="AO34" s="772"/>
      <c r="AP34" s="808"/>
      <c r="AQ34" s="747"/>
      <c r="AR34" s="768"/>
      <c r="AS34" s="663"/>
      <c r="AT34" s="663">
        <v>0</v>
      </c>
      <c r="AU34" s="851"/>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row>
    <row r="35" spans="1:84" s="3" customFormat="1" ht="42" customHeight="1" x14ac:dyDescent="0.2">
      <c r="A35" s="653"/>
      <c r="B35" s="793"/>
      <c r="C35" s="779"/>
      <c r="D35" s="795"/>
      <c r="E35" s="648"/>
      <c r="F35" s="727"/>
      <c r="G35" s="648"/>
      <c r="H35" s="654"/>
      <c r="I35" s="654"/>
      <c r="J35" s="705"/>
      <c r="K35" s="695"/>
      <c r="L35" s="730"/>
      <c r="M35" s="666"/>
      <c r="N35" s="617"/>
      <c r="O35" s="201" t="s">
        <v>584</v>
      </c>
      <c r="P35" s="646"/>
      <c r="Q35" s="646"/>
      <c r="R35" s="276">
        <v>12</v>
      </c>
      <c r="S35" s="261">
        <v>5</v>
      </c>
      <c r="T35" s="163">
        <v>4</v>
      </c>
      <c r="U35" s="305">
        <v>2</v>
      </c>
      <c r="V35" s="155"/>
      <c r="W35" s="369">
        <v>1</v>
      </c>
      <c r="X35" s="219">
        <f t="shared" ref="X35:X38" si="9">+(S35+T35+U35+W35)/R35</f>
        <v>1</v>
      </c>
      <c r="Y35" s="159">
        <v>45505</v>
      </c>
      <c r="Z35" s="133">
        <v>45657</v>
      </c>
      <c r="AA35" s="103">
        <f t="shared" si="8"/>
        <v>152</v>
      </c>
      <c r="AB35" s="675"/>
      <c r="AC35" s="648"/>
      <c r="AD35" s="648"/>
      <c r="AE35" s="654"/>
      <c r="AF35" s="654"/>
      <c r="AG35" s="103" t="s">
        <v>333</v>
      </c>
      <c r="AH35" s="103" t="s">
        <v>506</v>
      </c>
      <c r="AI35" s="146">
        <v>60000000</v>
      </c>
      <c r="AJ35" s="103" t="s">
        <v>77</v>
      </c>
      <c r="AK35" s="103" t="s">
        <v>62</v>
      </c>
      <c r="AL35" s="133">
        <v>45505</v>
      </c>
      <c r="AM35" s="102">
        <v>1346916</v>
      </c>
      <c r="AN35" s="387">
        <v>1346916</v>
      </c>
      <c r="AO35" s="387">
        <v>0</v>
      </c>
      <c r="AP35" s="388">
        <f>AO35/AN35</f>
        <v>0</v>
      </c>
      <c r="AQ35" s="297" t="s">
        <v>664</v>
      </c>
      <c r="AR35" s="768"/>
      <c r="AS35" s="663"/>
      <c r="AT35" s="663">
        <v>0</v>
      </c>
      <c r="AU35" s="851"/>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row>
    <row r="36" spans="1:84" ht="57.95" customHeight="1" x14ac:dyDescent="0.2">
      <c r="A36" s="653"/>
      <c r="B36" s="793"/>
      <c r="C36" s="779"/>
      <c r="D36" s="795" t="s">
        <v>270</v>
      </c>
      <c r="E36" s="648"/>
      <c r="F36" s="727"/>
      <c r="G36" s="648"/>
      <c r="H36" s="647" t="s">
        <v>496</v>
      </c>
      <c r="I36" s="652" t="s">
        <v>585</v>
      </c>
      <c r="J36" s="691">
        <v>0.15</v>
      </c>
      <c r="K36" s="694">
        <v>0</v>
      </c>
      <c r="L36" s="702">
        <v>1</v>
      </c>
      <c r="M36" s="665">
        <v>1</v>
      </c>
      <c r="N36" s="616">
        <v>0</v>
      </c>
      <c r="O36" s="201" t="s">
        <v>586</v>
      </c>
      <c r="P36" s="153"/>
      <c r="Q36" s="667" t="s">
        <v>301</v>
      </c>
      <c r="R36" s="276">
        <v>1</v>
      </c>
      <c r="S36" s="261">
        <v>0</v>
      </c>
      <c r="T36" s="163">
        <v>1</v>
      </c>
      <c r="U36" s="305">
        <v>0</v>
      </c>
      <c r="V36" s="155"/>
      <c r="W36" s="369">
        <v>0</v>
      </c>
      <c r="X36" s="219">
        <f t="shared" si="9"/>
        <v>1</v>
      </c>
      <c r="Y36" s="159">
        <v>45505</v>
      </c>
      <c r="Z36" s="133">
        <v>45657</v>
      </c>
      <c r="AA36" s="103">
        <f>_xlfn.DAYS(Z36,Y36)</f>
        <v>152</v>
      </c>
      <c r="AB36" s="675"/>
      <c r="AC36" s="648"/>
      <c r="AD36" s="648"/>
      <c r="AE36" s="667" t="s">
        <v>363</v>
      </c>
      <c r="AF36" s="650" t="s">
        <v>364</v>
      </c>
      <c r="AG36" s="103" t="s">
        <v>511</v>
      </c>
      <c r="AH36" s="103" t="s">
        <v>64</v>
      </c>
      <c r="AI36" s="103">
        <v>0</v>
      </c>
      <c r="AJ36" s="103"/>
      <c r="AK36" s="103"/>
      <c r="AL36" s="133" t="s">
        <v>64</v>
      </c>
      <c r="AM36" s="102">
        <v>0</v>
      </c>
      <c r="AN36" s="387">
        <v>220000000</v>
      </c>
      <c r="AO36" s="102">
        <v>0</v>
      </c>
      <c r="AP36" s="315">
        <f>AO36/AN36</f>
        <v>0</v>
      </c>
      <c r="AQ36" s="298" t="s">
        <v>652</v>
      </c>
      <c r="AR36" s="768"/>
      <c r="AS36" s="663"/>
      <c r="AT36" s="663">
        <v>0</v>
      </c>
      <c r="AU36" s="851"/>
    </row>
    <row r="37" spans="1:84" ht="42" customHeight="1" x14ac:dyDescent="0.2">
      <c r="A37" s="653"/>
      <c r="B37" s="793"/>
      <c r="C37" s="779"/>
      <c r="D37" s="795"/>
      <c r="E37" s="648"/>
      <c r="F37" s="727"/>
      <c r="G37" s="648"/>
      <c r="H37" s="648"/>
      <c r="I37" s="654"/>
      <c r="J37" s="692"/>
      <c r="K37" s="695"/>
      <c r="L37" s="703"/>
      <c r="M37" s="666"/>
      <c r="N37" s="617"/>
      <c r="O37" s="201" t="s">
        <v>587</v>
      </c>
      <c r="P37" s="153"/>
      <c r="Q37" s="667"/>
      <c r="R37" s="276">
        <v>1</v>
      </c>
      <c r="S37" s="261">
        <v>0</v>
      </c>
      <c r="T37" s="163">
        <v>0</v>
      </c>
      <c r="U37" s="305">
        <v>0</v>
      </c>
      <c r="V37" s="155"/>
      <c r="W37" s="369">
        <v>0</v>
      </c>
      <c r="X37" s="219">
        <f t="shared" si="9"/>
        <v>0</v>
      </c>
      <c r="Y37" s="159">
        <v>45505</v>
      </c>
      <c r="Z37" s="133">
        <v>45657</v>
      </c>
      <c r="AA37" s="103">
        <f>_xlfn.DAYS(Z37,Y37)</f>
        <v>152</v>
      </c>
      <c r="AB37" s="675"/>
      <c r="AC37" s="648"/>
      <c r="AD37" s="648"/>
      <c r="AE37" s="668"/>
      <c r="AF37" s="651"/>
      <c r="AG37" s="103" t="s">
        <v>333</v>
      </c>
      <c r="AH37" s="103" t="s">
        <v>506</v>
      </c>
      <c r="AI37" s="146">
        <v>5000000</v>
      </c>
      <c r="AJ37" s="103" t="s">
        <v>77</v>
      </c>
      <c r="AK37" s="103" t="s">
        <v>62</v>
      </c>
      <c r="AL37" s="133">
        <v>45505</v>
      </c>
      <c r="AM37" s="102">
        <v>94017816</v>
      </c>
      <c r="AN37" s="387">
        <v>689945212</v>
      </c>
      <c r="AO37" s="387">
        <v>689945212</v>
      </c>
      <c r="AP37" s="388">
        <f>AO37/AN37</f>
        <v>1</v>
      </c>
      <c r="AQ37" s="298" t="s">
        <v>660</v>
      </c>
      <c r="AR37" s="768"/>
      <c r="AS37" s="663"/>
      <c r="AT37" s="663">
        <v>0</v>
      </c>
      <c r="AU37" s="851"/>
    </row>
    <row r="38" spans="1:84" ht="42" customHeight="1" x14ac:dyDescent="0.2">
      <c r="A38" s="653"/>
      <c r="B38" s="793"/>
      <c r="C38" s="779"/>
      <c r="D38" s="795" t="s">
        <v>271</v>
      </c>
      <c r="E38" s="648"/>
      <c r="F38" s="727"/>
      <c r="G38" s="648"/>
      <c r="H38" s="648"/>
      <c r="I38" s="640" t="s">
        <v>588</v>
      </c>
      <c r="J38" s="691">
        <v>0.1</v>
      </c>
      <c r="K38" s="694">
        <v>0</v>
      </c>
      <c r="L38" s="702">
        <v>0</v>
      </c>
      <c r="M38" s="665">
        <v>0</v>
      </c>
      <c r="N38" s="616">
        <v>0</v>
      </c>
      <c r="O38" s="201" t="s">
        <v>589</v>
      </c>
      <c r="P38" s="153"/>
      <c r="Q38" s="667" t="s">
        <v>514</v>
      </c>
      <c r="R38" s="324">
        <v>35</v>
      </c>
      <c r="S38" s="325">
        <v>0</v>
      </c>
      <c r="T38" s="326">
        <v>0</v>
      </c>
      <c r="U38" s="327">
        <v>0</v>
      </c>
      <c r="V38" s="144"/>
      <c r="W38" s="370">
        <v>0</v>
      </c>
      <c r="X38" s="219">
        <f t="shared" si="9"/>
        <v>0</v>
      </c>
      <c r="Y38" s="159">
        <v>45505</v>
      </c>
      <c r="Z38" s="133">
        <v>45657</v>
      </c>
      <c r="AA38" s="103">
        <f t="shared" ref="AA38:AA39" si="10">_xlfn.DAYS(Z38,Y38)</f>
        <v>152</v>
      </c>
      <c r="AB38" s="675"/>
      <c r="AC38" s="648"/>
      <c r="AD38" s="648"/>
      <c r="AE38" s="668"/>
      <c r="AF38" s="651"/>
      <c r="AG38" s="103" t="s">
        <v>511</v>
      </c>
      <c r="AH38" s="103" t="s">
        <v>64</v>
      </c>
      <c r="AI38" s="103">
        <v>0</v>
      </c>
      <c r="AJ38" s="103"/>
      <c r="AK38" s="103" t="s">
        <v>54</v>
      </c>
      <c r="AL38" s="133" t="s">
        <v>64</v>
      </c>
      <c r="AM38" s="657">
        <v>0</v>
      </c>
      <c r="AN38" s="770">
        <v>170526817</v>
      </c>
      <c r="AO38" s="770">
        <v>0</v>
      </c>
      <c r="AP38" s="806">
        <f>AO38/AN38</f>
        <v>0</v>
      </c>
      <c r="AQ38" s="745" t="s">
        <v>653</v>
      </c>
      <c r="AR38" s="768"/>
      <c r="AS38" s="663"/>
      <c r="AT38" s="663">
        <v>0</v>
      </c>
      <c r="AU38" s="851"/>
    </row>
    <row r="39" spans="1:84" ht="42" customHeight="1" x14ac:dyDescent="0.2">
      <c r="A39" s="654"/>
      <c r="B39" s="794"/>
      <c r="C39" s="780"/>
      <c r="D39" s="795"/>
      <c r="E39" s="649"/>
      <c r="F39" s="728"/>
      <c r="G39" s="649"/>
      <c r="H39" s="649"/>
      <c r="I39" s="642"/>
      <c r="J39" s="692"/>
      <c r="K39" s="695"/>
      <c r="L39" s="703"/>
      <c r="M39" s="666"/>
      <c r="N39" s="617"/>
      <c r="O39" s="201" t="s">
        <v>590</v>
      </c>
      <c r="P39" s="153"/>
      <c r="Q39" s="667"/>
      <c r="R39" s="324">
        <v>35</v>
      </c>
      <c r="S39" s="325">
        <v>0</v>
      </c>
      <c r="T39" s="326">
        <v>0</v>
      </c>
      <c r="U39" s="327">
        <v>0</v>
      </c>
      <c r="V39" s="144"/>
      <c r="W39" s="370">
        <v>0</v>
      </c>
      <c r="X39" s="219">
        <f>+(S39+T39+U39+W39)/R39</f>
        <v>0</v>
      </c>
      <c r="Y39" s="159">
        <v>45505</v>
      </c>
      <c r="Z39" s="133">
        <v>45657</v>
      </c>
      <c r="AA39" s="103">
        <f t="shared" si="10"/>
        <v>152</v>
      </c>
      <c r="AB39" s="676"/>
      <c r="AC39" s="649"/>
      <c r="AD39" s="649"/>
      <c r="AE39" s="668"/>
      <c r="AF39" s="651"/>
      <c r="AG39" s="103" t="s">
        <v>333</v>
      </c>
      <c r="AH39" s="103" t="s">
        <v>506</v>
      </c>
      <c r="AI39" s="146">
        <v>20000000</v>
      </c>
      <c r="AJ39" s="103" t="s">
        <v>77</v>
      </c>
      <c r="AK39" s="103" t="s">
        <v>54</v>
      </c>
      <c r="AL39" s="133">
        <v>45505</v>
      </c>
      <c r="AM39" s="659"/>
      <c r="AN39" s="772"/>
      <c r="AO39" s="772"/>
      <c r="AP39" s="808"/>
      <c r="AQ39" s="746"/>
      <c r="AR39" s="769"/>
      <c r="AS39" s="663"/>
      <c r="AT39" s="663">
        <v>0</v>
      </c>
      <c r="AU39" s="852"/>
    </row>
    <row r="40" spans="1:84" ht="42" customHeight="1" x14ac:dyDescent="0.2">
      <c r="A40" s="137"/>
      <c r="B40" s="195"/>
      <c r="C40" s="190"/>
      <c r="D40" s="49"/>
      <c r="E40" s="712" t="s">
        <v>542</v>
      </c>
      <c r="F40" s="713"/>
      <c r="G40" s="713"/>
      <c r="H40" s="713"/>
      <c r="I40" s="713"/>
      <c r="J40" s="713"/>
      <c r="K40" s="713"/>
      <c r="L40" s="713"/>
      <c r="M40" s="713"/>
      <c r="N40" s="713"/>
      <c r="O40" s="713"/>
      <c r="P40" s="713"/>
      <c r="Q40" s="713"/>
      <c r="R40" s="713"/>
      <c r="S40" s="713"/>
      <c r="T40" s="713"/>
      <c r="U40" s="713"/>
      <c r="V40" s="714"/>
      <c r="W40" s="348"/>
      <c r="X40" s="225">
        <f>AVERAGE(X32:X39)</f>
        <v>0.625</v>
      </c>
      <c r="Y40" s="159"/>
      <c r="Z40" s="133"/>
      <c r="AA40" s="103"/>
      <c r="AB40" s="139"/>
      <c r="AC40" s="185"/>
      <c r="AD40" s="185"/>
      <c r="AE40" s="103"/>
      <c r="AF40" s="186"/>
      <c r="AG40" s="103"/>
      <c r="AH40" s="103"/>
      <c r="AI40" s="146"/>
      <c r="AJ40" s="103"/>
      <c r="AK40" s="103"/>
      <c r="AL40" s="133"/>
      <c r="AM40" s="226">
        <f>SUM(AM32:AM39)</f>
        <v>160080732</v>
      </c>
      <c r="AN40" s="389">
        <f>SUM(AN32:AN39)</f>
        <v>1135818945</v>
      </c>
      <c r="AO40" s="389">
        <f>SUM(AO32:AO39)</f>
        <v>743945212</v>
      </c>
      <c r="AP40" s="390">
        <f>AO40/AN40</f>
        <v>0.65498573982669395</v>
      </c>
      <c r="AQ40" s="191"/>
      <c r="AR40" s="288"/>
      <c r="AS40" s="251">
        <f>SUM(AS32)</f>
        <v>1516791549.77</v>
      </c>
      <c r="AT40" s="251">
        <f>SUM(AT32)</f>
        <v>1124917816</v>
      </c>
      <c r="AU40" s="252">
        <f>+AT40/AS40</f>
        <v>0.74164298724539834</v>
      </c>
    </row>
    <row r="41" spans="1:84" s="108" customFormat="1" ht="39" customHeight="1" x14ac:dyDescent="0.2">
      <c r="A41" s="61"/>
      <c r="B41" s="61"/>
      <c r="C41" s="114"/>
      <c r="D41" s="62"/>
      <c r="E41" s="61"/>
      <c r="F41" s="115"/>
      <c r="G41" s="61"/>
      <c r="H41" s="61"/>
      <c r="I41" s="116"/>
      <c r="J41" s="142"/>
      <c r="K41" s="142"/>
      <c r="L41" s="171"/>
      <c r="M41" s="142"/>
      <c r="N41" s="150"/>
      <c r="O41" s="61"/>
      <c r="P41" s="110"/>
      <c r="Q41" s="157"/>
      <c r="R41" s="162"/>
      <c r="S41" s="165"/>
      <c r="T41" s="165"/>
      <c r="U41" s="165"/>
      <c r="V41" s="165"/>
      <c r="W41" s="165"/>
      <c r="X41" s="165"/>
      <c r="Y41" s="160"/>
      <c r="Z41" s="109"/>
      <c r="AA41" s="110"/>
      <c r="AB41" s="117"/>
      <c r="AC41" s="57"/>
      <c r="AD41" s="57"/>
      <c r="AE41" s="109"/>
      <c r="AF41" s="111"/>
      <c r="AG41" s="109"/>
      <c r="AH41" s="110"/>
      <c r="AI41" s="110"/>
      <c r="AJ41" s="123"/>
      <c r="AK41" s="110"/>
      <c r="AL41" s="110"/>
      <c r="AM41" s="118"/>
      <c r="AN41" s="109"/>
      <c r="AO41" s="109"/>
      <c r="AP41" s="109"/>
      <c r="AQ41" s="112"/>
      <c r="AR41" s="151"/>
      <c r="AS41" s="110"/>
      <c r="AT41" s="110"/>
      <c r="AU41" s="110"/>
    </row>
    <row r="42" spans="1:84" ht="42" customHeight="1" x14ac:dyDescent="0.2">
      <c r="A42" s="652" t="s">
        <v>290</v>
      </c>
      <c r="B42" s="796" t="s">
        <v>225</v>
      </c>
      <c r="C42" s="799" t="s">
        <v>521</v>
      </c>
      <c r="D42" s="652" t="s">
        <v>272</v>
      </c>
      <c r="E42" s="667" t="s">
        <v>316</v>
      </c>
      <c r="F42" s="720">
        <v>2024130010113</v>
      </c>
      <c r="G42" s="667" t="s">
        <v>327</v>
      </c>
      <c r="H42" s="647" t="s">
        <v>328</v>
      </c>
      <c r="I42" s="647" t="s">
        <v>591</v>
      </c>
      <c r="J42" s="696">
        <v>0.19019644256936799</v>
      </c>
      <c r="K42" s="694">
        <v>0</v>
      </c>
      <c r="L42" s="677">
        <v>30</v>
      </c>
      <c r="M42" s="687">
        <v>2922</v>
      </c>
      <c r="N42" s="619">
        <v>0</v>
      </c>
      <c r="O42" s="97" t="s">
        <v>592</v>
      </c>
      <c r="P42" s="153"/>
      <c r="Q42" s="646" t="s">
        <v>304</v>
      </c>
      <c r="R42" s="328">
        <v>1</v>
      </c>
      <c r="S42" s="325">
        <v>0</v>
      </c>
      <c r="T42" s="329">
        <v>1</v>
      </c>
      <c r="U42" s="327">
        <v>0</v>
      </c>
      <c r="V42" s="158"/>
      <c r="W42" s="370">
        <v>0</v>
      </c>
      <c r="X42" s="219">
        <f>+(S42+T42+U42+W42)/R42</f>
        <v>1</v>
      </c>
      <c r="Y42" s="159">
        <v>45505</v>
      </c>
      <c r="Z42" s="133">
        <v>45657</v>
      </c>
      <c r="AA42" s="103">
        <f t="shared" ref="AA42:AA43" si="11">_xlfn.DAYS(Z42,Y42)</f>
        <v>152</v>
      </c>
      <c r="AB42" s="655">
        <v>1800</v>
      </c>
      <c r="AC42" s="647" t="s">
        <v>332</v>
      </c>
      <c r="AD42" s="647" t="s">
        <v>323</v>
      </c>
      <c r="AE42" s="667" t="s">
        <v>505</v>
      </c>
      <c r="AF42" s="650" t="s">
        <v>365</v>
      </c>
      <c r="AG42" s="103" t="s">
        <v>333</v>
      </c>
      <c r="AH42" s="103" t="s">
        <v>506</v>
      </c>
      <c r="AI42" s="146">
        <v>65000000</v>
      </c>
      <c r="AJ42" s="103" t="s">
        <v>77</v>
      </c>
      <c r="AK42" s="103" t="s">
        <v>54</v>
      </c>
      <c r="AL42" s="133">
        <v>45505</v>
      </c>
      <c r="AM42" s="657">
        <v>116250000</v>
      </c>
      <c r="AN42" s="770">
        <v>38000000</v>
      </c>
      <c r="AO42" s="770">
        <v>38000000</v>
      </c>
      <c r="AP42" s="809">
        <f>AO42/AN42</f>
        <v>1</v>
      </c>
      <c r="AQ42" s="745" t="s">
        <v>662</v>
      </c>
      <c r="AR42" s="754" t="s">
        <v>342</v>
      </c>
      <c r="AS42" s="849">
        <v>965736164</v>
      </c>
      <c r="AT42" s="849">
        <v>807129271</v>
      </c>
      <c r="AU42" s="883">
        <f>AT42/AS42</f>
        <v>0.83576581377768511</v>
      </c>
    </row>
    <row r="43" spans="1:84" ht="30.6" customHeight="1" x14ac:dyDescent="0.2">
      <c r="A43" s="653"/>
      <c r="B43" s="797"/>
      <c r="C43" s="800"/>
      <c r="D43" s="653"/>
      <c r="E43" s="667"/>
      <c r="F43" s="720"/>
      <c r="G43" s="667"/>
      <c r="H43" s="648"/>
      <c r="I43" s="648"/>
      <c r="J43" s="697"/>
      <c r="K43" s="709"/>
      <c r="L43" s="678"/>
      <c r="M43" s="688"/>
      <c r="N43" s="620"/>
      <c r="O43" s="97" t="s">
        <v>593</v>
      </c>
      <c r="P43" s="153"/>
      <c r="Q43" s="646"/>
      <c r="R43" s="328">
        <v>30</v>
      </c>
      <c r="S43" s="325">
        <v>0</v>
      </c>
      <c r="T43" s="329">
        <v>30</v>
      </c>
      <c r="U43" s="327">
        <v>40</v>
      </c>
      <c r="V43" s="158"/>
      <c r="W43" s="370">
        <v>0</v>
      </c>
      <c r="X43" s="219">
        <v>1</v>
      </c>
      <c r="Y43" s="159">
        <v>45505</v>
      </c>
      <c r="Z43" s="133">
        <v>45657</v>
      </c>
      <c r="AA43" s="103">
        <f t="shared" si="11"/>
        <v>152</v>
      </c>
      <c r="AB43" s="655"/>
      <c r="AC43" s="648"/>
      <c r="AD43" s="648"/>
      <c r="AE43" s="667"/>
      <c r="AF43" s="650"/>
      <c r="AG43" s="103" t="s">
        <v>333</v>
      </c>
      <c r="AH43" s="103" t="s">
        <v>510</v>
      </c>
      <c r="AI43" s="146">
        <v>60750000</v>
      </c>
      <c r="AJ43" s="103" t="s">
        <v>55</v>
      </c>
      <c r="AK43" s="103" t="s">
        <v>54</v>
      </c>
      <c r="AL43" s="133">
        <v>45505</v>
      </c>
      <c r="AM43" s="659"/>
      <c r="AN43" s="772"/>
      <c r="AO43" s="772"/>
      <c r="AP43" s="810"/>
      <c r="AQ43" s="746"/>
      <c r="AR43" s="754"/>
      <c r="AS43" s="849"/>
      <c r="AT43" s="849"/>
      <c r="AU43" s="883"/>
    </row>
    <row r="44" spans="1:84" ht="36" customHeight="1" x14ac:dyDescent="0.2">
      <c r="A44" s="653"/>
      <c r="B44" s="797"/>
      <c r="C44" s="800"/>
      <c r="D44" s="653"/>
      <c r="E44" s="667"/>
      <c r="F44" s="720"/>
      <c r="G44" s="667"/>
      <c r="H44" s="648"/>
      <c r="I44" s="648"/>
      <c r="J44" s="697"/>
      <c r="K44" s="709"/>
      <c r="L44" s="678"/>
      <c r="M44" s="688"/>
      <c r="N44" s="620"/>
      <c r="O44" s="97" t="s">
        <v>594</v>
      </c>
      <c r="P44" s="153"/>
      <c r="Q44" s="646"/>
      <c r="R44" s="328">
        <v>1</v>
      </c>
      <c r="S44" s="325">
        <v>0</v>
      </c>
      <c r="T44" s="329">
        <v>1</v>
      </c>
      <c r="U44" s="327">
        <v>0</v>
      </c>
      <c r="V44" s="158"/>
      <c r="W44" s="370">
        <v>0</v>
      </c>
      <c r="X44" s="219">
        <f t="shared" ref="X44:X48" si="12">+(S44+T44+U44+W44)/R44</f>
        <v>1</v>
      </c>
      <c r="Y44" s="159">
        <v>45505</v>
      </c>
      <c r="Z44" s="133">
        <v>45657</v>
      </c>
      <c r="AA44" s="103">
        <f t="shared" ref="AA44:AA48" si="13">_xlfn.DAYS(Z44,Y44)</f>
        <v>152</v>
      </c>
      <c r="AB44" s="655"/>
      <c r="AC44" s="648"/>
      <c r="AD44" s="648"/>
      <c r="AE44" s="667"/>
      <c r="AF44" s="650"/>
      <c r="AG44" s="103" t="s">
        <v>511</v>
      </c>
      <c r="AH44" s="103" t="s">
        <v>64</v>
      </c>
      <c r="AI44" s="103">
        <v>0</v>
      </c>
      <c r="AJ44" s="103"/>
      <c r="AK44" s="129"/>
      <c r="AL44" s="129"/>
      <c r="AM44" s="657">
        <v>158606892</v>
      </c>
      <c r="AN44" s="803">
        <v>158606893</v>
      </c>
      <c r="AO44" s="773">
        <v>0</v>
      </c>
      <c r="AP44" s="811">
        <f>AO44/AN44</f>
        <v>0</v>
      </c>
      <c r="AQ44" s="745" t="s">
        <v>659</v>
      </c>
      <c r="AR44" s="754"/>
      <c r="AS44" s="849"/>
      <c r="AT44" s="849"/>
      <c r="AU44" s="883"/>
    </row>
    <row r="45" spans="1:84" ht="51" customHeight="1" x14ac:dyDescent="0.2">
      <c r="A45" s="653"/>
      <c r="B45" s="797"/>
      <c r="C45" s="800"/>
      <c r="D45" s="654"/>
      <c r="E45" s="667"/>
      <c r="F45" s="720"/>
      <c r="G45" s="667"/>
      <c r="H45" s="649"/>
      <c r="I45" s="649"/>
      <c r="J45" s="698"/>
      <c r="K45" s="695"/>
      <c r="L45" s="679"/>
      <c r="M45" s="689"/>
      <c r="N45" s="621"/>
      <c r="O45" s="97" t="s">
        <v>595</v>
      </c>
      <c r="P45" s="153"/>
      <c r="Q45" s="646"/>
      <c r="R45" s="324">
        <v>30</v>
      </c>
      <c r="S45" s="325">
        <v>0</v>
      </c>
      <c r="T45" s="329">
        <v>30</v>
      </c>
      <c r="U45" s="330">
        <v>2922</v>
      </c>
      <c r="V45" s="158"/>
      <c r="W45" s="370">
        <v>0</v>
      </c>
      <c r="X45" s="219">
        <v>1</v>
      </c>
      <c r="Y45" s="159">
        <v>45505</v>
      </c>
      <c r="Z45" s="133">
        <v>45657</v>
      </c>
      <c r="AA45" s="103">
        <f t="shared" si="13"/>
        <v>152</v>
      </c>
      <c r="AB45" s="655"/>
      <c r="AC45" s="648"/>
      <c r="AD45" s="648"/>
      <c r="AE45" s="667"/>
      <c r="AF45" s="650"/>
      <c r="AG45" s="103" t="s">
        <v>511</v>
      </c>
      <c r="AH45" s="103" t="s">
        <v>64</v>
      </c>
      <c r="AI45" s="103">
        <v>0</v>
      </c>
      <c r="AJ45" s="103"/>
      <c r="AK45" s="129"/>
      <c r="AL45" s="129"/>
      <c r="AM45" s="659"/>
      <c r="AN45" s="804"/>
      <c r="AO45" s="774"/>
      <c r="AP45" s="812"/>
      <c r="AQ45" s="746"/>
      <c r="AR45" s="754"/>
      <c r="AS45" s="849"/>
      <c r="AT45" s="849"/>
      <c r="AU45" s="883"/>
    </row>
    <row r="46" spans="1:84" ht="38.25" x14ac:dyDescent="0.2">
      <c r="A46" s="653"/>
      <c r="B46" s="797"/>
      <c r="C46" s="800"/>
      <c r="D46" s="647" t="s">
        <v>501</v>
      </c>
      <c r="E46" s="667"/>
      <c r="F46" s="720"/>
      <c r="G46" s="667"/>
      <c r="H46" s="647" t="s">
        <v>497</v>
      </c>
      <c r="I46" s="640" t="s">
        <v>596</v>
      </c>
      <c r="J46" s="696">
        <v>0.80980355743063204</v>
      </c>
      <c r="K46" s="694">
        <v>0</v>
      </c>
      <c r="L46" s="680">
        <v>0.3</v>
      </c>
      <c r="M46" s="665">
        <v>0</v>
      </c>
      <c r="N46" s="616">
        <v>0</v>
      </c>
      <c r="O46" s="97" t="s">
        <v>597</v>
      </c>
      <c r="P46" s="153"/>
      <c r="Q46" s="667" t="s">
        <v>305</v>
      </c>
      <c r="R46" s="324">
        <v>1</v>
      </c>
      <c r="S46" s="325">
        <v>0</v>
      </c>
      <c r="T46" s="326">
        <v>1</v>
      </c>
      <c r="U46" s="327">
        <v>0</v>
      </c>
      <c r="V46" s="144"/>
      <c r="W46" s="370">
        <v>0</v>
      </c>
      <c r="X46" s="219">
        <f t="shared" si="12"/>
        <v>1</v>
      </c>
      <c r="Y46" s="159">
        <v>45505</v>
      </c>
      <c r="Z46" s="133">
        <v>45657</v>
      </c>
      <c r="AA46" s="103">
        <f t="shared" si="13"/>
        <v>152</v>
      </c>
      <c r="AB46" s="655"/>
      <c r="AC46" s="648"/>
      <c r="AD46" s="648"/>
      <c r="AE46" s="667"/>
      <c r="AF46" s="650"/>
      <c r="AG46" s="103" t="s">
        <v>333</v>
      </c>
      <c r="AH46" s="103" t="s">
        <v>510</v>
      </c>
      <c r="AI46" s="146">
        <v>65000000</v>
      </c>
      <c r="AJ46" s="103" t="s">
        <v>55</v>
      </c>
      <c r="AK46" s="103" t="s">
        <v>62</v>
      </c>
      <c r="AL46" s="133">
        <v>45505</v>
      </c>
      <c r="AM46" s="657">
        <v>457732908</v>
      </c>
      <c r="AN46" s="770">
        <v>305155272</v>
      </c>
      <c r="AO46" s="756">
        <v>305155272</v>
      </c>
      <c r="AP46" s="809">
        <f>AO46/AN46</f>
        <v>1</v>
      </c>
      <c r="AQ46" s="745" t="s">
        <v>660</v>
      </c>
      <c r="AR46" s="754"/>
      <c r="AS46" s="849"/>
      <c r="AT46" s="849"/>
      <c r="AU46" s="883"/>
    </row>
    <row r="47" spans="1:84" ht="25.5" x14ac:dyDescent="0.2">
      <c r="A47" s="653"/>
      <c r="B47" s="797"/>
      <c r="C47" s="800"/>
      <c r="D47" s="648"/>
      <c r="E47" s="667"/>
      <c r="F47" s="720"/>
      <c r="G47" s="667"/>
      <c r="H47" s="648"/>
      <c r="I47" s="641"/>
      <c r="J47" s="697"/>
      <c r="K47" s="709"/>
      <c r="L47" s="681"/>
      <c r="M47" s="685"/>
      <c r="N47" s="618"/>
      <c r="O47" s="97" t="s">
        <v>598</v>
      </c>
      <c r="P47" s="153"/>
      <c r="Q47" s="667"/>
      <c r="R47" s="324">
        <v>1</v>
      </c>
      <c r="S47" s="325">
        <v>0</v>
      </c>
      <c r="T47" s="326">
        <v>1</v>
      </c>
      <c r="U47" s="327">
        <v>0</v>
      </c>
      <c r="V47" s="144"/>
      <c r="W47" s="370">
        <v>0</v>
      </c>
      <c r="X47" s="219">
        <f t="shared" si="12"/>
        <v>1</v>
      </c>
      <c r="Y47" s="159">
        <v>45505</v>
      </c>
      <c r="Z47" s="133">
        <v>45657</v>
      </c>
      <c r="AA47" s="103">
        <f t="shared" si="13"/>
        <v>152</v>
      </c>
      <c r="AB47" s="655"/>
      <c r="AC47" s="648"/>
      <c r="AD47" s="648"/>
      <c r="AE47" s="667"/>
      <c r="AF47" s="650"/>
      <c r="AG47" s="103" t="s">
        <v>333</v>
      </c>
      <c r="AH47" s="103" t="s">
        <v>510</v>
      </c>
      <c r="AI47" s="146">
        <v>326408528</v>
      </c>
      <c r="AJ47" s="103" t="s">
        <v>55</v>
      </c>
      <c r="AK47" s="103" t="s">
        <v>62</v>
      </c>
      <c r="AL47" s="133">
        <v>45505</v>
      </c>
      <c r="AM47" s="659"/>
      <c r="AN47" s="772"/>
      <c r="AO47" s="805"/>
      <c r="AP47" s="810"/>
      <c r="AQ47" s="746"/>
      <c r="AR47" s="754"/>
      <c r="AS47" s="849"/>
      <c r="AT47" s="849"/>
      <c r="AU47" s="883"/>
    </row>
    <row r="48" spans="1:84" ht="33.6" customHeight="1" x14ac:dyDescent="0.2">
      <c r="A48" s="654"/>
      <c r="B48" s="798"/>
      <c r="C48" s="801"/>
      <c r="D48" s="649"/>
      <c r="E48" s="667"/>
      <c r="F48" s="720"/>
      <c r="G48" s="667"/>
      <c r="H48" s="649"/>
      <c r="I48" s="642"/>
      <c r="J48" s="698"/>
      <c r="K48" s="695"/>
      <c r="L48" s="682"/>
      <c r="M48" s="666"/>
      <c r="N48" s="617"/>
      <c r="O48" s="97" t="s">
        <v>599</v>
      </c>
      <c r="P48" s="153"/>
      <c r="Q48" s="667"/>
      <c r="R48" s="324">
        <v>6</v>
      </c>
      <c r="S48" s="325">
        <v>0</v>
      </c>
      <c r="T48" s="326">
        <v>4</v>
      </c>
      <c r="U48" s="327">
        <v>1</v>
      </c>
      <c r="V48" s="144"/>
      <c r="W48" s="370">
        <v>1</v>
      </c>
      <c r="X48" s="219">
        <f t="shared" si="12"/>
        <v>1</v>
      </c>
      <c r="Y48" s="159">
        <v>45505</v>
      </c>
      <c r="Z48" s="133">
        <v>45657</v>
      </c>
      <c r="AA48" s="103">
        <f t="shared" si="13"/>
        <v>152</v>
      </c>
      <c r="AB48" s="656"/>
      <c r="AC48" s="649"/>
      <c r="AD48" s="649"/>
      <c r="AE48" s="668"/>
      <c r="AF48" s="651"/>
      <c r="AG48" s="103" t="s">
        <v>333</v>
      </c>
      <c r="AH48" s="103" t="s">
        <v>510</v>
      </c>
      <c r="AI48" s="146">
        <v>144000000</v>
      </c>
      <c r="AJ48" s="103" t="s">
        <v>55</v>
      </c>
      <c r="AK48" s="103" t="s">
        <v>62</v>
      </c>
      <c r="AL48" s="133">
        <v>45505</v>
      </c>
      <c r="AM48" s="102">
        <v>159396364</v>
      </c>
      <c r="AN48" s="387">
        <v>159396364</v>
      </c>
      <c r="AO48" s="387">
        <v>159396364</v>
      </c>
      <c r="AP48" s="391">
        <f>AO48/AN48</f>
        <v>1</v>
      </c>
      <c r="AQ48" s="170" t="s">
        <v>653</v>
      </c>
      <c r="AR48" s="755"/>
      <c r="AS48" s="849"/>
      <c r="AT48" s="849"/>
      <c r="AU48" s="883"/>
    </row>
    <row r="49" spans="1:47" ht="78" customHeight="1" x14ac:dyDescent="0.2">
      <c r="A49" s="137"/>
      <c r="B49" s="193"/>
      <c r="C49" s="194"/>
      <c r="D49" s="224"/>
      <c r="E49" s="712" t="s">
        <v>543</v>
      </c>
      <c r="F49" s="713"/>
      <c r="G49" s="713"/>
      <c r="H49" s="713"/>
      <c r="I49" s="713"/>
      <c r="J49" s="713"/>
      <c r="K49" s="713"/>
      <c r="L49" s="713"/>
      <c r="M49" s="713"/>
      <c r="N49" s="713"/>
      <c r="O49" s="713"/>
      <c r="P49" s="713"/>
      <c r="Q49" s="713"/>
      <c r="R49" s="713"/>
      <c r="S49" s="713"/>
      <c r="T49" s="713"/>
      <c r="U49" s="713"/>
      <c r="V49" s="714"/>
      <c r="W49" s="348"/>
      <c r="X49" s="225">
        <f>AVERAGE(X42:X48)</f>
        <v>1</v>
      </c>
      <c r="Y49" s="159"/>
      <c r="Z49" s="133"/>
      <c r="AA49" s="103"/>
      <c r="AB49" s="100"/>
      <c r="AC49" s="185"/>
      <c r="AD49" s="185"/>
      <c r="AE49" s="103"/>
      <c r="AF49" s="186"/>
      <c r="AG49" s="103"/>
      <c r="AH49" s="103"/>
      <c r="AI49" s="146"/>
      <c r="AJ49" s="103"/>
      <c r="AK49" s="103"/>
      <c r="AL49" s="133"/>
      <c r="AM49" s="226"/>
      <c r="AN49" s="226">
        <f>SUM(AN42:AN48)</f>
        <v>661158529</v>
      </c>
      <c r="AO49" s="226">
        <f>SUM(AO42:AO48)</f>
        <v>502551636</v>
      </c>
      <c r="AP49" s="313">
        <f>AO49/AN49</f>
        <v>0.76010762011965216</v>
      </c>
      <c r="AQ49" s="170"/>
      <c r="AR49" s="227"/>
      <c r="AS49" s="253">
        <f>SUM(AS42)</f>
        <v>965736164</v>
      </c>
      <c r="AT49" s="253">
        <f>SUM(AT42)</f>
        <v>807129271</v>
      </c>
      <c r="AU49" s="884">
        <f>+AT49/AS49</f>
        <v>0.83576581377768511</v>
      </c>
    </row>
    <row r="50" spans="1:47" s="108" customFormat="1" ht="11.45" customHeight="1" x14ac:dyDescent="0.2">
      <c r="A50" s="57"/>
      <c r="B50" s="57"/>
      <c r="C50" s="105"/>
      <c r="D50" s="111"/>
      <c r="E50" s="57"/>
      <c r="F50" s="106"/>
      <c r="G50" s="57"/>
      <c r="H50" s="120"/>
      <c r="I50" s="121"/>
      <c r="J50" s="142"/>
      <c r="K50" s="142"/>
      <c r="L50" s="171"/>
      <c r="M50" s="142"/>
      <c r="N50" s="371"/>
      <c r="O50" s="122"/>
      <c r="P50" s="110"/>
      <c r="Q50" s="157"/>
      <c r="R50" s="109"/>
      <c r="S50" s="160"/>
      <c r="T50" s="160"/>
      <c r="U50" s="160"/>
      <c r="V50" s="160"/>
      <c r="W50" s="160"/>
      <c r="X50" s="160"/>
      <c r="Y50" s="161"/>
      <c r="Z50" s="109"/>
      <c r="AA50" s="110"/>
      <c r="AB50" s="109"/>
      <c r="AC50" s="57"/>
      <c r="AD50" s="57"/>
      <c r="AE50" s="123"/>
      <c r="AF50" s="124"/>
      <c r="AG50" s="109"/>
      <c r="AH50" s="110"/>
      <c r="AI50" s="110"/>
      <c r="AJ50" s="123"/>
      <c r="AK50" s="110"/>
      <c r="AL50" s="110"/>
      <c r="AM50" s="109"/>
      <c r="AN50" s="109"/>
      <c r="AO50" s="109"/>
      <c r="AP50" s="109"/>
      <c r="AQ50" s="112"/>
      <c r="AR50" s="151"/>
      <c r="AS50" s="110"/>
      <c r="AT50" s="110"/>
      <c r="AU50" s="110"/>
    </row>
    <row r="51" spans="1:47" s="3" customFormat="1" ht="50.25" customHeight="1" x14ac:dyDescent="0.2">
      <c r="A51" s="652" t="s">
        <v>291</v>
      </c>
      <c r="B51" s="789" t="s">
        <v>226</v>
      </c>
      <c r="C51" s="652" t="s">
        <v>522</v>
      </c>
      <c r="D51" s="802" t="s">
        <v>274</v>
      </c>
      <c r="E51" s="647" t="s">
        <v>317</v>
      </c>
      <c r="F51" s="726">
        <v>2024130010105</v>
      </c>
      <c r="G51" s="647" t="s">
        <v>329</v>
      </c>
      <c r="H51" s="667" t="s">
        <v>330</v>
      </c>
      <c r="I51" s="667" t="s">
        <v>600</v>
      </c>
      <c r="J51" s="690">
        <v>0.35</v>
      </c>
      <c r="K51" s="845">
        <v>0.08</v>
      </c>
      <c r="L51" s="858">
        <v>0</v>
      </c>
      <c r="M51" s="699">
        <v>0</v>
      </c>
      <c r="N51" s="622">
        <v>0</v>
      </c>
      <c r="O51" s="97" t="s">
        <v>601</v>
      </c>
      <c r="P51" s="637" t="s">
        <v>647</v>
      </c>
      <c r="Q51" s="646" t="s">
        <v>300</v>
      </c>
      <c r="R51" s="328">
        <v>12</v>
      </c>
      <c r="S51" s="325">
        <v>5</v>
      </c>
      <c r="T51" s="329">
        <v>4</v>
      </c>
      <c r="U51" s="327">
        <v>2</v>
      </c>
      <c r="V51" s="158"/>
      <c r="W51" s="370">
        <v>1</v>
      </c>
      <c r="X51" s="219">
        <f>+(S51+T51+U51+W51)/R51</f>
        <v>1</v>
      </c>
      <c r="Y51" s="159">
        <v>45505</v>
      </c>
      <c r="Z51" s="133">
        <v>45657</v>
      </c>
      <c r="AA51" s="103">
        <f t="shared" ref="AA51:AA52" si="14">_xlfn.DAYS(Z51,Y51)</f>
        <v>152</v>
      </c>
      <c r="AB51" s="674">
        <v>1065570</v>
      </c>
      <c r="AC51" s="647" t="s">
        <v>332</v>
      </c>
      <c r="AD51" s="647" t="s">
        <v>323</v>
      </c>
      <c r="AE51" s="764" t="s">
        <v>366</v>
      </c>
      <c r="AF51" s="660" t="s">
        <v>369</v>
      </c>
      <c r="AG51" s="103" t="s">
        <v>333</v>
      </c>
      <c r="AH51" s="103" t="s">
        <v>506</v>
      </c>
      <c r="AI51" s="146">
        <v>137229739</v>
      </c>
      <c r="AJ51" s="103" t="s">
        <v>77</v>
      </c>
      <c r="AK51" s="103" t="s">
        <v>54</v>
      </c>
      <c r="AL51" s="133">
        <v>45505</v>
      </c>
      <c r="AM51" s="657">
        <v>347200000</v>
      </c>
      <c r="AN51" s="770">
        <v>86000000</v>
      </c>
      <c r="AO51" s="770">
        <v>86000000</v>
      </c>
      <c r="AP51" s="816">
        <f>AO51/AN51</f>
        <v>1</v>
      </c>
      <c r="AQ51" s="762" t="s">
        <v>662</v>
      </c>
      <c r="AR51" s="767" t="s">
        <v>344</v>
      </c>
      <c r="AS51" s="849">
        <v>1075480437</v>
      </c>
      <c r="AT51" s="849">
        <v>733126796</v>
      </c>
      <c r="AU51" s="883">
        <f>AT51/AS51</f>
        <v>0.68167376251400846</v>
      </c>
    </row>
    <row r="52" spans="1:47" s="3" customFormat="1" ht="36.75" customHeight="1" x14ac:dyDescent="0.2">
      <c r="A52" s="653"/>
      <c r="B52" s="790"/>
      <c r="C52" s="661"/>
      <c r="D52" s="802"/>
      <c r="E52" s="648"/>
      <c r="F52" s="727"/>
      <c r="G52" s="648"/>
      <c r="H52" s="667"/>
      <c r="I52" s="667"/>
      <c r="J52" s="690"/>
      <c r="K52" s="845"/>
      <c r="L52" s="858"/>
      <c r="M52" s="699"/>
      <c r="N52" s="622"/>
      <c r="O52" s="97" t="s">
        <v>602</v>
      </c>
      <c r="P52" s="638"/>
      <c r="Q52" s="646"/>
      <c r="R52" s="328">
        <v>1</v>
      </c>
      <c r="S52" s="325">
        <v>0</v>
      </c>
      <c r="T52" s="329">
        <v>0.3</v>
      </c>
      <c r="U52" s="327">
        <v>0.5</v>
      </c>
      <c r="V52" s="158"/>
      <c r="W52" s="370">
        <v>0.2</v>
      </c>
      <c r="X52" s="219">
        <f t="shared" ref="X52:X57" si="15">+(S52+T52+U52+W52)/R52</f>
        <v>1</v>
      </c>
      <c r="Y52" s="159">
        <v>45505</v>
      </c>
      <c r="Z52" s="133">
        <v>45657</v>
      </c>
      <c r="AA52" s="103">
        <f t="shared" si="14"/>
        <v>152</v>
      </c>
      <c r="AB52" s="675"/>
      <c r="AC52" s="648"/>
      <c r="AD52" s="648"/>
      <c r="AE52" s="765"/>
      <c r="AF52" s="662"/>
      <c r="AG52" s="103" t="s">
        <v>333</v>
      </c>
      <c r="AH52" s="103" t="s">
        <v>510</v>
      </c>
      <c r="AI52" s="146">
        <v>143467445</v>
      </c>
      <c r="AJ52" s="103" t="s">
        <v>55</v>
      </c>
      <c r="AK52" s="103" t="s">
        <v>54</v>
      </c>
      <c r="AL52" s="133">
        <v>45505</v>
      </c>
      <c r="AM52" s="659"/>
      <c r="AN52" s="772"/>
      <c r="AO52" s="772"/>
      <c r="AP52" s="817"/>
      <c r="AQ52" s="747"/>
      <c r="AR52" s="768"/>
      <c r="AS52" s="849"/>
      <c r="AT52" s="849"/>
      <c r="AU52" s="883"/>
    </row>
    <row r="53" spans="1:47" s="3" customFormat="1" ht="36.75" customHeight="1" x14ac:dyDescent="0.2">
      <c r="A53" s="653"/>
      <c r="B53" s="790"/>
      <c r="C53" s="661"/>
      <c r="D53" s="802"/>
      <c r="E53" s="648"/>
      <c r="F53" s="727"/>
      <c r="G53" s="648"/>
      <c r="H53" s="667"/>
      <c r="I53" s="667"/>
      <c r="J53" s="690"/>
      <c r="K53" s="845"/>
      <c r="L53" s="858"/>
      <c r="M53" s="699"/>
      <c r="N53" s="622"/>
      <c r="O53" s="97" t="s">
        <v>603</v>
      </c>
      <c r="P53" s="638"/>
      <c r="Q53" s="646"/>
      <c r="R53" s="328">
        <v>2</v>
      </c>
      <c r="S53" s="325">
        <v>1</v>
      </c>
      <c r="T53" s="329">
        <v>1</v>
      </c>
      <c r="U53" s="327">
        <v>0</v>
      </c>
      <c r="V53" s="158"/>
      <c r="W53" s="370">
        <v>0</v>
      </c>
      <c r="X53" s="219">
        <f t="shared" si="15"/>
        <v>1</v>
      </c>
      <c r="Y53" s="159">
        <v>45505</v>
      </c>
      <c r="Z53" s="133">
        <v>45657</v>
      </c>
      <c r="AA53" s="103">
        <f t="shared" ref="AA53:AA57" si="16">_xlfn.DAYS(Z53,Y53)</f>
        <v>152</v>
      </c>
      <c r="AB53" s="675"/>
      <c r="AC53" s="648"/>
      <c r="AD53" s="648"/>
      <c r="AE53" s="652" t="s">
        <v>367</v>
      </c>
      <c r="AF53" s="652" t="s">
        <v>370</v>
      </c>
      <c r="AG53" s="103" t="s">
        <v>333</v>
      </c>
      <c r="AH53" s="103" t="s">
        <v>506</v>
      </c>
      <c r="AI53" s="146">
        <v>62377150</v>
      </c>
      <c r="AJ53" s="103" t="s">
        <v>77</v>
      </c>
      <c r="AK53" s="103" t="s">
        <v>54</v>
      </c>
      <c r="AL53" s="133">
        <v>45505</v>
      </c>
      <c r="AM53" s="657">
        <v>322353640</v>
      </c>
      <c r="AN53" s="770">
        <v>322353640</v>
      </c>
      <c r="AO53" s="770">
        <v>0</v>
      </c>
      <c r="AP53" s="806">
        <f>AO53/AN53</f>
        <v>0</v>
      </c>
      <c r="AQ53" s="762" t="s">
        <v>659</v>
      </c>
      <c r="AR53" s="768"/>
      <c r="AS53" s="849"/>
      <c r="AT53" s="849"/>
      <c r="AU53" s="883"/>
    </row>
    <row r="54" spans="1:47" s="3" customFormat="1" ht="36.75" customHeight="1" x14ac:dyDescent="0.2">
      <c r="A54" s="653"/>
      <c r="B54" s="790"/>
      <c r="C54" s="661"/>
      <c r="D54" s="802"/>
      <c r="E54" s="648"/>
      <c r="F54" s="727"/>
      <c r="G54" s="648"/>
      <c r="H54" s="667"/>
      <c r="I54" s="667"/>
      <c r="J54" s="690"/>
      <c r="K54" s="845"/>
      <c r="L54" s="858"/>
      <c r="M54" s="699"/>
      <c r="N54" s="622"/>
      <c r="O54" s="97" t="s">
        <v>604</v>
      </c>
      <c r="P54" s="638"/>
      <c r="Q54" s="646"/>
      <c r="R54" s="328">
        <v>1</v>
      </c>
      <c r="S54" s="325">
        <v>0.5</v>
      </c>
      <c r="T54" s="329">
        <v>0.3</v>
      </c>
      <c r="U54" s="327">
        <v>0.1</v>
      </c>
      <c r="V54" s="158"/>
      <c r="W54" s="370">
        <v>0.1</v>
      </c>
      <c r="X54" s="219">
        <f t="shared" si="15"/>
        <v>1</v>
      </c>
      <c r="Y54" s="159">
        <v>45505</v>
      </c>
      <c r="Z54" s="133">
        <v>45657</v>
      </c>
      <c r="AA54" s="103">
        <f t="shared" si="16"/>
        <v>152</v>
      </c>
      <c r="AB54" s="675"/>
      <c r="AC54" s="648"/>
      <c r="AD54" s="648"/>
      <c r="AE54" s="653"/>
      <c r="AF54" s="653"/>
      <c r="AG54" s="103" t="s">
        <v>333</v>
      </c>
      <c r="AH54" s="103" t="s">
        <v>508</v>
      </c>
      <c r="AI54" s="146">
        <v>62377150</v>
      </c>
      <c r="AJ54" s="103" t="s">
        <v>77</v>
      </c>
      <c r="AK54" s="103" t="s">
        <v>54</v>
      </c>
      <c r="AL54" s="133">
        <v>45505</v>
      </c>
      <c r="AM54" s="658"/>
      <c r="AN54" s="771"/>
      <c r="AO54" s="771"/>
      <c r="AP54" s="807"/>
      <c r="AQ54" s="763"/>
      <c r="AR54" s="768"/>
      <c r="AS54" s="849"/>
      <c r="AT54" s="849"/>
      <c r="AU54" s="883"/>
    </row>
    <row r="55" spans="1:47" s="3" customFormat="1" ht="42" customHeight="1" x14ac:dyDescent="0.2">
      <c r="A55" s="653"/>
      <c r="B55" s="790"/>
      <c r="C55" s="661"/>
      <c r="D55" s="802" t="s">
        <v>275</v>
      </c>
      <c r="E55" s="648"/>
      <c r="F55" s="727"/>
      <c r="G55" s="648"/>
      <c r="H55" s="667" t="s">
        <v>331</v>
      </c>
      <c r="I55" s="716" t="s">
        <v>605</v>
      </c>
      <c r="J55" s="690">
        <v>0.35</v>
      </c>
      <c r="K55" s="843">
        <v>0</v>
      </c>
      <c r="L55" s="859">
        <v>7.0000000000000007E-2</v>
      </c>
      <c r="M55" s="699">
        <v>0</v>
      </c>
      <c r="N55" s="622">
        <v>0</v>
      </c>
      <c r="O55" s="97" t="s">
        <v>606</v>
      </c>
      <c r="P55" s="638"/>
      <c r="Q55" s="646" t="s">
        <v>305</v>
      </c>
      <c r="R55" s="328">
        <v>1</v>
      </c>
      <c r="S55" s="325">
        <v>0</v>
      </c>
      <c r="T55" s="329">
        <v>0.9</v>
      </c>
      <c r="U55" s="327">
        <v>0.1</v>
      </c>
      <c r="V55" s="158"/>
      <c r="W55" s="370">
        <v>0</v>
      </c>
      <c r="X55" s="219">
        <f t="shared" si="15"/>
        <v>1</v>
      </c>
      <c r="Y55" s="159">
        <v>45505</v>
      </c>
      <c r="Z55" s="133">
        <v>45657</v>
      </c>
      <c r="AA55" s="103">
        <f t="shared" si="16"/>
        <v>152</v>
      </c>
      <c r="AB55" s="675"/>
      <c r="AC55" s="648"/>
      <c r="AD55" s="648"/>
      <c r="AE55" s="654"/>
      <c r="AF55" s="654"/>
      <c r="AG55" s="103" t="s">
        <v>333</v>
      </c>
      <c r="AH55" s="103" t="s">
        <v>506</v>
      </c>
      <c r="AI55" s="146">
        <v>62377150</v>
      </c>
      <c r="AJ55" s="103" t="s">
        <v>77</v>
      </c>
      <c r="AK55" s="103" t="s">
        <v>54</v>
      </c>
      <c r="AL55" s="133">
        <v>45505</v>
      </c>
      <c r="AM55" s="659"/>
      <c r="AN55" s="772"/>
      <c r="AO55" s="772"/>
      <c r="AP55" s="808"/>
      <c r="AQ55" s="747"/>
      <c r="AR55" s="768"/>
      <c r="AS55" s="849"/>
      <c r="AT55" s="849"/>
      <c r="AU55" s="883"/>
    </row>
    <row r="56" spans="1:47" ht="41.1" customHeight="1" x14ac:dyDescent="0.2">
      <c r="A56" s="653"/>
      <c r="B56" s="790"/>
      <c r="C56" s="661"/>
      <c r="D56" s="802"/>
      <c r="E56" s="648"/>
      <c r="F56" s="727"/>
      <c r="G56" s="648"/>
      <c r="H56" s="667"/>
      <c r="I56" s="716"/>
      <c r="J56" s="690"/>
      <c r="K56" s="843"/>
      <c r="L56" s="859"/>
      <c r="M56" s="699"/>
      <c r="N56" s="622"/>
      <c r="O56" s="97" t="s">
        <v>607</v>
      </c>
      <c r="P56" s="638"/>
      <c r="Q56" s="646"/>
      <c r="R56" s="328">
        <v>1</v>
      </c>
      <c r="S56" s="325">
        <v>0</v>
      </c>
      <c r="T56" s="329">
        <v>0.9</v>
      </c>
      <c r="U56" s="327">
        <v>0.1</v>
      </c>
      <c r="V56" s="158"/>
      <c r="W56" s="370">
        <v>0</v>
      </c>
      <c r="X56" s="219">
        <f t="shared" si="15"/>
        <v>1</v>
      </c>
      <c r="Y56" s="159">
        <v>45505</v>
      </c>
      <c r="Z56" s="133">
        <v>45657</v>
      </c>
      <c r="AA56" s="103">
        <f t="shared" si="16"/>
        <v>152</v>
      </c>
      <c r="AB56" s="675"/>
      <c r="AC56" s="648"/>
      <c r="AD56" s="648"/>
      <c r="AE56" s="667" t="s">
        <v>368</v>
      </c>
      <c r="AF56" s="650" t="s">
        <v>513</v>
      </c>
      <c r="AG56" s="103" t="s">
        <v>333</v>
      </c>
      <c r="AH56" s="103" t="s">
        <v>506</v>
      </c>
      <c r="AI56" s="146">
        <v>93565724</v>
      </c>
      <c r="AJ56" s="103" t="s">
        <v>77</v>
      </c>
      <c r="AK56" s="103" t="s">
        <v>62</v>
      </c>
      <c r="AL56" s="133">
        <v>45505</v>
      </c>
      <c r="AM56" s="635">
        <v>312026796</v>
      </c>
      <c r="AN56" s="756">
        <v>215417868</v>
      </c>
      <c r="AO56" s="756">
        <v>215417868</v>
      </c>
      <c r="AP56" s="809">
        <f>AO56/AN56</f>
        <v>1</v>
      </c>
      <c r="AQ56" s="758" t="s">
        <v>660</v>
      </c>
      <c r="AR56" s="768"/>
      <c r="AS56" s="849"/>
      <c r="AT56" s="849"/>
      <c r="AU56" s="883"/>
    </row>
    <row r="57" spans="1:47" ht="48.75" customHeight="1" x14ac:dyDescent="0.2">
      <c r="A57" s="654"/>
      <c r="B57" s="791"/>
      <c r="C57" s="662"/>
      <c r="D57" s="802"/>
      <c r="E57" s="649"/>
      <c r="F57" s="728"/>
      <c r="G57" s="649"/>
      <c r="H57" s="667"/>
      <c r="I57" s="716"/>
      <c r="J57" s="690"/>
      <c r="K57" s="843"/>
      <c r="L57" s="859"/>
      <c r="M57" s="699"/>
      <c r="N57" s="622"/>
      <c r="O57" s="97" t="s">
        <v>608</v>
      </c>
      <c r="P57" s="639"/>
      <c r="Q57" s="646"/>
      <c r="R57" s="328">
        <v>1</v>
      </c>
      <c r="S57" s="325">
        <v>0</v>
      </c>
      <c r="T57" s="329">
        <v>0.9</v>
      </c>
      <c r="U57" s="327">
        <v>0.1</v>
      </c>
      <c r="V57" s="158"/>
      <c r="W57" s="370">
        <v>0</v>
      </c>
      <c r="X57" s="219">
        <f t="shared" si="15"/>
        <v>1</v>
      </c>
      <c r="Y57" s="159">
        <v>45505</v>
      </c>
      <c r="Z57" s="133">
        <v>45657</v>
      </c>
      <c r="AA57" s="103">
        <f t="shared" si="16"/>
        <v>152</v>
      </c>
      <c r="AB57" s="676"/>
      <c r="AC57" s="649"/>
      <c r="AD57" s="649"/>
      <c r="AE57" s="668"/>
      <c r="AF57" s="651"/>
      <c r="AG57" s="103" t="s">
        <v>333</v>
      </c>
      <c r="AH57" s="103" t="s">
        <v>506</v>
      </c>
      <c r="AI57" s="146">
        <v>62377150</v>
      </c>
      <c r="AJ57" s="103" t="s">
        <v>77</v>
      </c>
      <c r="AK57" s="103" t="s">
        <v>62</v>
      </c>
      <c r="AL57" s="133">
        <v>45505</v>
      </c>
      <c r="AM57" s="761"/>
      <c r="AN57" s="757"/>
      <c r="AO57" s="805"/>
      <c r="AP57" s="810"/>
      <c r="AQ57" s="759"/>
      <c r="AR57" s="769"/>
      <c r="AS57" s="849"/>
      <c r="AT57" s="849"/>
      <c r="AU57" s="883"/>
    </row>
    <row r="58" spans="1:47" ht="48.75" customHeight="1" x14ac:dyDescent="0.2">
      <c r="A58" s="137"/>
      <c r="B58" s="207"/>
      <c r="C58" s="135"/>
      <c r="D58" s="227"/>
      <c r="E58" s="712" t="s">
        <v>544</v>
      </c>
      <c r="F58" s="713"/>
      <c r="G58" s="713"/>
      <c r="H58" s="713"/>
      <c r="I58" s="713"/>
      <c r="J58" s="713"/>
      <c r="K58" s="713"/>
      <c r="L58" s="713"/>
      <c r="M58" s="713"/>
      <c r="N58" s="713"/>
      <c r="O58" s="713"/>
      <c r="P58" s="713"/>
      <c r="Q58" s="713"/>
      <c r="R58" s="713"/>
      <c r="S58" s="713"/>
      <c r="T58" s="713"/>
      <c r="U58" s="713"/>
      <c r="V58" s="714"/>
      <c r="W58" s="348"/>
      <c r="X58" s="225">
        <f>AVERAGE(X51:X57)</f>
        <v>1</v>
      </c>
      <c r="Y58" s="159"/>
      <c r="Z58" s="133"/>
      <c r="AA58" s="103"/>
      <c r="AB58" s="139"/>
      <c r="AC58" s="185"/>
      <c r="AD58" s="185"/>
      <c r="AE58" s="103"/>
      <c r="AF58" s="186"/>
      <c r="AG58" s="103"/>
      <c r="AH58" s="103"/>
      <c r="AI58" s="146"/>
      <c r="AJ58" s="103"/>
      <c r="AK58" s="103"/>
      <c r="AL58" s="133"/>
      <c r="AM58" s="293">
        <f>SUM(AM51:AM57)</f>
        <v>981580436</v>
      </c>
      <c r="AN58" s="293">
        <f>SUM(AN51:AN57)</f>
        <v>623771508</v>
      </c>
      <c r="AO58" s="293">
        <f>SUM(AO51:AO57)</f>
        <v>301417868</v>
      </c>
      <c r="AP58" s="317">
        <f>AO58/AN58</f>
        <v>0.48321839669534888</v>
      </c>
      <c r="AQ58" s="127"/>
      <c r="AR58" s="288"/>
      <c r="AS58" s="849"/>
      <c r="AT58" s="849"/>
      <c r="AU58" s="883"/>
    </row>
    <row r="59" spans="1:47" s="108" customFormat="1" ht="8.4499999999999993" customHeight="1" x14ac:dyDescent="0.2">
      <c r="A59" s="57"/>
      <c r="B59" s="57"/>
      <c r="C59" s="109"/>
      <c r="D59" s="111"/>
      <c r="E59" s="57"/>
      <c r="F59" s="106"/>
      <c r="G59" s="57"/>
      <c r="H59" s="120"/>
      <c r="I59" s="121"/>
      <c r="J59" s="142"/>
      <c r="K59" s="142"/>
      <c r="L59" s="171"/>
      <c r="M59" s="142"/>
      <c r="N59" s="150"/>
      <c r="O59" s="125"/>
      <c r="P59" s="110"/>
      <c r="Q59" s="157"/>
      <c r="R59" s="109"/>
      <c r="S59" s="160"/>
      <c r="T59" s="160"/>
      <c r="U59" s="160"/>
      <c r="V59" s="160"/>
      <c r="W59" s="160"/>
      <c r="X59" s="160"/>
      <c r="Y59" s="161"/>
      <c r="Z59" s="109"/>
      <c r="AA59" s="110"/>
      <c r="AB59" s="109"/>
      <c r="AC59" s="57"/>
      <c r="AD59" s="57"/>
      <c r="AE59" s="109"/>
      <c r="AF59" s="111"/>
      <c r="AG59" s="109"/>
      <c r="AH59" s="110"/>
      <c r="AI59" s="110"/>
      <c r="AJ59" s="123"/>
      <c r="AK59" s="110"/>
      <c r="AL59" s="110"/>
      <c r="AM59" s="109"/>
      <c r="AN59" s="109"/>
      <c r="AO59" s="109"/>
      <c r="AP59" s="109"/>
      <c r="AQ59" s="112"/>
      <c r="AR59" s="151"/>
      <c r="AS59" s="849"/>
      <c r="AT59" s="849"/>
      <c r="AU59" s="883"/>
    </row>
    <row r="60" spans="1:47" ht="45.95" customHeight="1" x14ac:dyDescent="0.2">
      <c r="A60" s="647" t="s">
        <v>291</v>
      </c>
      <c r="B60" s="789" t="s">
        <v>226</v>
      </c>
      <c r="C60" s="652" t="s">
        <v>522</v>
      </c>
      <c r="D60" s="647" t="s">
        <v>276</v>
      </c>
      <c r="E60" s="667" t="s">
        <v>498</v>
      </c>
      <c r="F60" s="720">
        <v>2024130010111</v>
      </c>
      <c r="G60" s="667" t="s">
        <v>500</v>
      </c>
      <c r="H60" s="647" t="s">
        <v>499</v>
      </c>
      <c r="I60" s="647" t="s">
        <v>609</v>
      </c>
      <c r="J60" s="691">
        <v>0.3</v>
      </c>
      <c r="K60" s="841">
        <v>0</v>
      </c>
      <c r="L60" s="860">
        <v>0.2</v>
      </c>
      <c r="M60" s="700">
        <v>0.1</v>
      </c>
      <c r="N60" s="623">
        <v>0.2</v>
      </c>
      <c r="O60" s="97" t="s">
        <v>610</v>
      </c>
      <c r="P60" s="153"/>
      <c r="Q60" s="646" t="s">
        <v>306</v>
      </c>
      <c r="R60" s="324">
        <v>1</v>
      </c>
      <c r="S60" s="325">
        <v>0</v>
      </c>
      <c r="T60" s="326">
        <v>0.5</v>
      </c>
      <c r="U60" s="327">
        <v>0.3</v>
      </c>
      <c r="V60" s="144"/>
      <c r="W60" s="370">
        <v>0.2</v>
      </c>
      <c r="X60" s="219">
        <f>+(S60+T60+U60+W60)/R60</f>
        <v>1</v>
      </c>
      <c r="Y60" s="159">
        <v>45505</v>
      </c>
      <c r="Z60" s="133">
        <v>45657</v>
      </c>
      <c r="AA60" s="103">
        <f t="shared" ref="AA60:AA61" si="17">_xlfn.DAYS(Z60,Y60)</f>
        <v>152</v>
      </c>
      <c r="AB60" s="655">
        <v>1065570</v>
      </c>
      <c r="AC60" s="647" t="s">
        <v>332</v>
      </c>
      <c r="AD60" s="647" t="s">
        <v>323</v>
      </c>
      <c r="AE60" s="760"/>
      <c r="AF60" s="760"/>
      <c r="AG60" s="103" t="s">
        <v>511</v>
      </c>
      <c r="AH60" s="103" t="s">
        <v>64</v>
      </c>
      <c r="AI60" s="103">
        <v>0.15</v>
      </c>
      <c r="AJ60" s="141"/>
      <c r="AK60" s="103" t="s">
        <v>62</v>
      </c>
      <c r="AL60" s="129"/>
      <c r="AM60" s="657">
        <v>200000000</v>
      </c>
      <c r="AN60" s="657">
        <v>200000001</v>
      </c>
      <c r="AO60" s="635">
        <v>63500000</v>
      </c>
      <c r="AP60" s="814">
        <f>AO60/AN60</f>
        <v>0.31749999841249998</v>
      </c>
      <c r="AQ60" s="766" t="s">
        <v>340</v>
      </c>
      <c r="AR60" s="755" t="s">
        <v>339</v>
      </c>
      <c r="AS60" s="849"/>
      <c r="AT60" s="849"/>
      <c r="AU60" s="883"/>
    </row>
    <row r="61" spans="1:47" ht="38.25" x14ac:dyDescent="0.2">
      <c r="A61" s="648"/>
      <c r="B61" s="790"/>
      <c r="C61" s="662"/>
      <c r="D61" s="649"/>
      <c r="E61" s="667"/>
      <c r="F61" s="720"/>
      <c r="G61" s="667"/>
      <c r="H61" s="648"/>
      <c r="I61" s="649"/>
      <c r="J61" s="692"/>
      <c r="K61" s="842"/>
      <c r="L61" s="861"/>
      <c r="M61" s="701"/>
      <c r="N61" s="624"/>
      <c r="O61" s="97" t="s">
        <v>611</v>
      </c>
      <c r="P61" s="153"/>
      <c r="Q61" s="646"/>
      <c r="R61" s="324">
        <v>6</v>
      </c>
      <c r="S61" s="331">
        <v>0</v>
      </c>
      <c r="T61" s="324">
        <v>4</v>
      </c>
      <c r="U61" s="327">
        <v>1</v>
      </c>
      <c r="V61" s="144"/>
      <c r="W61" s="370">
        <v>1</v>
      </c>
      <c r="X61" s="219">
        <f>+(S61+T61+U61+W61)/R61</f>
        <v>1</v>
      </c>
      <c r="Y61" s="159">
        <v>45505</v>
      </c>
      <c r="Z61" s="133">
        <v>45657</v>
      </c>
      <c r="AA61" s="103">
        <f t="shared" si="17"/>
        <v>152</v>
      </c>
      <c r="AB61" s="655"/>
      <c r="AC61" s="648"/>
      <c r="AD61" s="648"/>
      <c r="AE61" s="760"/>
      <c r="AF61" s="760"/>
      <c r="AG61" s="103" t="s">
        <v>511</v>
      </c>
      <c r="AH61" s="103" t="s">
        <v>64</v>
      </c>
      <c r="AI61" s="103">
        <v>0.16</v>
      </c>
      <c r="AJ61" s="141"/>
      <c r="AK61" s="103" t="s">
        <v>62</v>
      </c>
      <c r="AL61" s="129"/>
      <c r="AM61" s="658"/>
      <c r="AN61" s="658"/>
      <c r="AO61" s="761"/>
      <c r="AP61" s="857"/>
      <c r="AQ61" s="766"/>
      <c r="AR61" s="755"/>
      <c r="AS61" s="849"/>
      <c r="AT61" s="849"/>
      <c r="AU61" s="883"/>
    </row>
    <row r="62" spans="1:47" ht="50.1" customHeight="1" x14ac:dyDescent="0.2">
      <c r="A62" s="648"/>
      <c r="B62" s="790"/>
      <c r="C62" s="652" t="s">
        <v>522</v>
      </c>
      <c r="D62" s="647" t="s">
        <v>278</v>
      </c>
      <c r="E62" s="668"/>
      <c r="F62" s="721"/>
      <c r="G62" s="668"/>
      <c r="H62" s="648"/>
      <c r="I62" s="652" t="s">
        <v>570</v>
      </c>
      <c r="J62" s="691" t="s">
        <v>503</v>
      </c>
      <c r="K62" s="694" t="s">
        <v>503</v>
      </c>
      <c r="L62" s="702" t="s">
        <v>503</v>
      </c>
      <c r="M62" s="706" t="s">
        <v>503</v>
      </c>
      <c r="N62" s="625" t="s">
        <v>503</v>
      </c>
      <c r="O62" s="97" t="s">
        <v>612</v>
      </c>
      <c r="P62" s="153"/>
      <c r="Q62" s="646" t="s">
        <v>300</v>
      </c>
      <c r="R62" s="324" t="s">
        <v>503</v>
      </c>
      <c r="S62" s="331" t="s">
        <v>503</v>
      </c>
      <c r="T62" s="324" t="s">
        <v>503</v>
      </c>
      <c r="U62" s="332" t="s">
        <v>503</v>
      </c>
      <c r="V62" s="144"/>
      <c r="W62" s="370" t="s">
        <v>503</v>
      </c>
      <c r="X62" s="219" t="s">
        <v>512</v>
      </c>
      <c r="Y62" s="159">
        <v>45505</v>
      </c>
      <c r="Z62" s="133">
        <v>45657</v>
      </c>
      <c r="AA62" s="103">
        <f t="shared" ref="AA62:AA67" si="18">_xlfn.DAYS(Z62,Y62)</f>
        <v>152</v>
      </c>
      <c r="AB62" s="655"/>
      <c r="AC62" s="648"/>
      <c r="AD62" s="648"/>
      <c r="AE62" s="760"/>
      <c r="AF62" s="760"/>
      <c r="AG62" s="103" t="s">
        <v>511</v>
      </c>
      <c r="AH62" s="103" t="s">
        <v>64</v>
      </c>
      <c r="AI62" s="103">
        <v>0.12</v>
      </c>
      <c r="AJ62" s="141"/>
      <c r="AK62" s="103" t="s">
        <v>62</v>
      </c>
      <c r="AL62" s="129"/>
      <c r="AM62" s="658"/>
      <c r="AN62" s="658"/>
      <c r="AO62" s="761"/>
      <c r="AP62" s="857"/>
      <c r="AQ62" s="766"/>
      <c r="AR62" s="755"/>
      <c r="AS62" s="849"/>
      <c r="AT62" s="849"/>
      <c r="AU62" s="883"/>
    </row>
    <row r="63" spans="1:47" ht="50.1" customHeight="1" x14ac:dyDescent="0.2">
      <c r="A63" s="648"/>
      <c r="B63" s="790"/>
      <c r="C63" s="661"/>
      <c r="D63" s="648"/>
      <c r="E63" s="668"/>
      <c r="F63" s="721"/>
      <c r="G63" s="668"/>
      <c r="H63" s="648"/>
      <c r="I63" s="653"/>
      <c r="J63" s="693"/>
      <c r="K63" s="709"/>
      <c r="L63" s="830"/>
      <c r="M63" s="707"/>
      <c r="N63" s="626"/>
      <c r="O63" s="97" t="s">
        <v>613</v>
      </c>
      <c r="P63" s="153"/>
      <c r="Q63" s="646"/>
      <c r="R63" s="324" t="s">
        <v>503</v>
      </c>
      <c r="S63" s="331" t="s">
        <v>503</v>
      </c>
      <c r="T63" s="324" t="s">
        <v>503</v>
      </c>
      <c r="U63" s="332" t="s">
        <v>503</v>
      </c>
      <c r="V63" s="144"/>
      <c r="W63" s="370" t="s">
        <v>503</v>
      </c>
      <c r="X63" s="219" t="s">
        <v>512</v>
      </c>
      <c r="Y63" s="159">
        <v>45505</v>
      </c>
      <c r="Z63" s="133">
        <v>45657</v>
      </c>
      <c r="AA63" s="103">
        <f t="shared" si="18"/>
        <v>152</v>
      </c>
      <c r="AB63" s="655"/>
      <c r="AC63" s="648"/>
      <c r="AD63" s="648"/>
      <c r="AE63" s="760"/>
      <c r="AF63" s="760"/>
      <c r="AG63" s="103" t="s">
        <v>511</v>
      </c>
      <c r="AH63" s="103" t="s">
        <v>64</v>
      </c>
      <c r="AI63" s="103">
        <v>0.08</v>
      </c>
      <c r="AJ63" s="141"/>
      <c r="AK63" s="103" t="s">
        <v>62</v>
      </c>
      <c r="AL63" s="129"/>
      <c r="AM63" s="658"/>
      <c r="AN63" s="658"/>
      <c r="AO63" s="761"/>
      <c r="AP63" s="857"/>
      <c r="AQ63" s="766"/>
      <c r="AR63" s="755"/>
      <c r="AS63" s="849"/>
      <c r="AT63" s="849"/>
      <c r="AU63" s="883"/>
    </row>
    <row r="64" spans="1:47" ht="50.1" customHeight="1" x14ac:dyDescent="0.2">
      <c r="A64" s="648"/>
      <c r="B64" s="790"/>
      <c r="C64" s="661"/>
      <c r="D64" s="648"/>
      <c r="E64" s="668"/>
      <c r="F64" s="721"/>
      <c r="G64" s="668"/>
      <c r="H64" s="648"/>
      <c r="I64" s="653"/>
      <c r="J64" s="693"/>
      <c r="K64" s="709"/>
      <c r="L64" s="830"/>
      <c r="M64" s="707"/>
      <c r="N64" s="626"/>
      <c r="O64" s="97" t="s">
        <v>614</v>
      </c>
      <c r="P64" s="153"/>
      <c r="Q64" s="646"/>
      <c r="R64" s="324" t="s">
        <v>503</v>
      </c>
      <c r="S64" s="331" t="s">
        <v>503</v>
      </c>
      <c r="T64" s="324" t="s">
        <v>503</v>
      </c>
      <c r="U64" s="332" t="s">
        <v>503</v>
      </c>
      <c r="V64" s="144"/>
      <c r="W64" s="370" t="s">
        <v>503</v>
      </c>
      <c r="X64" s="219" t="s">
        <v>512</v>
      </c>
      <c r="Y64" s="159">
        <v>45505</v>
      </c>
      <c r="Z64" s="133">
        <v>45657</v>
      </c>
      <c r="AA64" s="103">
        <f t="shared" si="18"/>
        <v>152</v>
      </c>
      <c r="AB64" s="655"/>
      <c r="AC64" s="648"/>
      <c r="AD64" s="648"/>
      <c r="AE64" s="760"/>
      <c r="AF64" s="760"/>
      <c r="AG64" s="103" t="s">
        <v>511</v>
      </c>
      <c r="AH64" s="103" t="s">
        <v>64</v>
      </c>
      <c r="AI64" s="103">
        <v>0.08</v>
      </c>
      <c r="AJ64" s="141"/>
      <c r="AK64" s="103" t="s">
        <v>62</v>
      </c>
      <c r="AL64" s="129"/>
      <c r="AM64" s="658"/>
      <c r="AN64" s="658"/>
      <c r="AO64" s="761"/>
      <c r="AP64" s="857"/>
      <c r="AQ64" s="766"/>
      <c r="AR64" s="755"/>
      <c r="AS64" s="849"/>
      <c r="AT64" s="849"/>
      <c r="AU64" s="883"/>
    </row>
    <row r="65" spans="1:47" ht="50.1" customHeight="1" x14ac:dyDescent="0.2">
      <c r="A65" s="648"/>
      <c r="B65" s="790"/>
      <c r="C65" s="661"/>
      <c r="D65" s="648"/>
      <c r="E65" s="668"/>
      <c r="F65" s="721"/>
      <c r="G65" s="668"/>
      <c r="H65" s="648"/>
      <c r="I65" s="653"/>
      <c r="J65" s="693"/>
      <c r="K65" s="709"/>
      <c r="L65" s="830"/>
      <c r="M65" s="707"/>
      <c r="N65" s="626"/>
      <c r="O65" s="97" t="s">
        <v>615</v>
      </c>
      <c r="P65" s="153"/>
      <c r="Q65" s="646"/>
      <c r="R65" s="324" t="s">
        <v>503</v>
      </c>
      <c r="S65" s="331" t="s">
        <v>503</v>
      </c>
      <c r="T65" s="324" t="s">
        <v>503</v>
      </c>
      <c r="U65" s="332" t="s">
        <v>503</v>
      </c>
      <c r="V65" s="144"/>
      <c r="W65" s="370" t="s">
        <v>503</v>
      </c>
      <c r="X65" s="219" t="s">
        <v>512</v>
      </c>
      <c r="Y65" s="159">
        <v>45505</v>
      </c>
      <c r="Z65" s="133">
        <v>45657</v>
      </c>
      <c r="AA65" s="103">
        <f t="shared" si="18"/>
        <v>152</v>
      </c>
      <c r="AB65" s="655"/>
      <c r="AC65" s="648"/>
      <c r="AD65" s="648"/>
      <c r="AE65" s="760"/>
      <c r="AF65" s="760"/>
      <c r="AG65" s="103" t="s">
        <v>511</v>
      </c>
      <c r="AH65" s="103" t="s">
        <v>64</v>
      </c>
      <c r="AI65" s="103">
        <v>0.08</v>
      </c>
      <c r="AJ65" s="141"/>
      <c r="AK65" s="103" t="s">
        <v>62</v>
      </c>
      <c r="AL65" s="129"/>
      <c r="AM65" s="658"/>
      <c r="AN65" s="658"/>
      <c r="AO65" s="761"/>
      <c r="AP65" s="857"/>
      <c r="AQ65" s="766"/>
      <c r="AR65" s="755"/>
      <c r="AS65" s="849"/>
      <c r="AT65" s="849"/>
      <c r="AU65" s="883"/>
    </row>
    <row r="66" spans="1:47" ht="50.1" customHeight="1" x14ac:dyDescent="0.2">
      <c r="A66" s="648"/>
      <c r="B66" s="790"/>
      <c r="C66" s="661"/>
      <c r="D66" s="648"/>
      <c r="E66" s="668"/>
      <c r="F66" s="721"/>
      <c r="G66" s="668"/>
      <c r="H66" s="648"/>
      <c r="I66" s="653"/>
      <c r="J66" s="693"/>
      <c r="K66" s="709"/>
      <c r="L66" s="830"/>
      <c r="M66" s="707"/>
      <c r="N66" s="626"/>
      <c r="O66" s="97" t="s">
        <v>616</v>
      </c>
      <c r="P66" s="153"/>
      <c r="Q66" s="646"/>
      <c r="R66" s="324" t="s">
        <v>503</v>
      </c>
      <c r="S66" s="331" t="s">
        <v>503</v>
      </c>
      <c r="T66" s="324" t="s">
        <v>503</v>
      </c>
      <c r="U66" s="332" t="s">
        <v>503</v>
      </c>
      <c r="V66" s="144"/>
      <c r="W66" s="370" t="s">
        <v>503</v>
      </c>
      <c r="X66" s="219" t="s">
        <v>512</v>
      </c>
      <c r="Y66" s="159">
        <v>45505</v>
      </c>
      <c r="Z66" s="133">
        <v>45657</v>
      </c>
      <c r="AA66" s="103">
        <f t="shared" si="18"/>
        <v>152</v>
      </c>
      <c r="AB66" s="655"/>
      <c r="AC66" s="648"/>
      <c r="AD66" s="648"/>
      <c r="AE66" s="760"/>
      <c r="AF66" s="760"/>
      <c r="AG66" s="103" t="s">
        <v>511</v>
      </c>
      <c r="AH66" s="103" t="s">
        <v>64</v>
      </c>
      <c r="AI66" s="103">
        <v>0.08</v>
      </c>
      <c r="AJ66" s="141"/>
      <c r="AK66" s="103" t="s">
        <v>62</v>
      </c>
      <c r="AL66" s="129"/>
      <c r="AM66" s="658"/>
      <c r="AN66" s="658"/>
      <c r="AO66" s="761"/>
      <c r="AP66" s="857"/>
      <c r="AQ66" s="766"/>
      <c r="AR66" s="755"/>
      <c r="AS66" s="849"/>
      <c r="AT66" s="849"/>
      <c r="AU66" s="883"/>
    </row>
    <row r="67" spans="1:47" ht="45.6" customHeight="1" x14ac:dyDescent="0.2">
      <c r="A67" s="648"/>
      <c r="B67" s="790"/>
      <c r="C67" s="662"/>
      <c r="D67" s="649"/>
      <c r="E67" s="668"/>
      <c r="F67" s="721"/>
      <c r="G67" s="668"/>
      <c r="H67" s="649"/>
      <c r="I67" s="654"/>
      <c r="J67" s="692"/>
      <c r="K67" s="695"/>
      <c r="L67" s="703"/>
      <c r="M67" s="708"/>
      <c r="N67" s="627"/>
      <c r="O67" s="97" t="s">
        <v>617</v>
      </c>
      <c r="P67" s="153"/>
      <c r="Q67" s="646"/>
      <c r="R67" s="324" t="s">
        <v>503</v>
      </c>
      <c r="S67" s="331" t="s">
        <v>503</v>
      </c>
      <c r="T67" s="324" t="s">
        <v>503</v>
      </c>
      <c r="U67" s="332" t="s">
        <v>503</v>
      </c>
      <c r="V67" s="144"/>
      <c r="W67" s="370" t="s">
        <v>503</v>
      </c>
      <c r="X67" s="219" t="s">
        <v>512</v>
      </c>
      <c r="Y67" s="159">
        <v>45505</v>
      </c>
      <c r="Z67" s="133">
        <v>45657</v>
      </c>
      <c r="AA67" s="103">
        <f t="shared" si="18"/>
        <v>152</v>
      </c>
      <c r="AB67" s="655"/>
      <c r="AC67" s="648"/>
      <c r="AD67" s="648"/>
      <c r="AE67" s="760"/>
      <c r="AF67" s="760"/>
      <c r="AG67" s="103" t="s">
        <v>511</v>
      </c>
      <c r="AH67" s="103" t="s">
        <v>64</v>
      </c>
      <c r="AI67" s="103">
        <v>0.08</v>
      </c>
      <c r="AJ67" s="141"/>
      <c r="AK67" s="103" t="s">
        <v>62</v>
      </c>
      <c r="AL67" s="129"/>
      <c r="AM67" s="658"/>
      <c r="AN67" s="658"/>
      <c r="AO67" s="761"/>
      <c r="AP67" s="857"/>
      <c r="AQ67" s="766"/>
      <c r="AR67" s="755"/>
      <c r="AS67" s="849"/>
      <c r="AT67" s="849"/>
      <c r="AU67" s="883"/>
    </row>
    <row r="68" spans="1:47" ht="25.5" x14ac:dyDescent="0.2">
      <c r="A68" s="648"/>
      <c r="B68" s="790"/>
      <c r="C68" s="652" t="s">
        <v>522</v>
      </c>
      <c r="D68" s="647" t="s">
        <v>277</v>
      </c>
      <c r="E68" s="668"/>
      <c r="F68" s="721"/>
      <c r="G68" s="668"/>
      <c r="H68" s="647" t="s">
        <v>334</v>
      </c>
      <c r="I68" s="652" t="s">
        <v>618</v>
      </c>
      <c r="J68" s="691" t="s">
        <v>503</v>
      </c>
      <c r="K68" s="694" t="s">
        <v>503</v>
      </c>
      <c r="L68" s="702" t="s">
        <v>503</v>
      </c>
      <c r="M68" s="706" t="s">
        <v>503</v>
      </c>
      <c r="N68" s="625" t="s">
        <v>503</v>
      </c>
      <c r="O68" s="97" t="s">
        <v>619</v>
      </c>
      <c r="P68" s="153"/>
      <c r="Q68" s="686" t="s">
        <v>286</v>
      </c>
      <c r="R68" s="324" t="s">
        <v>503</v>
      </c>
      <c r="S68" s="331" t="s">
        <v>503</v>
      </c>
      <c r="T68" s="324" t="s">
        <v>503</v>
      </c>
      <c r="U68" s="332" t="s">
        <v>503</v>
      </c>
      <c r="V68" s="144"/>
      <c r="W68" s="370" t="s">
        <v>503</v>
      </c>
      <c r="X68" s="219" t="s">
        <v>512</v>
      </c>
      <c r="Y68" s="159" t="s">
        <v>503</v>
      </c>
      <c r="Z68" s="133" t="s">
        <v>503</v>
      </c>
      <c r="AA68" s="133" t="s">
        <v>503</v>
      </c>
      <c r="AB68" s="655"/>
      <c r="AC68" s="648"/>
      <c r="AD68" s="648"/>
      <c r="AE68" s="760"/>
      <c r="AF68" s="760"/>
      <c r="AG68" s="103" t="s">
        <v>511</v>
      </c>
      <c r="AH68" s="103" t="s">
        <v>64</v>
      </c>
      <c r="AI68" s="103">
        <v>0.08</v>
      </c>
      <c r="AJ68" s="141"/>
      <c r="AK68" s="103" t="s">
        <v>62</v>
      </c>
      <c r="AL68" s="129"/>
      <c r="AM68" s="658"/>
      <c r="AN68" s="658"/>
      <c r="AO68" s="761"/>
      <c r="AP68" s="857"/>
      <c r="AQ68" s="766"/>
      <c r="AR68" s="755"/>
      <c r="AS68" s="849"/>
      <c r="AT68" s="849"/>
      <c r="AU68" s="883"/>
    </row>
    <row r="69" spans="1:47" ht="25.5" x14ac:dyDescent="0.2">
      <c r="A69" s="648"/>
      <c r="B69" s="790"/>
      <c r="C69" s="661"/>
      <c r="D69" s="648"/>
      <c r="E69" s="668"/>
      <c r="F69" s="721"/>
      <c r="G69" s="668"/>
      <c r="H69" s="648"/>
      <c r="I69" s="653"/>
      <c r="J69" s="693"/>
      <c r="K69" s="709"/>
      <c r="L69" s="830"/>
      <c r="M69" s="707"/>
      <c r="N69" s="626"/>
      <c r="O69" s="97" t="s">
        <v>620</v>
      </c>
      <c r="P69" s="153"/>
      <c r="Q69" s="686"/>
      <c r="R69" s="103" t="s">
        <v>503</v>
      </c>
      <c r="S69" s="109" t="s">
        <v>503</v>
      </c>
      <c r="T69" s="103" t="s">
        <v>503</v>
      </c>
      <c r="U69" s="307" t="s">
        <v>503</v>
      </c>
      <c r="V69" s="144"/>
      <c r="W69" s="370" t="s">
        <v>503</v>
      </c>
      <c r="X69" s="219" t="s">
        <v>512</v>
      </c>
      <c r="Y69" s="159" t="s">
        <v>503</v>
      </c>
      <c r="Z69" s="133" t="s">
        <v>503</v>
      </c>
      <c r="AA69" s="133" t="s">
        <v>503</v>
      </c>
      <c r="AB69" s="655"/>
      <c r="AC69" s="648"/>
      <c r="AD69" s="648"/>
      <c r="AE69" s="760"/>
      <c r="AF69" s="760"/>
      <c r="AG69" s="103" t="s">
        <v>511</v>
      </c>
      <c r="AH69" s="103" t="s">
        <v>64</v>
      </c>
      <c r="AI69" s="103">
        <v>0.01</v>
      </c>
      <c r="AJ69" s="141"/>
      <c r="AK69" s="103" t="s">
        <v>62</v>
      </c>
      <c r="AL69" s="129"/>
      <c r="AM69" s="658"/>
      <c r="AN69" s="658"/>
      <c r="AO69" s="761"/>
      <c r="AP69" s="857"/>
      <c r="AQ69" s="766"/>
      <c r="AR69" s="755"/>
      <c r="AS69" s="849"/>
      <c r="AT69" s="849"/>
      <c r="AU69" s="883"/>
    </row>
    <row r="70" spans="1:47" ht="29.45" customHeight="1" x14ac:dyDescent="0.2">
      <c r="A70" s="648"/>
      <c r="B70" s="790"/>
      <c r="C70" s="661"/>
      <c r="D70" s="648"/>
      <c r="E70" s="668"/>
      <c r="F70" s="721"/>
      <c r="G70" s="668"/>
      <c r="H70" s="648"/>
      <c r="I70" s="653"/>
      <c r="J70" s="693"/>
      <c r="K70" s="709"/>
      <c r="L70" s="830"/>
      <c r="M70" s="707"/>
      <c r="N70" s="626"/>
      <c r="O70" s="97" t="s">
        <v>621</v>
      </c>
      <c r="P70" s="153"/>
      <c r="Q70" s="686"/>
      <c r="R70" s="103" t="s">
        <v>503</v>
      </c>
      <c r="S70" s="109" t="s">
        <v>503</v>
      </c>
      <c r="T70" s="103" t="s">
        <v>503</v>
      </c>
      <c r="U70" s="307" t="s">
        <v>503</v>
      </c>
      <c r="V70" s="144"/>
      <c r="W70" s="370" t="s">
        <v>503</v>
      </c>
      <c r="X70" s="219" t="s">
        <v>512</v>
      </c>
      <c r="Y70" s="159" t="s">
        <v>503</v>
      </c>
      <c r="Z70" s="133" t="s">
        <v>503</v>
      </c>
      <c r="AA70" s="133" t="s">
        <v>503</v>
      </c>
      <c r="AB70" s="655"/>
      <c r="AC70" s="648"/>
      <c r="AD70" s="648"/>
      <c r="AE70" s="760"/>
      <c r="AF70" s="760"/>
      <c r="AG70" s="103" t="s">
        <v>511</v>
      </c>
      <c r="AH70" s="103" t="s">
        <v>64</v>
      </c>
      <c r="AI70" s="103">
        <v>0.01</v>
      </c>
      <c r="AJ70" s="141"/>
      <c r="AK70" s="103" t="s">
        <v>62</v>
      </c>
      <c r="AL70" s="129"/>
      <c r="AM70" s="658"/>
      <c r="AN70" s="658"/>
      <c r="AO70" s="761"/>
      <c r="AP70" s="857"/>
      <c r="AQ70" s="766"/>
      <c r="AR70" s="755"/>
      <c r="AS70" s="849"/>
      <c r="AT70" s="849"/>
      <c r="AU70" s="883"/>
    </row>
    <row r="71" spans="1:47" ht="29.45" customHeight="1" x14ac:dyDescent="0.2">
      <c r="A71" s="649"/>
      <c r="B71" s="791"/>
      <c r="C71" s="662"/>
      <c r="D71" s="649"/>
      <c r="E71" s="668"/>
      <c r="F71" s="721"/>
      <c r="G71" s="668"/>
      <c r="H71" s="649"/>
      <c r="I71" s="654"/>
      <c r="J71" s="692"/>
      <c r="K71" s="695"/>
      <c r="L71" s="703"/>
      <c r="M71" s="708"/>
      <c r="N71" s="627"/>
      <c r="O71" s="97" t="s">
        <v>622</v>
      </c>
      <c r="P71" s="153"/>
      <c r="Q71" s="686"/>
      <c r="R71" s="103" t="s">
        <v>503</v>
      </c>
      <c r="S71" s="109" t="s">
        <v>503</v>
      </c>
      <c r="T71" s="103" t="s">
        <v>503</v>
      </c>
      <c r="U71" s="307" t="s">
        <v>503</v>
      </c>
      <c r="V71" s="144"/>
      <c r="W71" s="370" t="s">
        <v>503</v>
      </c>
      <c r="X71" s="219" t="s">
        <v>512</v>
      </c>
      <c r="Y71" s="159" t="s">
        <v>503</v>
      </c>
      <c r="Z71" s="133" t="s">
        <v>503</v>
      </c>
      <c r="AA71" s="133" t="s">
        <v>503</v>
      </c>
      <c r="AB71" s="655"/>
      <c r="AC71" s="649"/>
      <c r="AD71" s="649"/>
      <c r="AE71" s="760"/>
      <c r="AF71" s="760"/>
      <c r="AG71" s="103" t="s">
        <v>511</v>
      </c>
      <c r="AH71" s="103" t="s">
        <v>64</v>
      </c>
      <c r="AI71" s="103">
        <v>7.0000000000000007E-2</v>
      </c>
      <c r="AJ71" s="141"/>
      <c r="AK71" s="103" t="s">
        <v>62</v>
      </c>
      <c r="AL71" s="129"/>
      <c r="AM71" s="659"/>
      <c r="AN71" s="659"/>
      <c r="AO71" s="636"/>
      <c r="AP71" s="815"/>
      <c r="AQ71" s="766"/>
      <c r="AR71" s="755"/>
      <c r="AS71" s="849"/>
      <c r="AT71" s="849"/>
      <c r="AU71" s="883"/>
    </row>
    <row r="72" spans="1:47" ht="62.25" customHeight="1" x14ac:dyDescent="0.2">
      <c r="A72" s="185"/>
      <c r="B72" s="207"/>
      <c r="C72" s="135"/>
      <c r="D72" s="224"/>
      <c r="E72" s="712" t="s">
        <v>545</v>
      </c>
      <c r="F72" s="713"/>
      <c r="G72" s="713"/>
      <c r="H72" s="713"/>
      <c r="I72" s="713"/>
      <c r="J72" s="713"/>
      <c r="K72" s="713"/>
      <c r="L72" s="713"/>
      <c r="M72" s="713"/>
      <c r="N72" s="713"/>
      <c r="O72" s="713"/>
      <c r="P72" s="713"/>
      <c r="Q72" s="713"/>
      <c r="R72" s="713"/>
      <c r="S72" s="713"/>
      <c r="T72" s="713"/>
      <c r="U72" s="713"/>
      <c r="V72" s="714"/>
      <c r="W72" s="348"/>
      <c r="X72" s="225">
        <f>AVERAGE(X60:X71)</f>
        <v>1</v>
      </c>
      <c r="Y72" s="159"/>
      <c r="Z72" s="133"/>
      <c r="AA72" s="133"/>
      <c r="AB72" s="138"/>
      <c r="AC72" s="185"/>
      <c r="AD72" s="185"/>
      <c r="AE72" s="141"/>
      <c r="AF72" s="229"/>
      <c r="AG72" s="103"/>
      <c r="AH72" s="103"/>
      <c r="AI72" s="103"/>
      <c r="AJ72" s="141"/>
      <c r="AK72" s="103"/>
      <c r="AL72" s="129"/>
      <c r="AM72" s="293">
        <f>SUM(AM60)</f>
        <v>200000000</v>
      </c>
      <c r="AN72" s="293">
        <f t="shared" ref="AN72:AO72" si="19">SUM(AN60)</f>
        <v>200000001</v>
      </c>
      <c r="AO72" s="293">
        <f t="shared" si="19"/>
        <v>63500000</v>
      </c>
      <c r="AP72" s="317">
        <f>AO72/AN72</f>
        <v>0.31749999841249998</v>
      </c>
      <c r="AQ72" s="170"/>
      <c r="AR72" s="227"/>
      <c r="AS72" s="253">
        <f>SUM(AS51)</f>
        <v>1075480437</v>
      </c>
      <c r="AT72" s="253">
        <f>SUM(AT51)</f>
        <v>733126796</v>
      </c>
      <c r="AU72" s="254">
        <f>+AT72/AS72</f>
        <v>0.68167376251400846</v>
      </c>
    </row>
    <row r="73" spans="1:47" s="108" customFormat="1" ht="15" customHeight="1" x14ac:dyDescent="0.2">
      <c r="A73" s="57"/>
      <c r="B73" s="57"/>
      <c r="C73" s="109"/>
      <c r="D73" s="111"/>
      <c r="E73" s="109"/>
      <c r="F73" s="126"/>
      <c r="G73" s="109"/>
      <c r="H73" s="57"/>
      <c r="I73" s="57"/>
      <c r="J73" s="142"/>
      <c r="K73" s="142"/>
      <c r="L73" s="171"/>
      <c r="M73" s="142"/>
      <c r="N73" s="142"/>
      <c r="O73" s="107"/>
      <c r="P73" s="110"/>
      <c r="Q73" s="157"/>
      <c r="R73" s="109"/>
      <c r="S73" s="160"/>
      <c r="T73" s="160"/>
      <c r="U73" s="160"/>
      <c r="V73" s="160"/>
      <c r="W73" s="160"/>
      <c r="X73" s="160"/>
      <c r="Y73" s="161"/>
      <c r="Z73" s="109"/>
      <c r="AA73" s="110"/>
      <c r="AB73" s="123"/>
      <c r="AC73" s="57"/>
      <c r="AD73" s="57"/>
      <c r="AE73" s="123"/>
      <c r="AF73" s="124"/>
      <c r="AG73" s="109"/>
      <c r="AH73" s="110"/>
      <c r="AI73" s="110"/>
      <c r="AJ73" s="123"/>
      <c r="AK73" s="110"/>
      <c r="AL73" s="110"/>
      <c r="AM73" s="57"/>
      <c r="AN73" s="57"/>
      <c r="AO73" s="57"/>
      <c r="AP73" s="57"/>
      <c r="AQ73" s="113"/>
      <c r="AR73" s="151"/>
      <c r="AS73" s="110"/>
      <c r="AT73" s="110"/>
      <c r="AU73" s="110"/>
    </row>
    <row r="74" spans="1:47" ht="48.6" customHeight="1" x14ac:dyDescent="0.2">
      <c r="A74" s="652" t="s">
        <v>291</v>
      </c>
      <c r="B74" s="838" t="s">
        <v>227</v>
      </c>
      <c r="C74" s="799" t="s">
        <v>523</v>
      </c>
      <c r="D74" s="802" t="s">
        <v>279</v>
      </c>
      <c r="E74" s="647" t="s">
        <v>318</v>
      </c>
      <c r="F74" s="726">
        <v>2024130010114</v>
      </c>
      <c r="G74" s="647" t="s">
        <v>502</v>
      </c>
      <c r="H74" s="647" t="s">
        <v>335</v>
      </c>
      <c r="I74" s="647" t="s">
        <v>623</v>
      </c>
      <c r="J74" s="690">
        <v>0.45</v>
      </c>
      <c r="K74" s="843">
        <v>6</v>
      </c>
      <c r="L74" s="829">
        <v>0</v>
      </c>
      <c r="M74" s="822">
        <v>1</v>
      </c>
      <c r="N74" s="615">
        <v>1</v>
      </c>
      <c r="O74" s="119" t="s">
        <v>624</v>
      </c>
      <c r="P74" s="153"/>
      <c r="Q74" s="646" t="s">
        <v>301</v>
      </c>
      <c r="R74" s="328">
        <v>4</v>
      </c>
      <c r="S74" s="325">
        <v>6</v>
      </c>
      <c r="T74" s="329">
        <v>0</v>
      </c>
      <c r="U74" s="327">
        <v>1</v>
      </c>
      <c r="V74" s="158"/>
      <c r="W74" s="370">
        <v>1</v>
      </c>
      <c r="X74" s="219">
        <v>1</v>
      </c>
      <c r="Y74" s="159">
        <v>45505</v>
      </c>
      <c r="Z74" s="133">
        <v>45657</v>
      </c>
      <c r="AA74" s="103">
        <f t="shared" ref="AA74:AA75" si="20">_xlfn.DAYS(Z74,Y74)</f>
        <v>152</v>
      </c>
      <c r="AB74" s="674">
        <v>1017584</v>
      </c>
      <c r="AC74" s="647" t="s">
        <v>332</v>
      </c>
      <c r="AD74" s="647" t="s">
        <v>323</v>
      </c>
      <c r="AE74" s="647" t="s">
        <v>337</v>
      </c>
      <c r="AF74" s="647" t="s">
        <v>338</v>
      </c>
      <c r="AG74" s="103" t="s">
        <v>333</v>
      </c>
      <c r="AH74" s="103" t="s">
        <v>506</v>
      </c>
      <c r="AI74" s="146">
        <v>112079224.09999999</v>
      </c>
      <c r="AJ74" s="103" t="s">
        <v>77</v>
      </c>
      <c r="AK74" s="103" t="s">
        <v>54</v>
      </c>
      <c r="AL74" s="133">
        <v>45505</v>
      </c>
      <c r="AM74" s="102">
        <v>686077351</v>
      </c>
      <c r="AN74" s="102">
        <v>733277351</v>
      </c>
      <c r="AO74" s="101">
        <v>746817001</v>
      </c>
      <c r="AP74" s="316">
        <f>AO74/AN74</f>
        <v>1.0184645686676881</v>
      </c>
      <c r="AQ74" s="168" t="s">
        <v>662</v>
      </c>
      <c r="AR74" s="767" t="s">
        <v>345</v>
      </c>
      <c r="AS74" s="849">
        <v>5236033065.2999992</v>
      </c>
      <c r="AT74" s="849">
        <v>3098340807</v>
      </c>
      <c r="AU74" s="883">
        <f>AT74/AS74</f>
        <v>0.59173438524160282</v>
      </c>
    </row>
    <row r="75" spans="1:47" ht="63.6" customHeight="1" x14ac:dyDescent="0.2">
      <c r="A75" s="653"/>
      <c r="B75" s="839"/>
      <c r="C75" s="800"/>
      <c r="D75" s="802"/>
      <c r="E75" s="648"/>
      <c r="F75" s="727"/>
      <c r="G75" s="648"/>
      <c r="H75" s="648"/>
      <c r="I75" s="648"/>
      <c r="J75" s="690"/>
      <c r="K75" s="843"/>
      <c r="L75" s="829"/>
      <c r="M75" s="822"/>
      <c r="N75" s="615"/>
      <c r="O75" s="119" t="s">
        <v>625</v>
      </c>
      <c r="P75" s="153"/>
      <c r="Q75" s="646"/>
      <c r="R75" s="328">
        <v>4</v>
      </c>
      <c r="S75" s="325">
        <v>6</v>
      </c>
      <c r="T75" s="329">
        <v>0</v>
      </c>
      <c r="U75" s="327">
        <v>1</v>
      </c>
      <c r="V75" s="158"/>
      <c r="W75" s="370">
        <v>1</v>
      </c>
      <c r="X75" s="219">
        <v>1</v>
      </c>
      <c r="Y75" s="159">
        <v>45505</v>
      </c>
      <c r="Z75" s="133">
        <v>45657</v>
      </c>
      <c r="AA75" s="103">
        <f t="shared" si="20"/>
        <v>152</v>
      </c>
      <c r="AB75" s="675"/>
      <c r="AC75" s="648"/>
      <c r="AD75" s="648"/>
      <c r="AE75" s="648"/>
      <c r="AF75" s="648"/>
      <c r="AG75" s="103" t="s">
        <v>333</v>
      </c>
      <c r="AH75" s="103" t="s">
        <v>509</v>
      </c>
      <c r="AI75" s="146">
        <v>1000000000</v>
      </c>
      <c r="AJ75" s="103" t="s">
        <v>68</v>
      </c>
      <c r="AK75" s="103" t="s">
        <v>54</v>
      </c>
      <c r="AL75" s="133">
        <v>45505</v>
      </c>
      <c r="AM75" s="657">
        <v>383555808</v>
      </c>
      <c r="AN75" s="657">
        <v>989152371</v>
      </c>
      <c r="AO75" s="635">
        <v>928633333</v>
      </c>
      <c r="AP75" s="814">
        <f>AO75/AN75</f>
        <v>0.93881727449248564</v>
      </c>
      <c r="AQ75" s="742" t="s">
        <v>659</v>
      </c>
      <c r="AR75" s="768"/>
      <c r="AS75" s="849"/>
      <c r="AT75" s="849"/>
      <c r="AU75" s="883"/>
    </row>
    <row r="76" spans="1:47" ht="63.6" customHeight="1" x14ac:dyDescent="0.2">
      <c r="A76" s="653"/>
      <c r="B76" s="839"/>
      <c r="C76" s="800"/>
      <c r="D76" s="802" t="s">
        <v>282</v>
      </c>
      <c r="E76" s="648"/>
      <c r="F76" s="727"/>
      <c r="G76" s="648"/>
      <c r="H76" s="648"/>
      <c r="I76" s="648"/>
      <c r="J76" s="690">
        <v>0.15</v>
      </c>
      <c r="K76" s="843">
        <v>0</v>
      </c>
      <c r="L76" s="829">
        <v>1</v>
      </c>
      <c r="M76" s="822">
        <v>0</v>
      </c>
      <c r="N76" s="615">
        <v>0</v>
      </c>
      <c r="O76" s="119" t="s">
        <v>626</v>
      </c>
      <c r="P76" s="153"/>
      <c r="Q76" s="646" t="s">
        <v>301</v>
      </c>
      <c r="R76" s="324">
        <v>1</v>
      </c>
      <c r="S76" s="325">
        <v>0</v>
      </c>
      <c r="T76" s="329">
        <v>0.5</v>
      </c>
      <c r="U76" s="327">
        <v>0.4</v>
      </c>
      <c r="V76" s="144"/>
      <c r="W76" s="370">
        <v>0.1</v>
      </c>
      <c r="X76" s="219">
        <f t="shared" ref="X76:X81" si="21">+(S76+T76+U76+W76)/R76</f>
        <v>1</v>
      </c>
      <c r="Y76" s="159">
        <v>45505</v>
      </c>
      <c r="Z76" s="133">
        <v>45657</v>
      </c>
      <c r="AA76" s="103">
        <f t="shared" ref="AA76:AA85" si="22">_xlfn.DAYS(Z76,Y76)</f>
        <v>152</v>
      </c>
      <c r="AB76" s="675"/>
      <c r="AC76" s="648"/>
      <c r="AD76" s="648"/>
      <c r="AE76" s="648"/>
      <c r="AF76" s="648"/>
      <c r="AG76" s="103" t="s">
        <v>333</v>
      </c>
      <c r="AH76" s="103" t="s">
        <v>506</v>
      </c>
      <c r="AI76" s="146">
        <v>344950689.70999998</v>
      </c>
      <c r="AJ76" s="103" t="s">
        <v>77</v>
      </c>
      <c r="AK76" s="103" t="s">
        <v>54</v>
      </c>
      <c r="AL76" s="133">
        <v>45505</v>
      </c>
      <c r="AM76" s="659"/>
      <c r="AN76" s="659"/>
      <c r="AO76" s="636"/>
      <c r="AP76" s="815"/>
      <c r="AQ76" s="744"/>
      <c r="AR76" s="768"/>
      <c r="AS76" s="849"/>
      <c r="AT76" s="849"/>
      <c r="AU76" s="883"/>
    </row>
    <row r="77" spans="1:47" ht="88.5" customHeight="1" x14ac:dyDescent="0.2">
      <c r="A77" s="653"/>
      <c r="B77" s="839"/>
      <c r="C77" s="800"/>
      <c r="D77" s="802"/>
      <c r="E77" s="648"/>
      <c r="F77" s="727"/>
      <c r="G77" s="648"/>
      <c r="H77" s="648"/>
      <c r="I77" s="649"/>
      <c r="J77" s="690"/>
      <c r="K77" s="843"/>
      <c r="L77" s="829"/>
      <c r="M77" s="822"/>
      <c r="N77" s="615"/>
      <c r="O77" s="119" t="s">
        <v>627</v>
      </c>
      <c r="P77" s="153"/>
      <c r="Q77" s="637"/>
      <c r="R77" s="324">
        <v>4</v>
      </c>
      <c r="S77" s="325">
        <v>0</v>
      </c>
      <c r="T77" s="329">
        <v>2</v>
      </c>
      <c r="U77" s="327">
        <v>2</v>
      </c>
      <c r="V77" s="144"/>
      <c r="W77" s="370">
        <v>0</v>
      </c>
      <c r="X77" s="219">
        <f t="shared" si="21"/>
        <v>1</v>
      </c>
      <c r="Y77" s="159">
        <v>45505</v>
      </c>
      <c r="Z77" s="133">
        <v>45657</v>
      </c>
      <c r="AA77" s="103">
        <f t="shared" si="22"/>
        <v>152</v>
      </c>
      <c r="AB77" s="675"/>
      <c r="AC77" s="648"/>
      <c r="AD77" s="648"/>
      <c r="AE77" s="648"/>
      <c r="AF77" s="648"/>
      <c r="AG77" s="103" t="s">
        <v>333</v>
      </c>
      <c r="AH77" s="103" t="s">
        <v>506</v>
      </c>
      <c r="AI77" s="146">
        <v>112079224.15000001</v>
      </c>
      <c r="AJ77" s="103" t="s">
        <v>77</v>
      </c>
      <c r="AK77" s="103" t="s">
        <v>54</v>
      </c>
      <c r="AL77" s="133">
        <v>45505</v>
      </c>
      <c r="AM77" s="657">
        <v>53985000</v>
      </c>
      <c r="AN77" s="657">
        <v>53985000</v>
      </c>
      <c r="AO77" s="635">
        <v>7000000</v>
      </c>
      <c r="AP77" s="814">
        <f>AO77/AN77</f>
        <v>0.12966564786514773</v>
      </c>
      <c r="AQ77" s="742" t="s">
        <v>665</v>
      </c>
      <c r="AR77" s="768"/>
      <c r="AS77" s="849"/>
      <c r="AT77" s="849"/>
      <c r="AU77" s="883"/>
    </row>
    <row r="78" spans="1:47" ht="62.1" customHeight="1" x14ac:dyDescent="0.2">
      <c r="A78" s="653"/>
      <c r="B78" s="839"/>
      <c r="C78" s="800"/>
      <c r="D78" s="802" t="s">
        <v>280</v>
      </c>
      <c r="E78" s="648"/>
      <c r="F78" s="727"/>
      <c r="G78" s="648"/>
      <c r="H78" s="648"/>
      <c r="I78" s="647" t="s">
        <v>628</v>
      </c>
      <c r="J78" s="696">
        <v>0.3</v>
      </c>
      <c r="K78" s="694">
        <v>0</v>
      </c>
      <c r="L78" s="677">
        <v>0</v>
      </c>
      <c r="M78" s="823">
        <v>0</v>
      </c>
      <c r="N78" s="616">
        <v>0</v>
      </c>
      <c r="O78" s="119" t="s">
        <v>629</v>
      </c>
      <c r="P78" s="153"/>
      <c r="Q78" s="667" t="s">
        <v>302</v>
      </c>
      <c r="R78" s="328">
        <v>1</v>
      </c>
      <c r="S78" s="325">
        <v>0</v>
      </c>
      <c r="T78" s="329">
        <v>0</v>
      </c>
      <c r="U78" s="327">
        <v>0</v>
      </c>
      <c r="V78" s="158"/>
      <c r="W78" s="370">
        <v>0</v>
      </c>
      <c r="X78" s="219">
        <f t="shared" si="21"/>
        <v>0</v>
      </c>
      <c r="Y78" s="159">
        <v>45505</v>
      </c>
      <c r="Z78" s="133">
        <v>45657</v>
      </c>
      <c r="AA78" s="103">
        <f t="shared" si="22"/>
        <v>152</v>
      </c>
      <c r="AB78" s="675"/>
      <c r="AC78" s="648"/>
      <c r="AD78" s="648"/>
      <c r="AE78" s="648"/>
      <c r="AF78" s="648"/>
      <c r="AG78" s="103" t="s">
        <v>333</v>
      </c>
      <c r="AH78" s="103" t="s">
        <v>509</v>
      </c>
      <c r="AI78" s="146">
        <v>112079224.15000001</v>
      </c>
      <c r="AJ78" s="103" t="s">
        <v>68</v>
      </c>
      <c r="AK78" s="103" t="s">
        <v>54</v>
      </c>
      <c r="AL78" s="133">
        <v>45505</v>
      </c>
      <c r="AM78" s="659"/>
      <c r="AN78" s="659"/>
      <c r="AO78" s="636"/>
      <c r="AP78" s="815"/>
      <c r="AQ78" s="744"/>
      <c r="AR78" s="768"/>
      <c r="AS78" s="849"/>
      <c r="AT78" s="849"/>
      <c r="AU78" s="883"/>
    </row>
    <row r="79" spans="1:47" ht="47.1" customHeight="1" x14ac:dyDescent="0.2">
      <c r="A79" s="653"/>
      <c r="B79" s="839"/>
      <c r="C79" s="800"/>
      <c r="D79" s="802"/>
      <c r="E79" s="648"/>
      <c r="F79" s="727"/>
      <c r="G79" s="648"/>
      <c r="H79" s="648"/>
      <c r="I79" s="649"/>
      <c r="J79" s="698"/>
      <c r="K79" s="695"/>
      <c r="L79" s="679"/>
      <c r="M79" s="824"/>
      <c r="N79" s="617"/>
      <c r="O79" s="119" t="s">
        <v>630</v>
      </c>
      <c r="P79" s="153"/>
      <c r="Q79" s="647"/>
      <c r="R79" s="328">
        <v>1</v>
      </c>
      <c r="S79" s="325">
        <v>0</v>
      </c>
      <c r="T79" s="329">
        <v>0</v>
      </c>
      <c r="U79" s="327">
        <v>0</v>
      </c>
      <c r="V79" s="158"/>
      <c r="W79" s="370">
        <v>0</v>
      </c>
      <c r="X79" s="219">
        <f t="shared" si="21"/>
        <v>0</v>
      </c>
      <c r="Y79" s="159">
        <v>45505</v>
      </c>
      <c r="Z79" s="133">
        <v>45657</v>
      </c>
      <c r="AA79" s="103">
        <f t="shared" si="22"/>
        <v>152</v>
      </c>
      <c r="AB79" s="675"/>
      <c r="AC79" s="648"/>
      <c r="AD79" s="648"/>
      <c r="AE79" s="648"/>
      <c r="AF79" s="648"/>
      <c r="AG79" s="103" t="s">
        <v>333</v>
      </c>
      <c r="AH79" s="103" t="s">
        <v>507</v>
      </c>
      <c r="AI79" s="146">
        <v>67247534.579999998</v>
      </c>
      <c r="AJ79" s="103" t="s">
        <v>77</v>
      </c>
      <c r="AK79" s="103" t="s">
        <v>54</v>
      </c>
      <c r="AL79" s="133">
        <v>45505</v>
      </c>
      <c r="AM79" s="102">
        <v>99171884</v>
      </c>
      <c r="AN79" s="102">
        <v>99171884</v>
      </c>
      <c r="AO79" s="101">
        <v>0</v>
      </c>
      <c r="AP79" s="316">
        <f>AO79/AN79</f>
        <v>0</v>
      </c>
      <c r="AQ79" s="297" t="s">
        <v>655</v>
      </c>
      <c r="AR79" s="768"/>
      <c r="AS79" s="849"/>
      <c r="AT79" s="849"/>
      <c r="AU79" s="883"/>
    </row>
    <row r="80" spans="1:47" ht="54.6" customHeight="1" x14ac:dyDescent="0.2">
      <c r="A80" s="653"/>
      <c r="B80" s="839"/>
      <c r="C80" s="800"/>
      <c r="D80" s="647" t="s">
        <v>281</v>
      </c>
      <c r="E80" s="648"/>
      <c r="F80" s="727"/>
      <c r="G80" s="648"/>
      <c r="H80" s="649"/>
      <c r="I80" s="667" t="s">
        <v>631</v>
      </c>
      <c r="J80" s="690">
        <v>0.1</v>
      </c>
      <c r="K80" s="843">
        <v>0</v>
      </c>
      <c r="L80" s="829">
        <v>0</v>
      </c>
      <c r="M80" s="822">
        <v>0</v>
      </c>
      <c r="N80" s="615">
        <v>2.5000000000000001E-2</v>
      </c>
      <c r="O80" s="119" t="s">
        <v>632</v>
      </c>
      <c r="P80" s="153"/>
      <c r="Q80" s="667" t="s">
        <v>305</v>
      </c>
      <c r="R80" s="324">
        <v>0.25</v>
      </c>
      <c r="S80" s="325">
        <v>0</v>
      </c>
      <c r="T80" s="329">
        <v>0</v>
      </c>
      <c r="U80" s="327">
        <v>0</v>
      </c>
      <c r="V80" s="144"/>
      <c r="W80" s="370">
        <v>2.5000000000000001E-2</v>
      </c>
      <c r="X80" s="219">
        <f t="shared" si="21"/>
        <v>0.1</v>
      </c>
      <c r="Y80" s="159">
        <v>45505</v>
      </c>
      <c r="Z80" s="133">
        <v>45657</v>
      </c>
      <c r="AA80" s="103">
        <f t="shared" si="22"/>
        <v>152</v>
      </c>
      <c r="AB80" s="675"/>
      <c r="AC80" s="648"/>
      <c r="AD80" s="648"/>
      <c r="AE80" s="648"/>
      <c r="AF80" s="648"/>
      <c r="AG80" s="103" t="s">
        <v>333</v>
      </c>
      <c r="AH80" s="103" t="s">
        <v>510</v>
      </c>
      <c r="AI80" s="146">
        <v>112079224.15000001</v>
      </c>
      <c r="AJ80" s="103" t="s">
        <v>55</v>
      </c>
      <c r="AK80" s="103" t="s">
        <v>54</v>
      </c>
      <c r="AL80" s="133">
        <v>45505</v>
      </c>
      <c r="AM80" s="102">
        <v>450102600</v>
      </c>
      <c r="AN80" s="102">
        <v>875506576</v>
      </c>
      <c r="AO80" s="101">
        <v>871374001</v>
      </c>
      <c r="AP80" s="316">
        <f>AO80/AN80</f>
        <v>0.99527978988018473</v>
      </c>
      <c r="AQ80" s="297" t="s">
        <v>660</v>
      </c>
      <c r="AR80" s="768"/>
      <c r="AS80" s="849"/>
      <c r="AT80" s="849"/>
      <c r="AU80" s="883"/>
    </row>
    <row r="81" spans="1:47" ht="65.45" customHeight="1" x14ac:dyDescent="0.2">
      <c r="A81" s="653"/>
      <c r="B81" s="839"/>
      <c r="C81" s="800"/>
      <c r="D81" s="649"/>
      <c r="E81" s="648"/>
      <c r="F81" s="727"/>
      <c r="G81" s="648"/>
      <c r="H81" s="204" t="s">
        <v>516</v>
      </c>
      <c r="I81" s="667"/>
      <c r="J81" s="690"/>
      <c r="K81" s="843"/>
      <c r="L81" s="829"/>
      <c r="M81" s="822"/>
      <c r="N81" s="615"/>
      <c r="O81" s="119" t="s">
        <v>633</v>
      </c>
      <c r="P81" s="153"/>
      <c r="Q81" s="647"/>
      <c r="R81" s="324">
        <v>1</v>
      </c>
      <c r="S81" s="325">
        <v>0</v>
      </c>
      <c r="T81" s="329">
        <v>0.5</v>
      </c>
      <c r="U81" s="327">
        <v>0.4</v>
      </c>
      <c r="V81" s="144"/>
      <c r="W81" s="370">
        <v>0.1</v>
      </c>
      <c r="X81" s="219">
        <f t="shared" si="21"/>
        <v>1</v>
      </c>
      <c r="Y81" s="159">
        <v>45505</v>
      </c>
      <c r="Z81" s="133">
        <v>45657</v>
      </c>
      <c r="AA81" s="103">
        <f t="shared" si="22"/>
        <v>152</v>
      </c>
      <c r="AB81" s="675"/>
      <c r="AC81" s="648"/>
      <c r="AD81" s="648"/>
      <c r="AE81" s="648"/>
      <c r="AF81" s="648"/>
      <c r="AG81" s="103" t="s">
        <v>333</v>
      </c>
      <c r="AH81" s="103" t="s">
        <v>506</v>
      </c>
      <c r="AI81" s="146">
        <v>44831689.659999996</v>
      </c>
      <c r="AJ81" s="103" t="s">
        <v>77</v>
      </c>
      <c r="AK81" s="103" t="s">
        <v>54</v>
      </c>
      <c r="AL81" s="133">
        <v>45505</v>
      </c>
      <c r="AM81" s="102">
        <v>0</v>
      </c>
      <c r="AN81" s="102">
        <v>377288383</v>
      </c>
      <c r="AO81" s="101">
        <v>391600000</v>
      </c>
      <c r="AP81" s="316">
        <f>AO81/AN81</f>
        <v>1.0379328324031647</v>
      </c>
      <c r="AQ81" s="297" t="s">
        <v>666</v>
      </c>
      <c r="AR81" s="768"/>
      <c r="AS81" s="849"/>
      <c r="AT81" s="849"/>
      <c r="AU81" s="883"/>
    </row>
    <row r="82" spans="1:47" ht="49.5" customHeight="1" x14ac:dyDescent="0.2">
      <c r="A82" s="653"/>
      <c r="B82" s="839"/>
      <c r="C82" s="800"/>
      <c r="D82" s="647" t="s">
        <v>283</v>
      </c>
      <c r="E82" s="648"/>
      <c r="F82" s="727"/>
      <c r="G82" s="648"/>
      <c r="H82" s="647" t="s">
        <v>336</v>
      </c>
      <c r="I82" s="647" t="s">
        <v>634</v>
      </c>
      <c r="J82" s="696" t="s">
        <v>503</v>
      </c>
      <c r="K82" s="694" t="s">
        <v>503</v>
      </c>
      <c r="L82" s="677" t="s">
        <v>503</v>
      </c>
      <c r="M82" s="823" t="s">
        <v>503</v>
      </c>
      <c r="N82" s="616" t="s">
        <v>503</v>
      </c>
      <c r="O82" s="202" t="s">
        <v>635</v>
      </c>
      <c r="P82" s="153"/>
      <c r="Q82" s="646" t="s">
        <v>300</v>
      </c>
      <c r="R82" s="324" t="s">
        <v>503</v>
      </c>
      <c r="S82" s="325" t="s">
        <v>512</v>
      </c>
      <c r="T82" s="329" t="s">
        <v>512</v>
      </c>
      <c r="U82" s="327" t="s">
        <v>512</v>
      </c>
      <c r="V82" s="144"/>
      <c r="W82" s="370" t="s">
        <v>512</v>
      </c>
      <c r="X82" s="219" t="s">
        <v>512</v>
      </c>
      <c r="Y82" s="159">
        <v>45505</v>
      </c>
      <c r="Z82" s="133">
        <v>45657</v>
      </c>
      <c r="AA82" s="103">
        <f t="shared" si="22"/>
        <v>152</v>
      </c>
      <c r="AB82" s="675"/>
      <c r="AC82" s="648"/>
      <c r="AD82" s="648"/>
      <c r="AE82" s="648"/>
      <c r="AF82" s="648"/>
      <c r="AG82" s="103" t="s">
        <v>333</v>
      </c>
      <c r="AH82" s="103" t="s">
        <v>510</v>
      </c>
      <c r="AI82" s="146">
        <v>67247534.489999995</v>
      </c>
      <c r="AJ82" s="103" t="s">
        <v>55</v>
      </c>
      <c r="AK82" s="103" t="s">
        <v>62</v>
      </c>
      <c r="AL82" s="133">
        <v>45505</v>
      </c>
      <c r="AM82" s="102">
        <v>0</v>
      </c>
      <c r="AN82" s="102">
        <v>29607958</v>
      </c>
      <c r="AO82" s="102">
        <v>0</v>
      </c>
      <c r="AP82" s="316">
        <f>AO82/AN82</f>
        <v>0</v>
      </c>
      <c r="AQ82" s="297" t="s">
        <v>667</v>
      </c>
      <c r="AR82" s="768"/>
      <c r="AS82" s="849"/>
      <c r="AT82" s="849"/>
      <c r="AU82" s="883"/>
    </row>
    <row r="83" spans="1:47" ht="49.5" customHeight="1" x14ac:dyDescent="0.2">
      <c r="A83" s="653"/>
      <c r="B83" s="839"/>
      <c r="C83" s="800"/>
      <c r="D83" s="648"/>
      <c r="E83" s="648"/>
      <c r="F83" s="727"/>
      <c r="G83" s="648"/>
      <c r="H83" s="648"/>
      <c r="I83" s="648"/>
      <c r="J83" s="697"/>
      <c r="K83" s="709"/>
      <c r="L83" s="678"/>
      <c r="M83" s="825"/>
      <c r="N83" s="618"/>
      <c r="O83" s="202" t="s">
        <v>636</v>
      </c>
      <c r="P83" s="153"/>
      <c r="Q83" s="646"/>
      <c r="R83" s="324">
        <v>6</v>
      </c>
      <c r="S83" s="325">
        <v>0</v>
      </c>
      <c r="T83" s="329">
        <v>4</v>
      </c>
      <c r="U83" s="327">
        <v>1</v>
      </c>
      <c r="V83" s="144"/>
      <c r="W83" s="370">
        <v>1</v>
      </c>
      <c r="X83" s="219">
        <f t="shared" ref="X83:X85" si="23">+(S83+T83+U83)/R83</f>
        <v>0.83333333333333337</v>
      </c>
      <c r="Y83" s="159">
        <v>45505</v>
      </c>
      <c r="Z83" s="133">
        <v>45657</v>
      </c>
      <c r="AA83" s="103">
        <f t="shared" si="22"/>
        <v>152</v>
      </c>
      <c r="AB83" s="675"/>
      <c r="AC83" s="648"/>
      <c r="AD83" s="648"/>
      <c r="AE83" s="648"/>
      <c r="AF83" s="648"/>
      <c r="AG83" s="103" t="s">
        <v>333</v>
      </c>
      <c r="AH83" s="103" t="s">
        <v>506</v>
      </c>
      <c r="AI83" s="146">
        <v>156910913.81</v>
      </c>
      <c r="AJ83" s="103" t="s">
        <v>77</v>
      </c>
      <c r="AK83" s="103" t="s">
        <v>62</v>
      </c>
      <c r="AL83" s="133">
        <v>45505</v>
      </c>
      <c r="AM83" s="663">
        <v>151131360</v>
      </c>
      <c r="AN83" s="663">
        <v>151131361</v>
      </c>
      <c r="AO83" s="663">
        <v>146747000</v>
      </c>
      <c r="AP83" s="813">
        <f>AO83/AN83</f>
        <v>0.97098973389116772</v>
      </c>
      <c r="AQ83" s="652" t="s">
        <v>654</v>
      </c>
      <c r="AR83" s="768"/>
      <c r="AS83" s="849"/>
      <c r="AT83" s="849"/>
      <c r="AU83" s="883"/>
    </row>
    <row r="84" spans="1:47" ht="49.5" customHeight="1" x14ac:dyDescent="0.2">
      <c r="A84" s="653"/>
      <c r="B84" s="839"/>
      <c r="C84" s="800"/>
      <c r="D84" s="648"/>
      <c r="E84" s="648"/>
      <c r="F84" s="727"/>
      <c r="G84" s="648"/>
      <c r="H84" s="648"/>
      <c r="I84" s="648"/>
      <c r="J84" s="697"/>
      <c r="K84" s="709"/>
      <c r="L84" s="678"/>
      <c r="M84" s="825"/>
      <c r="N84" s="618"/>
      <c r="O84" s="202" t="s">
        <v>637</v>
      </c>
      <c r="P84" s="153"/>
      <c r="Q84" s="646"/>
      <c r="R84" s="103">
        <v>1</v>
      </c>
      <c r="S84" s="160">
        <v>0</v>
      </c>
      <c r="T84" s="158">
        <v>0</v>
      </c>
      <c r="U84" s="306">
        <v>1</v>
      </c>
      <c r="V84" s="144"/>
      <c r="W84" s="370">
        <v>0</v>
      </c>
      <c r="X84" s="219">
        <f t="shared" si="23"/>
        <v>1</v>
      </c>
      <c r="Y84" s="159">
        <v>45505</v>
      </c>
      <c r="Z84" s="133">
        <v>45657</v>
      </c>
      <c r="AA84" s="103">
        <f t="shared" si="22"/>
        <v>152</v>
      </c>
      <c r="AB84" s="675"/>
      <c r="AC84" s="648"/>
      <c r="AD84" s="648"/>
      <c r="AE84" s="648"/>
      <c r="AF84" s="648"/>
      <c r="AG84" s="103" t="s">
        <v>511</v>
      </c>
      <c r="AH84" s="103"/>
      <c r="AI84" s="103">
        <v>0</v>
      </c>
      <c r="AJ84" s="141"/>
      <c r="AK84" s="103" t="s">
        <v>62</v>
      </c>
      <c r="AL84" s="129"/>
      <c r="AM84" s="663"/>
      <c r="AN84" s="663"/>
      <c r="AO84" s="663"/>
      <c r="AP84" s="813"/>
      <c r="AQ84" s="654"/>
      <c r="AR84" s="768"/>
      <c r="AS84" s="849"/>
      <c r="AT84" s="849"/>
      <c r="AU84" s="883"/>
    </row>
    <row r="85" spans="1:47" ht="62.1" customHeight="1" x14ac:dyDescent="0.2">
      <c r="A85" s="654"/>
      <c r="B85" s="840"/>
      <c r="C85" s="801"/>
      <c r="D85" s="649"/>
      <c r="E85" s="649"/>
      <c r="F85" s="728"/>
      <c r="G85" s="649"/>
      <c r="H85" s="649"/>
      <c r="I85" s="649"/>
      <c r="J85" s="698"/>
      <c r="K85" s="695"/>
      <c r="L85" s="679"/>
      <c r="M85" s="824"/>
      <c r="N85" s="617"/>
      <c r="O85" s="203" t="s">
        <v>638</v>
      </c>
      <c r="P85" s="153"/>
      <c r="Q85" s="646"/>
      <c r="R85" s="103">
        <v>6</v>
      </c>
      <c r="S85" s="160">
        <v>0</v>
      </c>
      <c r="T85" s="144">
        <v>4</v>
      </c>
      <c r="U85" s="306">
        <v>1</v>
      </c>
      <c r="V85" s="144"/>
      <c r="W85" s="370">
        <v>1</v>
      </c>
      <c r="X85" s="219">
        <f t="shared" si="23"/>
        <v>0.83333333333333337</v>
      </c>
      <c r="Y85" s="159">
        <v>45505</v>
      </c>
      <c r="Z85" s="133">
        <v>45657</v>
      </c>
      <c r="AA85" s="103">
        <f t="shared" si="22"/>
        <v>152</v>
      </c>
      <c r="AB85" s="676"/>
      <c r="AC85" s="649"/>
      <c r="AD85" s="649"/>
      <c r="AE85" s="649"/>
      <c r="AF85" s="649"/>
      <c r="AG85" s="103" t="s">
        <v>333</v>
      </c>
      <c r="AH85" s="103" t="s">
        <v>506</v>
      </c>
      <c r="AI85" s="146">
        <v>112079224.15000001</v>
      </c>
      <c r="AJ85" s="103" t="s">
        <v>77</v>
      </c>
      <c r="AK85" s="103" t="s">
        <v>54</v>
      </c>
      <c r="AL85" s="133">
        <v>45505</v>
      </c>
      <c r="AM85" s="102">
        <v>0</v>
      </c>
      <c r="AN85" s="102">
        <v>300000000</v>
      </c>
      <c r="AO85" s="138">
        <v>300000000</v>
      </c>
      <c r="AP85" s="138">
        <f>AO85/AN85</f>
        <v>1</v>
      </c>
      <c r="AQ85" s="127" t="s">
        <v>652</v>
      </c>
      <c r="AR85" s="769"/>
      <c r="AS85" s="849"/>
      <c r="AT85" s="849"/>
      <c r="AU85" s="883"/>
    </row>
    <row r="86" spans="1:47" ht="62.1" customHeight="1" x14ac:dyDescent="0.2">
      <c r="A86" s="230"/>
      <c r="B86" s="206"/>
      <c r="C86" s="194"/>
      <c r="D86" s="224"/>
      <c r="E86" s="712" t="s">
        <v>546</v>
      </c>
      <c r="F86" s="713"/>
      <c r="G86" s="713"/>
      <c r="H86" s="713"/>
      <c r="I86" s="713"/>
      <c r="J86" s="713"/>
      <c r="K86" s="713"/>
      <c r="L86" s="713"/>
      <c r="M86" s="713"/>
      <c r="N86" s="713"/>
      <c r="O86" s="713"/>
      <c r="P86" s="713"/>
      <c r="Q86" s="713"/>
      <c r="R86" s="713"/>
      <c r="S86" s="713"/>
      <c r="T86" s="713"/>
      <c r="U86" s="713"/>
      <c r="V86" s="714"/>
      <c r="W86" s="348"/>
      <c r="X86" s="231">
        <f>AVERAGE(X74:X85)</f>
        <v>0.70606060606060594</v>
      </c>
      <c r="Y86" s="159"/>
      <c r="Z86" s="133"/>
      <c r="AA86" s="103"/>
      <c r="AB86" s="139"/>
      <c r="AC86" s="185"/>
      <c r="AD86" s="185"/>
      <c r="AE86" s="185"/>
      <c r="AF86" s="224"/>
      <c r="AG86" s="103"/>
      <c r="AH86" s="103"/>
      <c r="AI86" s="146"/>
      <c r="AJ86" s="103"/>
      <c r="AK86" s="103"/>
      <c r="AL86" s="133"/>
      <c r="AM86" s="293">
        <f>SUM(AM74:AM85)</f>
        <v>1824024003</v>
      </c>
      <c r="AN86" s="293">
        <f t="shared" ref="AN86" si="24">SUM(AN74:AN85)</f>
        <v>3609120884</v>
      </c>
      <c r="AO86" s="293">
        <f>SUM(AO74:AO85)</f>
        <v>3392171335</v>
      </c>
      <c r="AP86" s="317">
        <f>AO86/AN86</f>
        <v>0.93988853353131407</v>
      </c>
      <c r="AQ86" s="127"/>
      <c r="AR86" s="288"/>
      <c r="AS86" s="253">
        <f>SUM(AS74)</f>
        <v>5236033065.2999992</v>
      </c>
      <c r="AT86" s="253">
        <f>SUM(AT74)</f>
        <v>3098340807</v>
      </c>
      <c r="AU86" s="254">
        <f>+AT86/AS86</f>
        <v>0.59173438524160282</v>
      </c>
    </row>
    <row r="87" spans="1:47" s="108" customFormat="1" ht="8.4499999999999993" customHeight="1" x14ac:dyDescent="0.2">
      <c r="A87" s="128"/>
      <c r="B87" s="57"/>
      <c r="C87" s="105"/>
      <c r="D87" s="111"/>
      <c r="E87" s="57"/>
      <c r="F87" s="106"/>
      <c r="G87" s="57"/>
      <c r="H87" s="120"/>
      <c r="I87" s="57"/>
      <c r="J87" s="142"/>
      <c r="K87" s="142"/>
      <c r="L87" s="171"/>
      <c r="M87" s="142"/>
      <c r="N87" s="142"/>
      <c r="O87" s="112"/>
      <c r="P87" s="110"/>
      <c r="Q87" s="150"/>
      <c r="R87" s="109"/>
      <c r="S87" s="160"/>
      <c r="T87" s="160"/>
      <c r="U87" s="160"/>
      <c r="V87" s="160"/>
      <c r="W87" s="160"/>
      <c r="X87" s="160"/>
      <c r="Y87" s="161"/>
      <c r="Z87" s="109"/>
      <c r="AA87" s="110"/>
      <c r="AB87" s="109"/>
      <c r="AC87" s="57"/>
      <c r="AD87" s="57"/>
      <c r="AE87" s="109"/>
      <c r="AF87" s="111"/>
      <c r="AG87" s="109"/>
      <c r="AH87" s="110"/>
      <c r="AI87" s="110"/>
      <c r="AJ87" s="123"/>
      <c r="AK87" s="110"/>
      <c r="AL87" s="110"/>
      <c r="AM87" s="109"/>
      <c r="AN87" s="109"/>
      <c r="AO87" s="109"/>
      <c r="AP87" s="109"/>
      <c r="AQ87" s="112"/>
      <c r="AR87" s="151"/>
      <c r="AS87" s="110"/>
      <c r="AT87" s="110"/>
      <c r="AU87" s="110"/>
    </row>
    <row r="88" spans="1:47" ht="57" customHeight="1" x14ac:dyDescent="0.2">
      <c r="A88" s="821"/>
      <c r="B88" s="832" t="s">
        <v>294</v>
      </c>
      <c r="C88" s="799" t="s">
        <v>524</v>
      </c>
      <c r="D88" s="647" t="s">
        <v>307</v>
      </c>
      <c r="E88" s="647" t="s">
        <v>346</v>
      </c>
      <c r="F88" s="835">
        <v>2024139910267</v>
      </c>
      <c r="G88" s="647" t="s">
        <v>348</v>
      </c>
      <c r="H88" s="647" t="s">
        <v>349</v>
      </c>
      <c r="I88" s="652" t="s">
        <v>600</v>
      </c>
      <c r="J88" s="691" t="s">
        <v>503</v>
      </c>
      <c r="K88" s="694" t="s">
        <v>503</v>
      </c>
      <c r="L88" s="702" t="s">
        <v>503</v>
      </c>
      <c r="M88" s="826" t="s">
        <v>503</v>
      </c>
      <c r="N88" s="619" t="s">
        <v>503</v>
      </c>
      <c r="O88" s="96" t="s">
        <v>639</v>
      </c>
      <c r="P88" s="637" t="s">
        <v>649</v>
      </c>
      <c r="Q88" s="637" t="s">
        <v>300</v>
      </c>
      <c r="R88" s="103" t="s">
        <v>503</v>
      </c>
      <c r="S88" s="109" t="s">
        <v>503</v>
      </c>
      <c r="T88" s="103" t="s">
        <v>503</v>
      </c>
      <c r="U88" s="307" t="s">
        <v>503</v>
      </c>
      <c r="V88" s="144"/>
      <c r="W88" s="370" t="s">
        <v>503</v>
      </c>
      <c r="X88" s="144" t="s">
        <v>512</v>
      </c>
      <c r="Y88" s="144" t="s">
        <v>503</v>
      </c>
      <c r="Z88" s="103" t="s">
        <v>503</v>
      </c>
      <c r="AA88" s="103" t="s">
        <v>503</v>
      </c>
      <c r="AB88" s="660" t="s">
        <v>503</v>
      </c>
      <c r="AC88" s="647" t="s">
        <v>332</v>
      </c>
      <c r="AD88" s="647" t="s">
        <v>323</v>
      </c>
      <c r="AE88" s="668" t="s">
        <v>512</v>
      </c>
      <c r="AF88" s="668" t="s">
        <v>512</v>
      </c>
      <c r="AG88" s="103" t="s">
        <v>511</v>
      </c>
      <c r="AH88" s="103" t="s">
        <v>64</v>
      </c>
      <c r="AI88" s="103" t="s">
        <v>64</v>
      </c>
      <c r="AJ88" s="141"/>
      <c r="AK88" s="129"/>
      <c r="AL88" s="129"/>
      <c r="AM88" s="660" t="s">
        <v>512</v>
      </c>
      <c r="AN88" s="660" t="s">
        <v>512</v>
      </c>
      <c r="AO88" s="134"/>
      <c r="AP88" s="134"/>
      <c r="AQ88" s="660" t="s">
        <v>512</v>
      </c>
      <c r="AR88" s="818" t="s">
        <v>512</v>
      </c>
      <c r="AS88" s="129"/>
      <c r="AT88" s="129"/>
      <c r="AU88" s="129"/>
    </row>
    <row r="89" spans="1:47" ht="71.25" x14ac:dyDescent="0.2">
      <c r="A89" s="821"/>
      <c r="B89" s="833"/>
      <c r="C89" s="800"/>
      <c r="D89" s="648"/>
      <c r="E89" s="648"/>
      <c r="F89" s="836"/>
      <c r="G89" s="648"/>
      <c r="H89" s="648"/>
      <c r="I89" s="653"/>
      <c r="J89" s="693"/>
      <c r="K89" s="709"/>
      <c r="L89" s="830"/>
      <c r="M89" s="827"/>
      <c r="N89" s="620"/>
      <c r="O89" s="96" t="s">
        <v>640</v>
      </c>
      <c r="P89" s="638"/>
      <c r="Q89" s="638"/>
      <c r="R89" s="103" t="s">
        <v>503</v>
      </c>
      <c r="S89" s="109" t="s">
        <v>503</v>
      </c>
      <c r="T89" s="103" t="s">
        <v>503</v>
      </c>
      <c r="U89" s="307" t="s">
        <v>503</v>
      </c>
      <c r="V89" s="144"/>
      <c r="W89" s="370" t="s">
        <v>503</v>
      </c>
      <c r="X89" s="144" t="s">
        <v>512</v>
      </c>
      <c r="Y89" s="144" t="s">
        <v>503</v>
      </c>
      <c r="Z89" s="103" t="s">
        <v>503</v>
      </c>
      <c r="AA89" s="103" t="s">
        <v>503</v>
      </c>
      <c r="AB89" s="661"/>
      <c r="AC89" s="648"/>
      <c r="AD89" s="648"/>
      <c r="AE89" s="668"/>
      <c r="AF89" s="668"/>
      <c r="AG89" s="103" t="s">
        <v>511</v>
      </c>
      <c r="AH89" s="103" t="s">
        <v>64</v>
      </c>
      <c r="AI89" s="103" t="s">
        <v>64</v>
      </c>
      <c r="AJ89" s="141"/>
      <c r="AK89" s="129"/>
      <c r="AL89" s="129"/>
      <c r="AM89" s="661"/>
      <c r="AN89" s="661"/>
      <c r="AO89" s="136"/>
      <c r="AP89" s="136"/>
      <c r="AQ89" s="661"/>
      <c r="AR89" s="819"/>
      <c r="AS89" s="129"/>
      <c r="AT89" s="129"/>
      <c r="AU89" s="129"/>
    </row>
    <row r="90" spans="1:47" ht="57" x14ac:dyDescent="0.2">
      <c r="A90" s="821"/>
      <c r="B90" s="833"/>
      <c r="C90" s="800"/>
      <c r="D90" s="648"/>
      <c r="E90" s="648"/>
      <c r="F90" s="836"/>
      <c r="G90" s="648"/>
      <c r="H90" s="648"/>
      <c r="I90" s="653"/>
      <c r="J90" s="693"/>
      <c r="K90" s="709"/>
      <c r="L90" s="830"/>
      <c r="M90" s="827"/>
      <c r="N90" s="620"/>
      <c r="O90" s="96" t="s">
        <v>641</v>
      </c>
      <c r="P90" s="638"/>
      <c r="Q90" s="638"/>
      <c r="R90" s="103" t="s">
        <v>503</v>
      </c>
      <c r="S90" s="109" t="s">
        <v>503</v>
      </c>
      <c r="T90" s="103" t="s">
        <v>503</v>
      </c>
      <c r="U90" s="307" t="s">
        <v>503</v>
      </c>
      <c r="V90" s="144"/>
      <c r="W90" s="370" t="s">
        <v>503</v>
      </c>
      <c r="X90" s="144" t="s">
        <v>512</v>
      </c>
      <c r="Y90" s="144" t="s">
        <v>503</v>
      </c>
      <c r="Z90" s="103" t="s">
        <v>503</v>
      </c>
      <c r="AA90" s="103" t="s">
        <v>503</v>
      </c>
      <c r="AB90" s="661"/>
      <c r="AC90" s="648"/>
      <c r="AD90" s="648"/>
      <c r="AE90" s="668"/>
      <c r="AF90" s="668"/>
      <c r="AG90" s="103" t="s">
        <v>511</v>
      </c>
      <c r="AH90" s="103" t="s">
        <v>64</v>
      </c>
      <c r="AI90" s="103" t="s">
        <v>64</v>
      </c>
      <c r="AJ90" s="141"/>
      <c r="AK90" s="129"/>
      <c r="AL90" s="129"/>
      <c r="AM90" s="661"/>
      <c r="AN90" s="661"/>
      <c r="AO90" s="136"/>
      <c r="AP90" s="136"/>
      <c r="AQ90" s="661"/>
      <c r="AR90" s="819"/>
      <c r="AS90" s="129"/>
      <c r="AT90" s="129"/>
      <c r="AU90" s="129"/>
    </row>
    <row r="91" spans="1:47" ht="71.25" x14ac:dyDescent="0.2">
      <c r="A91" s="821"/>
      <c r="B91" s="834"/>
      <c r="C91" s="801"/>
      <c r="D91" s="649"/>
      <c r="E91" s="649"/>
      <c r="F91" s="837"/>
      <c r="G91" s="649"/>
      <c r="H91" s="649"/>
      <c r="I91" s="654"/>
      <c r="J91" s="692"/>
      <c r="K91" s="695"/>
      <c r="L91" s="703"/>
      <c r="M91" s="828"/>
      <c r="N91" s="621"/>
      <c r="O91" s="96" t="s">
        <v>642</v>
      </c>
      <c r="P91" s="639"/>
      <c r="Q91" s="639"/>
      <c r="R91" s="103" t="s">
        <v>503</v>
      </c>
      <c r="S91" s="109" t="s">
        <v>503</v>
      </c>
      <c r="T91" s="103" t="s">
        <v>503</v>
      </c>
      <c r="U91" s="307" t="s">
        <v>503</v>
      </c>
      <c r="V91" s="144"/>
      <c r="W91" s="370" t="s">
        <v>503</v>
      </c>
      <c r="X91" s="144" t="s">
        <v>512</v>
      </c>
      <c r="Y91" s="144" t="s">
        <v>503</v>
      </c>
      <c r="Z91" s="103" t="s">
        <v>503</v>
      </c>
      <c r="AA91" s="103" t="s">
        <v>503</v>
      </c>
      <c r="AB91" s="662"/>
      <c r="AC91" s="649"/>
      <c r="AD91" s="649"/>
      <c r="AE91" s="668"/>
      <c r="AF91" s="668"/>
      <c r="AG91" s="103" t="s">
        <v>511</v>
      </c>
      <c r="AH91" s="103" t="s">
        <v>64</v>
      </c>
      <c r="AI91" s="103" t="s">
        <v>64</v>
      </c>
      <c r="AJ91" s="141"/>
      <c r="AK91" s="129"/>
      <c r="AL91" s="129"/>
      <c r="AM91" s="662"/>
      <c r="AN91" s="662"/>
      <c r="AO91" s="135"/>
      <c r="AP91" s="135"/>
      <c r="AQ91" s="662"/>
      <c r="AR91" s="820"/>
      <c r="AS91" s="129"/>
      <c r="AT91" s="129"/>
      <c r="AU91" s="129"/>
    </row>
    <row r="92" spans="1:47" ht="54.75" customHeight="1" x14ac:dyDescent="0.2">
      <c r="A92" s="99"/>
      <c r="B92" s="205"/>
      <c r="C92" s="194"/>
      <c r="D92" s="185"/>
      <c r="E92" s="712" t="s">
        <v>547</v>
      </c>
      <c r="F92" s="713"/>
      <c r="G92" s="713"/>
      <c r="H92" s="713"/>
      <c r="I92" s="713"/>
      <c r="J92" s="713"/>
      <c r="K92" s="713"/>
      <c r="L92" s="713"/>
      <c r="M92" s="713"/>
      <c r="N92" s="713"/>
      <c r="O92" s="713"/>
      <c r="P92" s="713"/>
      <c r="Q92" s="713"/>
      <c r="R92" s="713"/>
      <c r="S92" s="713"/>
      <c r="T92" s="713"/>
      <c r="U92" s="713"/>
      <c r="V92" s="714"/>
      <c r="W92" s="348"/>
      <c r="X92" s="144"/>
      <c r="Y92" s="144"/>
      <c r="Z92" s="103"/>
      <c r="AA92" s="103"/>
      <c r="AB92" s="135"/>
      <c r="AC92" s="185"/>
      <c r="AD92" s="224"/>
      <c r="AE92" s="103"/>
      <c r="AF92" s="103"/>
      <c r="AG92" s="103"/>
      <c r="AH92" s="103"/>
      <c r="AI92" s="103"/>
      <c r="AJ92" s="141"/>
      <c r="AK92" s="129"/>
      <c r="AL92" s="129"/>
      <c r="AM92" s="135"/>
      <c r="AN92" s="135"/>
      <c r="AO92" s="135"/>
      <c r="AP92" s="135"/>
      <c r="AQ92" s="192"/>
      <c r="AR92" s="290"/>
      <c r="AS92" s="129"/>
      <c r="AT92" s="129"/>
      <c r="AU92" s="129"/>
    </row>
    <row r="93" spans="1:47" s="108" customFormat="1" ht="49.5" customHeight="1" x14ac:dyDescent="0.2">
      <c r="B93" s="61"/>
      <c r="C93" s="148"/>
      <c r="D93" s="61"/>
      <c r="E93" s="61"/>
      <c r="F93" s="149"/>
      <c r="G93" s="61"/>
      <c r="H93" s="61"/>
      <c r="I93" s="61"/>
      <c r="J93" s="150"/>
      <c r="K93" s="150"/>
      <c r="L93" s="172"/>
      <c r="M93" s="150"/>
      <c r="N93" s="150"/>
      <c r="O93" s="113"/>
      <c r="P93" s="110"/>
      <c r="Q93" s="150"/>
      <c r="R93" s="109"/>
      <c r="S93" s="160"/>
      <c r="T93" s="160"/>
      <c r="U93" s="160"/>
      <c r="V93" s="160"/>
      <c r="W93" s="160"/>
      <c r="X93" s="160"/>
      <c r="Y93" s="160"/>
      <c r="Z93" s="109"/>
      <c r="AA93" s="109"/>
      <c r="AB93" s="110"/>
      <c r="AC93" s="57"/>
      <c r="AD93" s="151"/>
      <c r="AE93" s="123"/>
      <c r="AF93" s="123"/>
      <c r="AG93" s="109"/>
      <c r="AH93" s="109"/>
      <c r="AI93" s="109"/>
      <c r="AJ93" s="123"/>
      <c r="AK93" s="110"/>
      <c r="AL93" s="110"/>
      <c r="AM93" s="109"/>
      <c r="AN93" s="109"/>
      <c r="AO93" s="109"/>
      <c r="AP93" s="109"/>
      <c r="AQ93" s="107"/>
      <c r="AR93" s="291"/>
      <c r="AS93" s="110"/>
      <c r="AT93" s="110"/>
      <c r="AU93" s="110"/>
    </row>
    <row r="94" spans="1:47" ht="75.599999999999994" customHeight="1" x14ac:dyDescent="0.2">
      <c r="A94" s="760"/>
      <c r="B94" s="667" t="s">
        <v>295</v>
      </c>
      <c r="C94" s="667" t="s">
        <v>525</v>
      </c>
      <c r="D94" s="667" t="s">
        <v>308</v>
      </c>
      <c r="E94" s="667" t="s">
        <v>347</v>
      </c>
      <c r="F94" s="720">
        <v>2024130010268</v>
      </c>
      <c r="G94" s="667" t="s">
        <v>350</v>
      </c>
      <c r="H94" s="667" t="s">
        <v>351</v>
      </c>
      <c r="I94" s="667" t="s">
        <v>623</v>
      </c>
      <c r="J94" s="710" t="s">
        <v>503</v>
      </c>
      <c r="K94" s="843" t="s">
        <v>503</v>
      </c>
      <c r="L94" s="831" t="s">
        <v>503</v>
      </c>
      <c r="M94" s="699" t="s">
        <v>503</v>
      </c>
      <c r="N94" s="622" t="s">
        <v>503</v>
      </c>
      <c r="O94" s="119" t="s">
        <v>643</v>
      </c>
      <c r="P94" s="637" t="s">
        <v>649</v>
      </c>
      <c r="Q94" s="844" t="s">
        <v>301</v>
      </c>
      <c r="R94" s="103" t="s">
        <v>503</v>
      </c>
      <c r="S94" s="109" t="s">
        <v>503</v>
      </c>
      <c r="T94" s="103" t="s">
        <v>503</v>
      </c>
      <c r="U94" s="307" t="s">
        <v>503</v>
      </c>
      <c r="V94" s="144"/>
      <c r="W94" s="370" t="s">
        <v>503</v>
      </c>
      <c r="X94" s="144" t="s">
        <v>512</v>
      </c>
      <c r="Y94" s="144" t="s">
        <v>503</v>
      </c>
      <c r="Z94" s="103" t="s">
        <v>503</v>
      </c>
      <c r="AA94" s="103" t="s">
        <v>503</v>
      </c>
      <c r="AB94" s="660" t="s">
        <v>503</v>
      </c>
      <c r="AC94" s="667" t="s">
        <v>332</v>
      </c>
      <c r="AD94" s="667" t="s">
        <v>323</v>
      </c>
      <c r="AE94" s="668" t="s">
        <v>512</v>
      </c>
      <c r="AF94" s="668" t="s">
        <v>512</v>
      </c>
      <c r="AG94" s="103" t="s">
        <v>511</v>
      </c>
      <c r="AH94" s="103" t="s">
        <v>64</v>
      </c>
      <c r="AI94" s="103" t="s">
        <v>64</v>
      </c>
      <c r="AJ94" s="141"/>
      <c r="AK94" s="129"/>
      <c r="AL94" s="129"/>
      <c r="AM94" s="660" t="s">
        <v>512</v>
      </c>
      <c r="AN94" s="660" t="s">
        <v>512</v>
      </c>
      <c r="AO94" s="134"/>
      <c r="AP94" s="134"/>
      <c r="AQ94" s="660" t="s">
        <v>512</v>
      </c>
      <c r="AR94" s="818" t="s">
        <v>512</v>
      </c>
      <c r="AS94" s="129"/>
      <c r="AT94" s="129"/>
      <c r="AU94" s="129"/>
    </row>
    <row r="95" spans="1:47" ht="71.25" x14ac:dyDescent="0.2">
      <c r="A95" s="760"/>
      <c r="B95" s="667"/>
      <c r="C95" s="667"/>
      <c r="D95" s="667"/>
      <c r="E95" s="667"/>
      <c r="F95" s="720"/>
      <c r="G95" s="667"/>
      <c r="H95" s="667"/>
      <c r="I95" s="667"/>
      <c r="J95" s="710"/>
      <c r="K95" s="843"/>
      <c r="L95" s="831"/>
      <c r="M95" s="699"/>
      <c r="N95" s="622"/>
      <c r="O95" s="130" t="s">
        <v>644</v>
      </c>
      <c r="P95" s="638"/>
      <c r="Q95" s="844" t="s">
        <v>190</v>
      </c>
      <c r="R95" s="103" t="s">
        <v>503</v>
      </c>
      <c r="S95" s="109" t="s">
        <v>503</v>
      </c>
      <c r="T95" s="103" t="s">
        <v>503</v>
      </c>
      <c r="U95" s="307" t="s">
        <v>503</v>
      </c>
      <c r="V95" s="144"/>
      <c r="W95" s="370" t="s">
        <v>503</v>
      </c>
      <c r="X95" s="144" t="s">
        <v>512</v>
      </c>
      <c r="Y95" s="144" t="s">
        <v>503</v>
      </c>
      <c r="Z95" s="103" t="s">
        <v>503</v>
      </c>
      <c r="AA95" s="103" t="s">
        <v>503</v>
      </c>
      <c r="AB95" s="661"/>
      <c r="AC95" s="667"/>
      <c r="AD95" s="667"/>
      <c r="AE95" s="668"/>
      <c r="AF95" s="668"/>
      <c r="AG95" s="103" t="s">
        <v>511</v>
      </c>
      <c r="AH95" s="103" t="s">
        <v>64</v>
      </c>
      <c r="AI95" s="103" t="s">
        <v>64</v>
      </c>
      <c r="AJ95" s="141"/>
      <c r="AK95" s="129"/>
      <c r="AL95" s="129"/>
      <c r="AM95" s="661"/>
      <c r="AN95" s="661"/>
      <c r="AO95" s="136"/>
      <c r="AP95" s="136"/>
      <c r="AQ95" s="661"/>
      <c r="AR95" s="819"/>
      <c r="AS95" s="129"/>
      <c r="AT95" s="129"/>
      <c r="AU95" s="129"/>
    </row>
    <row r="96" spans="1:47" ht="57" x14ac:dyDescent="0.2">
      <c r="A96" s="760"/>
      <c r="B96" s="667"/>
      <c r="C96" s="667"/>
      <c r="D96" s="667"/>
      <c r="E96" s="667"/>
      <c r="F96" s="720"/>
      <c r="G96" s="667"/>
      <c r="H96" s="667"/>
      <c r="I96" s="667"/>
      <c r="J96" s="710"/>
      <c r="K96" s="843"/>
      <c r="L96" s="831"/>
      <c r="M96" s="699"/>
      <c r="N96" s="622"/>
      <c r="O96" s="130" t="s">
        <v>645</v>
      </c>
      <c r="P96" s="638"/>
      <c r="Q96" s="844" t="s">
        <v>190</v>
      </c>
      <c r="R96" s="103" t="s">
        <v>503</v>
      </c>
      <c r="S96" s="109" t="s">
        <v>503</v>
      </c>
      <c r="T96" s="103" t="s">
        <v>503</v>
      </c>
      <c r="U96" s="307" t="s">
        <v>503</v>
      </c>
      <c r="V96" s="144"/>
      <c r="W96" s="370" t="s">
        <v>503</v>
      </c>
      <c r="X96" s="144" t="s">
        <v>512</v>
      </c>
      <c r="Y96" s="144" t="s">
        <v>503</v>
      </c>
      <c r="Z96" s="103" t="s">
        <v>503</v>
      </c>
      <c r="AA96" s="103" t="s">
        <v>503</v>
      </c>
      <c r="AB96" s="661"/>
      <c r="AC96" s="667"/>
      <c r="AD96" s="667"/>
      <c r="AE96" s="668"/>
      <c r="AF96" s="668"/>
      <c r="AG96" s="103" t="s">
        <v>511</v>
      </c>
      <c r="AH96" s="103" t="s">
        <v>64</v>
      </c>
      <c r="AI96" s="103" t="s">
        <v>64</v>
      </c>
      <c r="AJ96" s="141"/>
      <c r="AK96" s="129"/>
      <c r="AL96" s="129"/>
      <c r="AM96" s="661"/>
      <c r="AN96" s="661"/>
      <c r="AO96" s="136"/>
      <c r="AP96" s="136"/>
      <c r="AQ96" s="661"/>
      <c r="AR96" s="819"/>
      <c r="AS96" s="129"/>
      <c r="AT96" s="129"/>
      <c r="AU96" s="129"/>
    </row>
    <row r="97" spans="1:47" ht="71.25" x14ac:dyDescent="0.2">
      <c r="A97" s="760"/>
      <c r="B97" s="667"/>
      <c r="C97" s="667"/>
      <c r="D97" s="667"/>
      <c r="E97" s="667"/>
      <c r="F97" s="720"/>
      <c r="G97" s="667"/>
      <c r="H97" s="667"/>
      <c r="I97" s="667"/>
      <c r="J97" s="710"/>
      <c r="K97" s="843"/>
      <c r="L97" s="831"/>
      <c r="M97" s="699"/>
      <c r="N97" s="622"/>
      <c r="O97" s="130" t="s">
        <v>646</v>
      </c>
      <c r="P97" s="639"/>
      <c r="Q97" s="844" t="s">
        <v>190</v>
      </c>
      <c r="R97" s="103" t="s">
        <v>503</v>
      </c>
      <c r="S97" s="109" t="s">
        <v>503</v>
      </c>
      <c r="T97" s="103" t="s">
        <v>503</v>
      </c>
      <c r="U97" s="307" t="s">
        <v>503</v>
      </c>
      <c r="V97" s="144"/>
      <c r="W97" s="370" t="s">
        <v>503</v>
      </c>
      <c r="X97" s="144" t="s">
        <v>512</v>
      </c>
      <c r="Y97" s="232" t="s">
        <v>503</v>
      </c>
      <c r="Z97" s="233" t="s">
        <v>503</v>
      </c>
      <c r="AA97" s="233" t="s">
        <v>503</v>
      </c>
      <c r="AB97" s="661"/>
      <c r="AC97" s="647"/>
      <c r="AD97" s="647"/>
      <c r="AE97" s="848"/>
      <c r="AF97" s="848"/>
      <c r="AG97" s="233" t="s">
        <v>511</v>
      </c>
      <c r="AH97" s="233" t="s">
        <v>64</v>
      </c>
      <c r="AI97" s="233" t="s">
        <v>64</v>
      </c>
      <c r="AJ97" s="234"/>
      <c r="AK97" s="235"/>
      <c r="AL97" s="235"/>
      <c r="AM97" s="661"/>
      <c r="AN97" s="661"/>
      <c r="AO97" s="136"/>
      <c r="AP97" s="136"/>
      <c r="AQ97" s="661"/>
      <c r="AR97" s="819"/>
      <c r="AS97" s="129"/>
      <c r="AT97" s="129"/>
      <c r="AU97" s="129"/>
    </row>
    <row r="98" spans="1:47" ht="72" customHeight="1" x14ac:dyDescent="0.2">
      <c r="A98" s="129"/>
      <c r="B98" s="129"/>
      <c r="C98" s="129"/>
      <c r="D98" s="129"/>
      <c r="E98" s="712" t="s">
        <v>548</v>
      </c>
      <c r="F98" s="713"/>
      <c r="G98" s="713"/>
      <c r="H98" s="713"/>
      <c r="I98" s="713"/>
      <c r="J98" s="713"/>
      <c r="K98" s="713"/>
      <c r="L98" s="713"/>
      <c r="M98" s="713"/>
      <c r="N98" s="713"/>
      <c r="O98" s="713"/>
      <c r="P98" s="713"/>
      <c r="Q98" s="713"/>
      <c r="R98" s="713"/>
      <c r="S98" s="713"/>
      <c r="T98" s="713"/>
      <c r="U98" s="713"/>
      <c r="V98" s="714"/>
      <c r="W98" s="348"/>
      <c r="X98" s="129"/>
      <c r="Y98" s="129"/>
      <c r="Z98" s="129"/>
      <c r="AA98" s="129"/>
      <c r="AB98" s="228"/>
      <c r="AC98" s="129"/>
      <c r="AD98" s="129"/>
      <c r="AE98" s="129"/>
      <c r="AF98" s="129"/>
      <c r="AG98" s="129"/>
      <c r="AH98" s="129"/>
      <c r="AI98" s="129"/>
      <c r="AJ98" s="141"/>
      <c r="AK98" s="129"/>
      <c r="AL98" s="129"/>
      <c r="AM98" s="129"/>
      <c r="AN98" s="129"/>
      <c r="AO98" s="129"/>
      <c r="AP98" s="129"/>
      <c r="AQ98" s="129"/>
      <c r="AR98" s="153"/>
      <c r="AS98" s="129"/>
      <c r="AT98" s="129"/>
      <c r="AU98" s="129"/>
    </row>
    <row r="99" spans="1:47" x14ac:dyDescent="0.2">
      <c r="AB99" s="98"/>
      <c r="AS99" s="129"/>
      <c r="AT99" s="129"/>
      <c r="AU99" s="129"/>
    </row>
    <row r="100" spans="1:47" ht="46.5" customHeight="1" x14ac:dyDescent="0.2">
      <c r="R100" s="846" t="s">
        <v>678</v>
      </c>
      <c r="S100" s="846"/>
      <c r="T100" s="846"/>
      <c r="U100" s="846"/>
      <c r="V100" s="846"/>
      <c r="W100" s="349"/>
      <c r="X100" s="236">
        <f>+(X17+X30+X40+X49+X58+X72+X86+X92+X98)/7</f>
        <v>0.88658008658008658</v>
      </c>
      <c r="AB100" s="98"/>
      <c r="AO100" s="847" t="s">
        <v>685</v>
      </c>
      <c r="AP100" s="847"/>
      <c r="AQ100" s="847"/>
      <c r="AR100" s="292"/>
      <c r="AS100" s="237">
        <f>SUM(AS17+AS30+AS40+AS58+AS49+AS72+AS86+AS92+AS98)</f>
        <v>18786930294.139999</v>
      </c>
      <c r="AT100" s="237">
        <f>SUM(AT17+AT30+AT40+AT58+AT49+AT72+AT86+AT92+AT98)</f>
        <v>11211744556</v>
      </c>
      <c r="AU100" s="255">
        <f>+AT100/AS100</f>
        <v>0.59678427398525857</v>
      </c>
    </row>
    <row r="101" spans="1:47" x14ac:dyDescent="0.2">
      <c r="AB101" s="98"/>
    </row>
    <row r="102" spans="1:47" ht="15" x14ac:dyDescent="0.25">
      <c r="AB102" s="98"/>
      <c r="AS102" s="395"/>
      <c r="AT102" s="395"/>
    </row>
    <row r="103" spans="1:47" x14ac:dyDescent="0.2">
      <c r="AB103" s="98"/>
    </row>
    <row r="104" spans="1:47" ht="15" x14ac:dyDescent="0.25">
      <c r="AB104" s="98"/>
      <c r="AS104" s="395"/>
    </row>
    <row r="105" spans="1:47" x14ac:dyDescent="0.2">
      <c r="AB105" s="98"/>
      <c r="AS105" s="396"/>
    </row>
    <row r="106" spans="1:47" x14ac:dyDescent="0.2">
      <c r="AB106" s="98"/>
    </row>
    <row r="107" spans="1:47" x14ac:dyDescent="0.2">
      <c r="AB107" s="98"/>
    </row>
    <row r="108" spans="1:47" x14ac:dyDescent="0.2">
      <c r="AB108" s="98"/>
    </row>
    <row r="109" spans="1:47" x14ac:dyDescent="0.2">
      <c r="AB109" s="98"/>
    </row>
    <row r="110" spans="1:47" x14ac:dyDescent="0.2">
      <c r="AB110" s="98"/>
    </row>
    <row r="111" spans="1:47" x14ac:dyDescent="0.2">
      <c r="AB111" s="98"/>
    </row>
    <row r="112" spans="1:47" x14ac:dyDescent="0.2">
      <c r="AB112" s="98"/>
    </row>
    <row r="113" spans="28:28" x14ac:dyDescent="0.2">
      <c r="AB113" s="98"/>
    </row>
    <row r="114" spans="28:28" x14ac:dyDescent="0.2">
      <c r="AB114" s="98"/>
    </row>
    <row r="115" spans="28:28" x14ac:dyDescent="0.2">
      <c r="AB115" s="98"/>
    </row>
    <row r="116" spans="28:28" x14ac:dyDescent="0.2">
      <c r="AB116" s="98"/>
    </row>
    <row r="117" spans="28:28" x14ac:dyDescent="0.2">
      <c r="AB117" s="98"/>
    </row>
    <row r="118" spans="28:28" x14ac:dyDescent="0.2">
      <c r="AB118" s="98"/>
    </row>
    <row r="119" spans="28:28" x14ac:dyDescent="0.2">
      <c r="AB119" s="98"/>
    </row>
    <row r="120" spans="28:28" x14ac:dyDescent="0.2">
      <c r="AB120" s="98"/>
    </row>
    <row r="121" spans="28:28" x14ac:dyDescent="0.2">
      <c r="AB121" s="98"/>
    </row>
    <row r="122" spans="28:28" x14ac:dyDescent="0.2">
      <c r="AB122" s="98"/>
    </row>
    <row r="123" spans="28:28" x14ac:dyDescent="0.2">
      <c r="AB123" s="98"/>
    </row>
    <row r="124" spans="28:28" x14ac:dyDescent="0.2">
      <c r="AB124" s="98"/>
    </row>
    <row r="125" spans="28:28" x14ac:dyDescent="0.2">
      <c r="AB125" s="98"/>
    </row>
    <row r="126" spans="28:28" x14ac:dyDescent="0.2">
      <c r="AB126" s="98"/>
    </row>
    <row r="127" spans="28:28" x14ac:dyDescent="0.2">
      <c r="AB127" s="98"/>
    </row>
    <row r="128" spans="28:28" x14ac:dyDescent="0.2">
      <c r="AB128" s="98"/>
    </row>
    <row r="129" spans="28:28" x14ac:dyDescent="0.2">
      <c r="AB129" s="98"/>
    </row>
    <row r="130" spans="28:28" x14ac:dyDescent="0.2">
      <c r="AB130" s="98"/>
    </row>
    <row r="131" spans="28:28" x14ac:dyDescent="0.2">
      <c r="AB131" s="98"/>
    </row>
    <row r="132" spans="28:28" x14ac:dyDescent="0.2">
      <c r="AB132" s="98"/>
    </row>
    <row r="133" spans="28:28" x14ac:dyDescent="0.2">
      <c r="AB133" s="98"/>
    </row>
    <row r="134" spans="28:28" x14ac:dyDescent="0.2">
      <c r="AB134" s="98"/>
    </row>
    <row r="135" spans="28:28" x14ac:dyDescent="0.2">
      <c r="AB135" s="98"/>
    </row>
    <row r="136" spans="28:28" x14ac:dyDescent="0.2">
      <c r="AB136" s="98"/>
    </row>
    <row r="137" spans="28:28" x14ac:dyDescent="0.2">
      <c r="AB137" s="98"/>
    </row>
    <row r="138" spans="28:28" x14ac:dyDescent="0.2">
      <c r="AB138" s="98"/>
    </row>
    <row r="139" spans="28:28" x14ac:dyDescent="0.2">
      <c r="AB139" s="98"/>
    </row>
    <row r="140" spans="28:28" x14ac:dyDescent="0.2">
      <c r="AB140" s="98"/>
    </row>
    <row r="141" spans="28:28" x14ac:dyDescent="0.2">
      <c r="AB141" s="98"/>
    </row>
    <row r="142" spans="28:28" x14ac:dyDescent="0.2">
      <c r="AB142" s="98"/>
    </row>
    <row r="143" spans="28:28" x14ac:dyDescent="0.2">
      <c r="AB143" s="98"/>
    </row>
    <row r="144" spans="28:28" x14ac:dyDescent="0.2">
      <c r="AB144" s="98"/>
    </row>
    <row r="145" spans="28:28" x14ac:dyDescent="0.2">
      <c r="AB145" s="98"/>
    </row>
    <row r="146" spans="28:28" x14ac:dyDescent="0.2">
      <c r="AB146" s="98"/>
    </row>
    <row r="147" spans="28:28" x14ac:dyDescent="0.2">
      <c r="AB147" s="98"/>
    </row>
    <row r="148" spans="28:28" x14ac:dyDescent="0.2">
      <c r="AB148" s="98"/>
    </row>
    <row r="149" spans="28:28" x14ac:dyDescent="0.2">
      <c r="AB149" s="98"/>
    </row>
    <row r="150" spans="28:28" x14ac:dyDescent="0.2">
      <c r="AB150" s="98"/>
    </row>
    <row r="151" spans="28:28" x14ac:dyDescent="0.2">
      <c r="AB151" s="98"/>
    </row>
    <row r="152" spans="28:28" x14ac:dyDescent="0.2">
      <c r="AB152" s="98"/>
    </row>
    <row r="153" spans="28:28" x14ac:dyDescent="0.2">
      <c r="AB153" s="98"/>
    </row>
    <row r="154" spans="28:28" x14ac:dyDescent="0.2">
      <c r="AB154" s="98"/>
    </row>
    <row r="155" spans="28:28" x14ac:dyDescent="0.2">
      <c r="AB155" s="98"/>
    </row>
    <row r="156" spans="28:28" x14ac:dyDescent="0.2">
      <c r="AB156" s="98"/>
    </row>
    <row r="157" spans="28:28" x14ac:dyDescent="0.2">
      <c r="AB157" s="98"/>
    </row>
    <row r="158" spans="28:28" x14ac:dyDescent="0.2">
      <c r="AB158" s="98"/>
    </row>
    <row r="159" spans="28:28" x14ac:dyDescent="0.2">
      <c r="AB159" s="98"/>
    </row>
    <row r="160" spans="28:28" x14ac:dyDescent="0.2">
      <c r="AB160" s="98"/>
    </row>
    <row r="161" spans="28:28" x14ac:dyDescent="0.2">
      <c r="AB161" s="98"/>
    </row>
    <row r="162" spans="28:28" x14ac:dyDescent="0.2">
      <c r="AB162" s="98"/>
    </row>
    <row r="163" spans="28:28" x14ac:dyDescent="0.2">
      <c r="AB163" s="98"/>
    </row>
    <row r="164" spans="28:28" x14ac:dyDescent="0.2">
      <c r="AB164" s="98"/>
    </row>
    <row r="165" spans="28:28" x14ac:dyDescent="0.2">
      <c r="AB165" s="98"/>
    </row>
    <row r="166" spans="28:28" x14ac:dyDescent="0.2">
      <c r="AB166" s="98"/>
    </row>
    <row r="167" spans="28:28" x14ac:dyDescent="0.2">
      <c r="AB167" s="98"/>
    </row>
    <row r="168" spans="28:28" x14ac:dyDescent="0.2">
      <c r="AB168" s="98"/>
    </row>
    <row r="169" spans="28:28" x14ac:dyDescent="0.2">
      <c r="AB169" s="98"/>
    </row>
    <row r="170" spans="28:28" x14ac:dyDescent="0.2">
      <c r="AB170" s="98"/>
    </row>
    <row r="171" spans="28:28" x14ac:dyDescent="0.2">
      <c r="AB171" s="98"/>
    </row>
    <row r="172" spans="28:28" x14ac:dyDescent="0.2">
      <c r="AB172" s="98"/>
    </row>
    <row r="173" spans="28:28" x14ac:dyDescent="0.2">
      <c r="AB173" s="98"/>
    </row>
    <row r="174" spans="28:28" x14ac:dyDescent="0.2">
      <c r="AB174" s="98"/>
    </row>
    <row r="175" spans="28:28" x14ac:dyDescent="0.2">
      <c r="AB175" s="98"/>
    </row>
    <row r="176" spans="28:28" x14ac:dyDescent="0.2">
      <c r="AB176" s="98"/>
    </row>
    <row r="177" spans="28:28" x14ac:dyDescent="0.2">
      <c r="AB177" s="98"/>
    </row>
    <row r="178" spans="28:28" x14ac:dyDescent="0.2">
      <c r="AB178" s="98"/>
    </row>
    <row r="179" spans="28:28" x14ac:dyDescent="0.2">
      <c r="AB179" s="98"/>
    </row>
    <row r="180" spans="28:28" x14ac:dyDescent="0.2">
      <c r="AB180" s="98"/>
    </row>
    <row r="181" spans="28:28" x14ac:dyDescent="0.2">
      <c r="AB181" s="98"/>
    </row>
    <row r="182" spans="28:28" x14ac:dyDescent="0.2">
      <c r="AB182" s="98"/>
    </row>
    <row r="183" spans="28:28" x14ac:dyDescent="0.2">
      <c r="AB183" s="98"/>
    </row>
    <row r="184" spans="28:28" x14ac:dyDescent="0.2">
      <c r="AB184" s="98"/>
    </row>
    <row r="185" spans="28:28" x14ac:dyDescent="0.2">
      <c r="AB185" s="98"/>
    </row>
    <row r="186" spans="28:28" x14ac:dyDescent="0.2">
      <c r="AB186" s="98"/>
    </row>
    <row r="187" spans="28:28" x14ac:dyDescent="0.2">
      <c r="AB187" s="98"/>
    </row>
    <row r="188" spans="28:28" x14ac:dyDescent="0.2">
      <c r="AB188" s="98"/>
    </row>
    <row r="189" spans="28:28" x14ac:dyDescent="0.2">
      <c r="AB189" s="98"/>
    </row>
    <row r="190" spans="28:28" x14ac:dyDescent="0.2">
      <c r="AB190" s="98"/>
    </row>
    <row r="191" spans="28:28" x14ac:dyDescent="0.2">
      <c r="AB191" s="98"/>
    </row>
    <row r="192" spans="28:28" x14ac:dyDescent="0.2">
      <c r="AB192" s="98"/>
    </row>
    <row r="193" spans="28:28" x14ac:dyDescent="0.2">
      <c r="AB193" s="98"/>
    </row>
    <row r="194" spans="28:28" x14ac:dyDescent="0.2">
      <c r="AB194" s="98"/>
    </row>
    <row r="195" spans="28:28" x14ac:dyDescent="0.2">
      <c r="AB195" s="98"/>
    </row>
    <row r="196" spans="28:28" x14ac:dyDescent="0.2">
      <c r="AB196" s="98"/>
    </row>
    <row r="197" spans="28:28" x14ac:dyDescent="0.2">
      <c r="AB197" s="98"/>
    </row>
    <row r="198" spans="28:28" x14ac:dyDescent="0.2">
      <c r="AB198" s="98"/>
    </row>
    <row r="199" spans="28:28" x14ac:dyDescent="0.2">
      <c r="AB199" s="98"/>
    </row>
    <row r="200" spans="28:28" x14ac:dyDescent="0.2">
      <c r="AB200" s="98"/>
    </row>
    <row r="201" spans="28:28" x14ac:dyDescent="0.2">
      <c r="AB201" s="98"/>
    </row>
    <row r="202" spans="28:28" x14ac:dyDescent="0.2">
      <c r="AB202" s="98"/>
    </row>
    <row r="203" spans="28:28" x14ac:dyDescent="0.2">
      <c r="AB203" s="98"/>
    </row>
    <row r="204" spans="28:28" x14ac:dyDescent="0.2">
      <c r="AB204" s="98"/>
    </row>
    <row r="205" spans="28:28" x14ac:dyDescent="0.2">
      <c r="AB205" s="98"/>
    </row>
    <row r="206" spans="28:28" x14ac:dyDescent="0.2">
      <c r="AB206" s="98"/>
    </row>
    <row r="207" spans="28:28" x14ac:dyDescent="0.2">
      <c r="AB207" s="98"/>
    </row>
    <row r="208" spans="28:28" x14ac:dyDescent="0.2">
      <c r="AB208" s="98"/>
    </row>
    <row r="209" spans="28:28" x14ac:dyDescent="0.2">
      <c r="AB209" s="98"/>
    </row>
    <row r="210" spans="28:28" x14ac:dyDescent="0.2">
      <c r="AB210" s="98"/>
    </row>
    <row r="211" spans="28:28" x14ac:dyDescent="0.2">
      <c r="AB211" s="98"/>
    </row>
    <row r="212" spans="28:28" x14ac:dyDescent="0.2">
      <c r="AB212" s="98"/>
    </row>
    <row r="213" spans="28:28" x14ac:dyDescent="0.2">
      <c r="AB213" s="98"/>
    </row>
  </sheetData>
  <mergeCells count="453">
    <mergeCell ref="AP53:AP55"/>
    <mergeCell ref="AP56:AP57"/>
    <mergeCell ref="AP60:AP71"/>
    <mergeCell ref="L42:L45"/>
    <mergeCell ref="L46:L48"/>
    <mergeCell ref="L51:L54"/>
    <mergeCell ref="L55:L57"/>
    <mergeCell ref="L60:L61"/>
    <mergeCell ref="L62:L67"/>
    <mergeCell ref="L68:L71"/>
    <mergeCell ref="M46:M48"/>
    <mergeCell ref="M51:M54"/>
    <mergeCell ref="AO60:AO71"/>
    <mergeCell ref="K9:K12"/>
    <mergeCell ref="K13:K16"/>
    <mergeCell ref="K18:K19"/>
    <mergeCell ref="K21:K23"/>
    <mergeCell ref="K24:K27"/>
    <mergeCell ref="K28:K29"/>
    <mergeCell ref="K32:K33"/>
    <mergeCell ref="K34:K35"/>
    <mergeCell ref="K36:K37"/>
    <mergeCell ref="AS42:AS48"/>
    <mergeCell ref="AT42:AT48"/>
    <mergeCell ref="AS51:AS71"/>
    <mergeCell ref="AT51:AT71"/>
    <mergeCell ref="AS74:AS85"/>
    <mergeCell ref="AT74:AT85"/>
    <mergeCell ref="AS9:AS29"/>
    <mergeCell ref="AT9:AT29"/>
    <mergeCell ref="AU9:AU29"/>
    <mergeCell ref="AS32:AS39"/>
    <mergeCell ref="AT32:AT39"/>
    <mergeCell ref="AU74:AU85"/>
    <mergeCell ref="AU42:AU48"/>
    <mergeCell ref="AU51:AU71"/>
    <mergeCell ref="AU32:AU39"/>
    <mergeCell ref="R100:V100"/>
    <mergeCell ref="AO100:AQ100"/>
    <mergeCell ref="AB74:AB85"/>
    <mergeCell ref="AC74:AC85"/>
    <mergeCell ref="AD74:AD85"/>
    <mergeCell ref="AM77:AM78"/>
    <mergeCell ref="AM75:AM76"/>
    <mergeCell ref="AN75:AN76"/>
    <mergeCell ref="Q76:Q77"/>
    <mergeCell ref="Q78:Q79"/>
    <mergeCell ref="Q80:Q81"/>
    <mergeCell ref="Q82:Q85"/>
    <mergeCell ref="Q74:Q75"/>
    <mergeCell ref="AE88:AE91"/>
    <mergeCell ref="AF88:AF91"/>
    <mergeCell ref="AE94:AE97"/>
    <mergeCell ref="AF94:AF97"/>
    <mergeCell ref="E86:V86"/>
    <mergeCell ref="E92:V92"/>
    <mergeCell ref="AQ83:AQ84"/>
    <mergeCell ref="AF74:AF85"/>
    <mergeCell ref="AE74:AE85"/>
    <mergeCell ref="AO75:AO76"/>
    <mergeCell ref="AM83:AM84"/>
    <mergeCell ref="K60:K61"/>
    <mergeCell ref="K62:K67"/>
    <mergeCell ref="Q51:Q54"/>
    <mergeCell ref="Q55:Q57"/>
    <mergeCell ref="Q60:Q61"/>
    <mergeCell ref="P51:P57"/>
    <mergeCell ref="Q46:Q48"/>
    <mergeCell ref="K68:K71"/>
    <mergeCell ref="E98:V98"/>
    <mergeCell ref="K74:K75"/>
    <mergeCell ref="K76:K77"/>
    <mergeCell ref="K78:K79"/>
    <mergeCell ref="K80:K81"/>
    <mergeCell ref="K82:K85"/>
    <mergeCell ref="M74:M75"/>
    <mergeCell ref="K88:K91"/>
    <mergeCell ref="K94:K97"/>
    <mergeCell ref="E58:V58"/>
    <mergeCell ref="E72:V72"/>
    <mergeCell ref="Q94:Q97"/>
    <mergeCell ref="J68:J71"/>
    <mergeCell ref="K46:K48"/>
    <mergeCell ref="K51:K54"/>
    <mergeCell ref="K55:K57"/>
    <mergeCell ref="A88:A91"/>
    <mergeCell ref="A94:A97"/>
    <mergeCell ref="M76:M77"/>
    <mergeCell ref="M78:M79"/>
    <mergeCell ref="M80:M81"/>
    <mergeCell ref="M82:M85"/>
    <mergeCell ref="M88:M91"/>
    <mergeCell ref="M94:M97"/>
    <mergeCell ref="L76:L77"/>
    <mergeCell ref="L78:L79"/>
    <mergeCell ref="L80:L81"/>
    <mergeCell ref="L82:L85"/>
    <mergeCell ref="L88:L91"/>
    <mergeCell ref="L94:L97"/>
    <mergeCell ref="F74:F85"/>
    <mergeCell ref="B88:B91"/>
    <mergeCell ref="C88:C91"/>
    <mergeCell ref="D88:D91"/>
    <mergeCell ref="E88:E91"/>
    <mergeCell ref="F88:F91"/>
    <mergeCell ref="L74:L75"/>
    <mergeCell ref="J82:J85"/>
    <mergeCell ref="A74:A85"/>
    <mergeCell ref="B74:B85"/>
    <mergeCell ref="AR88:AR91"/>
    <mergeCell ref="AM88:AM91"/>
    <mergeCell ref="AN88:AN91"/>
    <mergeCell ref="AQ88:AQ91"/>
    <mergeCell ref="AM94:AM97"/>
    <mergeCell ref="AN94:AN97"/>
    <mergeCell ref="AQ94:AQ97"/>
    <mergeCell ref="AR94:AR97"/>
    <mergeCell ref="AB94:AB97"/>
    <mergeCell ref="AC88:AC91"/>
    <mergeCell ref="AD88:AD91"/>
    <mergeCell ref="AC94:AC97"/>
    <mergeCell ref="AD94:AD97"/>
    <mergeCell ref="AO83:AO84"/>
    <mergeCell ref="AP83:AP84"/>
    <mergeCell ref="AP75:AP76"/>
    <mergeCell ref="AP77:AP78"/>
    <mergeCell ref="AR18:AR29"/>
    <mergeCell ref="AF13:AF14"/>
    <mergeCell ref="AF11:AF12"/>
    <mergeCell ref="AR74:AR85"/>
    <mergeCell ref="AR9:AR16"/>
    <mergeCell ref="AM19:AM21"/>
    <mergeCell ref="AF9:AF10"/>
    <mergeCell ref="AQ75:AQ76"/>
    <mergeCell ref="AN77:AN78"/>
    <mergeCell ref="AQ77:AQ78"/>
    <mergeCell ref="AO51:AO52"/>
    <mergeCell ref="AO56:AO57"/>
    <mergeCell ref="AN51:AN52"/>
    <mergeCell ref="AN53:AN55"/>
    <mergeCell ref="AR32:AR39"/>
    <mergeCell ref="AN38:AN39"/>
    <mergeCell ref="AQ32:AQ34"/>
    <mergeCell ref="AQ38:AQ39"/>
    <mergeCell ref="AR60:AR71"/>
    <mergeCell ref="AP51:AP52"/>
    <mergeCell ref="AQ42:AQ43"/>
    <mergeCell ref="AM44:AM45"/>
    <mergeCell ref="AM46:AM47"/>
    <mergeCell ref="AN46:AN47"/>
    <mergeCell ref="AN44:AN45"/>
    <mergeCell ref="AQ44:AQ45"/>
    <mergeCell ref="AN26:AN29"/>
    <mergeCell ref="AM38:AM39"/>
    <mergeCell ref="AO46:AO47"/>
    <mergeCell ref="AO32:AO34"/>
    <mergeCell ref="AO38:AO39"/>
    <mergeCell ref="AO26:AO29"/>
    <mergeCell ref="AQ46:AQ47"/>
    <mergeCell ref="AO42:AO43"/>
    <mergeCell ref="AN42:AN43"/>
    <mergeCell ref="AN32:AN34"/>
    <mergeCell ref="AP26:AP29"/>
    <mergeCell ref="AP32:AP34"/>
    <mergeCell ref="AP38:AP39"/>
    <mergeCell ref="AP42:AP43"/>
    <mergeCell ref="AP44:AP45"/>
    <mergeCell ref="AP46:AP47"/>
    <mergeCell ref="C74:C85"/>
    <mergeCell ref="D74:D75"/>
    <mergeCell ref="D76:D77"/>
    <mergeCell ref="D78:D79"/>
    <mergeCell ref="D80:D81"/>
    <mergeCell ref="D82:D85"/>
    <mergeCell ref="I74:I77"/>
    <mergeCell ref="I78:I79"/>
    <mergeCell ref="J78:J79"/>
    <mergeCell ref="I80:I81"/>
    <mergeCell ref="J80:J81"/>
    <mergeCell ref="E74:E85"/>
    <mergeCell ref="G74:G85"/>
    <mergeCell ref="H74:H80"/>
    <mergeCell ref="H82:H85"/>
    <mergeCell ref="I82:I85"/>
    <mergeCell ref="D32:D33"/>
    <mergeCell ref="B51:B57"/>
    <mergeCell ref="C51:C57"/>
    <mergeCell ref="B32:B39"/>
    <mergeCell ref="C32:C39"/>
    <mergeCell ref="A42:A48"/>
    <mergeCell ref="A51:A57"/>
    <mergeCell ref="A60:A71"/>
    <mergeCell ref="C68:C71"/>
    <mergeCell ref="D34:D35"/>
    <mergeCell ref="D36:D37"/>
    <mergeCell ref="D38:D39"/>
    <mergeCell ref="B60:B71"/>
    <mergeCell ref="A32:A39"/>
    <mergeCell ref="B42:B48"/>
    <mergeCell ref="C42:C48"/>
    <mergeCell ref="D42:D45"/>
    <mergeCell ref="D46:D48"/>
    <mergeCell ref="D51:D54"/>
    <mergeCell ref="D55:D57"/>
    <mergeCell ref="C62:C67"/>
    <mergeCell ref="A18:A29"/>
    <mergeCell ref="B18:B29"/>
    <mergeCell ref="C18:C29"/>
    <mergeCell ref="H21:H27"/>
    <mergeCell ref="H28:H29"/>
    <mergeCell ref="I28:I29"/>
    <mergeCell ref="I21:I27"/>
    <mergeCell ref="H18:H20"/>
    <mergeCell ref="I18:I19"/>
    <mergeCell ref="D19:D20"/>
    <mergeCell ref="D21:D23"/>
    <mergeCell ref="D24:D27"/>
    <mergeCell ref="D28:D29"/>
    <mergeCell ref="E18:E29"/>
    <mergeCell ref="F18:F29"/>
    <mergeCell ref="G18:G29"/>
    <mergeCell ref="A9:A16"/>
    <mergeCell ref="B9:B16"/>
    <mergeCell ref="C9:C16"/>
    <mergeCell ref="D13:D16"/>
    <mergeCell ref="E9:E16"/>
    <mergeCell ref="H9:H12"/>
    <mergeCell ref="I9:I12"/>
    <mergeCell ref="J9:J12"/>
    <mergeCell ref="H13:H16"/>
    <mergeCell ref="I13:I16"/>
    <mergeCell ref="D9:D12"/>
    <mergeCell ref="G9:G16"/>
    <mergeCell ref="F9:F16"/>
    <mergeCell ref="J13:J16"/>
    <mergeCell ref="AR42:AR48"/>
    <mergeCell ref="AN56:AN57"/>
    <mergeCell ref="AQ56:AQ57"/>
    <mergeCell ref="AE60:AE71"/>
    <mergeCell ref="AF60:AF71"/>
    <mergeCell ref="AM56:AM57"/>
    <mergeCell ref="AM60:AM71"/>
    <mergeCell ref="AE56:AE57"/>
    <mergeCell ref="AF56:AF57"/>
    <mergeCell ref="AE42:AE48"/>
    <mergeCell ref="AF42:AF48"/>
    <mergeCell ref="AN60:AN71"/>
    <mergeCell ref="AQ51:AQ52"/>
    <mergeCell ref="AQ53:AQ55"/>
    <mergeCell ref="AE51:AE52"/>
    <mergeCell ref="AE53:AE55"/>
    <mergeCell ref="AF51:AF52"/>
    <mergeCell ref="AF53:AF55"/>
    <mergeCell ref="AM51:AM52"/>
    <mergeCell ref="AQ60:AQ71"/>
    <mergeCell ref="AM53:AM55"/>
    <mergeCell ref="AR51:AR57"/>
    <mergeCell ref="AO53:AO55"/>
    <mergeCell ref="AO44:AO45"/>
    <mergeCell ref="AQ19:AQ21"/>
    <mergeCell ref="AQ22:AQ23"/>
    <mergeCell ref="AQ24:AQ25"/>
    <mergeCell ref="AQ26:AQ29"/>
    <mergeCell ref="AM22:AM23"/>
    <mergeCell ref="AM24:AM25"/>
    <mergeCell ref="AM26:AM29"/>
    <mergeCell ref="AN19:AN21"/>
    <mergeCell ref="AN22:AN23"/>
    <mergeCell ref="AN24:AN25"/>
    <mergeCell ref="AO19:AO21"/>
    <mergeCell ref="AO22:AO23"/>
    <mergeCell ref="AO24:AO25"/>
    <mergeCell ref="AP19:AP21"/>
    <mergeCell ref="AP22:AP23"/>
    <mergeCell ref="AP24:AP25"/>
    <mergeCell ref="C3:AQ3"/>
    <mergeCell ref="C4:AQ4"/>
    <mergeCell ref="C5:AR5"/>
    <mergeCell ref="A6:AF7"/>
    <mergeCell ref="A5:B5"/>
    <mergeCell ref="A1:B4"/>
    <mergeCell ref="AG6:AL7"/>
    <mergeCell ref="AM6:AR7"/>
    <mergeCell ref="C1:AQ1"/>
    <mergeCell ref="C2:AQ2"/>
    <mergeCell ref="B94:B97"/>
    <mergeCell ref="C94:C97"/>
    <mergeCell ref="D94:D97"/>
    <mergeCell ref="E94:E97"/>
    <mergeCell ref="F94:F97"/>
    <mergeCell ref="G94:G97"/>
    <mergeCell ref="H94:H97"/>
    <mergeCell ref="I94:I97"/>
    <mergeCell ref="AE13:AE14"/>
    <mergeCell ref="AE15:AE16"/>
    <mergeCell ref="H36:H39"/>
    <mergeCell ref="I32:I35"/>
    <mergeCell ref="I36:I37"/>
    <mergeCell ref="I38:I39"/>
    <mergeCell ref="H32:H35"/>
    <mergeCell ref="I46:I48"/>
    <mergeCell ref="J46:J48"/>
    <mergeCell ref="J36:J37"/>
    <mergeCell ref="J38:J39"/>
    <mergeCell ref="J34:J35"/>
    <mergeCell ref="D60:D61"/>
    <mergeCell ref="D68:D71"/>
    <mergeCell ref="D62:D67"/>
    <mergeCell ref="C60:C61"/>
    <mergeCell ref="M13:M16"/>
    <mergeCell ref="M21:M23"/>
    <mergeCell ref="M24:M27"/>
    <mergeCell ref="E42:E48"/>
    <mergeCell ref="G42:G48"/>
    <mergeCell ref="F42:F48"/>
    <mergeCell ref="F51:F57"/>
    <mergeCell ref="G51:G57"/>
    <mergeCell ref="H42:H45"/>
    <mergeCell ref="F32:F39"/>
    <mergeCell ref="G32:G39"/>
    <mergeCell ref="E49:V49"/>
    <mergeCell ref="L32:L33"/>
    <mergeCell ref="L34:L35"/>
    <mergeCell ref="E30:V30"/>
    <mergeCell ref="E40:V40"/>
    <mergeCell ref="H46:H48"/>
    <mergeCell ref="E51:E57"/>
    <mergeCell ref="H51:H54"/>
    <mergeCell ref="I51:I54"/>
    <mergeCell ref="H55:H57"/>
    <mergeCell ref="I55:I57"/>
    <mergeCell ref="I42:I45"/>
    <mergeCell ref="E32:E39"/>
    <mergeCell ref="L21:L23"/>
    <mergeCell ref="J55:J57"/>
    <mergeCell ref="J94:J97"/>
    <mergeCell ref="J21:J23"/>
    <mergeCell ref="J24:J27"/>
    <mergeCell ref="J74:J75"/>
    <mergeCell ref="J76:J77"/>
    <mergeCell ref="J88:J91"/>
    <mergeCell ref="E17:V17"/>
    <mergeCell ref="J28:J29"/>
    <mergeCell ref="J18:J19"/>
    <mergeCell ref="M18:M19"/>
    <mergeCell ref="G88:G91"/>
    <mergeCell ref="H88:H91"/>
    <mergeCell ref="I88:I91"/>
    <mergeCell ref="I60:I61"/>
    <mergeCell ref="H60:H67"/>
    <mergeCell ref="I62:I67"/>
    <mergeCell ref="H68:H71"/>
    <mergeCell ref="I68:I71"/>
    <mergeCell ref="E60:E71"/>
    <mergeCell ref="G60:G71"/>
    <mergeCell ref="M68:M71"/>
    <mergeCell ref="F60:F71"/>
    <mergeCell ref="M9:M12"/>
    <mergeCell ref="Q68:Q71"/>
    <mergeCell ref="M42:M45"/>
    <mergeCell ref="J51:J54"/>
    <mergeCell ref="J60:J61"/>
    <mergeCell ref="J62:J67"/>
    <mergeCell ref="M36:M37"/>
    <mergeCell ref="Q36:Q37"/>
    <mergeCell ref="AC32:AC39"/>
    <mergeCell ref="AC42:AC48"/>
    <mergeCell ref="AC51:AC57"/>
    <mergeCell ref="AB51:AB57"/>
    <mergeCell ref="M38:M39"/>
    <mergeCell ref="K38:K39"/>
    <mergeCell ref="J42:J45"/>
    <mergeCell ref="M55:M57"/>
    <mergeCell ref="M60:M61"/>
    <mergeCell ref="Q62:Q67"/>
    <mergeCell ref="L36:L37"/>
    <mergeCell ref="L38:L39"/>
    <mergeCell ref="J32:J33"/>
    <mergeCell ref="AB32:AB39"/>
    <mergeCell ref="M62:M67"/>
    <mergeCell ref="K42:K45"/>
    <mergeCell ref="M28:M29"/>
    <mergeCell ref="M32:M33"/>
    <mergeCell ref="M34:M35"/>
    <mergeCell ref="AE21:AE29"/>
    <mergeCell ref="Q34:Q35"/>
    <mergeCell ref="AE36:AE39"/>
    <mergeCell ref="L28:L29"/>
    <mergeCell ref="AE32:AE35"/>
    <mergeCell ref="L24:L27"/>
    <mergeCell ref="Q38:Q39"/>
    <mergeCell ref="AD9:AD29"/>
    <mergeCell ref="AD32:AD39"/>
    <mergeCell ref="Q9:Q12"/>
    <mergeCell ref="Q13:Q16"/>
    <mergeCell ref="Q18:Q19"/>
    <mergeCell ref="Q21:Q23"/>
    <mergeCell ref="Q24:Q27"/>
    <mergeCell ref="Q28:Q29"/>
    <mergeCell ref="Q32:Q33"/>
    <mergeCell ref="AB9:AB29"/>
    <mergeCell ref="AC9:AC29"/>
    <mergeCell ref="L9:L12"/>
    <mergeCell ref="L13:L16"/>
    <mergeCell ref="L18:L19"/>
    <mergeCell ref="AO77:AO78"/>
    <mergeCell ref="P88:P91"/>
    <mergeCell ref="P94:P97"/>
    <mergeCell ref="P9:P16"/>
    <mergeCell ref="P18:P29"/>
    <mergeCell ref="P34:P35"/>
    <mergeCell ref="AE18:AE20"/>
    <mergeCell ref="AF15:AF20"/>
    <mergeCell ref="AF21:AF29"/>
    <mergeCell ref="AF36:AF39"/>
    <mergeCell ref="AF32:AF35"/>
    <mergeCell ref="AE9:AE12"/>
    <mergeCell ref="AB60:AB71"/>
    <mergeCell ref="AB42:AB48"/>
    <mergeCell ref="AC60:AC71"/>
    <mergeCell ref="AD60:AD71"/>
    <mergeCell ref="AM32:AM34"/>
    <mergeCell ref="AM42:AM43"/>
    <mergeCell ref="AB88:AB91"/>
    <mergeCell ref="Q88:Q91"/>
    <mergeCell ref="Q42:Q45"/>
    <mergeCell ref="AD42:AD48"/>
    <mergeCell ref="AD51:AD57"/>
    <mergeCell ref="AN83:AN84"/>
    <mergeCell ref="N9:N12"/>
    <mergeCell ref="N13:N16"/>
    <mergeCell ref="N18:N19"/>
    <mergeCell ref="N21:N23"/>
    <mergeCell ref="N24:N27"/>
    <mergeCell ref="N28:N29"/>
    <mergeCell ref="N32:N33"/>
    <mergeCell ref="N34:N35"/>
    <mergeCell ref="N36:N37"/>
    <mergeCell ref="N76:N77"/>
    <mergeCell ref="N78:N79"/>
    <mergeCell ref="N80:N81"/>
    <mergeCell ref="N82:N85"/>
    <mergeCell ref="N88:N91"/>
    <mergeCell ref="N94:N97"/>
    <mergeCell ref="N38:N39"/>
    <mergeCell ref="N42:N45"/>
    <mergeCell ref="N46:N48"/>
    <mergeCell ref="N51:N54"/>
    <mergeCell ref="N55:N57"/>
    <mergeCell ref="N60:N61"/>
    <mergeCell ref="N62:N67"/>
    <mergeCell ref="N68:N71"/>
    <mergeCell ref="N74:N75"/>
  </mergeCells>
  <phoneticPr fontId="16" type="noConversion"/>
  <dataValidations count="2">
    <dataValidation type="list" allowBlank="1" showInputMessage="1" showErrorMessage="1" sqref="P99:P181 P8:P9 P18 P41:P48 P93 P59:P71 P73:P85 P50 P87 P31:P33 P36:P39" xr:uid="{00000000-0002-0000-0300-000000000000}">
      <formula1>$AY$9:$AY$36</formula1>
    </dataValidation>
    <dataValidation type="list" allowBlank="1" showInputMessage="1" showErrorMessage="1" sqref="Q31 Q93:Q97 Q87 Q73 Q59 Q50 Q41" xr:uid="{00000000-0002-0000-0300-000001000000}">
      <formula1>$AE$9:$AE$15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ANEXO1!$A$2:$A$21</xm:f>
          </x14:formula1>
          <xm:sqref>AJ9:AJ136</xm:sqref>
        </x14:dataValidation>
        <x14:dataValidation type="list" allowBlank="1" showInputMessage="1" showErrorMessage="1" xr:uid="{00000000-0002-0000-0300-000003000000}">
          <x14:formula1>
            <xm:f>ANEXO1!$F$2:$F$7</xm:f>
          </x14:formula1>
          <xm:sqref>AK9:AK145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863" t="s">
        <v>37</v>
      </c>
      <c r="B2" s="864"/>
      <c r="C2" s="864"/>
      <c r="D2" s="864"/>
      <c r="E2" s="864"/>
      <c r="F2" s="864"/>
      <c r="G2" s="865"/>
    </row>
    <row r="3" spans="1:7" s="7" customFormat="1" x14ac:dyDescent="0.25">
      <c r="A3" s="31" t="s">
        <v>38</v>
      </c>
      <c r="B3" s="866" t="s">
        <v>39</v>
      </c>
      <c r="C3" s="866"/>
      <c r="D3" s="866"/>
      <c r="E3" s="866"/>
      <c r="F3" s="866"/>
      <c r="G3" s="32" t="s">
        <v>40</v>
      </c>
    </row>
    <row r="4" spans="1:7" ht="12.75" customHeight="1" x14ac:dyDescent="0.25">
      <c r="A4" s="33">
        <v>45489</v>
      </c>
      <c r="B4" s="867" t="s">
        <v>219</v>
      </c>
      <c r="C4" s="867"/>
      <c r="D4" s="867"/>
      <c r="E4" s="867"/>
      <c r="F4" s="867"/>
      <c r="G4" s="34" t="s">
        <v>220</v>
      </c>
    </row>
    <row r="5" spans="1:7" ht="12.75" customHeight="1" x14ac:dyDescent="0.25">
      <c r="A5" s="35"/>
      <c r="B5" s="867"/>
      <c r="C5" s="867"/>
      <c r="D5" s="867"/>
      <c r="E5" s="867"/>
      <c r="F5" s="867"/>
      <c r="G5" s="34"/>
    </row>
    <row r="6" spans="1:7" x14ac:dyDescent="0.25">
      <c r="A6" s="35"/>
      <c r="B6" s="862"/>
      <c r="C6" s="862"/>
      <c r="D6" s="862"/>
      <c r="E6" s="862"/>
      <c r="F6" s="862"/>
      <c r="G6" s="36"/>
    </row>
    <row r="7" spans="1:7" x14ac:dyDescent="0.25">
      <c r="A7" s="35"/>
      <c r="B7" s="862"/>
      <c r="C7" s="862"/>
      <c r="D7" s="862"/>
      <c r="E7" s="862"/>
      <c r="F7" s="862"/>
      <c r="G7" s="36"/>
    </row>
    <row r="8" spans="1:7" x14ac:dyDescent="0.25">
      <c r="A8" s="35"/>
      <c r="B8" s="37"/>
      <c r="C8" s="37"/>
      <c r="D8" s="37"/>
      <c r="E8" s="37"/>
      <c r="F8" s="37"/>
      <c r="G8" s="36"/>
    </row>
    <row r="9" spans="1:7" x14ac:dyDescent="0.25">
      <c r="A9" s="868" t="s">
        <v>221</v>
      </c>
      <c r="B9" s="869"/>
      <c r="C9" s="869"/>
      <c r="D9" s="869"/>
      <c r="E9" s="869"/>
      <c r="F9" s="869"/>
      <c r="G9" s="870"/>
    </row>
    <row r="10" spans="1:7" s="7" customFormat="1" x14ac:dyDescent="0.25">
      <c r="A10" s="38"/>
      <c r="B10" s="866" t="s">
        <v>41</v>
      </c>
      <c r="C10" s="866"/>
      <c r="D10" s="866" t="s">
        <v>42</v>
      </c>
      <c r="E10" s="866"/>
      <c r="F10" s="38" t="s">
        <v>38</v>
      </c>
      <c r="G10" s="38" t="s">
        <v>43</v>
      </c>
    </row>
    <row r="11" spans="1:7" x14ac:dyDescent="0.25">
      <c r="A11" s="39" t="s">
        <v>44</v>
      </c>
      <c r="B11" s="867" t="s">
        <v>45</v>
      </c>
      <c r="C11" s="867"/>
      <c r="D11" s="871" t="s">
        <v>46</v>
      </c>
      <c r="E11" s="871"/>
      <c r="F11" s="35" t="s">
        <v>79</v>
      </c>
      <c r="G11" s="36"/>
    </row>
    <row r="12" spans="1:7" x14ac:dyDescent="0.25">
      <c r="A12" s="39" t="s">
        <v>47</v>
      </c>
      <c r="B12" s="871" t="s">
        <v>48</v>
      </c>
      <c r="C12" s="871"/>
      <c r="D12" s="871" t="s">
        <v>80</v>
      </c>
      <c r="E12" s="871"/>
      <c r="F12" s="35" t="s">
        <v>79</v>
      </c>
      <c r="G12" s="36"/>
    </row>
    <row r="13" spans="1:7" x14ac:dyDescent="0.25">
      <c r="A13" s="39" t="s">
        <v>49</v>
      </c>
      <c r="B13" s="871" t="s">
        <v>48</v>
      </c>
      <c r="C13" s="871"/>
      <c r="D13" s="871" t="s">
        <v>80</v>
      </c>
      <c r="E13" s="871"/>
      <c r="F13" s="35" t="s">
        <v>79</v>
      </c>
      <c r="G13" s="36"/>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22"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9" t="s">
        <v>50</v>
      </c>
      <c r="E1" s="8" t="s">
        <v>51</v>
      </c>
      <c r="F1" s="8" t="s">
        <v>52</v>
      </c>
    </row>
    <row r="2" spans="1:6" ht="25.5" customHeight="1" x14ac:dyDescent="0.25">
      <c r="A2" s="28" t="s">
        <v>53</v>
      </c>
      <c r="E2" s="9">
        <v>0</v>
      </c>
      <c r="F2" s="10" t="s">
        <v>54</v>
      </c>
    </row>
    <row r="3" spans="1:6" ht="45" customHeight="1" x14ac:dyDescent="0.25">
      <c r="A3" s="28" t="s">
        <v>55</v>
      </c>
      <c r="E3" s="9">
        <v>1</v>
      </c>
      <c r="F3" s="10" t="s">
        <v>56</v>
      </c>
    </row>
    <row r="4" spans="1:6" ht="45" customHeight="1" x14ac:dyDescent="0.25">
      <c r="A4" s="28" t="s">
        <v>57</v>
      </c>
      <c r="E4" s="9">
        <v>2</v>
      </c>
      <c r="F4" s="10" t="s">
        <v>58</v>
      </c>
    </row>
    <row r="5" spans="1:6" ht="45" customHeight="1" x14ac:dyDescent="0.25">
      <c r="A5" s="28" t="s">
        <v>59</v>
      </c>
      <c r="E5" s="9">
        <v>3</v>
      </c>
      <c r="F5" s="10" t="s">
        <v>60</v>
      </c>
    </row>
    <row r="6" spans="1:6" ht="45" customHeight="1" x14ac:dyDescent="0.25">
      <c r="A6" s="28" t="s">
        <v>61</v>
      </c>
      <c r="E6" s="9">
        <v>4</v>
      </c>
      <c r="F6" s="10" t="s">
        <v>62</v>
      </c>
    </row>
    <row r="7" spans="1:6" ht="45" customHeight="1" x14ac:dyDescent="0.25">
      <c r="A7" s="28" t="s">
        <v>63</v>
      </c>
      <c r="E7" s="9">
        <v>5</v>
      </c>
      <c r="F7" s="10" t="s">
        <v>64</v>
      </c>
    </row>
    <row r="8" spans="1:6" ht="45" customHeight="1" x14ac:dyDescent="0.25">
      <c r="A8" s="28" t="s">
        <v>65</v>
      </c>
    </row>
    <row r="9" spans="1:6" ht="45" customHeight="1" x14ac:dyDescent="0.25">
      <c r="A9" s="28" t="s">
        <v>66</v>
      </c>
    </row>
    <row r="10" spans="1:6" ht="45" customHeight="1" x14ac:dyDescent="0.25">
      <c r="A10" s="28" t="s">
        <v>67</v>
      </c>
    </row>
    <row r="11" spans="1:6" ht="45" customHeight="1" x14ac:dyDescent="0.25">
      <c r="A11" s="28" t="s">
        <v>68</v>
      </c>
    </row>
    <row r="12" spans="1:6" ht="45" customHeight="1" x14ac:dyDescent="0.25">
      <c r="A12" s="28" t="s">
        <v>69</v>
      </c>
    </row>
    <row r="13" spans="1:6" ht="45" customHeight="1" x14ac:dyDescent="0.25">
      <c r="A13" s="28" t="s">
        <v>70</v>
      </c>
    </row>
    <row r="14" spans="1:6" ht="45" customHeight="1" x14ac:dyDescent="0.25">
      <c r="A14" s="28" t="s">
        <v>71</v>
      </c>
    </row>
    <row r="15" spans="1:6" ht="45" customHeight="1" x14ac:dyDescent="0.25">
      <c r="A15" s="28" t="s">
        <v>72</v>
      </c>
    </row>
    <row r="16" spans="1:6" ht="45" customHeight="1" x14ac:dyDescent="0.25">
      <c r="A16" s="28" t="s">
        <v>73</v>
      </c>
    </row>
    <row r="17" spans="1:1" ht="45" customHeight="1" x14ac:dyDescent="0.25">
      <c r="A17" s="28" t="s">
        <v>74</v>
      </c>
    </row>
    <row r="18" spans="1:1" ht="45" customHeight="1" x14ac:dyDescent="0.25">
      <c r="A18" s="28" t="s">
        <v>75</v>
      </c>
    </row>
    <row r="19" spans="1:1" ht="45" customHeight="1" x14ac:dyDescent="0.25">
      <c r="A19" s="28" t="s">
        <v>76</v>
      </c>
    </row>
    <row r="20" spans="1:1" ht="45" customHeight="1" x14ac:dyDescent="0.25">
      <c r="A20" s="28" t="s">
        <v>77</v>
      </c>
    </row>
    <row r="21" spans="1:1" ht="45" customHeight="1" x14ac:dyDescent="0.25">
      <c r="A21" s="28"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2025-01-15T18:17:35Z</dcterms:modified>
</cp:coreProperties>
</file>