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OneDrive\Escritorio\JESUS TORRES 2025\PLAN DE ACCIÓN INSTITUCIONAL 2024 - EGL - CORTE DIC 31\"/>
    </mc:Choice>
  </mc:AlternateContent>
  <bookViews>
    <workbookView xWindow="0" yWindow="0" windowWidth="20490" windowHeight="7650" activeTab="3"/>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ESTRATÉGICO'!$A$1:$Z$7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4" i="6" l="1"/>
  <c r="W15" i="1"/>
  <c r="W13" i="1"/>
  <c r="W12" i="1"/>
  <c r="W11" i="1"/>
  <c r="V14" i="1"/>
  <c r="W8" i="1"/>
  <c r="V9" i="1"/>
  <c r="W9" i="5" l="1"/>
  <c r="AV45" i="6"/>
  <c r="U50" i="6"/>
  <c r="U49" i="6"/>
  <c r="U48" i="6"/>
  <c r="U47" i="6"/>
  <c r="U45" i="6"/>
  <c r="T18" i="1"/>
  <c r="V18" i="1"/>
  <c r="V23" i="1" s="1"/>
  <c r="W25" i="1"/>
  <c r="T25" i="1"/>
  <c r="W24" i="1"/>
  <c r="V24" i="1"/>
  <c r="T24" i="1"/>
  <c r="AV33" i="6"/>
  <c r="U40" i="6"/>
  <c r="U39" i="6"/>
  <c r="U38" i="6"/>
  <c r="U37" i="6"/>
  <c r="U36" i="6"/>
  <c r="U35" i="6"/>
  <c r="U34" i="6"/>
  <c r="W20" i="1"/>
  <c r="V20" i="1"/>
  <c r="T20" i="1"/>
  <c r="W19" i="1"/>
  <c r="V19" i="1"/>
  <c r="T19" i="1"/>
  <c r="AV27" i="6"/>
  <c r="U32" i="6"/>
  <c r="U30" i="6"/>
  <c r="U29" i="6"/>
  <c r="U28" i="6"/>
  <c r="U27" i="6"/>
  <c r="T16" i="1"/>
  <c r="U24" i="6"/>
  <c r="U21" i="6"/>
  <c r="W14" i="1"/>
  <c r="T14" i="1"/>
  <c r="T13" i="1"/>
  <c r="U13" i="1"/>
  <c r="T12" i="1"/>
  <c r="U18" i="6"/>
  <c r="AO13" i="6"/>
  <c r="U13" i="6"/>
  <c r="U9" i="6"/>
  <c r="T11" i="1"/>
  <c r="AW9" i="6"/>
  <c r="AV9" i="6"/>
  <c r="U11" i="6"/>
  <c r="W10" i="1"/>
  <c r="V10" i="1"/>
  <c r="W9" i="1"/>
  <c r="U9" i="1"/>
  <c r="T9" i="1"/>
  <c r="T8" i="1"/>
  <c r="U33" i="6"/>
  <c r="U31" i="6"/>
  <c r="AQ45" i="6" l="1"/>
  <c r="AV51" i="6" s="1"/>
  <c r="AN45" i="6"/>
  <c r="AK45" i="6"/>
  <c r="U51" i="6"/>
  <c r="AQ33" i="6"/>
  <c r="AV44" i="6" s="1"/>
  <c r="AN33" i="6"/>
  <c r="AK33" i="6"/>
  <c r="AV32" i="6" l="1"/>
  <c r="AN27" i="6"/>
  <c r="AK27" i="6"/>
  <c r="V16" i="1"/>
  <c r="AQ13" i="6"/>
  <c r="AV26" i="6" s="1"/>
  <c r="AN13" i="6"/>
  <c r="AK13" i="6"/>
  <c r="U16" i="1" l="1"/>
  <c r="W16" i="1" s="1"/>
  <c r="U12" i="1"/>
  <c r="U26" i="6"/>
  <c r="AQ9" i="6"/>
  <c r="AN9" i="6"/>
  <c r="AL9" i="6"/>
  <c r="U8" i="1"/>
  <c r="AV12" i="6" l="1"/>
  <c r="AV52" i="6" s="1"/>
  <c r="AU52" i="6"/>
  <c r="AW51" i="6"/>
  <c r="AW45" i="6"/>
  <c r="AW44" i="6"/>
  <c r="AW33" i="6"/>
  <c r="AW32" i="6"/>
  <c r="AW27" i="6"/>
  <c r="AW26" i="6"/>
  <c r="AW13" i="6"/>
  <c r="AW12" i="6" l="1"/>
  <c r="AW52" i="6"/>
  <c r="U12" i="6"/>
  <c r="U19" i="6"/>
  <c r="U52" i="6" l="1"/>
  <c r="U20" i="1"/>
  <c r="U18" i="1"/>
  <c r="W18" i="1" s="1"/>
  <c r="V17" i="1"/>
  <c r="U11" i="1"/>
  <c r="V25" i="1" l="1"/>
  <c r="U25" i="1"/>
  <c r="U19" i="1"/>
  <c r="W23" i="1" s="1"/>
  <c r="U14" i="1"/>
  <c r="V13" i="1"/>
  <c r="V26" i="1"/>
  <c r="U24" i="1"/>
  <c r="W17" i="1"/>
  <c r="L26" i="1"/>
  <c r="L23" i="1"/>
  <c r="L15" i="1"/>
  <c r="V15" i="1" l="1"/>
  <c r="V27" i="1" s="1"/>
  <c r="W26" i="1"/>
  <c r="W27" i="1" s="1"/>
  <c r="L10" i="1"/>
  <c r="AL45" i="6" l="1"/>
  <c r="AL33" i="6"/>
  <c r="AL27" i="6"/>
  <c r="AL20" i="6"/>
  <c r="AL13" i="6"/>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Acer</author>
  </authors>
  <commentList>
    <comment ref="M7" authorId="0" shapeId="0">
      <text>
        <r>
          <rPr>
            <b/>
            <sz val="9"/>
            <color indexed="81"/>
            <rFont val="Tahoma"/>
            <family val="2"/>
          </rPr>
          <t>USUARIO:
1. BIEN
2. SERVICIO</t>
        </r>
        <r>
          <rPr>
            <sz val="9"/>
            <color indexed="81"/>
            <rFont val="Tahoma"/>
            <family val="2"/>
          </rPr>
          <t xml:space="preserve">
</t>
        </r>
      </text>
    </comment>
    <comment ref="V27" authorId="1" shapeId="0">
      <text>
        <r>
          <rPr>
            <b/>
            <sz val="9"/>
            <color indexed="81"/>
            <rFont val="Tahoma"/>
            <family val="2"/>
          </rPr>
          <t>Acer:</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LENOVO</author>
  </authors>
  <commentList>
    <comment ref="P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G8" authorId="1" shapeId="0">
      <text>
        <r>
          <rPr>
            <sz val="9"/>
            <color indexed="81"/>
            <rFont val="Tahoma"/>
            <family val="2"/>
          </rPr>
          <t xml:space="preserve">VER ANEXO 1
</t>
        </r>
      </text>
    </comment>
    <comment ref="AH8" authorId="1" shapeId="0">
      <text>
        <r>
          <rPr>
            <b/>
            <sz val="9"/>
            <color indexed="81"/>
            <rFont val="Tahoma"/>
            <family val="2"/>
          </rPr>
          <t>VER ANEXO 1</t>
        </r>
        <r>
          <rPr>
            <sz val="9"/>
            <color indexed="81"/>
            <rFont val="Tahoma"/>
            <family val="2"/>
          </rPr>
          <t xml:space="preserve">
</t>
        </r>
      </text>
    </comment>
    <comment ref="P21" authorId="2" shapeId="0">
      <text>
        <r>
          <rPr>
            <b/>
            <sz val="9"/>
            <color indexed="81"/>
            <rFont val="Tahoma"/>
            <family val="2"/>
          </rPr>
          <t>LENOVO:</t>
        </r>
        <r>
          <rPr>
            <sz val="9"/>
            <color indexed="81"/>
            <rFont val="Tahoma"/>
            <family val="2"/>
          </rPr>
          <t xml:space="preserve">
</t>
        </r>
        <r>
          <rPr>
            <b/>
            <sz val="9"/>
            <color indexed="81"/>
            <rFont val="Tahoma"/>
            <family val="2"/>
          </rPr>
          <t>Los grupos serán:</t>
        </r>
        <r>
          <rPr>
            <sz val="9"/>
            <color indexed="81"/>
            <rFont val="Tahoma"/>
            <family val="2"/>
          </rPr>
          <t xml:space="preserve">
- mujer (1 con reinas y 1 con cárcel)
- víctimas de conflicto armado
- discapacidad
- jóvenes de especial atención constitucional
- LGBTI</t>
        </r>
      </text>
    </comment>
    <comment ref="P27" authorId="2" shapeId="0">
      <text>
        <r>
          <rPr>
            <b/>
            <sz val="9"/>
            <color indexed="81"/>
            <rFont val="Tahoma"/>
            <family val="2"/>
          </rPr>
          <t>LENOVO:</t>
        </r>
        <r>
          <rPr>
            <sz val="9"/>
            <color indexed="81"/>
            <rFont val="Tahoma"/>
            <family val="2"/>
          </rPr>
          <t xml:space="preserve">
esta actividad la hará directamente la Escuela, buscando padrinos (empresas/gremios/ONG´s)</t>
        </r>
      </text>
    </comment>
    <comment ref="P31" authorId="2" shapeId="0">
      <text>
        <r>
          <rPr>
            <b/>
            <sz val="9"/>
            <color indexed="81"/>
            <rFont val="Tahoma"/>
            <family val="2"/>
          </rPr>
          <t>LENOVO:</t>
        </r>
        <r>
          <rPr>
            <sz val="9"/>
            <color indexed="81"/>
            <rFont val="Tahoma"/>
            <family val="2"/>
          </rPr>
          <t xml:space="preserve">
en el marco de las sesiones de las mesas se pueden desarrollar dos módulos del diplomado de formación en ángeles somos (de Rosita), aprovechando la logística. Lo certificaría la Escuela.
Estos serían los talleres:
Taller de cartageneidad 
Taller de rescate de tradiciones (e identidad cultural)</t>
        </r>
      </text>
    </comment>
    <comment ref="P35" authorId="2" shapeId="0">
      <text>
        <r>
          <rPr>
            <b/>
            <sz val="9"/>
            <color indexed="81"/>
            <rFont val="Tahoma"/>
            <family val="2"/>
          </rPr>
          <t>LENOVO:</t>
        </r>
        <r>
          <rPr>
            <sz val="9"/>
            <color indexed="81"/>
            <rFont val="Tahoma"/>
            <family val="2"/>
          </rPr>
          <t xml:space="preserve">
esta actividad la ejecuta directamente la EGL</t>
        </r>
      </text>
    </comment>
  </commentList>
</comments>
</file>

<file path=xl/sharedStrings.xml><?xml version="1.0" encoding="utf-8"?>
<sst xmlns="http://schemas.openxmlformats.org/spreadsheetml/2006/main" count="825" uniqueCount="525">
  <si>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</si>
  <si>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</si>
  <si>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</si>
  <si>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</si>
  <si>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</si>
  <si>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</si>
  <si>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</si>
  <si>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</si>
  <si>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</si>
  <si>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</si>
  <si>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</si>
  <si>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</si>
  <si>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</si>
  <si>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</si>
  <si>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</si>
  <si>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</si>
  <si>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</si>
  <si>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</si>
  <si>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</si>
  <si>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</si>
  <si>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</si>
  <si>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</si>
  <si>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</si>
  <si>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</si>
  <si>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</si>
  <si>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</si>
  <si>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</si>
  <si>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</si>
  <si>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</si>
  <si>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</si>
  <si>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</si>
  <si>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</si>
  <si>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</si>
  <si>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</si>
  <si>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</si>
  <si>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</si>
  <si>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</si>
  <si>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</si>
  <si>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</si>
  <si>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</si>
  <si>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</si>
  <si>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</si>
  <si>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</si>
  <si>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</si>
  <si>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</si>
  <si>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</si>
  <si>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</si>
  <si>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</si>
  <si>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</si>
  <si>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</si>
  <si>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</si>
  <si>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</si>
  <si>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</si>
  <si>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</si>
  <si>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</si>
  <si>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</si>
  <si>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</si>
  <si>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</si>
  <si>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</si>
  <si>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</si>
  <si>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</si>
  <si>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</si>
  <si>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</si>
  <si>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</si>
  <si>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</si>
  <si>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</si>
  <si>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</si>
  <si>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</si>
  <si>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</si>
  <si>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</si>
  <si>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</si>
  <si>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</si>
  <si>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</si>
  <si>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</si>
  <si>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</si>
  <si>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</si>
  <si>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</si>
  <si>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</si>
  <si>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</si>
  <si>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</si>
  <si>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</si>
  <si>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</si>
  <si>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</si>
  <si>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</si>
  <si>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</si>
  <si>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</si>
  <si>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</si>
  <si>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</si>
  <si>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</si>
  <si>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</si>
  <si>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</si>
  <si>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</si>
  <si>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</si>
  <si>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</si>
  <si>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</si>
  <si>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</si>
  <si>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</si>
  <si>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</si>
  <si>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</si>
  <si>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</si>
  <si>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</si>
  <si>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</si>
  <si>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</si>
  <si>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</si>
  <si>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</si>
  <si>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</si>
  <si>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</si>
  <si>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</si>
  <si>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</si>
  <si>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</si>
  <si>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</si>
  <si>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</si>
  <si>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</si>
  <si>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</si>
  <si>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</si>
  <si>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</si>
  <si>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</si>
  <si>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</si>
  <si>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</si>
  <si>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</si>
  <si>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</si>
  <si>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</si>
  <si>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</si>
  <si>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</si>
  <si>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</si>
  <si>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</si>
  <si>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</si>
  <si>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</si>
  <si>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</si>
  <si>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</si>
  <si>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</si>
  <si>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</si>
  <si>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</si>
  <si>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</si>
  <si>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</si>
  <si>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</si>
  <si>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</si>
  <si>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</si>
  <si>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</si>
  <si>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</si>
  <si>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</si>
  <si>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</si>
  <si>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</si>
  <si>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</si>
  <si>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</si>
  <si>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</si>
  <si>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</si>
  <si>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</si>
  <si>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</si>
  <si>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</si>
  <si>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</si>
  <si>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</si>
  <si>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</si>
  <si>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</si>
  <si>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</si>
  <si>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</si>
  <si>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</si>
  <si>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</si>
  <si>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</si>
  <si>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</si>
  <si>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</si>
  <si>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</si>
  <si>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</si>
  <si>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</si>
  <si>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</si>
  <si>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</si>
  <si>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</si>
  <si>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</si>
  <si>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</si>
  <si>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</si>
  <si>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</si>
  <si>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</si>
  <si>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</si>
  <si>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</si>
  <si>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</si>
  <si>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</si>
  <si>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</si>
  <si>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</si>
  <si>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</si>
  <si>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</si>
  <si>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</si>
  <si>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</si>
  <si>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</si>
  <si>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</si>
  <si>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</si>
  <si>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</si>
  <si>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</si>
  <si>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</si>
  <si>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</si>
  <si>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</si>
  <si>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</si>
  <si>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</si>
  <si>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</si>
  <si>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</si>
  <si>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</si>
  <si>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</si>
  <si>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</si>
  <si>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</si>
  <si>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</si>
  <si>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</si>
  <si>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</si>
  <si>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</si>
  <si>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</si>
  <si>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</si>
  <si>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</si>
  <si>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</si>
  <si>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</si>
  <si>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</si>
  <si>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</si>
  <si>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</si>
  <si>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</si>
  <si>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EQUIDAD DE LA MUJER</t>
  </si>
  <si>
    <t>CONSTRUCCIÓN DE PAZ</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</si>
  <si>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</si>
  <si>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</si>
  <si>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</si>
  <si>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</si>
  <si>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</si>
  <si>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</si>
  <si>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</si>
  <si>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</si>
  <si>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</si>
  <si>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</si>
  <si>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</si>
  <si>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</si>
  <si>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Política de Gestión del Conocimiento y la Innovación</t>
  </si>
  <si>
    <t>Gestión Institucional y de la Comunidad</t>
  </si>
  <si>
    <t xml:space="preserve">FORMACIÓN DE LAS  Y LOS SERVIDORES PÚBLICOS Y DESAROLLO INSTITUCIONAL </t>
  </si>
  <si>
    <t>FORMACIÓN CIUDADANA Y PROMOCIÓN DE LA PARTICIPACIÓN COMUNITARIA</t>
  </si>
  <si>
    <t xml:space="preserve">CULTURA CIUDADANA </t>
  </si>
  <si>
    <t>Fortalecer las competencias y habilidades de los servidores públicos en todos los niveles administrativos, a través de un programa integral de formación continuada, con el fin de mejorar la eficiencia en el ejercicio de la función pública y la calidad del servicio a la ciudadanía</t>
  </si>
  <si>
    <t>Desarrollar procesos de formación, participación, y cualificación en la ciudadanía en general, organizaciones sociales, comunitarias y de enfoque diferencial del Distrito de Cartagena, que permita el fortalecimiento de habilidades por medio de herramientas estratégicas que incidan en la participación política, gobernanza territorial y el desarrollo social sostenible.</t>
  </si>
  <si>
    <t>Política de Gestión Estratégica del Talento Humano</t>
  </si>
  <si>
    <t>Gestión del Conocimiento</t>
  </si>
  <si>
    <t>Talento Humano</t>
  </si>
  <si>
    <t>Política de Integridad</t>
  </si>
  <si>
    <t>Plan decenal implementado</t>
  </si>
  <si>
    <t>Cuantificar la cantidad de servidores y servidoras públicas formados en programas enfocados al fortalecimiento de competencias laborales</t>
  </si>
  <si>
    <t>Medir el porcentaje de avance en la implementación del Plan Decenal de Cultura Ciudadana y Cartageneidad, enmarcado en sus tres ejes de acción (derecho a la ciudad, autocuidado y transparencia)</t>
  </si>
  <si>
    <t>Medir el número de ciudadanos y ciudadanas que se forman en programas dirigidos al fortalecimiento del liderazgo comunal.</t>
  </si>
  <si>
    <t>Trimestral</t>
  </si>
  <si>
    <t>Eficacia</t>
  </si>
  <si>
    <t>Plan Estratégico de Talento Humano
Plan Institucional de Capacitación</t>
  </si>
  <si>
    <t>Posibilidad de pérdida reputacional y económica por la no realización de las jornadas de formación y capacitación en los tiempos establecidos según los cronogramas debido a la falta de un diagnóstico y planeación adecuada para la ejecución de las jornadas de formación</t>
  </si>
  <si>
    <t>Posibilidad de pérdida reputacional y económica por la no disposición de profesionales idóneos para realizar los procesos de formación debido a la deficiencia en la selección de los perfiles de los formadores y capacitadores</t>
  </si>
  <si>
    <t>Posibilidad de pérdida reputacional y económica por la no realización de convocatorias adecuadas a los beneficiarios de formación y capacitación debido a la carencia de las estrategias de comunicación para las jornadas de formación</t>
  </si>
  <si>
    <t>1. Hacer seguimiento a las estrategias de plan de comunicaciones establecido para el desarrollo de las jornadas de formaciones y capacitaciones.
2. Verificar la programación y confirmación de los asistentes previos a la realización de los eventos de formación</t>
  </si>
  <si>
    <t>1. Realizar seguimiento del diagnóstico de las necesidades de formación de los funcionarios, y al cronograma de formación y capacitación establecidos por los responsables de los procesos de formación.
2. Verificar el cumplimiento de la programación establecida de los procesos de formación.
3. Disponer de la logística y recursos necesarios para la implementación de los procesos de formación.</t>
  </si>
  <si>
    <t>11. Ciudades y comunidades sostenibles</t>
  </si>
  <si>
    <t>Innovación Pública y Participación Ciudadana</t>
  </si>
  <si>
    <t>Cultura Ciudadana</t>
  </si>
  <si>
    <t>Implementar en un 40% el Plan decenal de cultura ciudadana y cartageneidad</t>
  </si>
  <si>
    <t>Cartagena Brilla con Cultura Ciudadana</t>
  </si>
  <si>
    <t>Número de iniciativas de cultura ciudadana implementadas</t>
  </si>
  <si>
    <t>Número de estrategias pedagógicas implementadas para fortalecer la cultura vial y el adecuado uso del Sistema Integrado de Transporte Masivo</t>
  </si>
  <si>
    <t>Número de estrategias de formación en cultura tributaria creadas e implementadas</t>
  </si>
  <si>
    <t xml:space="preserve">Número de estrategias de promoción de prácticas para el cuidado y el desarrollo integral del ser humano implementadas </t>
  </si>
  <si>
    <t>Número de estrategias para fomentar el respeto y la prevención del maltrato contra la mujer implementadas</t>
  </si>
  <si>
    <t>Número</t>
  </si>
  <si>
    <t>40 iniciativas</t>
  </si>
  <si>
    <t>N.D.</t>
  </si>
  <si>
    <t>Implementar ocho (8) estrategias pedagógicas para fortalecer la cultura vial y el adecuado uso del Sistema Integrado de Transporte Masivo</t>
  </si>
  <si>
    <t>Crear e implementar cuatro (4) estrategias de formación en cultura tributaria</t>
  </si>
  <si>
    <t xml:space="preserve">Implementar cuatro (4) estrategias de promoción de prácticas para el cuidado y el desarrollo integral del ser humano </t>
  </si>
  <si>
    <t>Implementar cuatro (4) estrategias para fomentar el respeto y la prevención del maltrato contra la mujer</t>
  </si>
  <si>
    <t>Proyectos de convivencia y seguridad ciudadana apoyados financieramente (principal)</t>
  </si>
  <si>
    <t>Personas capacitadas</t>
  </si>
  <si>
    <t>Documentos de lineamientos técnicos realizados</t>
  </si>
  <si>
    <t>Estrategias de promoción de la garantía de derechos implementadas</t>
  </si>
  <si>
    <t>Cartageneidad con Orgullo y Esplendor</t>
  </si>
  <si>
    <t>Número de estrategias pedagógicas implementadas para promover el orgullo y el sentido de pertenencia por la ciudad</t>
  </si>
  <si>
    <t>Implementar cuatro (4) estrategias pedagógicas para promover el orgullo y el sentido de pertenencia por la ciudad</t>
  </si>
  <si>
    <t>Ciudadanía Diversa, Participativa y Propulsora de Desarrollo</t>
  </si>
  <si>
    <t>Implementar el 100% del plan de formación ciudadana y participación comunitaria</t>
  </si>
  <si>
    <t>11. Ciudades y comunidades sostenibles
16. Paz, justicia e instituciones sólidas</t>
  </si>
  <si>
    <t>Número de procesos de formación a ciudadanos desarrollados</t>
  </si>
  <si>
    <t>Número de procesos de formación a ciudadanos pertenecientes a grupos étnicos realizados</t>
  </si>
  <si>
    <t>Número de procesos de formación a ciudadanos con enfoque inclusivo, diferencial y territorial desarrollados</t>
  </si>
  <si>
    <t>Número de mesas de planeación y participación realizadas con personas de los distintos grupos de población con enfoque inclusivo, diferencial y territorial</t>
  </si>
  <si>
    <t>Realizar ochenta (80) procesos de formación a ciudadanos</t>
  </si>
  <si>
    <t>Realizar veinte (20) procesos de formación a ciudadanos pertenecientes a grupos étnicos</t>
  </si>
  <si>
    <t>Desarrollar cuarenta (40) procesos de formación con enfoque inclusivo, diferencial y territorial</t>
  </si>
  <si>
    <t>Realizar dieciséis (16) mesas de planeación y participación dirigidas a distintos grupos de población con enfoque inclusivo, diferencial y territorial</t>
  </si>
  <si>
    <t>Espacios de integración de oferta pública generados</t>
  </si>
  <si>
    <t>Escuela de Gobernanza e Innovación Pública</t>
  </si>
  <si>
    <t>Número de mesas de gobernanza realizadas para el seguimiento a indicadores de ciudad</t>
  </si>
  <si>
    <t>Número de procesos de formación en gobernanza e innovación pública desarrollados</t>
  </si>
  <si>
    <t>Realizar doce (12) mesas de gobernanza para el seguimiento a indicadores de ciudad</t>
  </si>
  <si>
    <t>Desarrollar cuatro (4) procesos de formación en gobernanza e innovación pública</t>
  </si>
  <si>
    <t>Sistemas de información actualizados</t>
  </si>
  <si>
    <t>Servidores con Esplendor Construyendo Ciudad</t>
  </si>
  <si>
    <t>Formar y cualificar el 25% del total de servidores públicos y contratistas del Distrito</t>
  </si>
  <si>
    <t>Número de estrategias de formación en cultura tributarias dirigidas servidores públicos y contratistas del Distrito creadas e implementadas.</t>
  </si>
  <si>
    <t>Formar y cualificar 2.198 servidores públicos y contratistas de todas las dependencias y entidades del Distrito de Cartagena.</t>
  </si>
  <si>
    <t>Crear e implementar cuatro (4) estrategias de formación en cultura tributaria dirigidas a servidores públicos y contratistas del Distrito.</t>
  </si>
  <si>
    <t>Instancias territoriales asistidas técnicamente</t>
  </si>
  <si>
    <t>Desarrollar procesos permanentes de transformación positiva de comportamientos humanos desde un enfoque de derecho a la ciudad transparencia y autocuidado a partir de la formación y la pedagogía ciudadana en toda la ciudad de Cartagena.</t>
  </si>
  <si>
    <t>Servidoras y servidores públicos formados y fortalecidos en sus competencias laborales</t>
  </si>
  <si>
    <t>Número de personas formadas y fortalecidas en su liderazgo comunal</t>
  </si>
  <si>
    <t>N/A</t>
  </si>
  <si>
    <t>1. Realizar las revisiones a los perfiles de los formadores, capacitadores e instituciones con el fin de verificar el cumplimiento de los requisitos contractuales, en el proceso de selección del contratista.
2. Constatar la acreditación profesional de los contratistas asignados a los procesos de formación.</t>
  </si>
  <si>
    <t>ESCUELA DE GOBIERNO Y LIDERAZGO</t>
  </si>
  <si>
    <t>Implementación del Plan decenal de cultura ciudadana y cartageneidad desde un enfoque de derecho a la ciudad y transparencia en  Cartagena de Indias</t>
  </si>
  <si>
    <t>Implementación de plan decenal de cultura ciudadana y cartageneidad desde un enfoque de autocuidado en  Cartagena de Indias</t>
  </si>
  <si>
    <t>Desarrollo de estrategias pedagógicas para promover el orgullo y el sentido de pertenencia por la ciudad en  Cartagena de Indias</t>
  </si>
  <si>
    <t>Formación a la ciudadanía y promoción de la participación comunitaria en la ciudad de  Cartagena de Indias</t>
  </si>
  <si>
    <t>Formación a la ciudadanía y promoción de la participación comunitaria con enfoque inclusivo, diferencial y territorial, incluyendo grupos étnicos en  Cartagena de Indias</t>
  </si>
  <si>
    <t>Fortalecimiento de las competencias en gobernanza territorial:  una perspectiva de súper ciudad en  Cartagena de Indias</t>
  </si>
  <si>
    <t xml:space="preserve">Formación y cualificación de servidores públicos y contratistas del Distrito de Cartagena de Indias </t>
  </si>
  <si>
    <t>Desarrollar estrategias que contribuyan al aumento de la cultura ciudadana en los habitantes de la ciudad de Cartagena de Indias y fomenten transformaciones comportamentales desde un marco de valores democráticos y cívicos.</t>
  </si>
  <si>
    <t>Promover la participación de las y los cartageneros en la apropiación y cuidado de lo público y en el fomento de cambios de comportamiento.</t>
  </si>
  <si>
    <t>Fomentar el conocimiento de las normas de tránsito y del manual de usuario del Sistema Integrado de Transporte Masivo a los diferentes actores viales y usuarios del Sistema, contribuyendo al fortalecimiento de valores como el respeto y la tolerancia.</t>
  </si>
  <si>
    <t>Desarrollar estrategias pedagógicas para promover una cultura tributaria cimentada en el conocimiento de la importancia del pago oportuno de los impuestos para el desarrollo de los proyectos de inversión pública.</t>
  </si>
  <si>
    <t>Implementar iniciativas que aporten a la cultura ciudadana orientadas a promover la integración y cambios de comportamientos a nivel individual y colectivo en las comunidades del distrito de Cartagena.</t>
  </si>
  <si>
    <t>Diseñar y desplegar una estrategia comunicacional que permita la visibilización de las acciones de cultura ciudadana.</t>
  </si>
  <si>
    <t>Implementar una estrategia de creación de redes de acción entre las instituciones educativas y las comunidades de su área de influencia para favorecer la integración social y comunitaria en pro de la cultura ciudadana.</t>
  </si>
  <si>
    <t>Un (1) informe de implementación de 30 iniciativas de cultura ciudadana con sus soportes técnicos y financieros.</t>
  </si>
  <si>
    <t>Llevar a cabo una estrategia de formación y promoción de cultura ciudadana para la convivencia y uso apropiado del Sistema de Transporte Masivo del Distrito de Cartagena.</t>
  </si>
  <si>
    <t>Desarrollar campañas informativas y estrategias pedagógicas de impacto visual para la educación vial que orienten el comportamiento ciudadano al cumplimiento de las normas de tránsito.</t>
  </si>
  <si>
    <t>Implementar una estrategia de voluntariado para articular esfuerzos colectivos en beneficio de las comunidades cartageneras y el fortalecimiento del tejido social.</t>
  </si>
  <si>
    <t>Llevar a cabo campañas pedagógicas, visuales y comunicacionales para fortalecer la cultura tributaria.</t>
  </si>
  <si>
    <t>Todas en general</t>
  </si>
  <si>
    <t>ROBINSON LUIS CASARRUBIA CARDONA</t>
  </si>
  <si>
    <t>Poco interés de la ciudadanía
por participar en los procesos</t>
  </si>
  <si>
    <t xml:space="preserve">Bajo interés de la institucionalidad en vincularse a la actividad del proyecto. </t>
  </si>
  <si>
    <t>Negativa de los ciudadanos a participar en las encuestas.</t>
  </si>
  <si>
    <t xml:space="preserve">Socialización continua del proyecto con la ciudadanía. </t>
  </si>
  <si>
    <t xml:space="preserve">Realizar reuniones previas de socialización y articulación con las dependencias relacionadas para motivar su interés en la participación del proyecto.  </t>
  </si>
  <si>
    <t>Socialización continua del proyecto con la ciudadanía.</t>
  </si>
  <si>
    <t>SI</t>
  </si>
  <si>
    <t>NO</t>
  </si>
  <si>
    <t>Aunar esfuerzos para la implementación del proyecto Plan decenal de cultura ciudadana y cartageneidad desde un enfoque de derecho a la ciudad y transparencia en  Cartagena de Indias</t>
  </si>
  <si>
    <t>Prestación de servicios profesionales y de apoyo a la gestión para el fortalecimiento del proyecto Plan decenal de cultura ciudadana y cartageneidad desde un enfoque de derecho a la ciudad y transparencia en  Cartagena de Indias</t>
  </si>
  <si>
    <t>ICLD</t>
  </si>
  <si>
    <t>2.3.4501.1000.2024130010039</t>
  </si>
  <si>
    <t>Desarrollar estrategias de promoción de prácticas para el cuidado y desarrollo integral del ser humano.</t>
  </si>
  <si>
    <t>Promover conductas que fortalezcan el autocuidado, la salud física, mental y la integración social en las comunidades del Distrito de Cartagena</t>
  </si>
  <si>
    <t>Realizar acciones de formación y promoción de hábitos y estilos de vida saludables desde las dimensiones física, psicológica y social en las comunidades del Distrito de Cartagena.</t>
  </si>
  <si>
    <t>Incentivar la cultura del respeto y prevención de la violencia basada en género.</t>
  </si>
  <si>
    <t>Ejecutar estrategias para fomentar el respeto y la prevención del maltrato contra la mujer.</t>
  </si>
  <si>
    <t>Realizar campañas pedagógicas y comunicacionales para la promoción de las rutas de atención en salud física y mental para la población cartagenera.</t>
  </si>
  <si>
    <t>No aplica para la vigencia</t>
  </si>
  <si>
    <t>Dificultad para llevar a cabo las
estrategias de promoción de
prácticas de autocuidado debido
a la ocurrencia de fenómenos
naturales.</t>
  </si>
  <si>
    <t>Socialización continua del proyecto con la ciudadanía</t>
  </si>
  <si>
    <t xml:space="preserve">Diseñar estrategias pedagógicas digitales. </t>
  </si>
  <si>
    <t>2.3.4502.1000.2024130010033</t>
  </si>
  <si>
    <t>Fomentar el sentido de pertenencia e identidad territorial de la población cartagenera con la historia, su cultura, los espacios comunes y patrimonios materiales e inmateriales de su ciudad.</t>
  </si>
  <si>
    <t>Potenciar el conocimiento de la población cartagenera sobre la historia y patrimonio inmaterial y material de la ciudad.</t>
  </si>
  <si>
    <t>Visitas guiadas a los niños, jóvenes y adolescentes de la ciudad de Cartagena a los bienes de interés cultural.</t>
  </si>
  <si>
    <t>Promover la identidad cultural a través de la difusión por distintos medios de comunicación de las historias emblemáticas y personajes representativos de los distintos barrios y corregimientos de la ciudad de Cartagena.</t>
  </si>
  <si>
    <t>Desarrollar sesiones de la mesa de la Cartageneidad, para ampliar el portafolios de programación y desarrollar el proyecto y el intercambio de experiencias y conocimientos.</t>
  </si>
  <si>
    <t>Un (1) informe que de cuenta de la realización de las visitas guiadas con sus soportes.</t>
  </si>
  <si>
    <t>Dos (2) historias en versión digital publicadas en distintos medios de comunicación.</t>
  </si>
  <si>
    <t>Dos (2) actas de las sesiones de la mesa de la cartageneidad desarrolladas (con listados de asistencia y registros fotográficos)</t>
  </si>
  <si>
    <t xml:space="preserve">Posibilidad de pérdida reputacional y económica por la no realización de las jornadas de formación y capacitación en los tiempos establecidos </t>
  </si>
  <si>
    <t>Verificar el cumplimiento de la programación establecida de los procesos de formación.</t>
  </si>
  <si>
    <t xml:space="preserve">Posibilidad de pérdida reputacional y económica por la no disposición de profesionales idóneos para realizar los procesos de formación </t>
  </si>
  <si>
    <t>Constatar la acreditación profesional de los contratistas asignados a los procesos de formación</t>
  </si>
  <si>
    <t>Aunar esfuerzos para la implementación del proyecto Desarrollo de estrategias pedagógicas para promover el orgullo y el sentido de pertenencia por la ciudad en  Cartagena de Indias</t>
  </si>
  <si>
    <t>2.3.4502.1603.2024130010038</t>
  </si>
  <si>
    <t>Fomentar en la ciudadanía Cartagenera la participación en los procesos de formación bajo un enfoque intersectorial, territorial, participativo y de sustentabilidad, para la potenciación de habilidades y herramientas estratégicas, que le permitan la intervención comunitaria y control social.</t>
  </si>
  <si>
    <t>Aumentar la oferta de procesos de formación en diversas líneas temáticas a la población cartagenera que contribuyan a la generación de confianza en la institucionalidad</t>
  </si>
  <si>
    <t>Creación de una red de organizaciones sociales y comunales para ejercer incidencia en las decisiones de la administración distrital.</t>
  </si>
  <si>
    <t>Refuerzo y seguimiento a las organizaciones sociales y comunales participantes en vigencias anteriores en mecanismos de participación ciudadana y en construcción de escenarios de gestión.</t>
  </si>
  <si>
    <t>Realizar procesos de formación dirigidos a la ciudadanía en las líneas de cultura ciudadana, gestión del conocimiento, motivación y gestión de liderazgo, innovación pública y participación ciudadana y comunitaria.</t>
  </si>
  <si>
    <t>Desarrollar procesos de formación en liderazgo para niños, jóvenes, juntas de acción comunal y organizaciones de base del Distrito de Cartagena.</t>
  </si>
  <si>
    <t>Realizar estrategias formativas orientadas a procesos institucionales, con el fin de crear conocimientos a la ciudadanía sobre las funciones, logros y resultados de las entidades centralizadas y descentralizadas del Distrito de Cartagena.</t>
  </si>
  <si>
    <t>Socializar el Plan de Desarrollo Distrital “Cartagena Ciudad de Derechos” 2024-2027 y sus avances para generar confianza por parte de la ciudadanía a la administración Distrital.</t>
  </si>
  <si>
    <t>Constatar la acreditación profesional de los contratistas asignados a los procesos de formación.</t>
  </si>
  <si>
    <t>Hacer seguimiento a las estrategias de plan de comunicaciones establecido para el desarrollo de las jornadas de formaciones y capacitaciones.</t>
  </si>
  <si>
    <t>Aunar esfuerzos para la implementación del proyecto Formación a la ciudadanía y promoción de la participación comunitaria en la ciudad de  Cartagena de Indias</t>
  </si>
  <si>
    <t>Prestación de servicios profesionales y de apoyo a la gestión para el fortalecimiento del proyecto Formación a la ciudadanía y promoción de la participación comunitaria en la ciudad de  Cartagena de Indias</t>
  </si>
  <si>
    <t>2.3.4502.1000.2024130010036</t>
  </si>
  <si>
    <t>Un (1) Informe con soportes de las actividades de refuerzo y seguimiento realizadas.</t>
  </si>
  <si>
    <t>Promover la participación de los grupos étnicos y población con enfoque inclusivo, diferencial y territorial en los procesos de formación y espacios de toma de decisiones en el distrito de Cartagena de indias.</t>
  </si>
  <si>
    <t>Fortalecer la intervención del distrito en los procesos de formación con enfoque inclusivo, diferencial y territorial en la ciudad de Cartagena de indias.</t>
  </si>
  <si>
    <t>Ampliar la oferta institucional en procesos de formación orientado a los grupos étnicos en el distrito de Cartagena de indias.</t>
  </si>
  <si>
    <t>Incentivar la apropiación en la toma de decisiones de los grupos étnicos y la población con enfoque inclusivo, diferencial y territorial en el distrito de Cartagena de indias</t>
  </si>
  <si>
    <t>30 iniciativas de cultura ciudadana implementadas</t>
  </si>
  <si>
    <t>2 estrategias pedagógicas implementadas para fortalecer la cultura vial y el adecuado uso del Sistema Integrado de Transporte Masivo</t>
  </si>
  <si>
    <t>1 estrategia de formación en cultura tributaria creada e implementada</t>
  </si>
  <si>
    <t>1 estrategia pedagógica implementada para promover el orgullo y el sentido de pertenencia por la ciudad</t>
  </si>
  <si>
    <t>20 procesos de formación a ciudadanos desarrollados</t>
  </si>
  <si>
    <t>2 procesos de formación a ciudadanos pertenecientes a grupos étnicos realizados</t>
  </si>
  <si>
    <t>5 procesos de formación a ciudadanos con enfoque inclusivo, diferencial y territorial desarrollados</t>
  </si>
  <si>
    <t>2 mesas de planeación y participación realizadas con personas de los distintos grupos de población con enfoque inclusivo, diferencial y territorial</t>
  </si>
  <si>
    <t>3 mesas de gobernanza realizadas para el seguimiento a indicadores de ciudad</t>
  </si>
  <si>
    <t>1 proceso de formación en gobernanza e innovación pública desarrollado</t>
  </si>
  <si>
    <t>549 servidores públicos y contratistas de todas las despendencias y entidades del Distrito de Cartagena que participan en los procesos de formación y cualificación</t>
  </si>
  <si>
    <t>Implementar procesos de formación tendientes a fortalecer el conocimiento de los derechos y deberes de la población con enfoque inclusivo, diferencial y
territorial.</t>
  </si>
  <si>
    <t>Llevar a cabo mesas y foros en derechos civiles, procesos democráticos y participación en la toma de decisiones para distintos grupos poblacionales con enfoque inclusivo, diferencial y territorial.</t>
  </si>
  <si>
    <t>Diseñar y ejecutar procesos de formación en temas de interés general para grupos poblacionales con enfoque inclusivo, diferencial y territorial.</t>
  </si>
  <si>
    <t>Desarrollar procesos de formación dirigidos a fomentar la participación de los grupos étnicos en diferentes espacios de ciudad.</t>
  </si>
  <si>
    <t>Realizar jornadas para llevar a los grupos étnicos la oferta del distrito y de otras entidades de la ciudad para este grupo poblacional, que se identifiquen mediante procesos de articulación interinstitucional.</t>
  </si>
  <si>
    <t xml:space="preserve">Falta de organización y planificación adecuada, ocasionando retrasos en la realización de las jornadas de formación, incumpliendo los plazos establecidos en los cronogramas </t>
  </si>
  <si>
    <t>Falta de personal profesional competente para llevar a cabo los procesos de formación debido a la falta de selección de los perfiles de los formadores</t>
  </si>
  <si>
    <t>Verificar el cumplimiento de la programación establecida de los procesos de formación</t>
  </si>
  <si>
    <t>Cotejar la acreditación profesional de los contratistas asignados a los procesos de formación</t>
  </si>
  <si>
    <t>2.3.4502.1000.2024130010037</t>
  </si>
  <si>
    <t>Propiciar la articulación entre los diferentes actores que hacen parte del desarrollo y la dinámica socioeconómica en la ciudad de Cartagena, para fortalecer e incidir en los escenarios de toma de decisiones políticas del territorio</t>
  </si>
  <si>
    <t>Fortalecer las competencias en materia de gobernanza territorial en los diversos actores que hacen parte del desarrollo y la dinámica socioeconómica de la ciudad de Cartagena.</t>
  </si>
  <si>
    <t>Promover la participación activa de los actores del desarrollo territorial que permita la construcción de confianza en los procesos de toma de decisiones en la ciudad de Cartagena.</t>
  </si>
  <si>
    <t>Realizar cursos o talleres en Gobernanza e Innovación Publica dirigidos a la ciudadanía en general, representantes de empresa privada y representantes de la academia.</t>
  </si>
  <si>
    <t>Desarrollar Diplomados en Gobernanza dirigidos a servidores públicos.</t>
  </si>
  <si>
    <t>Realizar evento académico de alto impacto donde se debatan temas que aporten a la construcción de ciudad.</t>
  </si>
  <si>
    <t>Desarrollar mesas de gobernanza para el seguimiento a indicadores de ciudad.</t>
  </si>
  <si>
    <t>Recolectar y recopilar insumos, consolidar y publicar el documento final de formulación de agenda prospectiva Cartagena súper ciudad y de un modelo estratégico de gobernanza territorial.</t>
  </si>
  <si>
    <t>Realizar estrategia integral de comunicación.</t>
  </si>
  <si>
    <t>Renuencia por parte de los actores del desarrollo para forjar alianzas entre ellos</t>
  </si>
  <si>
    <t>Incentivar a los actores y mostrar las variables positivas que llevan a un encuentro social entre actores y motivar al desarrollo de la ciudad</t>
  </si>
  <si>
    <t>Aunar esfuerzos para la implementación del proyecto Fortalecimiento de las competencias en gobernanza territorial:  una perspectiva de súper ciudad en  Cartagena de Indias</t>
  </si>
  <si>
    <t>Prestación de servicios profesionales y de apoyo a la gestión para el fortalecimiento del proyecto Fortalecimiento de las competencias en gobernanza territorial:  una perspectiva de súper ciudad en  Cartagena de Indias</t>
  </si>
  <si>
    <t>2.3.4501.1000.2024130010034</t>
  </si>
  <si>
    <t>Mejorar el nivel de competencias y habilidades en los servidores públicos y contratistas del distrito de Cartagena</t>
  </si>
  <si>
    <t>Desarrollar procesos de formación y cualificación dirigidos a los servidores públicos y colaboradores del Distrito de Cartagena, que fortalezcan el ejercicio de la función pública</t>
  </si>
  <si>
    <t>Ejecutar una estrategia pedagógica que permita acentuar bases técnicas y de conocimiento en cultura tributaria en los servidores públicos y contratistas del Distrito, que conduzca a orientar al ciudadano desde un enfoque de transparencia y cultura de la legalidad</t>
  </si>
  <si>
    <t>1 estrategia de formación en cultura tributaria dirigida a servidores públicos y contratistas del Distrito creada e implementada</t>
  </si>
  <si>
    <t>Elaborar un documento guía que establezca los lineamientos para la formación a los servidores y contratistas del Distrito de Cartagena.</t>
  </si>
  <si>
    <t>Ejecutar un plan de formación permanente y cualificación dirigido a servidores públicos y contratistas del Distrito de Cartagena que contribuya al fortalecimiento institucional.</t>
  </si>
  <si>
    <t>Realizar actividades formativas en cultura tributaria con los servidores públicos y contratistas del Distrito de Cartagena, que conduzcan a la promoción de la transparencia y cultura de la legalidad.</t>
  </si>
  <si>
    <t>Disponer de la logística y recursos necesarios para la implementación de los procesos de formación.</t>
  </si>
  <si>
    <t>Realizar las revisiones a los perfiles de los formadores, capacitadores e instituciones con el fin de verificar el cumplimiento de los requisitos contractuales, en el proceso de selección del contratista.</t>
  </si>
  <si>
    <t xml:space="preserve">Prestación de servicios profesionales y de apoyo a la gestión para el fortalecimiento del proyecto Formación y cualificación de servidores públicos y contratistas del Distrito de Cartagena de Indias </t>
  </si>
  <si>
    <t xml:space="preserve">Aunar esfuerzos para la implementación del proyecto Formación y cualificación de servidores públicos y contratistas del Distrito de Cartagena de Indias </t>
  </si>
  <si>
    <t>2.3.4501.1000.2024130010035</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</si>
  <si>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</si>
  <si>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05-01-01</t>
  </si>
  <si>
    <t>05-01-02</t>
  </si>
  <si>
    <t>05-01-03</t>
  </si>
  <si>
    <t>05-01-04</t>
  </si>
  <si>
    <t>05-01-05</t>
  </si>
  <si>
    <t>Espacios de participación promovidos (principal)</t>
  </si>
  <si>
    <t>Personas capacitadas (princpal)</t>
  </si>
  <si>
    <t>No programada</t>
  </si>
  <si>
    <t>Servicio de educación informal (Producto principal del proyecto)</t>
  </si>
  <si>
    <t>Servicio de asistencia técnica</t>
  </si>
  <si>
    <t>Servicio de promoción a la participación ciudadana (Producto principal del proyecto)</t>
  </si>
  <si>
    <t xml:space="preserve"> Servicio de integración de la oferta pública</t>
  </si>
  <si>
    <t xml:space="preserve"> Servicio de promoción de la garantía de derechos</t>
  </si>
  <si>
    <t>Servicio de apoyo financiero para proyectos de convivencia y seguridad ciudadana (Producto principal del proyecto)</t>
  </si>
  <si>
    <t>Servicio de educación informal</t>
  </si>
  <si>
    <t>Documentos de lineamientos técnicos</t>
  </si>
  <si>
    <t xml:space="preserve">Servicio de promoción de la garantía de derechos </t>
  </si>
  <si>
    <t>Servicio de información actualizado</t>
  </si>
  <si>
    <t>Un (1) documento con los lineamientos para la formación a los servidores y contratistas del Distrito de Cartagena.</t>
  </si>
  <si>
    <t>Un (1) informe con soportes de los procesos de formación y cualificación desarrollados con servidores públicos y contratistas del Distrito.</t>
  </si>
  <si>
    <t>Un (1) informe con soportes de las actividades formativas en cultura tributaria desarrolladas con servidores públicos y contratistas del Distrito.</t>
  </si>
  <si>
    <t>Un (1) documento con el plan de formación a desarrollar.
Una (1) guía metodológica.
Un (1) Informe con soportes de los procesos de formación a la ciudadanía realizados.</t>
  </si>
  <si>
    <t>Un (1) documento con el plan de formación a desarrollar en liderazgo.
Una (1) guía metodológica.
Un (1) Informe con soportes de los procesos de formación en liderazgo desarrollados.</t>
  </si>
  <si>
    <t>Un (1) documento con el plan de socialización del PDD 2024-2027.
Una (1) guía metodológica.
Un (1) informe de las socializaciones realizadas del PDD 2024-2027.</t>
  </si>
  <si>
    <t>Un (1) plan de formación para grupos poblacionales con enfoque inclusivo, diferencial y territorial.
Una (1) guía metodológica.
Un (1) Informe con soportes de los procesos de formación realizados.</t>
  </si>
  <si>
    <t>Un (1) plan de formación para grupos étnicos.
Una (1) guía metodológica.
Un (1) Informe con soportes de los procesos de formación para grupos étnicos realizados.</t>
  </si>
  <si>
    <t>Un (1) plan de trabajo para el desarrollo de espacios de planeación y/o participación con grupos étnicos y población diferencial.
Un (1) Informe con soportes de los espacios realizados con los grupos étnicos y población diferencial.</t>
  </si>
  <si>
    <t>Un (1) plan de formación.
Una (1) guía metodológica.
Un (1) informe de la implementación del plan de formación con sus soportes.</t>
  </si>
  <si>
    <t>Un (1) documento que contenga el diseño de la estrategia de comunicaciones a implementar.
Un (1) informe que de cuenta de la implementación de la estrategia de comunicaciones con sus soportes.</t>
  </si>
  <si>
    <t>Un (1) documento que contenga el diseño de la estrategia de comunicaciones y movilización social a desarrollar. 
Un (1) informe que de cuenta de la implementación de la estrategia con sus soportes.</t>
  </si>
  <si>
    <t>Un (1) documento que contenga el diseño de la estrategia "Mi barrio es mi escuela" a desarrollar.
Un (1) informe que de cuenta de la implementación de la estrategia con sus soportes.</t>
  </si>
  <si>
    <t>Un (1) documento que contenga el diseño de la estrategia de promoción de cultura ciudadana en Transcaribe a desarrollar.
Un (1) informe que de cuenta de la implementación de la estrategia con sus soportes.</t>
  </si>
  <si>
    <t>Un (1) documento que contenga el diseño de la estrategia pedagógica para el fortalecimiento de la cultura vial a desarrollar.
Un (1) informe que de cuenta de la implementación de la estrategia con sus soportes.</t>
  </si>
  <si>
    <t>Un (1) documento que contenga los términos de referencia para el proceso de selección de los voluntarios.
Un (1) informe del proceso de selección de voluntarios realizado (160 voluntarios).
Un (1) plan de formación a voluntarios.</t>
  </si>
  <si>
    <t>Un (1) plan que defina las estrategias en cultura tributaria a implementar.
Un (1) informe de implementación de las estrategias en cultura tributaria con sus soportes.</t>
  </si>
  <si>
    <t>Un (1) documento con el plan de formación (diseño de talleres o cursos) en gobernanza a innovación pública y su guía metodológica.
Un (1) Informe con soportes de los cursos realizados en gobernanza a innovación pública.</t>
  </si>
  <si>
    <t>Un (1) informe con soportes de las realización del evento académico.</t>
  </si>
  <si>
    <t>Un (1) informe con soportes de la realización de las 3 mesas de gobernanza y sus resultados.</t>
  </si>
  <si>
    <t>Un (1) documento final en medio digital e impreso de la agenda prospectiva Cartagena Super ciudad y el modelo estratégico de gobernanza territorial.</t>
  </si>
  <si>
    <t>Un (1) documento que contenga el diseño de la estrategia de comunicación a desarrollar.
Un (1) informe con soportes de la estrategia de comunicación desarrollada.</t>
  </si>
  <si>
    <t>REPORTE META PRODUCTO DE  JUNIO A 31 DE AGOSTO DE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</si>
  <si>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</si>
  <si>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</si>
  <si>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</si>
  <si>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</si>
  <si>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</si>
  <si>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</si>
  <si>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</si>
  <si>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</si>
  <si>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</si>
  <si>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</si>
  <si>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</si>
  <si>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</si>
  <si>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</si>
  <si>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JUNIO A 31 DE AGOSTO DE 2024</t>
  </si>
  <si>
    <t>REPORTE ACTIVIDAD DE PROYECTO
EJECUTADO DE JUNIO 1 A AGOSTO 30 DE 2024</t>
  </si>
  <si>
    <t>Un (1) Informe con soportes de la creación de la red.
Soportes/evidencias de dos (2) actividades desarrolladas con la red.</t>
  </si>
  <si>
    <t>REPORTE (ENLACE DE SECOP)</t>
  </si>
  <si>
    <t xml:space="preserve">https://community.secop.gov.co/Public/Tendering/OpportunityDetail/Index?noticeUID=CO1.NTC.6660497&amp;isFromPublicArea=True&amp;isModal=False </t>
  </si>
  <si>
    <t>EJECUCIÓN PRESUPUESTAL SEGÚN REGISTROS PRESUPUESTALES DE JUNIO A AGOSTO 31 DE 2024</t>
  </si>
  <si>
    <t>EJECUCIÓN PRESUPUESTAL SEGÚN GIROS DE JUNIO A AGOSTO 31 DE 2024</t>
  </si>
  <si>
    <t>OBSERVACIONES</t>
  </si>
  <si>
    <t>PROYECTO</t>
  </si>
  <si>
    <t>AVANCE</t>
  </si>
  <si>
    <t>ACUMULADO META PRODUCTO AL AÑO 2024</t>
  </si>
  <si>
    <t>ACUMULADO AL CUATRIENIO</t>
  </si>
  <si>
    <t xml:space="preserve">AVANCE META PRODUCTO AL AÑO </t>
  </si>
  <si>
    <t>AVANCE META PRODUCTO AL CUATRIENIO</t>
  </si>
  <si>
    <t>Avance Programa Servidores con Esplendor Construyendo Ciudad</t>
  </si>
  <si>
    <t>AVANCE PROGRAMA   Ciudadanía Diversa, Participativa y Propulsora de Desarrollo</t>
  </si>
  <si>
    <t>AVANCE PROGRAMA   Cartageneidad con Orgullo y Esplendor</t>
  </si>
  <si>
    <t>AVANCE PROGRAMA   Cartagena Brilla con Cultura Ciudadana</t>
  </si>
  <si>
    <t>AVANCE PROGRAMA  Escuela de Gobernanza e Innovación Pública</t>
  </si>
  <si>
    <t>APROPIACION DEFINITIVA</t>
  </si>
  <si>
    <t>EJECUCIÓN PRESUPUESTAL SEGÚN GIROS</t>
  </si>
  <si>
    <t>AVANCE EJECUCIÓN PRESUPUESTAL SEGÚN GIROS</t>
  </si>
  <si>
    <t>Implementar ciento treinta y ocho  (138) iniciativas de cultura ciudadana</t>
  </si>
  <si>
    <t>Número de servidores públicos y contratistas de todas las dependencias y entidades del Distrito de Cartagena que participan en los procesos de formación y cualificación</t>
  </si>
  <si>
    <t>REPORTE PRODUCTO DE  SEPTIEMBRE A 15 DE NOVIEMBRE 2024</t>
  </si>
  <si>
    <t>REPORTE ACTIVIDAD DE PROYECTO
EJECUTADO DE SEPTIEMBRE 1 A NOVIEMBRE 15 DE 2024</t>
  </si>
  <si>
    <t>EJECUCIÓN PRESUPUESTAL SEGÚN REGISTROS PRESUPUESTALES DE SEPTIEMBRE A NOVIEMBRE 15 DE 2024</t>
  </si>
  <si>
    <t>EJECUCIÓN PRESUPUESTAL SEGÚN GIROS DE SEPTIEMBRE A NOVIEMBRE 15 DE 2024</t>
  </si>
  <si>
    <t xml:space="preserve">https://community.secop.gov.co/Public/Tendering/OpportunityDetail/Index?noticeUID=CO1.NTC.5786029&amp;isFromPublicArea=True&amp;isModal=False 
https://community.secop.gov.co/Public/Tendering/OpportunityDetail/Index?noticeUID=CO1.NTC.5786029&amp;isFromPublicArea=True&amp;isModal=False 
https://community.secop.gov.co/Public/Tendering/OpportunityDetail/Index?noticeUID=CO1.NTC.5902050&amp;isFromPublicArea=True&amp;isModal=False 
https://community.secop.gov.co/Public/Tendering/OpportunityDetail/Index?noticeUID=CO1.NTC.5882514&amp;isFromPublicArea=True&amp;isModal=False 
https://community.secop.gov.co/Public/Tendering/OpportunityDetail/Index?noticeUID=CO1.NTC.6775012&amp;isFromPublicArea=True&amp;isModal=False </t>
  </si>
  <si>
    <t xml:space="preserve">https://community.secop.gov.co/Public/Tendering/OpportunityDetail/Index?noticeUID=CO1.NTC.6775012&amp;isFromPublicArea=True&amp;isModal=False </t>
  </si>
  <si>
    <t>Plan de formación sobre historia, sentido de pertenencia, cultura, patrimonio material e inmaterial con enfoque territorial, dirigido a estudiantes de instituciones educativas oficiales y ciudadanía en general.</t>
  </si>
  <si>
    <t>Estrategia integral de comunicación, marketing y material POP, de manera anual, que fomente la participación, orgullo, sentido de pertenencia e identidad territorial de los ciudadanos cartageneros.</t>
  </si>
  <si>
    <t>REPORTE META PRODUCTO DE SEPTIEMBRE A NOVIEMBRE 15 DE 2024</t>
  </si>
  <si>
    <t>REPORTE META PRODUCTO DE SEPTIEMBRE A NOVIEMBRE 15 A DICIEMBRE 31 DE 2024</t>
  </si>
  <si>
    <t>REPORTE PRODUCTO DE  NOVIEMBRE 15 A DICIEMBRE 31 2024</t>
  </si>
  <si>
    <t>REPORTE ACTIVIDAD DE PROYECTO
EJECUTADO DE NOVIEMBRE 15 A DICIEMBRE 31 DE 2024</t>
  </si>
  <si>
    <t>AVANCE EN LAS ACTIVIDADES DE LOS PROYECTOS A DICIEMBRE 31 DE 2024</t>
  </si>
  <si>
    <t>EJECUCIÓN PRESUPUESTAL SEGÚN REGISTROS PRESUPUESTALES DE ENERO 1 A DICIEMBRE 31 DE 2024</t>
  </si>
  <si>
    <t>EJECUCIÓN PRESUPUESTAL SEGÚN GIROS DE ENERO 1 A DICIEMBRE 31 DE 2024</t>
  </si>
  <si>
    <r>
      <t xml:space="preserve">Se ejecutó Convenio de Asociación 002 – 2024 el cual tiene por objeto “AUNAR ESFUERZOS TÉCNICOS, ADMINISTRATIVOS Y FINANCIEROS CON LA FINALIDAD DE FORTALECER LAS COMPETENCIAS EN MATERIA DE GOBERNANZA Y PROMOVER LA PARTICIPACIÓN DE LOS ACTORES DEL DESARROLLO TERRITORIAL Y </t>
    </r>
    <r>
      <rPr>
        <u/>
        <sz val="11"/>
        <color theme="1"/>
        <rFont val="Arial"/>
        <family val="2"/>
      </rPr>
      <t>DESARROLLAR PROCESOS DE FORMACIÓN Y CUALIFICACIÓN DIRIGIDOS A LOS SERVIDORES PÚBLICOS Y COLABORADORES DEL DISTRITO DE CARTAGENA, QUE FORTALEZCAN EL EJERCICIO DE LA FUNCIÓN PÚBLICA</t>
    </r>
    <r>
      <rPr>
        <sz val="11"/>
        <color theme="1"/>
        <rFont val="Arial"/>
        <family val="2"/>
      </rPr>
      <t>”.</t>
    </r>
  </si>
  <si>
    <t>Desarrollar mesas de planeación y participación para grupos étnicos y la población con enfoque inclusivo, diferencial y territorial.</t>
  </si>
  <si>
    <t>Se logró con gestión alcanzar las metas planteadas para el año.</t>
  </si>
  <si>
    <t>Por resultar insuficientes los recursos para la ejecución de la totalidad de las actividades y metas del proyecto para el año 2024, no fue posible cumplir con la meta de las 30 iniciativas en cultura ciudadana, por lo que serán presupuestadas e incluidas en el plan de acción 2025.</t>
  </si>
  <si>
    <r>
      <t xml:space="preserve">Se ejecutó Convenio de Asociación 002 – 2024 el cual tiene por objeto “AUNAR ESFUERZOS TÉCNICOS, ADMINISTRATIVOS Y FINANCIEROS CON LA FINALIDAD DE </t>
    </r>
    <r>
      <rPr>
        <u/>
        <sz val="11"/>
        <color theme="1"/>
        <rFont val="Arial"/>
        <family val="2"/>
      </rPr>
      <t>FORTALECER LAS COMPETENCIAS EN MATERIA DE GOBERNANZA Y PROMOVER LA PARTICIPACIÓN DE LOS ACTORES DEL DESARROLLO TERRITORIAL</t>
    </r>
    <r>
      <rPr>
        <sz val="11"/>
        <color theme="1"/>
        <rFont val="Arial"/>
        <family val="2"/>
      </rPr>
      <t xml:space="preserve"> Y DESARROLLAR PROCESOS DE FORMACIÓN Y CUALIFICACIÓN DIRIGIDOS A LOS SERVIDORES PÚBLICOS Y COLABORADORES DEL DISTRITO DE CARTAGENA, QUE FORTALEZCAN EL EJERCICIO DE LA FUNCIÓN PÚBLICA”.</t>
    </r>
  </si>
  <si>
    <t>Se intentó realizar un proceso contractual para ejecutar parcialmente los recursos y actividades del proyecto, pero no fue posible materializarlo debido a que una parte del objeto contractual se iba a ejecutar en las instituciones educativas oficiales y los tiempos disponibles no coincidían con el calendario escolar. Por tal razón, hubo dos actividades que no se alcanzaron a realizar en un 100%, por lo que serán incluidas en el plan de acción 2025 para darle cumplimiento. Cabe resaltar que la meta producto del Plan de Desarrollo para el año 2024 sí se pudo lograr.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</si>
</sst>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 #,##0.00;[Red]\-&quot;$&quot;\ #,##0.00"/>
    <numFmt numFmtId="44" formatCode="_-&quot;$&quot;\ * #,##0.00_-;\-&quot;$&quot;\ * #,##0.00_-;_-&quot;$&quot;\ * &quot;-&quot;??_-;_-@_-"/>
    <numFmt numFmtId="43" formatCode="_-* #,##0.00_-;\-* #,##0.00_-;_-* &quot;-&quot;??_-;_-@_-"/>
    <numFmt numFmtId="164" formatCode="_-* #,##0_-;\-* #,##0_-;_-* &quot;-&quot;??_-;_-@_-"/>
    <numFmt numFmtId="165" formatCode="0.0%"/>
  </numFmts>
  <fonts count="34">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b/>
      <sz val="20"/>
      <color theme="1"/>
      <name val="Arial"/>
      <family val="2"/>
    </font>
    <font>
      <sz val="11"/>
      <color indexed="8"/>
      <name val="Arial"/>
      <family val="2"/>
    </font>
    <font>
      <sz val="14"/>
      <color theme="1"/>
      <name val="Arial"/>
      <family val="2"/>
    </font>
    <font>
      <sz val="11"/>
      <color theme="1" tint="4.9989318521683403E-2"/>
      <name val="Arial"/>
      <family val="2"/>
    </font>
    <font>
      <b/>
      <sz val="16"/>
      <color theme="1"/>
      <name val="Aptos Narrow"/>
      <family val="2"/>
      <scheme val="minor"/>
    </font>
    <font>
      <b/>
      <sz val="10"/>
      <color rgb="FF000000"/>
      <name val="Calibri"/>
      <family val="2"/>
    </font>
    <font>
      <u/>
      <sz val="11"/>
      <color theme="10"/>
      <name val="Aptos Narrow"/>
      <family val="2"/>
      <scheme val="minor"/>
    </font>
    <font>
      <b/>
      <sz val="11"/>
      <color theme="1"/>
      <name val="Aptos Narrow"/>
      <family val="2"/>
      <scheme val="minor"/>
    </font>
    <font>
      <b/>
      <sz val="11"/>
      <color rgb="FFFF0000"/>
      <name val="Arial"/>
      <family val="2"/>
    </font>
    <font>
      <u/>
      <sz val="11"/>
      <color theme="1"/>
      <name val="Arial"/>
      <family val="2"/>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79998168889431442"/>
        <bgColor indexed="65"/>
      </patternFill>
    </fill>
    <fill>
      <patternFill patternType="solid">
        <fgColor indexed="31"/>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3" tint="0.749992370372631"/>
        <bgColor indexed="64"/>
      </patternFill>
    </fill>
    <fill>
      <patternFill patternType="solid">
        <fgColor theme="6"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s>
  <cellStyleXfs count="13">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1" fillId="6"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0" fontId="1" fillId="7" borderId="0" applyNumberFormat="0" applyBorder="0" applyAlignment="0" applyProtection="0"/>
    <xf numFmtId="0" fontId="23" fillId="8" borderId="18" applyFill="0">
      <alignment vertical="top" wrapText="1"/>
    </xf>
    <xf numFmtId="43"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319">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0" borderId="0" xfId="0" applyAlignment="1">
      <alignment vertical="center"/>
    </xf>
    <xf numFmtId="0" fontId="11" fillId="6" borderId="1" xfId="4" applyBorder="1" applyProtection="1">
      <alignment horizontal="center" vertical="center"/>
    </xf>
    <xf numFmtId="3" fontId="12" fillId="0" borderId="1" xfId="6" applyBorder="1" applyAlignment="1" applyProtection="1">
      <alignment horizontal="center" vertical="center"/>
    </xf>
    <xf numFmtId="49" fontId="12"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10"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4"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2" borderId="12" xfId="1" applyFont="1" applyFill="1" applyBorder="1" applyAlignment="1">
      <alignment horizontal="left"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0" fillId="0" borderId="0" xfId="0" applyAlignment="1">
      <alignment horizontal="center"/>
    </xf>
    <xf numFmtId="49" fontId="12" fillId="0" borderId="1" xfId="5" applyBorder="1" applyAlignment="1" applyProtection="1">
      <alignment vertical="center" wrapText="1"/>
    </xf>
    <xf numFmtId="0" fontId="11" fillId="6" borderId="1" xfId="4" applyBorder="1" applyAlignment="1" applyProtection="1">
      <alignment vertical="center"/>
    </xf>
    <xf numFmtId="0" fontId="19" fillId="2" borderId="1" xfId="1" applyFont="1" applyFill="1" applyBorder="1" applyAlignment="1">
      <alignment horizontal="left" vertical="center"/>
    </xf>
    <xf numFmtId="0" fontId="20" fillId="5" borderId="9" xfId="1" applyFont="1" applyFill="1" applyBorder="1" applyAlignment="1">
      <alignment horizontal="center" vertical="center"/>
    </xf>
    <xf numFmtId="0" fontId="20" fillId="5" borderId="1" xfId="1" applyFont="1" applyFill="1" applyBorder="1" applyAlignment="1">
      <alignment horizontal="center" vertical="center"/>
    </xf>
    <xf numFmtId="0" fontId="20" fillId="5" borderId="10" xfId="1" applyFont="1" applyFill="1" applyBorder="1" applyAlignment="1">
      <alignment horizontal="center" vertical="center"/>
    </xf>
    <xf numFmtId="14" fontId="21" fillId="0" borderId="1" xfId="0" applyNumberFormat="1" applyFont="1" applyBorder="1" applyAlignment="1">
      <alignment horizontal="center" vertical="center"/>
    </xf>
    <xf numFmtId="0" fontId="22" fillId="0" borderId="1" xfId="1" applyFont="1" applyBorder="1" applyAlignment="1">
      <alignment horizontal="center" vertical="center"/>
    </xf>
    <xf numFmtId="14" fontId="22" fillId="0" borderId="1" xfId="1" applyNumberFormat="1" applyFont="1" applyBorder="1" applyAlignment="1">
      <alignment horizontal="center" vertical="center"/>
    </xf>
    <xf numFmtId="0" fontId="22" fillId="0" borderId="1" xfId="1" applyFont="1" applyBorder="1" applyAlignment="1">
      <alignment horizontal="center" wrapText="1"/>
    </xf>
    <xf numFmtId="0" fontId="22" fillId="0" borderId="1" xfId="1" applyFont="1" applyBorder="1"/>
    <xf numFmtId="0" fontId="20" fillId="5" borderId="1" xfId="1" applyFont="1" applyFill="1" applyBorder="1" applyAlignment="1">
      <alignment vertical="center"/>
    </xf>
    <xf numFmtId="0" fontId="7" fillId="2" borderId="0" xfId="0" applyFont="1" applyFill="1" applyAlignment="1">
      <alignment horizontal="center"/>
    </xf>
    <xf numFmtId="0" fontId="7" fillId="0" borderId="0" xfId="0" applyFont="1"/>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8" applyFont="1" applyFill="1" applyBorder="1" applyAlignment="1" applyProtection="1">
      <alignment horizontal="justify" vertical="center" wrapText="1"/>
      <protection locked="0"/>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xf>
    <xf numFmtId="0" fontId="5" fillId="2" borderId="1" xfId="1" applyFont="1" applyFill="1" applyBorder="1" applyAlignment="1">
      <alignment horizontal="left" vertical="center"/>
    </xf>
    <xf numFmtId="0" fontId="7" fillId="0" borderId="1" xfId="8" applyFont="1" applyFill="1" applyBorder="1" applyAlignment="1" applyProtection="1">
      <alignment horizontal="center" vertical="center" wrapText="1"/>
      <protection locked="0"/>
    </xf>
    <xf numFmtId="0" fontId="25" fillId="0" borderId="1" xfId="7"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justify" vertical="center" wrapText="1"/>
    </xf>
    <xf numFmtId="0" fontId="0" fillId="0" borderId="0" xfId="0" applyAlignment="1">
      <alignment horizontal="center" vertical="center"/>
    </xf>
    <xf numFmtId="0" fontId="7" fillId="2" borderId="19" xfId="0" applyFont="1" applyFill="1" applyBorder="1" applyAlignment="1">
      <alignment horizontal="center" vertical="center" wrapText="1"/>
    </xf>
    <xf numFmtId="9" fontId="7" fillId="2" borderId="19" xfId="0" applyNumberFormat="1" applyFont="1" applyFill="1" applyBorder="1" applyAlignment="1">
      <alignment horizontal="center" vertical="center"/>
    </xf>
    <xf numFmtId="0" fontId="7" fillId="2" borderId="19" xfId="0" applyFont="1" applyFill="1" applyBorder="1" applyAlignment="1">
      <alignment horizontal="center" vertical="center"/>
    </xf>
    <xf numFmtId="0" fontId="7" fillId="0" borderId="19"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9" fillId="2" borderId="4" xfId="0" applyFont="1" applyFill="1" applyBorder="1" applyAlignment="1">
      <alignment horizontal="center" vertical="center" wrapText="1"/>
    </xf>
    <xf numFmtId="49" fontId="7" fillId="2" borderId="19"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29" fillId="10" borderId="21" xfId="0" applyFont="1" applyFill="1" applyBorder="1" applyAlignment="1">
      <alignment horizontal="center" vertical="center" wrapText="1"/>
    </xf>
    <xf numFmtId="9" fontId="7" fillId="0" borderId="1" xfId="0" applyNumberFormat="1" applyFont="1" applyBorder="1" applyAlignment="1">
      <alignment horizontal="center" vertical="center"/>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xf>
    <xf numFmtId="43" fontId="7" fillId="0" borderId="1" xfId="9" applyFont="1" applyBorder="1" applyAlignment="1">
      <alignment vertical="center"/>
    </xf>
    <xf numFmtId="0" fontId="7" fillId="0" borderId="0" xfId="0" applyFont="1" applyAlignment="1">
      <alignment horizontal="justify" vertical="center" wrapText="1"/>
    </xf>
    <xf numFmtId="0" fontId="7" fillId="0" borderId="0" xfId="0" applyFont="1" applyAlignment="1">
      <alignment horizontal="center" vertical="center"/>
    </xf>
    <xf numFmtId="0" fontId="7" fillId="0" borderId="0" xfId="0" applyFont="1" applyAlignment="1">
      <alignment vertical="center" wrapText="1"/>
    </xf>
    <xf numFmtId="0" fontId="16"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7" fillId="0" borderId="19" xfId="0" applyFont="1" applyBorder="1" applyAlignment="1">
      <alignment horizontal="center" vertical="center"/>
    </xf>
    <xf numFmtId="9" fontId="7" fillId="0" borderId="1" xfId="12" applyFont="1" applyBorder="1" applyAlignment="1">
      <alignment horizontal="center" vertical="center" wrapText="1"/>
    </xf>
    <xf numFmtId="9" fontId="7" fillId="0" borderId="1" xfId="12" applyFont="1" applyBorder="1" applyAlignment="1">
      <alignment horizontal="center" vertical="center"/>
    </xf>
    <xf numFmtId="165" fontId="7" fillId="0" borderId="1" xfId="12" applyNumberFormat="1" applyFont="1" applyBorder="1" applyAlignment="1">
      <alignment horizontal="center" vertical="center"/>
    </xf>
    <xf numFmtId="0" fontId="5" fillId="12" borderId="1" xfId="0" applyFont="1" applyFill="1" applyBorder="1" applyAlignment="1">
      <alignment horizontal="center" vertical="center" wrapText="1"/>
    </xf>
    <xf numFmtId="164" fontId="7" fillId="0" borderId="1" xfId="9" applyNumberFormat="1" applyFont="1" applyBorder="1" applyAlignment="1">
      <alignment horizontal="center" vertical="center" wrapText="1"/>
    </xf>
    <xf numFmtId="0" fontId="16"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5" fillId="2" borderId="1" xfId="0" applyFont="1" applyFill="1" applyBorder="1" applyAlignment="1">
      <alignment horizontal="center" vertical="center"/>
    </xf>
    <xf numFmtId="0" fontId="5" fillId="0" borderId="20" xfId="0" applyFont="1" applyBorder="1" applyAlignment="1">
      <alignment horizontal="center" vertical="center"/>
    </xf>
    <xf numFmtId="10" fontId="5" fillId="0" borderId="20" xfId="12" applyNumberFormat="1" applyFont="1" applyBorder="1" applyAlignment="1">
      <alignment horizontal="center" vertical="center"/>
    </xf>
    <xf numFmtId="0" fontId="5" fillId="0" borderId="18" xfId="0" applyFont="1" applyBorder="1" applyAlignment="1">
      <alignment horizontal="center" vertical="center"/>
    </xf>
    <xf numFmtId="0" fontId="5" fillId="2" borderId="20" xfId="0" applyFont="1" applyFill="1" applyBorder="1" applyAlignment="1">
      <alignment horizontal="center" vertical="center" wrapText="1"/>
    </xf>
    <xf numFmtId="0" fontId="5" fillId="0" borderId="20" xfId="0" applyFont="1" applyBorder="1" applyAlignment="1">
      <alignment horizontal="center" vertical="center" wrapText="1"/>
    </xf>
    <xf numFmtId="49" fontId="5" fillId="0" borderId="20"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2" borderId="19" xfId="0" applyFont="1" applyFill="1" applyBorder="1" applyAlignment="1">
      <alignment horizontal="center" vertical="center" wrapText="1"/>
    </xf>
    <xf numFmtId="9" fontId="5" fillId="0" borderId="19" xfId="0" applyNumberFormat="1" applyFont="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xf>
    <xf numFmtId="0" fontId="32" fillId="0" borderId="1" xfId="0" applyFont="1" applyBorder="1" applyAlignment="1">
      <alignment horizontal="center" vertical="center"/>
    </xf>
    <xf numFmtId="9" fontId="5" fillId="0" borderId="1" xfId="12" applyFont="1" applyBorder="1" applyAlignment="1">
      <alignment horizontal="center" vertical="center"/>
    </xf>
    <xf numFmtId="14" fontId="5" fillId="0" borderId="1" xfId="0" applyNumberFormat="1" applyFont="1" applyBorder="1" applyAlignment="1">
      <alignment horizontal="center" vertical="center"/>
    </xf>
    <xf numFmtId="0" fontId="5" fillId="0" borderId="19" xfId="0" applyFont="1" applyBorder="1" applyAlignment="1">
      <alignment vertical="center" wrapText="1"/>
    </xf>
    <xf numFmtId="0" fontId="5" fillId="0" borderId="19" xfId="0" applyFont="1" applyBorder="1" applyAlignment="1">
      <alignment horizontal="center" vertical="center"/>
    </xf>
    <xf numFmtId="43" fontId="5" fillId="0" borderId="19" xfId="9" applyFont="1" applyBorder="1" applyAlignment="1">
      <alignment vertical="center"/>
    </xf>
    <xf numFmtId="14" fontId="5" fillId="0" borderId="20" xfId="0" applyNumberFormat="1" applyFont="1" applyBorder="1" applyAlignment="1">
      <alignment horizontal="center" vertical="center"/>
    </xf>
    <xf numFmtId="43" fontId="5" fillId="0" borderId="20" xfId="9" applyFont="1" applyBorder="1" applyAlignment="1">
      <alignment horizontal="center" vertical="center"/>
    </xf>
    <xf numFmtId="44" fontId="5" fillId="0" borderId="20" xfId="10" applyFont="1" applyBorder="1" applyAlignment="1">
      <alignment horizontal="center" vertical="center"/>
    </xf>
    <xf numFmtId="0" fontId="5" fillId="0" borderId="20" xfId="0" applyFont="1" applyBorder="1" applyAlignment="1">
      <alignment horizontal="justify" vertical="center" wrapText="1"/>
    </xf>
    <xf numFmtId="0" fontId="31" fillId="0" borderId="0" xfId="0" applyFont="1"/>
    <xf numFmtId="1" fontId="5" fillId="0" borderId="1" xfId="0" applyNumberFormat="1" applyFont="1" applyBorder="1" applyAlignment="1">
      <alignment horizontal="center" vertical="center"/>
    </xf>
    <xf numFmtId="49" fontId="5" fillId="2" borderId="20" xfId="0" applyNumberFormat="1" applyFont="1" applyFill="1" applyBorder="1" applyAlignment="1">
      <alignment horizontal="center" vertical="center"/>
    </xf>
    <xf numFmtId="9" fontId="5" fillId="0" borderId="20" xfId="0" applyNumberFormat="1" applyFont="1" applyBorder="1" applyAlignment="1">
      <alignment horizontal="center" vertical="center"/>
    </xf>
    <xf numFmtId="0" fontId="5" fillId="0" borderId="18" xfId="0" applyFont="1" applyBorder="1" applyAlignment="1">
      <alignment horizontal="center" vertical="center" wrapText="1"/>
    </xf>
    <xf numFmtId="0" fontId="5" fillId="2" borderId="18" xfId="0"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0" fontId="5" fillId="0" borderId="20" xfId="0" applyFont="1" applyBorder="1" applyAlignment="1">
      <alignment horizontal="center"/>
    </xf>
    <xf numFmtId="164" fontId="5" fillId="0" borderId="20" xfId="9" applyNumberFormat="1" applyFont="1" applyBorder="1" applyAlignment="1">
      <alignment horizontal="center" vertical="center"/>
    </xf>
    <xf numFmtId="0" fontId="5" fillId="0" borderId="20" xfId="0" applyFont="1" applyBorder="1" applyAlignment="1">
      <alignment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3" fontId="5" fillId="0" borderId="1" xfId="9" applyFont="1" applyBorder="1" applyAlignment="1">
      <alignment horizontal="center" vertical="center"/>
    </xf>
    <xf numFmtId="44" fontId="5" fillId="0" borderId="1" xfId="10" applyFont="1" applyBorder="1" applyAlignment="1">
      <alignment horizontal="center" vertical="center"/>
    </xf>
    <xf numFmtId="10" fontId="5" fillId="0" borderId="1" xfId="12" applyNumberFormat="1" applyFont="1" applyBorder="1" applyAlignment="1">
      <alignment horizontal="center" vertical="center"/>
    </xf>
    <xf numFmtId="0" fontId="5" fillId="0" borderId="0" xfId="0" applyFont="1"/>
    <xf numFmtId="0" fontId="5" fillId="0" borderId="0" xfId="0" applyFont="1" applyAlignment="1">
      <alignment horizontal="justify" vertical="center" wrapText="1"/>
    </xf>
    <xf numFmtId="0" fontId="5" fillId="0" borderId="0" xfId="0" applyFont="1" applyAlignment="1">
      <alignment horizontal="center" vertical="center"/>
    </xf>
    <xf numFmtId="0" fontId="5" fillId="0" borderId="0" xfId="0" applyFont="1" applyAlignment="1">
      <alignment vertical="center" wrapText="1"/>
    </xf>
    <xf numFmtId="9" fontId="5" fillId="2" borderId="1" xfId="0" applyNumberFormat="1" applyFont="1" applyFill="1" applyBorder="1" applyAlignment="1">
      <alignment horizontal="center" vertical="center"/>
    </xf>
    <xf numFmtId="0" fontId="32" fillId="0" borderId="1" xfId="0" applyFont="1" applyBorder="1" applyAlignment="1">
      <alignment horizontal="center" vertical="center" wrapText="1"/>
    </xf>
    <xf numFmtId="165" fontId="5" fillId="0" borderId="1" xfId="12" applyNumberFormat="1" applyFont="1" applyBorder="1" applyAlignment="1">
      <alignment horizontal="center" vertical="center"/>
    </xf>
    <xf numFmtId="0" fontId="5" fillId="2" borderId="1" xfId="0" applyFont="1" applyFill="1" applyBorder="1"/>
    <xf numFmtId="49"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xf>
    <xf numFmtId="0" fontId="5" fillId="2" borderId="0" xfId="0" applyFont="1" applyFill="1"/>
    <xf numFmtId="49" fontId="5" fillId="2" borderId="19" xfId="0" applyNumberFormat="1" applyFont="1" applyFill="1" applyBorder="1" applyAlignment="1">
      <alignment horizontal="center" vertical="center"/>
    </xf>
    <xf numFmtId="0" fontId="5" fillId="2" borderId="19" xfId="0" applyFont="1" applyFill="1" applyBorder="1" applyAlignment="1">
      <alignment horizontal="center" vertical="center"/>
    </xf>
    <xf numFmtId="9" fontId="5" fillId="2" borderId="19" xfId="0" applyNumberFormat="1" applyFont="1" applyFill="1" applyBorder="1" applyAlignment="1">
      <alignment horizontal="center" vertical="center"/>
    </xf>
    <xf numFmtId="49" fontId="5" fillId="2" borderId="19"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2" fontId="7" fillId="0" borderId="1" xfId="9" applyNumberFormat="1" applyFont="1" applyBorder="1" applyAlignment="1">
      <alignment horizontal="center" vertical="center" wrapText="1"/>
    </xf>
    <xf numFmtId="0" fontId="32" fillId="0" borderId="4" xfId="0" applyFont="1" applyBorder="1" applyAlignment="1">
      <alignment horizontal="center" vertical="center"/>
    </xf>
    <xf numFmtId="0" fontId="32" fillId="0" borderId="12" xfId="0" applyFont="1" applyBorder="1" applyAlignment="1">
      <alignment horizontal="center" vertical="center"/>
    </xf>
    <xf numFmtId="0" fontId="32" fillId="0" borderId="17" xfId="0" applyFont="1" applyBorder="1" applyAlignment="1">
      <alignment horizontal="center" vertical="center"/>
    </xf>
    <xf numFmtId="0" fontId="32" fillId="0" borderId="15" xfId="0" applyFont="1" applyBorder="1" applyAlignment="1">
      <alignment horizontal="center" vertical="center"/>
    </xf>
    <xf numFmtId="164" fontId="7" fillId="0" borderId="19" xfId="9" applyNumberFormat="1" applyFont="1" applyBorder="1" applyAlignment="1">
      <alignment horizontal="center" vertical="center"/>
    </xf>
    <xf numFmtId="9" fontId="5" fillId="0" borderId="1" xfId="0" applyNumberFormat="1" applyFont="1" applyFill="1" applyBorder="1" applyAlignment="1">
      <alignment horizontal="center" vertical="center"/>
    </xf>
    <xf numFmtId="9" fontId="7" fillId="0" borderId="1" xfId="12" applyNumberFormat="1" applyFont="1" applyBorder="1" applyAlignment="1">
      <alignment horizontal="center" vertical="center"/>
    </xf>
    <xf numFmtId="164" fontId="7" fillId="0" borderId="1" xfId="9" applyNumberFormat="1" applyFont="1" applyBorder="1" applyAlignment="1">
      <alignment horizontal="center" vertical="center"/>
    </xf>
    <xf numFmtId="0" fontId="7" fillId="0" borderId="1" xfId="0" applyFont="1" applyFill="1" applyBorder="1" applyAlignment="1">
      <alignment horizontal="justify" vertical="center" wrapText="1"/>
    </xf>
    <xf numFmtId="9" fontId="7" fillId="0" borderId="1" xfId="12" applyFont="1" applyFill="1" applyBorder="1" applyAlignment="1">
      <alignment horizontal="center" vertical="center"/>
    </xf>
    <xf numFmtId="0" fontId="14"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0"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4" fillId="0" borderId="3" xfId="0" applyFont="1" applyBorder="1" applyAlignment="1">
      <alignment horizontal="center"/>
    </xf>
    <xf numFmtId="0" fontId="4" fillId="3" borderId="1" xfId="0" applyFont="1" applyFill="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4" fillId="2" borderId="1" xfId="0" applyFont="1" applyFill="1" applyBorder="1" applyAlignment="1">
      <alignment horizontal="center" vertical="center"/>
    </xf>
    <xf numFmtId="0" fontId="18" fillId="2" borderId="1" xfId="0" applyFont="1" applyFill="1" applyBorder="1" applyAlignment="1">
      <alignment horizontal="center"/>
    </xf>
    <xf numFmtId="0" fontId="19" fillId="2" borderId="1" xfId="0" applyFont="1" applyFill="1" applyBorder="1" applyAlignment="1">
      <alignment horizontal="center"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32" fillId="0" borderId="3" xfId="0" applyFont="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44" fontId="5" fillId="0" borderId="19" xfId="0" applyNumberFormat="1"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10" fontId="5" fillId="0" borderId="19" xfId="12" applyNumberFormat="1" applyFont="1" applyBorder="1" applyAlignment="1">
      <alignment horizontal="center" vertical="center"/>
    </xf>
    <xf numFmtId="10" fontId="5" fillId="0" borderId="20" xfId="12" applyNumberFormat="1" applyFont="1" applyBorder="1" applyAlignment="1">
      <alignment horizontal="center" vertical="center"/>
    </xf>
    <xf numFmtId="10" fontId="5" fillId="0" borderId="18" xfId="12" applyNumberFormat="1" applyFont="1" applyBorder="1" applyAlignment="1">
      <alignment horizontal="center" vertical="center"/>
    </xf>
    <xf numFmtId="44" fontId="7" fillId="0" borderId="19" xfId="0" applyNumberFormat="1" applyFont="1" applyBorder="1" applyAlignment="1">
      <alignment horizontal="center" vertical="center"/>
    </xf>
    <xf numFmtId="44" fontId="7" fillId="0" borderId="20" xfId="0" applyNumberFormat="1" applyFont="1" applyBorder="1" applyAlignment="1">
      <alignment horizontal="center" vertical="center"/>
    </xf>
    <xf numFmtId="44" fontId="7" fillId="0" borderId="18" xfId="0" applyNumberFormat="1" applyFont="1" applyBorder="1" applyAlignment="1">
      <alignment horizontal="center" vertical="center"/>
    </xf>
    <xf numFmtId="10" fontId="7" fillId="0" borderId="19" xfId="12" applyNumberFormat="1" applyFont="1" applyBorder="1" applyAlignment="1">
      <alignment horizontal="center" vertical="center"/>
    </xf>
    <xf numFmtId="10" fontId="7" fillId="0" borderId="20" xfId="12" applyNumberFormat="1" applyFont="1" applyBorder="1" applyAlignment="1">
      <alignment horizontal="center" vertical="center"/>
    </xf>
    <xf numFmtId="10" fontId="7" fillId="0" borderId="18" xfId="12" applyNumberFormat="1" applyFont="1" applyBorder="1" applyAlignment="1">
      <alignment horizontal="center" vertical="center"/>
    </xf>
    <xf numFmtId="44" fontId="7" fillId="0" borderId="1" xfId="0" applyNumberFormat="1" applyFont="1" applyBorder="1" applyAlignment="1">
      <alignment horizontal="center" vertical="center"/>
    </xf>
    <xf numFmtId="10" fontId="7" fillId="0" borderId="1" xfId="12" applyNumberFormat="1"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43" fontId="7" fillId="0" borderId="19" xfId="9" applyFont="1" applyBorder="1" applyAlignment="1">
      <alignment horizontal="center" vertical="center"/>
    </xf>
    <xf numFmtId="43" fontId="7" fillId="0" borderId="20" xfId="9" applyFont="1" applyBorder="1" applyAlignment="1">
      <alignment horizontal="center" vertical="center"/>
    </xf>
    <xf numFmtId="43" fontId="7" fillId="0" borderId="18" xfId="9" applyFont="1" applyBorder="1" applyAlignment="1">
      <alignment horizontal="center" vertical="center"/>
    </xf>
    <xf numFmtId="44" fontId="7" fillId="0" borderId="19" xfId="10" applyFont="1" applyBorder="1" applyAlignment="1">
      <alignment horizontal="center" vertical="center"/>
    </xf>
    <xf numFmtId="44" fontId="7" fillId="0" borderId="20" xfId="10" applyFont="1" applyBorder="1" applyAlignment="1">
      <alignment horizontal="center" vertical="center"/>
    </xf>
    <xf numFmtId="44" fontId="7" fillId="0" borderId="18" xfId="10" applyFont="1" applyBorder="1" applyAlignment="1">
      <alignment horizontal="center" vertical="center"/>
    </xf>
    <xf numFmtId="43" fontId="7" fillId="0" borderId="19" xfId="0" applyNumberFormat="1" applyFont="1" applyBorder="1" applyAlignment="1">
      <alignment horizontal="center" vertical="center"/>
    </xf>
    <xf numFmtId="164" fontId="7" fillId="0" borderId="19" xfId="0" applyNumberFormat="1" applyFont="1" applyBorder="1" applyAlignment="1">
      <alignment horizontal="center" vertical="center"/>
    </xf>
    <xf numFmtId="0" fontId="30" fillId="0" borderId="19" xfId="11" applyBorder="1" applyAlignment="1">
      <alignment horizontal="center" vertical="center" wrapText="1"/>
    </xf>
    <xf numFmtId="9" fontId="7" fillId="0" borderId="19" xfId="0" applyNumberFormat="1" applyFont="1" applyBorder="1" applyAlignment="1">
      <alignment horizontal="center" vertical="center"/>
    </xf>
    <xf numFmtId="3" fontId="7" fillId="0" borderId="19" xfId="0" applyNumberFormat="1" applyFont="1" applyBorder="1" applyAlignment="1">
      <alignment horizontal="center" vertical="center"/>
    </xf>
    <xf numFmtId="1" fontId="7" fillId="0" borderId="1" xfId="0" applyNumberFormat="1" applyFont="1" applyBorder="1" applyAlignment="1">
      <alignment horizontal="center" vertical="center"/>
    </xf>
    <xf numFmtId="9" fontId="7" fillId="0" borderId="20" xfId="0" applyNumberFormat="1" applyFont="1" applyBorder="1" applyAlignment="1">
      <alignment horizontal="center" vertic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49" fontId="7" fillId="2" borderId="19"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18" xfId="0" applyNumberFormat="1" applyFont="1" applyFill="1" applyBorder="1" applyAlignment="1">
      <alignment horizontal="center" vertical="center" wrapText="1"/>
    </xf>
    <xf numFmtId="49" fontId="7" fillId="2" borderId="19"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xf>
    <xf numFmtId="49" fontId="7" fillId="2" borderId="18" xfId="0" applyNumberFormat="1" applyFont="1" applyFill="1" applyBorder="1" applyAlignment="1">
      <alignment horizontal="center" vertical="center"/>
    </xf>
    <xf numFmtId="14" fontId="7" fillId="0" borderId="19" xfId="0" applyNumberFormat="1" applyFont="1" applyBorder="1" applyAlignment="1">
      <alignment horizontal="center" vertical="center"/>
    </xf>
    <xf numFmtId="14" fontId="7" fillId="0" borderId="20" xfId="0" applyNumberFormat="1" applyFont="1" applyBorder="1" applyAlignment="1">
      <alignment horizontal="center" vertical="center"/>
    </xf>
    <xf numFmtId="14"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9" fontId="7" fillId="0" borderId="18" xfId="0" applyNumberFormat="1" applyFont="1" applyBorder="1" applyAlignment="1">
      <alignment horizontal="center" vertical="center"/>
    </xf>
    <xf numFmtId="1" fontId="7" fillId="0" borderId="1" xfId="0" applyNumberFormat="1" applyFont="1" applyBorder="1" applyAlignment="1">
      <alignment horizontal="center" vertical="center" wrapText="1"/>
    </xf>
    <xf numFmtId="8" fontId="7" fillId="0" borderId="19" xfId="9" applyNumberFormat="1"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horizontal="justify" vertical="center" wrapText="1"/>
    </xf>
    <xf numFmtId="0" fontId="7" fillId="0" borderId="20" xfId="0" applyFont="1" applyBorder="1" applyAlignment="1">
      <alignment horizontal="justify" vertical="center" wrapText="1"/>
    </xf>
    <xf numFmtId="0" fontId="7" fillId="0" borderId="18" xfId="0" applyFont="1" applyBorder="1" applyAlignment="1">
      <alignment horizontal="justify"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164" fontId="7" fillId="0" borderId="19" xfId="9" applyNumberFormat="1" applyFont="1" applyBorder="1" applyAlignment="1">
      <alignment horizontal="center" vertical="center"/>
    </xf>
    <xf numFmtId="164" fontId="7" fillId="0" borderId="20" xfId="9" applyNumberFormat="1" applyFont="1" applyBorder="1" applyAlignment="1">
      <alignment horizontal="center" vertical="center"/>
    </xf>
    <xf numFmtId="164" fontId="7" fillId="0" borderId="18" xfId="9" applyNumberFormat="1" applyFont="1" applyBorder="1" applyAlignment="1">
      <alignment horizontal="center" vertical="center"/>
    </xf>
    <xf numFmtId="0" fontId="32" fillId="0" borderId="11" xfId="0" applyFont="1" applyBorder="1" applyAlignment="1">
      <alignment horizontal="center" vertical="center"/>
    </xf>
    <xf numFmtId="0" fontId="32" fillId="0" borderId="5" xfId="0" applyFont="1" applyBorder="1" applyAlignment="1">
      <alignment horizontal="center" vertical="center"/>
    </xf>
    <xf numFmtId="0" fontId="32" fillId="0" borderId="12" xfId="0" applyFont="1" applyBorder="1" applyAlignment="1">
      <alignment horizontal="center" vertical="center"/>
    </xf>
    <xf numFmtId="0" fontId="32" fillId="0" borderId="16" xfId="0" applyFont="1" applyBorder="1" applyAlignment="1">
      <alignment horizontal="center" vertical="center"/>
    </xf>
    <xf numFmtId="0" fontId="32" fillId="0" borderId="0" xfId="0" applyFont="1" applyAlignment="1">
      <alignment horizontal="center" vertical="center"/>
    </xf>
    <xf numFmtId="0" fontId="32" fillId="0" borderId="17"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9" fontId="5" fillId="0" borderId="19" xfId="12" applyFont="1" applyBorder="1" applyAlignment="1">
      <alignment horizontal="center" vertical="center"/>
    </xf>
    <xf numFmtId="9" fontId="5" fillId="0" borderId="20" xfId="12" applyFont="1" applyBorder="1" applyAlignment="1">
      <alignment horizontal="center" vertical="center"/>
    </xf>
    <xf numFmtId="9" fontId="5" fillId="0" borderId="18" xfId="12" applyFont="1" applyBorder="1" applyAlignment="1">
      <alignment horizontal="center" vertical="center"/>
    </xf>
    <xf numFmtId="0" fontId="7" fillId="0" borderId="19" xfId="0" applyFont="1" applyFill="1" applyBorder="1" applyAlignment="1">
      <alignment horizontal="justify" vertical="center" wrapText="1"/>
    </xf>
    <xf numFmtId="0" fontId="7" fillId="0" borderId="20" xfId="0" applyFont="1" applyFill="1" applyBorder="1" applyAlignment="1">
      <alignment horizontal="justify" vertical="center" wrapText="1"/>
    </xf>
    <xf numFmtId="0" fontId="7" fillId="0" borderId="18" xfId="0" applyFont="1" applyFill="1" applyBorder="1" applyAlignment="1">
      <alignment horizontal="justify" vertical="center" wrapText="1"/>
    </xf>
    <xf numFmtId="43" fontId="7" fillId="0" borderId="20" xfId="0" applyNumberFormat="1" applyFont="1" applyBorder="1" applyAlignment="1">
      <alignment horizontal="center" vertical="center"/>
    </xf>
    <xf numFmtId="43" fontId="7" fillId="0" borderId="18" xfId="0" applyNumberFormat="1" applyFont="1" applyBorder="1" applyAlignment="1">
      <alignment horizontal="center" vertical="center"/>
    </xf>
    <xf numFmtId="0" fontId="22" fillId="0" borderId="1" xfId="1" applyFont="1" applyBorder="1" applyAlignment="1">
      <alignment horizontal="center" wrapText="1"/>
    </xf>
    <xf numFmtId="0" fontId="20" fillId="5" borderId="6" xfId="1" applyFont="1" applyFill="1" applyBorder="1" applyAlignment="1">
      <alignment horizontal="center" vertical="center"/>
    </xf>
    <xf numFmtId="0" fontId="20" fillId="5" borderId="7" xfId="1" applyFont="1" applyFill="1" applyBorder="1" applyAlignment="1">
      <alignment horizontal="center" vertical="center"/>
    </xf>
    <xf numFmtId="0" fontId="20" fillId="5" borderId="8" xfId="1" applyFont="1" applyFill="1" applyBorder="1" applyAlignment="1">
      <alignment horizontal="center" vertical="center"/>
    </xf>
    <xf numFmtId="0" fontId="20" fillId="5" borderId="1" xfId="1" applyFont="1" applyFill="1" applyBorder="1" applyAlignment="1">
      <alignment horizontal="center" vertical="center"/>
    </xf>
    <xf numFmtId="0" fontId="22" fillId="0" borderId="1" xfId="1" applyFont="1" applyBorder="1" applyAlignment="1">
      <alignment horizontal="center" vertical="center" wrapText="1"/>
    </xf>
    <xf numFmtId="0" fontId="20" fillId="5" borderId="2" xfId="1" applyFont="1" applyFill="1" applyBorder="1" applyAlignment="1">
      <alignment horizontal="center" vertical="center"/>
    </xf>
    <xf numFmtId="0" fontId="20" fillId="5" borderId="3" xfId="1" applyFont="1" applyFill="1" applyBorder="1" applyAlignment="1">
      <alignment horizontal="center" vertical="center"/>
    </xf>
    <xf numFmtId="0" fontId="20" fillId="5" borderId="4" xfId="1" applyFont="1" applyFill="1" applyBorder="1" applyAlignment="1">
      <alignment horizontal="center" vertical="center"/>
    </xf>
    <xf numFmtId="0" fontId="22" fillId="0" borderId="1" xfId="1" applyFont="1" applyBorder="1" applyAlignment="1">
      <alignment horizontal="center" vertical="center"/>
    </xf>
  </cellXfs>
  <cellStyles count="13">
    <cellStyle name="20% - Énfasis1" xfId="7" builtinId="30"/>
    <cellStyle name="BodyStyle" xfId="5"/>
    <cellStyle name="Estilo 1" xfId="8"/>
    <cellStyle name="HeaderStyle" xfId="4"/>
    <cellStyle name="Hipervínculo" xfId="11" builtinId="8"/>
    <cellStyle name="Millares" xfId="9" builtinId="3"/>
    <cellStyle name="Millares 2" xfId="3"/>
    <cellStyle name="Moneda" xfId="10" builtinId="4"/>
    <cellStyle name="Moneda 2" xfId="2"/>
    <cellStyle name="Normal" xfId="0" builtinId="0"/>
    <cellStyle name="Normal 2" xfId="1"/>
    <cellStyle name="Numeric" xfId="6"/>
    <cellStyle name="Porcentaje"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6775012&amp;isFromPublicArea=True&amp;isModal=False" TargetMode="External"/><Relationship Id="rId7" Type="http://schemas.openxmlformats.org/officeDocument/2006/relationships/comments" Target="../comments3.xml"/><Relationship Id="rId2" Type="http://schemas.openxmlformats.org/officeDocument/2006/relationships/hyperlink" Target="https://community.secop.gov.co/Public/Tendering/OpportunityDetail/Index?noticeUID=CO1.NTC.6660497&amp;isFromPublicArea=True&amp;isModal=False" TargetMode="External"/><Relationship Id="rId1" Type="http://schemas.openxmlformats.org/officeDocument/2006/relationships/hyperlink" Target="https://community.secop.gov.co/Public/Tendering/OpportunityDetail/Index?noticeUID=CO1.NTC.5786029&amp;isFromPublicArea=True&amp;isModal=Fals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38" zoomScale="80" zoomScaleNormal="80" workbookViewId="0">
      <selection activeCell="A55" sqref="A55"/>
    </sheetView>
  </sheetViews>
  <sheetFormatPr baseColWidth="10" defaultColWidth="10.875" defaultRowHeight="15"/>
  <cols>
    <col min="1" max="1" width="34.125" style="16" customWidth="1"/>
    <col min="2" max="2" width="10.875" style="8"/>
    <col min="3" max="3" width="28.375" style="8" customWidth="1"/>
    <col min="4" max="4" width="21.375" style="8" customWidth="1"/>
    <col min="5" max="5" width="19.375" style="8" customWidth="1"/>
    <col min="6" max="6" width="27.375" style="8" customWidth="1"/>
    <col min="7" max="7" width="17.25" style="8" customWidth="1"/>
    <col min="8" max="8" width="27.375" style="8" customWidth="1"/>
    <col min="9" max="9" width="15.375" style="8" customWidth="1"/>
    <col min="10" max="10" width="17.875" style="8" customWidth="1"/>
    <col min="11" max="11" width="19.375" style="8" customWidth="1"/>
    <col min="12" max="12" width="25.375" style="8" customWidth="1"/>
    <col min="13" max="13" width="20.75" style="8" customWidth="1"/>
    <col min="14" max="15" width="10.875" style="8"/>
    <col min="16" max="16" width="16.75" style="8" customWidth="1"/>
    <col min="17" max="17" width="20.375" style="8" customWidth="1"/>
    <col min="18" max="18" width="18.75" style="8" customWidth="1"/>
    <col min="19" max="19" width="22.875" style="8" customWidth="1"/>
    <col min="20" max="20" width="22.125" style="8" customWidth="1"/>
    <col min="21" max="21" width="25.375" style="8" customWidth="1"/>
    <col min="22" max="22" width="21.125" style="8" customWidth="1"/>
    <col min="23" max="23" width="19.125" style="8" customWidth="1"/>
    <col min="24" max="24" width="17.375" style="8" customWidth="1"/>
    <col min="25" max="25" width="16.375" style="8" customWidth="1"/>
    <col min="26" max="26" width="16.25" style="8" customWidth="1"/>
    <col min="27" max="27" width="28.75" style="8" customWidth="1"/>
    <col min="28" max="28" width="19.375" style="8" customWidth="1"/>
    <col min="29" max="29" width="21.125" style="8" customWidth="1"/>
    <col min="30" max="30" width="21.875" style="8" customWidth="1"/>
    <col min="31" max="31" width="25.375" style="8" customWidth="1"/>
    <col min="32" max="32" width="22.25" style="8" customWidth="1"/>
    <col min="33" max="33" width="29.75" style="8" customWidth="1"/>
    <col min="34" max="34" width="18.75" style="8" customWidth="1"/>
    <col min="35" max="35" width="18.25" style="8" customWidth="1"/>
    <col min="36" max="36" width="22.25" style="8" customWidth="1"/>
    <col min="37" max="16384" width="10.875" style="8"/>
  </cols>
  <sheetData>
    <row r="1" spans="1:50" ht="54.75" customHeight="1">
      <c r="A1" s="154" t="s">
        <v>160</v>
      </c>
      <c r="B1" s="154"/>
      <c r="C1" s="154"/>
      <c r="D1" s="154"/>
      <c r="E1" s="154"/>
      <c r="F1" s="154"/>
      <c r="G1" s="154"/>
      <c r="H1" s="154"/>
    </row>
    <row r="2" spans="1:50" ht="33" customHeight="1">
      <c r="A2" s="158" t="s">
        <v>179</v>
      </c>
      <c r="B2" s="158"/>
      <c r="C2" s="158"/>
      <c r="D2" s="158"/>
      <c r="E2" s="158"/>
      <c r="F2" s="158"/>
      <c r="G2" s="158"/>
      <c r="H2" s="158"/>
      <c r="I2" s="9"/>
      <c r="J2" s="9"/>
      <c r="K2" s="9"/>
      <c r="L2" s="9"/>
      <c r="M2" s="9"/>
      <c r="N2" s="9"/>
      <c r="O2" s="9"/>
      <c r="P2" s="9"/>
      <c r="Q2" s="9"/>
      <c r="R2" s="9"/>
      <c r="S2" s="9"/>
      <c r="T2" s="9"/>
      <c r="U2" s="9"/>
      <c r="V2" s="9"/>
      <c r="W2" s="9"/>
      <c r="X2" s="9"/>
      <c r="Y2" s="9"/>
      <c r="Z2" s="9"/>
      <c r="AA2" s="10"/>
      <c r="AB2" s="10"/>
      <c r="AC2" s="10"/>
      <c r="AD2" s="10"/>
      <c r="AE2" s="10"/>
      <c r="AF2" s="10"/>
      <c r="AG2" s="11"/>
      <c r="AH2" s="11"/>
      <c r="AI2" s="11"/>
      <c r="AJ2" s="11"/>
      <c r="AK2" s="11"/>
      <c r="AL2" s="11"/>
      <c r="AM2" s="11"/>
      <c r="AN2" s="11"/>
      <c r="AO2" s="11"/>
      <c r="AP2" s="11"/>
      <c r="AQ2" s="9"/>
      <c r="AR2" s="9"/>
      <c r="AS2" s="9"/>
      <c r="AT2" s="9"/>
      <c r="AU2" s="9"/>
      <c r="AV2" s="9"/>
      <c r="AW2" s="9"/>
      <c r="AX2" s="9"/>
    </row>
    <row r="3" spans="1:50" ht="48" customHeight="1">
      <c r="A3" s="12" t="s">
        <v>93</v>
      </c>
      <c r="B3" s="153" t="s">
        <v>106</v>
      </c>
      <c r="C3" s="153"/>
      <c r="D3" s="153"/>
      <c r="E3" s="153"/>
      <c r="F3" s="153"/>
      <c r="G3" s="153"/>
      <c r="H3" s="153"/>
    </row>
    <row r="4" spans="1:50" ht="48" customHeight="1">
      <c r="A4" s="12" t="s">
        <v>166</v>
      </c>
      <c r="B4" s="155" t="s">
        <v>185</v>
      </c>
      <c r="C4" s="156"/>
      <c r="D4" s="156"/>
      <c r="E4" s="156"/>
      <c r="F4" s="156"/>
      <c r="G4" s="156"/>
      <c r="H4" s="157"/>
    </row>
    <row r="5" spans="1:50" ht="31.5" customHeight="1">
      <c r="A5" s="12" t="s">
        <v>184</v>
      </c>
      <c r="B5" s="153" t="s">
        <v>107</v>
      </c>
      <c r="C5" s="153"/>
      <c r="D5" s="153"/>
      <c r="E5" s="153"/>
      <c r="F5" s="153"/>
      <c r="G5" s="153"/>
      <c r="H5" s="153"/>
    </row>
    <row r="6" spans="1:50" ht="40.5" customHeight="1">
      <c r="A6" s="12" t="s">
        <v>81</v>
      </c>
      <c r="B6" s="155" t="s">
        <v>108</v>
      </c>
      <c r="C6" s="156"/>
      <c r="D6" s="156"/>
      <c r="E6" s="156"/>
      <c r="F6" s="156"/>
      <c r="G6" s="156"/>
      <c r="H6" s="157"/>
    </row>
    <row r="7" spans="1:50" ht="41.1" customHeight="1">
      <c r="A7" s="12" t="s">
        <v>99</v>
      </c>
      <c r="B7" s="153" t="s">
        <v>109</v>
      </c>
      <c r="C7" s="153"/>
      <c r="D7" s="153"/>
      <c r="E7" s="153"/>
      <c r="F7" s="153"/>
      <c r="G7" s="153"/>
      <c r="H7" s="153"/>
    </row>
    <row r="8" spans="1:50" ht="48.95" customHeight="1">
      <c r="A8" s="12" t="s">
        <v>33</v>
      </c>
      <c r="B8" s="153" t="s">
        <v>193</v>
      </c>
      <c r="C8" s="153"/>
      <c r="D8" s="153"/>
      <c r="E8" s="153"/>
      <c r="F8" s="153"/>
      <c r="G8" s="153"/>
      <c r="H8" s="153"/>
    </row>
    <row r="9" spans="1:50" ht="48.95" customHeight="1">
      <c r="A9" s="12" t="s">
        <v>194</v>
      </c>
      <c r="B9" s="155" t="s">
        <v>195</v>
      </c>
      <c r="C9" s="156"/>
      <c r="D9" s="156"/>
      <c r="E9" s="156"/>
      <c r="F9" s="156"/>
      <c r="G9" s="156"/>
      <c r="H9" s="157"/>
    </row>
    <row r="10" spans="1:50" ht="30">
      <c r="A10" s="12" t="s">
        <v>34</v>
      </c>
      <c r="B10" s="153" t="s">
        <v>110</v>
      </c>
      <c r="C10" s="153"/>
      <c r="D10" s="153"/>
      <c r="E10" s="153"/>
      <c r="F10" s="153"/>
      <c r="G10" s="153"/>
      <c r="H10" s="153"/>
    </row>
    <row r="11" spans="1:50" ht="30">
      <c r="A11" s="12" t="s">
        <v>8</v>
      </c>
      <c r="B11" s="153" t="s">
        <v>111</v>
      </c>
      <c r="C11" s="153"/>
      <c r="D11" s="153"/>
      <c r="E11" s="153"/>
      <c r="F11" s="153"/>
      <c r="G11" s="153"/>
      <c r="H11" s="153"/>
    </row>
    <row r="12" spans="1:50" ht="33.950000000000003" customHeight="1">
      <c r="A12" s="12" t="s">
        <v>82</v>
      </c>
      <c r="B12" s="153" t="s">
        <v>112</v>
      </c>
      <c r="C12" s="153"/>
      <c r="D12" s="153"/>
      <c r="E12" s="153"/>
      <c r="F12" s="153"/>
      <c r="G12" s="153"/>
      <c r="H12" s="153"/>
    </row>
    <row r="13" spans="1:50" ht="30">
      <c r="A13" s="12" t="s">
        <v>29</v>
      </c>
      <c r="B13" s="153" t="s">
        <v>113</v>
      </c>
      <c r="C13" s="153"/>
      <c r="D13" s="153"/>
      <c r="E13" s="153"/>
      <c r="F13" s="153"/>
      <c r="G13" s="153"/>
      <c r="H13" s="153"/>
    </row>
    <row r="14" spans="1:50" ht="30">
      <c r="A14" s="12" t="s">
        <v>103</v>
      </c>
      <c r="B14" s="153" t="s">
        <v>114</v>
      </c>
      <c r="C14" s="153"/>
      <c r="D14" s="153"/>
      <c r="E14" s="153"/>
      <c r="F14" s="153"/>
      <c r="G14" s="153"/>
      <c r="H14" s="153"/>
    </row>
    <row r="15" spans="1:50" ht="44.1" customHeight="1">
      <c r="A15" s="12" t="s">
        <v>100</v>
      </c>
      <c r="B15" s="153" t="s">
        <v>115</v>
      </c>
      <c r="C15" s="153"/>
      <c r="D15" s="153"/>
      <c r="E15" s="153"/>
      <c r="F15" s="153"/>
      <c r="G15" s="153"/>
      <c r="H15" s="153"/>
    </row>
    <row r="16" spans="1:50" ht="60">
      <c r="A16" s="12" t="s">
        <v>9</v>
      </c>
      <c r="B16" s="153" t="s">
        <v>116</v>
      </c>
      <c r="C16" s="153"/>
      <c r="D16" s="153"/>
      <c r="E16" s="153"/>
      <c r="F16" s="153"/>
      <c r="G16" s="153"/>
      <c r="H16" s="153"/>
    </row>
    <row r="17" spans="1:8" ht="58.5" customHeight="1">
      <c r="A17" s="12" t="s">
        <v>30</v>
      </c>
      <c r="B17" s="153" t="s">
        <v>117</v>
      </c>
      <c r="C17" s="153"/>
      <c r="D17" s="153"/>
      <c r="E17" s="153"/>
      <c r="F17" s="153"/>
      <c r="G17" s="153"/>
      <c r="H17" s="153"/>
    </row>
    <row r="18" spans="1:8" ht="30">
      <c r="A18" s="12" t="s">
        <v>83</v>
      </c>
      <c r="B18" s="153" t="s">
        <v>118</v>
      </c>
      <c r="C18" s="153"/>
      <c r="D18" s="153"/>
      <c r="E18" s="153"/>
      <c r="F18" s="153"/>
      <c r="G18" s="153"/>
      <c r="H18" s="153"/>
    </row>
    <row r="19" spans="1:8" ht="30" customHeight="1">
      <c r="A19" s="160"/>
      <c r="B19" s="161"/>
      <c r="C19" s="161"/>
      <c r="D19" s="161"/>
      <c r="E19" s="161"/>
      <c r="F19" s="161"/>
      <c r="G19" s="161"/>
      <c r="H19" s="162"/>
    </row>
    <row r="20" spans="1:8" ht="37.5" customHeight="1">
      <c r="A20" s="158" t="s">
        <v>180</v>
      </c>
      <c r="B20" s="158"/>
      <c r="C20" s="158"/>
      <c r="D20" s="158"/>
      <c r="E20" s="158"/>
      <c r="F20" s="158"/>
      <c r="G20" s="158"/>
      <c r="H20" s="158"/>
    </row>
    <row r="21" spans="1:8" ht="117" customHeight="1">
      <c r="A21" s="163" t="s">
        <v>35</v>
      </c>
      <c r="B21" s="163"/>
      <c r="C21" s="163"/>
      <c r="D21" s="163"/>
      <c r="E21" s="163"/>
      <c r="F21" s="163"/>
      <c r="G21" s="163"/>
      <c r="H21" s="163"/>
    </row>
    <row r="22" spans="1:8" ht="117" customHeight="1">
      <c r="A22" s="12" t="s">
        <v>99</v>
      </c>
      <c r="B22" s="153" t="s">
        <v>109</v>
      </c>
      <c r="C22" s="153"/>
      <c r="D22" s="153"/>
      <c r="E22" s="153"/>
      <c r="F22" s="153"/>
      <c r="G22" s="153"/>
      <c r="H22" s="153"/>
    </row>
    <row r="23" spans="1:8" ht="167.1" customHeight="1">
      <c r="A23" s="12" t="s">
        <v>84</v>
      </c>
      <c r="B23" s="163" t="s">
        <v>119</v>
      </c>
      <c r="C23" s="163"/>
      <c r="D23" s="163"/>
      <c r="E23" s="163"/>
      <c r="F23" s="163"/>
      <c r="G23" s="163"/>
      <c r="H23" s="163"/>
    </row>
    <row r="24" spans="1:8" ht="69.75" customHeight="1">
      <c r="A24" s="12" t="s">
        <v>186</v>
      </c>
      <c r="B24" s="163" t="s">
        <v>120</v>
      </c>
      <c r="C24" s="163"/>
      <c r="D24" s="163"/>
      <c r="E24" s="163"/>
      <c r="F24" s="163"/>
      <c r="G24" s="163"/>
      <c r="H24" s="163"/>
    </row>
    <row r="25" spans="1:8" ht="60" customHeight="1">
      <c r="A25" s="12" t="s">
        <v>187</v>
      </c>
      <c r="B25" s="163" t="s">
        <v>122</v>
      </c>
      <c r="C25" s="163"/>
      <c r="D25" s="163"/>
      <c r="E25" s="163"/>
      <c r="F25" s="163"/>
      <c r="G25" s="163"/>
      <c r="H25" s="163"/>
    </row>
    <row r="26" spans="1:8" ht="24.75" customHeight="1">
      <c r="A26" s="13" t="s">
        <v>86</v>
      </c>
      <c r="B26" s="159" t="s">
        <v>121</v>
      </c>
      <c r="C26" s="159"/>
      <c r="D26" s="159"/>
      <c r="E26" s="159"/>
      <c r="F26" s="159"/>
      <c r="G26" s="159"/>
      <c r="H26" s="159"/>
    </row>
    <row r="27" spans="1:8" ht="26.25" customHeight="1">
      <c r="A27" s="13" t="s">
        <v>87</v>
      </c>
      <c r="B27" s="159" t="s">
        <v>101</v>
      </c>
      <c r="C27" s="159"/>
      <c r="D27" s="159"/>
      <c r="E27" s="159"/>
      <c r="F27" s="159"/>
      <c r="G27" s="159"/>
      <c r="H27" s="159"/>
    </row>
    <row r="28" spans="1:8" ht="53.25" customHeight="1">
      <c r="A28" s="12" t="s">
        <v>167</v>
      </c>
      <c r="B28" s="163" t="s">
        <v>173</v>
      </c>
      <c r="C28" s="163"/>
      <c r="D28" s="163"/>
      <c r="E28" s="163"/>
      <c r="F28" s="163"/>
      <c r="G28" s="163"/>
      <c r="H28" s="163"/>
    </row>
    <row r="29" spans="1:8" ht="45" customHeight="1">
      <c r="A29" s="12" t="s">
        <v>169</v>
      </c>
      <c r="B29" s="179" t="s">
        <v>174</v>
      </c>
      <c r="C29" s="180"/>
      <c r="D29" s="180"/>
      <c r="E29" s="180"/>
      <c r="F29" s="180"/>
      <c r="G29" s="180"/>
      <c r="H29" s="181"/>
    </row>
    <row r="30" spans="1:8" ht="45" customHeight="1">
      <c r="A30" s="12" t="s">
        <v>168</v>
      </c>
      <c r="B30" s="179" t="s">
        <v>175</v>
      </c>
      <c r="C30" s="180"/>
      <c r="D30" s="180"/>
      <c r="E30" s="180"/>
      <c r="F30" s="180"/>
      <c r="G30" s="180"/>
      <c r="H30" s="181"/>
    </row>
    <row r="31" spans="1:8" ht="45" customHeight="1">
      <c r="A31" s="12" t="s">
        <v>158</v>
      </c>
      <c r="B31" s="179" t="s">
        <v>176</v>
      </c>
      <c r="C31" s="180"/>
      <c r="D31" s="180"/>
      <c r="E31" s="180"/>
      <c r="F31" s="180"/>
      <c r="G31" s="180"/>
      <c r="H31" s="181"/>
    </row>
    <row r="32" spans="1:8" ht="33" customHeight="1">
      <c r="A32" s="13" t="s">
        <v>188</v>
      </c>
      <c r="B32" s="163" t="s">
        <v>123</v>
      </c>
      <c r="C32" s="163"/>
      <c r="D32" s="163"/>
      <c r="E32" s="163"/>
      <c r="F32" s="163"/>
      <c r="G32" s="163"/>
      <c r="H32" s="163"/>
    </row>
    <row r="33" spans="1:8" ht="39" customHeight="1">
      <c r="A33" s="12" t="s">
        <v>88</v>
      </c>
      <c r="B33" s="159" t="s">
        <v>177</v>
      </c>
      <c r="C33" s="159"/>
      <c r="D33" s="159"/>
      <c r="E33" s="159"/>
      <c r="F33" s="159"/>
      <c r="G33" s="159"/>
      <c r="H33" s="159"/>
    </row>
    <row r="34" spans="1:8" ht="39" customHeight="1">
      <c r="A34" s="158" t="s">
        <v>214</v>
      </c>
      <c r="B34" s="158"/>
      <c r="C34" s="158"/>
      <c r="D34" s="158"/>
      <c r="E34" s="158"/>
      <c r="F34" s="158"/>
      <c r="G34" s="158"/>
      <c r="H34" s="158"/>
    </row>
    <row r="35" spans="1:8" ht="79.5" customHeight="1">
      <c r="A35" s="155" t="s">
        <v>215</v>
      </c>
      <c r="B35" s="156"/>
      <c r="C35" s="156"/>
      <c r="D35" s="156"/>
      <c r="E35" s="156"/>
      <c r="F35" s="156"/>
      <c r="G35" s="156"/>
      <c r="H35" s="157"/>
    </row>
    <row r="36" spans="1:8" ht="33" customHeight="1">
      <c r="A36" s="12" t="s">
        <v>26</v>
      </c>
      <c r="B36" s="163" t="s">
        <v>146</v>
      </c>
      <c r="C36" s="163"/>
      <c r="D36" s="163"/>
      <c r="E36" s="163"/>
      <c r="F36" s="163"/>
      <c r="G36" s="163"/>
      <c r="H36" s="163"/>
    </row>
    <row r="37" spans="1:8" ht="33" customHeight="1">
      <c r="A37" s="12" t="s">
        <v>27</v>
      </c>
      <c r="B37" s="163" t="s">
        <v>147</v>
      </c>
      <c r="C37" s="163"/>
      <c r="D37" s="163"/>
      <c r="E37" s="163"/>
      <c r="F37" s="163"/>
      <c r="G37" s="163"/>
      <c r="H37" s="163"/>
    </row>
    <row r="38" spans="1:8" ht="33" customHeight="1">
      <c r="A38" s="21"/>
      <c r="B38" s="22"/>
      <c r="C38" s="22"/>
      <c r="D38" s="22"/>
      <c r="E38" s="22"/>
      <c r="F38" s="22"/>
      <c r="G38" s="22"/>
      <c r="H38" s="23"/>
    </row>
    <row r="39" spans="1:8" ht="34.5" customHeight="1">
      <c r="A39" s="158" t="s">
        <v>181</v>
      </c>
      <c r="B39" s="158"/>
      <c r="C39" s="158"/>
      <c r="D39" s="158"/>
      <c r="E39" s="158"/>
      <c r="F39" s="158"/>
      <c r="G39" s="158"/>
      <c r="H39" s="158"/>
    </row>
    <row r="40" spans="1:8" ht="34.5" customHeight="1">
      <c r="A40" s="12" t="s">
        <v>10</v>
      </c>
      <c r="B40" s="163" t="s">
        <v>124</v>
      </c>
      <c r="C40" s="163"/>
      <c r="D40" s="163"/>
      <c r="E40" s="163"/>
      <c r="F40" s="163"/>
      <c r="G40" s="163"/>
      <c r="H40" s="163"/>
    </row>
    <row r="41" spans="1:8" ht="29.25" customHeight="1">
      <c r="A41" s="12" t="s">
        <v>11</v>
      </c>
      <c r="B41" s="163" t="s">
        <v>125</v>
      </c>
      <c r="C41" s="163"/>
      <c r="D41" s="163"/>
      <c r="E41" s="163"/>
      <c r="F41" s="163"/>
      <c r="G41" s="163"/>
      <c r="H41" s="163"/>
    </row>
    <row r="42" spans="1:8" ht="42" customHeight="1">
      <c r="A42" s="12" t="s">
        <v>148</v>
      </c>
      <c r="B42" s="163" t="s">
        <v>197</v>
      </c>
      <c r="C42" s="163"/>
      <c r="D42" s="163"/>
      <c r="E42" s="163"/>
      <c r="F42" s="163"/>
      <c r="G42" s="163"/>
      <c r="H42" s="163"/>
    </row>
    <row r="43" spans="1:8" ht="42" customHeight="1">
      <c r="A43" s="12" t="s">
        <v>199</v>
      </c>
      <c r="B43" s="179" t="s">
        <v>200</v>
      </c>
      <c r="C43" s="180"/>
      <c r="D43" s="180"/>
      <c r="E43" s="180"/>
      <c r="F43" s="180"/>
      <c r="G43" s="180"/>
      <c r="H43" s="181"/>
    </row>
    <row r="44" spans="1:8" ht="42" customHeight="1">
      <c r="A44" s="12" t="s">
        <v>149</v>
      </c>
      <c r="B44" s="179" t="s">
        <v>201</v>
      </c>
      <c r="C44" s="180"/>
      <c r="D44" s="180"/>
      <c r="E44" s="180"/>
      <c r="F44" s="180"/>
      <c r="G44" s="180"/>
      <c r="H44" s="181"/>
    </row>
    <row r="45" spans="1:8" ht="42" customHeight="1">
      <c r="A45" s="12" t="s">
        <v>202</v>
      </c>
      <c r="B45" s="179" t="s">
        <v>204</v>
      </c>
      <c r="C45" s="180"/>
      <c r="D45" s="180"/>
      <c r="E45" s="180"/>
      <c r="F45" s="180"/>
      <c r="G45" s="180"/>
      <c r="H45" s="181"/>
    </row>
    <row r="46" spans="1:8" ht="86.1" customHeight="1">
      <c r="A46" s="14" t="s">
        <v>206</v>
      </c>
      <c r="B46" s="164" t="s">
        <v>126</v>
      </c>
      <c r="C46" s="164"/>
      <c r="D46" s="164"/>
      <c r="E46" s="164"/>
      <c r="F46" s="164"/>
      <c r="G46" s="164"/>
      <c r="H46" s="164"/>
    </row>
    <row r="47" spans="1:8" ht="39.75" customHeight="1">
      <c r="A47" s="14" t="s">
        <v>210</v>
      </c>
      <c r="B47" s="166" t="s">
        <v>216</v>
      </c>
      <c r="C47" s="167"/>
      <c r="D47" s="167"/>
      <c r="E47" s="167"/>
      <c r="F47" s="167"/>
      <c r="G47" s="167"/>
      <c r="H47" s="168"/>
    </row>
    <row r="48" spans="1:8" ht="31.5" customHeight="1">
      <c r="A48" s="14" t="s">
        <v>12</v>
      </c>
      <c r="B48" s="164" t="s">
        <v>205</v>
      </c>
      <c r="C48" s="164"/>
      <c r="D48" s="164"/>
      <c r="E48" s="164"/>
      <c r="F48" s="164"/>
      <c r="G48" s="164"/>
      <c r="H48" s="164"/>
    </row>
    <row r="49" spans="1:8" ht="30">
      <c r="A49" s="14" t="s">
        <v>207</v>
      </c>
      <c r="B49" s="164" t="s">
        <v>127</v>
      </c>
      <c r="C49" s="164"/>
      <c r="D49" s="164"/>
      <c r="E49" s="164"/>
      <c r="F49" s="164"/>
      <c r="G49" s="164"/>
      <c r="H49" s="164"/>
    </row>
    <row r="50" spans="1:8" ht="43.5" customHeight="1">
      <c r="A50" s="14" t="s">
        <v>14</v>
      </c>
      <c r="B50" s="164" t="s">
        <v>128</v>
      </c>
      <c r="C50" s="164"/>
      <c r="D50" s="164"/>
      <c r="E50" s="164"/>
      <c r="F50" s="164"/>
      <c r="G50" s="164"/>
      <c r="H50" s="164"/>
    </row>
    <row r="51" spans="1:8" ht="40.5" customHeight="1">
      <c r="A51" s="14" t="s">
        <v>15</v>
      </c>
      <c r="B51" s="164" t="s">
        <v>129</v>
      </c>
      <c r="C51" s="164"/>
      <c r="D51" s="164"/>
      <c r="E51" s="164"/>
      <c r="F51" s="164"/>
      <c r="G51" s="164"/>
      <c r="H51" s="164"/>
    </row>
    <row r="52" spans="1:8" ht="75.75" customHeight="1">
      <c r="A52" s="15" t="s">
        <v>16</v>
      </c>
      <c r="B52" s="165" t="s">
        <v>130</v>
      </c>
      <c r="C52" s="165"/>
      <c r="D52" s="165"/>
      <c r="E52" s="165"/>
      <c r="F52" s="165"/>
      <c r="G52" s="165"/>
      <c r="H52" s="165"/>
    </row>
    <row r="53" spans="1:8" ht="41.25" customHeight="1">
      <c r="A53" s="15" t="s">
        <v>17</v>
      </c>
      <c r="B53" s="165" t="s">
        <v>131</v>
      </c>
      <c r="C53" s="165"/>
      <c r="D53" s="165"/>
      <c r="E53" s="165"/>
      <c r="F53" s="165"/>
      <c r="G53" s="165"/>
      <c r="H53" s="165"/>
    </row>
    <row r="54" spans="1:8" ht="47.45" customHeight="1">
      <c r="A54" s="15" t="s">
        <v>165</v>
      </c>
      <c r="B54" s="165" t="s">
        <v>132</v>
      </c>
      <c r="C54" s="165"/>
      <c r="D54" s="165"/>
      <c r="E54" s="165"/>
      <c r="F54" s="165"/>
      <c r="G54" s="165"/>
      <c r="H54" s="165"/>
    </row>
    <row r="55" spans="1:8" ht="57.6" customHeight="1">
      <c r="A55" s="15" t="s">
        <v>36</v>
      </c>
      <c r="B55" s="165" t="s">
        <v>133</v>
      </c>
      <c r="C55" s="165"/>
      <c r="D55" s="165"/>
      <c r="E55" s="165"/>
      <c r="F55" s="165"/>
      <c r="G55" s="165"/>
      <c r="H55" s="165"/>
    </row>
    <row r="56" spans="1:8" ht="31.5" customHeight="1">
      <c r="A56" s="15" t="s">
        <v>104</v>
      </c>
      <c r="B56" s="165" t="s">
        <v>134</v>
      </c>
      <c r="C56" s="165"/>
      <c r="D56" s="165"/>
      <c r="E56" s="165"/>
      <c r="F56" s="165"/>
      <c r="G56" s="165"/>
      <c r="H56" s="165"/>
    </row>
    <row r="57" spans="1:8" ht="70.5" customHeight="1">
      <c r="A57" s="15" t="s">
        <v>105</v>
      </c>
      <c r="B57" s="165" t="s">
        <v>135</v>
      </c>
      <c r="C57" s="165"/>
      <c r="D57" s="165"/>
      <c r="E57" s="165"/>
      <c r="F57" s="165"/>
      <c r="G57" s="165"/>
      <c r="H57" s="165"/>
    </row>
    <row r="58" spans="1:8" ht="33.75" customHeight="1">
      <c r="A58" s="171"/>
      <c r="B58" s="171"/>
      <c r="C58" s="171"/>
      <c r="D58" s="171"/>
      <c r="E58" s="171"/>
      <c r="F58" s="171"/>
      <c r="G58" s="171"/>
      <c r="H58" s="172"/>
    </row>
    <row r="59" spans="1:8" ht="32.25" customHeight="1">
      <c r="A59" s="174" t="s">
        <v>183</v>
      </c>
      <c r="B59" s="174"/>
      <c r="C59" s="174"/>
      <c r="D59" s="174"/>
      <c r="E59" s="174"/>
      <c r="F59" s="174"/>
      <c r="G59" s="174"/>
      <c r="H59" s="174"/>
    </row>
    <row r="60" spans="1:8" ht="34.5" customHeight="1">
      <c r="A60" s="12" t="s">
        <v>22</v>
      </c>
      <c r="B60" s="169" t="s">
        <v>141</v>
      </c>
      <c r="C60" s="169"/>
      <c r="D60" s="169"/>
      <c r="E60" s="169"/>
      <c r="F60" s="169"/>
      <c r="G60" s="169"/>
      <c r="H60" s="169"/>
    </row>
    <row r="61" spans="1:8" ht="60" customHeight="1">
      <c r="A61" s="12" t="s">
        <v>32</v>
      </c>
      <c r="B61" s="178" t="s">
        <v>142</v>
      </c>
      <c r="C61" s="178"/>
      <c r="D61" s="178"/>
      <c r="E61" s="178"/>
      <c r="F61" s="178"/>
      <c r="G61" s="178"/>
      <c r="H61" s="178"/>
    </row>
    <row r="62" spans="1:8" ht="41.25" customHeight="1">
      <c r="A62" s="12" t="s">
        <v>208</v>
      </c>
      <c r="B62" s="175" t="s">
        <v>209</v>
      </c>
      <c r="C62" s="176"/>
      <c r="D62" s="176"/>
      <c r="E62" s="176"/>
      <c r="F62" s="176"/>
      <c r="G62" s="176"/>
      <c r="H62" s="177"/>
    </row>
    <row r="63" spans="1:8" ht="42" customHeight="1">
      <c r="A63" s="12" t="s">
        <v>23</v>
      </c>
      <c r="B63" s="163" t="s">
        <v>143</v>
      </c>
      <c r="C63" s="163"/>
      <c r="D63" s="163"/>
      <c r="E63" s="163"/>
      <c r="F63" s="163"/>
      <c r="G63" s="163"/>
      <c r="H63" s="163"/>
    </row>
    <row r="64" spans="1:8" ht="31.5" customHeight="1">
      <c r="A64" s="12" t="s">
        <v>24</v>
      </c>
      <c r="B64" s="169" t="s">
        <v>144</v>
      </c>
      <c r="C64" s="169"/>
      <c r="D64" s="169"/>
      <c r="E64" s="169"/>
      <c r="F64" s="169"/>
      <c r="G64" s="169"/>
      <c r="H64" s="169"/>
    </row>
    <row r="65" spans="1:8" ht="45.75" customHeight="1">
      <c r="A65" s="12" t="s">
        <v>25</v>
      </c>
      <c r="B65" s="169" t="s">
        <v>145</v>
      </c>
      <c r="C65" s="169"/>
      <c r="D65" s="169"/>
      <c r="E65" s="169"/>
      <c r="F65" s="169"/>
      <c r="G65" s="169"/>
      <c r="H65" s="169"/>
    </row>
    <row r="66" spans="1:8" ht="30.75" customHeight="1">
      <c r="A66" s="173"/>
      <c r="B66" s="173"/>
      <c r="C66" s="173"/>
      <c r="D66" s="173"/>
      <c r="E66" s="173"/>
      <c r="F66" s="173"/>
      <c r="G66" s="173"/>
      <c r="H66" s="173"/>
    </row>
    <row r="67" spans="1:8" ht="34.5" customHeight="1">
      <c r="A67" s="174" t="s">
        <v>182</v>
      </c>
      <c r="B67" s="174"/>
      <c r="C67" s="174"/>
      <c r="D67" s="174"/>
      <c r="E67" s="174"/>
      <c r="F67" s="174"/>
      <c r="G67" s="174"/>
      <c r="H67" s="174"/>
    </row>
    <row r="68" spans="1:8" ht="39.75" customHeight="1">
      <c r="A68" s="15" t="s">
        <v>19</v>
      </c>
      <c r="B68" s="169" t="s">
        <v>136</v>
      </c>
      <c r="C68" s="169"/>
      <c r="D68" s="169"/>
      <c r="E68" s="169"/>
      <c r="F68" s="169"/>
      <c r="G68" s="169"/>
      <c r="H68" s="169"/>
    </row>
    <row r="69" spans="1:8" ht="39.75" customHeight="1">
      <c r="A69" s="15" t="s">
        <v>13</v>
      </c>
      <c r="B69" s="169" t="s">
        <v>137</v>
      </c>
      <c r="C69" s="169"/>
      <c r="D69" s="169"/>
      <c r="E69" s="169"/>
      <c r="F69" s="169"/>
      <c r="G69" s="169"/>
      <c r="H69" s="169"/>
    </row>
    <row r="70" spans="1:8" ht="42" customHeight="1">
      <c r="A70" s="15" t="s">
        <v>18</v>
      </c>
      <c r="B70" s="165" t="s">
        <v>138</v>
      </c>
      <c r="C70" s="165"/>
      <c r="D70" s="165"/>
      <c r="E70" s="165"/>
      <c r="F70" s="165"/>
      <c r="G70" s="165"/>
      <c r="H70" s="165"/>
    </row>
    <row r="71" spans="1:8" ht="33.75" customHeight="1">
      <c r="A71" s="15" t="s">
        <v>20</v>
      </c>
      <c r="B71" s="169" t="s">
        <v>139</v>
      </c>
      <c r="C71" s="169"/>
      <c r="D71" s="169"/>
      <c r="E71" s="169"/>
      <c r="F71" s="169"/>
      <c r="G71" s="169"/>
      <c r="H71" s="169"/>
    </row>
    <row r="72" spans="1:8" ht="33" customHeight="1">
      <c r="A72" s="15" t="s">
        <v>21</v>
      </c>
      <c r="B72" s="169" t="s">
        <v>140</v>
      </c>
      <c r="C72" s="169"/>
      <c r="D72" s="169"/>
      <c r="E72" s="169"/>
      <c r="F72" s="169"/>
      <c r="G72" s="169"/>
      <c r="H72" s="169"/>
    </row>
    <row r="73" spans="1:8" ht="33.75" customHeight="1">
      <c r="A73" s="170"/>
      <c r="B73" s="170"/>
      <c r="C73" s="170"/>
      <c r="D73" s="170"/>
      <c r="E73" s="170"/>
      <c r="F73" s="170"/>
      <c r="G73" s="170"/>
      <c r="H73" s="170"/>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7"/>
  <sheetViews>
    <sheetView topLeftCell="P6" zoomScale="80" zoomScaleNormal="80" workbookViewId="0">
      <pane ySplit="2" topLeftCell="A8" activePane="bottomLeft" state="frozen"/>
      <selection activeCell="M6" sqref="M6"/>
      <selection pane="bottomLeft" activeCell="W27" sqref="W27"/>
    </sheetView>
  </sheetViews>
  <sheetFormatPr baseColWidth="10" defaultColWidth="11.375" defaultRowHeight="18"/>
  <cols>
    <col min="1" max="1" width="26.375" style="3" customWidth="1"/>
    <col min="2" max="2" width="40.75" style="3" customWidth="1"/>
    <col min="3" max="4" width="22.375" style="3" customWidth="1"/>
    <col min="5" max="5" width="23.125" style="3" customWidth="1"/>
    <col min="6" max="7" width="23.75" style="3" customWidth="1"/>
    <col min="8" max="8" width="27.125" style="3" customWidth="1"/>
    <col min="9" max="9" width="27.75" style="49" customWidth="1"/>
    <col min="10" max="10" width="31.125" style="49" customWidth="1"/>
    <col min="11" max="12" width="35.125" style="49" customWidth="1"/>
    <col min="13" max="13" width="26.875" style="49" customWidth="1"/>
    <col min="14" max="14" width="64" style="49" customWidth="1"/>
    <col min="15" max="15" width="27.375" style="50" customWidth="1"/>
    <col min="16" max="19" width="28.125" style="51" customWidth="1"/>
    <col min="20" max="21" width="17.25" style="51" customWidth="1"/>
    <col min="22" max="22" width="18" style="51" customWidth="1"/>
    <col min="23" max="23" width="17.375" style="51" customWidth="1"/>
    <col min="24" max="25" width="30.25" style="3" customWidth="1"/>
    <col min="26" max="26" width="32.25" style="3" customWidth="1"/>
    <col min="27" max="27" width="27.375" style="3" customWidth="1"/>
    <col min="28" max="28" width="0" style="3" hidden="1" customWidth="1"/>
    <col min="29" max="16384" width="11.375" style="3"/>
  </cols>
  <sheetData>
    <row r="1" spans="1:27" ht="21" customHeight="1">
      <c r="A1" s="199"/>
      <c r="B1" s="199"/>
      <c r="C1" s="200" t="s">
        <v>1</v>
      </c>
      <c r="D1" s="200"/>
      <c r="E1" s="200"/>
      <c r="F1" s="200"/>
      <c r="G1" s="200"/>
      <c r="H1" s="200"/>
      <c r="I1" s="200"/>
      <c r="J1" s="200"/>
      <c r="K1" s="200"/>
      <c r="L1" s="200"/>
      <c r="M1" s="200"/>
      <c r="N1" s="200"/>
      <c r="O1" s="200"/>
      <c r="P1" s="200"/>
      <c r="Q1" s="200"/>
      <c r="R1" s="200"/>
      <c r="S1" s="200"/>
      <c r="T1" s="200"/>
      <c r="U1" s="200"/>
      <c r="V1" s="200"/>
      <c r="W1" s="200"/>
      <c r="X1" s="200"/>
      <c r="Y1" s="200"/>
      <c r="Z1" s="27" t="s">
        <v>218</v>
      </c>
    </row>
    <row r="2" spans="1:27" ht="21" customHeight="1">
      <c r="A2" s="199"/>
      <c r="B2" s="199"/>
      <c r="C2" s="200" t="s">
        <v>2</v>
      </c>
      <c r="D2" s="200"/>
      <c r="E2" s="200"/>
      <c r="F2" s="200"/>
      <c r="G2" s="200"/>
      <c r="H2" s="200"/>
      <c r="I2" s="200"/>
      <c r="J2" s="200"/>
      <c r="K2" s="200"/>
      <c r="L2" s="200"/>
      <c r="M2" s="200"/>
      <c r="N2" s="200"/>
      <c r="O2" s="200"/>
      <c r="P2" s="200"/>
      <c r="Q2" s="200"/>
      <c r="R2" s="200"/>
      <c r="S2" s="200"/>
      <c r="T2" s="200"/>
      <c r="U2" s="200"/>
      <c r="V2" s="200"/>
      <c r="W2" s="200"/>
      <c r="X2" s="200"/>
      <c r="Y2" s="200"/>
      <c r="Z2" s="27" t="s">
        <v>3</v>
      </c>
    </row>
    <row r="3" spans="1:27" ht="21" customHeight="1">
      <c r="A3" s="199"/>
      <c r="B3" s="199"/>
      <c r="C3" s="200" t="s">
        <v>4</v>
      </c>
      <c r="D3" s="200"/>
      <c r="E3" s="200"/>
      <c r="F3" s="200"/>
      <c r="G3" s="200"/>
      <c r="H3" s="200"/>
      <c r="I3" s="200"/>
      <c r="J3" s="200"/>
      <c r="K3" s="200"/>
      <c r="L3" s="200"/>
      <c r="M3" s="200"/>
      <c r="N3" s="200"/>
      <c r="O3" s="200"/>
      <c r="P3" s="200"/>
      <c r="Q3" s="200"/>
      <c r="R3" s="200"/>
      <c r="S3" s="200"/>
      <c r="T3" s="200"/>
      <c r="U3" s="200"/>
      <c r="V3" s="200"/>
      <c r="W3" s="200"/>
      <c r="X3" s="200"/>
      <c r="Y3" s="200"/>
      <c r="Z3" s="27" t="s">
        <v>217</v>
      </c>
    </row>
    <row r="4" spans="1:27" ht="21" customHeight="1">
      <c r="A4" s="199"/>
      <c r="B4" s="199"/>
      <c r="C4" s="200" t="s">
        <v>159</v>
      </c>
      <c r="D4" s="200"/>
      <c r="E4" s="200"/>
      <c r="F4" s="200"/>
      <c r="G4" s="200"/>
      <c r="H4" s="200"/>
      <c r="I4" s="200"/>
      <c r="J4" s="200"/>
      <c r="K4" s="200"/>
      <c r="L4" s="200"/>
      <c r="M4" s="200"/>
      <c r="N4" s="200"/>
      <c r="O4" s="200"/>
      <c r="P4" s="200"/>
      <c r="Q4" s="200"/>
      <c r="R4" s="200"/>
      <c r="S4" s="200"/>
      <c r="T4" s="200"/>
      <c r="U4" s="200"/>
      <c r="V4" s="200"/>
      <c r="W4" s="200"/>
      <c r="X4" s="200"/>
      <c r="Y4" s="200"/>
      <c r="Z4" s="27" t="s">
        <v>220</v>
      </c>
    </row>
    <row r="5" spans="1:27" ht="26.25" customHeight="1">
      <c r="A5" s="198" t="s">
        <v>171</v>
      </c>
      <c r="B5" s="198"/>
      <c r="C5" s="201" t="s">
        <v>301</v>
      </c>
      <c r="D5" s="202"/>
      <c r="E5" s="202"/>
      <c r="F5" s="202"/>
      <c r="G5" s="202"/>
      <c r="H5" s="202"/>
      <c r="I5" s="202"/>
      <c r="J5" s="202"/>
      <c r="K5" s="202"/>
      <c r="L5" s="202"/>
      <c r="M5" s="202"/>
      <c r="N5" s="202"/>
      <c r="O5" s="202"/>
      <c r="P5" s="202"/>
      <c r="Q5" s="202"/>
      <c r="R5" s="202"/>
      <c r="S5" s="202"/>
      <c r="T5" s="202"/>
      <c r="U5" s="202"/>
      <c r="V5" s="202"/>
      <c r="W5" s="202"/>
      <c r="X5" s="202"/>
      <c r="Y5" s="202"/>
      <c r="Z5" s="20"/>
    </row>
    <row r="6" spans="1:27" ht="39" customHeight="1">
      <c r="A6" s="195" t="s">
        <v>161</v>
      </c>
      <c r="B6" s="196"/>
      <c r="C6" s="196"/>
      <c r="D6" s="196"/>
      <c r="E6" s="196"/>
      <c r="F6" s="196"/>
      <c r="G6" s="196"/>
      <c r="H6" s="196"/>
      <c r="I6" s="196"/>
      <c r="J6" s="196"/>
      <c r="K6" s="196"/>
      <c r="L6" s="196"/>
      <c r="M6" s="196"/>
      <c r="N6" s="196"/>
      <c r="O6" s="196"/>
      <c r="P6" s="196"/>
      <c r="Q6" s="196"/>
      <c r="R6" s="196"/>
      <c r="S6" s="196"/>
      <c r="T6" s="196"/>
      <c r="U6" s="196"/>
      <c r="V6" s="196"/>
      <c r="W6" s="196"/>
      <c r="X6" s="196"/>
      <c r="Y6" s="196"/>
      <c r="Z6" s="197"/>
    </row>
    <row r="7" spans="1:27" ht="78.75" customHeight="1">
      <c r="A7" s="2" t="s">
        <v>93</v>
      </c>
      <c r="B7" s="2" t="s">
        <v>166</v>
      </c>
      <c r="C7" s="2" t="s">
        <v>157</v>
      </c>
      <c r="D7" s="2" t="s">
        <v>28</v>
      </c>
      <c r="E7" s="2" t="s">
        <v>102</v>
      </c>
      <c r="F7" s="2" t="s">
        <v>7</v>
      </c>
      <c r="G7" s="2" t="s">
        <v>194</v>
      </c>
      <c r="H7" s="2" t="s">
        <v>34</v>
      </c>
      <c r="I7" s="2" t="s">
        <v>8</v>
      </c>
      <c r="J7" s="18" t="s">
        <v>156</v>
      </c>
      <c r="K7" s="2" t="s">
        <v>98</v>
      </c>
      <c r="L7" s="2" t="s">
        <v>97</v>
      </c>
      <c r="M7" s="2" t="s">
        <v>178</v>
      </c>
      <c r="N7" s="2" t="s">
        <v>9</v>
      </c>
      <c r="O7" s="2" t="s">
        <v>30</v>
      </c>
      <c r="P7" s="2" t="s">
        <v>31</v>
      </c>
      <c r="Q7" s="66" t="s">
        <v>466</v>
      </c>
      <c r="R7" s="66" t="s">
        <v>512</v>
      </c>
      <c r="S7" s="66" t="s">
        <v>513</v>
      </c>
      <c r="T7" s="82" t="s">
        <v>490</v>
      </c>
      <c r="U7" s="82" t="s">
        <v>491</v>
      </c>
      <c r="V7" s="82" t="s">
        <v>492</v>
      </c>
      <c r="W7" s="82" t="s">
        <v>493</v>
      </c>
      <c r="X7" s="2" t="s">
        <v>163</v>
      </c>
      <c r="Y7" s="2" t="s">
        <v>164</v>
      </c>
      <c r="Z7" s="2" t="s">
        <v>162</v>
      </c>
      <c r="AA7" s="17"/>
    </row>
    <row r="8" spans="1:27" ht="114.75" customHeight="1">
      <c r="A8" s="184" t="s">
        <v>274</v>
      </c>
      <c r="B8" s="184" t="s">
        <v>425</v>
      </c>
      <c r="C8" s="184" t="s">
        <v>249</v>
      </c>
      <c r="D8" s="184" t="s">
        <v>250</v>
      </c>
      <c r="E8" s="184" t="s">
        <v>291</v>
      </c>
      <c r="F8" s="190" t="s">
        <v>290</v>
      </c>
      <c r="G8" s="191" t="s">
        <v>426</v>
      </c>
      <c r="H8" s="42" t="s">
        <v>503</v>
      </c>
      <c r="I8" s="46" t="s">
        <v>258</v>
      </c>
      <c r="J8" s="42" t="s">
        <v>260</v>
      </c>
      <c r="K8" s="43" t="s">
        <v>293</v>
      </c>
      <c r="L8" s="47">
        <v>0.8</v>
      </c>
      <c r="M8" s="46" t="s">
        <v>190</v>
      </c>
      <c r="N8" s="42" t="s">
        <v>432</v>
      </c>
      <c r="O8" s="42">
        <v>2198</v>
      </c>
      <c r="P8" s="42">
        <v>549</v>
      </c>
      <c r="Q8" s="42">
        <v>643</v>
      </c>
      <c r="R8" s="42">
        <v>54</v>
      </c>
      <c r="S8" s="42">
        <v>439</v>
      </c>
      <c r="T8" s="83">
        <f>Q8+R8+S8</f>
        <v>1136</v>
      </c>
      <c r="U8" s="83">
        <f>+T8</f>
        <v>1136</v>
      </c>
      <c r="V8" s="79">
        <v>0.8</v>
      </c>
      <c r="W8" s="79">
        <f>(U8/O8)*L8</f>
        <v>0.41346678798908099</v>
      </c>
      <c r="X8" s="42">
        <v>549</v>
      </c>
      <c r="Y8" s="42">
        <v>550</v>
      </c>
      <c r="Z8" s="42">
        <v>550</v>
      </c>
    </row>
    <row r="9" spans="1:27" ht="106.5" customHeight="1">
      <c r="A9" s="188"/>
      <c r="B9" s="188"/>
      <c r="C9" s="188"/>
      <c r="D9" s="188"/>
      <c r="E9" s="188"/>
      <c r="F9" s="190"/>
      <c r="G9" s="191"/>
      <c r="H9" s="43" t="s">
        <v>292</v>
      </c>
      <c r="I9" s="46" t="s">
        <v>258</v>
      </c>
      <c r="J9" s="48" t="s">
        <v>260</v>
      </c>
      <c r="K9" s="43" t="s">
        <v>294</v>
      </c>
      <c r="L9" s="47">
        <v>0.2</v>
      </c>
      <c r="M9" s="46" t="s">
        <v>190</v>
      </c>
      <c r="N9" s="42" t="s">
        <v>295</v>
      </c>
      <c r="O9" s="42">
        <v>4</v>
      </c>
      <c r="P9" s="48">
        <v>1</v>
      </c>
      <c r="Q9" s="48">
        <v>0</v>
      </c>
      <c r="R9" s="48">
        <v>0</v>
      </c>
      <c r="S9" s="48">
        <v>1</v>
      </c>
      <c r="T9" s="83">
        <f>Q9+R9+S9</f>
        <v>1</v>
      </c>
      <c r="U9" s="83">
        <f>+T9</f>
        <v>1</v>
      </c>
      <c r="V9" s="80">
        <f>+(T9/P9)*L9</f>
        <v>0.2</v>
      </c>
      <c r="W9" s="79">
        <f>(U9/O9)*L9</f>
        <v>0.05</v>
      </c>
      <c r="X9" s="48">
        <v>1</v>
      </c>
      <c r="Y9" s="48">
        <v>1</v>
      </c>
      <c r="Z9" s="48">
        <v>1</v>
      </c>
    </row>
    <row r="10" spans="1:27" s="135" customFormat="1" ht="43.5" customHeight="1">
      <c r="A10" s="90"/>
      <c r="B10" s="90"/>
      <c r="C10" s="90"/>
      <c r="D10" s="90"/>
      <c r="E10" s="90"/>
      <c r="F10" s="94"/>
      <c r="G10" s="133"/>
      <c r="H10" s="2"/>
      <c r="I10" s="86"/>
      <c r="J10" s="99"/>
      <c r="K10" s="2"/>
      <c r="L10" s="129">
        <f>L8+L9</f>
        <v>1</v>
      </c>
      <c r="M10" s="86"/>
      <c r="N10" s="182" t="s">
        <v>494</v>
      </c>
      <c r="O10" s="203"/>
      <c r="P10" s="203"/>
      <c r="Q10" s="183"/>
      <c r="R10" s="99"/>
      <c r="S10" s="99"/>
      <c r="T10" s="101"/>
      <c r="U10" s="101"/>
      <c r="V10" s="148">
        <f>V8+V9</f>
        <v>1</v>
      </c>
      <c r="W10" s="134">
        <f>W8+W9</f>
        <v>0.46346678798908097</v>
      </c>
      <c r="X10" s="99"/>
      <c r="Y10" s="99"/>
      <c r="Z10" s="99"/>
    </row>
    <row r="11" spans="1:27" ht="54.75" customHeight="1">
      <c r="A11" s="184" t="s">
        <v>274</v>
      </c>
      <c r="B11" s="184" t="s">
        <v>425</v>
      </c>
      <c r="C11" s="184" t="s">
        <v>249</v>
      </c>
      <c r="D11" s="184" t="s">
        <v>250</v>
      </c>
      <c r="E11" s="186" t="s">
        <v>273</v>
      </c>
      <c r="F11" s="190" t="s">
        <v>272</v>
      </c>
      <c r="G11" s="192" t="s">
        <v>427</v>
      </c>
      <c r="H11" s="42" t="s">
        <v>275</v>
      </c>
      <c r="I11" s="46" t="s">
        <v>258</v>
      </c>
      <c r="J11" s="46" t="s">
        <v>260</v>
      </c>
      <c r="K11" s="42" t="s">
        <v>279</v>
      </c>
      <c r="L11" s="47">
        <v>0.6</v>
      </c>
      <c r="M11" s="46" t="s">
        <v>190</v>
      </c>
      <c r="N11" s="42" t="s">
        <v>431</v>
      </c>
      <c r="O11" s="42">
        <v>80</v>
      </c>
      <c r="P11" s="42">
        <v>20</v>
      </c>
      <c r="Q11" s="42">
        <v>7</v>
      </c>
      <c r="R11" s="42">
        <v>21</v>
      </c>
      <c r="S11" s="42">
        <v>11</v>
      </c>
      <c r="T11" s="83">
        <f>Q11+R11+S11</f>
        <v>39</v>
      </c>
      <c r="U11" s="83">
        <f>+T11</f>
        <v>39</v>
      </c>
      <c r="V11" s="79">
        <v>0.6</v>
      </c>
      <c r="W11" s="79">
        <f>(U11/O11)*L11</f>
        <v>0.29249999999999998</v>
      </c>
      <c r="X11" s="42">
        <v>20</v>
      </c>
      <c r="Y11" s="42">
        <v>20</v>
      </c>
      <c r="Z11" s="42">
        <v>20</v>
      </c>
    </row>
    <row r="12" spans="1:27" ht="68.25" customHeight="1">
      <c r="A12" s="185"/>
      <c r="B12" s="185"/>
      <c r="C12" s="185"/>
      <c r="D12" s="185"/>
      <c r="E12" s="189"/>
      <c r="F12" s="190"/>
      <c r="G12" s="192"/>
      <c r="H12" s="43" t="s">
        <v>276</v>
      </c>
      <c r="I12" s="46" t="s">
        <v>258</v>
      </c>
      <c r="J12" s="46" t="s">
        <v>260</v>
      </c>
      <c r="K12" s="43" t="s">
        <v>280</v>
      </c>
      <c r="L12" s="47">
        <v>0.15</v>
      </c>
      <c r="M12" s="46" t="s">
        <v>190</v>
      </c>
      <c r="N12" s="42" t="s">
        <v>283</v>
      </c>
      <c r="O12" s="42">
        <v>20</v>
      </c>
      <c r="P12" s="48">
        <v>2</v>
      </c>
      <c r="Q12" s="48">
        <v>0</v>
      </c>
      <c r="R12" s="48">
        <v>1.6</v>
      </c>
      <c r="S12" s="48">
        <v>1.4</v>
      </c>
      <c r="T12" s="83">
        <f>Q12+R12+S12</f>
        <v>3</v>
      </c>
      <c r="U12" s="83">
        <f>+T12</f>
        <v>3</v>
      </c>
      <c r="V12" s="149">
        <v>0.15</v>
      </c>
      <c r="W12" s="149">
        <f>+(U12/O12)*L12</f>
        <v>2.2499999999999999E-2</v>
      </c>
      <c r="X12" s="48">
        <v>6</v>
      </c>
      <c r="Y12" s="48">
        <v>7</v>
      </c>
      <c r="Z12" s="48">
        <v>5</v>
      </c>
    </row>
    <row r="13" spans="1:27" ht="57">
      <c r="A13" s="185"/>
      <c r="B13" s="185"/>
      <c r="C13" s="185"/>
      <c r="D13" s="185"/>
      <c r="E13" s="189"/>
      <c r="F13" s="190"/>
      <c r="G13" s="192"/>
      <c r="H13" s="43" t="s">
        <v>277</v>
      </c>
      <c r="I13" s="46" t="s">
        <v>258</v>
      </c>
      <c r="J13" s="46" t="s">
        <v>260</v>
      </c>
      <c r="K13" s="43" t="s">
        <v>281</v>
      </c>
      <c r="L13" s="47">
        <v>0.15</v>
      </c>
      <c r="M13" s="46" t="s">
        <v>190</v>
      </c>
      <c r="N13" s="42" t="s">
        <v>268</v>
      </c>
      <c r="O13" s="42">
        <v>40</v>
      </c>
      <c r="P13" s="48">
        <v>5</v>
      </c>
      <c r="Q13" s="48">
        <v>0</v>
      </c>
      <c r="R13" s="48">
        <v>3</v>
      </c>
      <c r="S13" s="48">
        <v>2</v>
      </c>
      <c r="T13" s="83">
        <f>Q13+R13+S13</f>
        <v>5</v>
      </c>
      <c r="U13" s="83">
        <f>+T13</f>
        <v>5</v>
      </c>
      <c r="V13" s="80">
        <f>+(T13/P13)*L13</f>
        <v>0.15</v>
      </c>
      <c r="W13" s="149">
        <f>+(U13/O13)*L13</f>
        <v>1.8749999999999999E-2</v>
      </c>
      <c r="X13" s="48">
        <v>12</v>
      </c>
      <c r="Y13" s="48">
        <v>13</v>
      </c>
      <c r="Z13" s="48">
        <v>10</v>
      </c>
    </row>
    <row r="14" spans="1:27" ht="85.5">
      <c r="A14" s="188"/>
      <c r="B14" s="188"/>
      <c r="C14" s="188"/>
      <c r="D14" s="188"/>
      <c r="E14" s="187"/>
      <c r="F14" s="190"/>
      <c r="G14" s="192"/>
      <c r="H14" s="43" t="s">
        <v>278</v>
      </c>
      <c r="I14" s="46" t="s">
        <v>258</v>
      </c>
      <c r="J14" s="46" t="s">
        <v>260</v>
      </c>
      <c r="K14" s="43" t="s">
        <v>282</v>
      </c>
      <c r="L14" s="47">
        <v>0.1</v>
      </c>
      <c r="M14" s="46" t="s">
        <v>190</v>
      </c>
      <c r="N14" s="42" t="s">
        <v>431</v>
      </c>
      <c r="O14" s="42">
        <v>16</v>
      </c>
      <c r="P14" s="48">
        <v>2</v>
      </c>
      <c r="Q14" s="48">
        <v>0</v>
      </c>
      <c r="R14" s="48">
        <v>1</v>
      </c>
      <c r="S14" s="48">
        <v>1</v>
      </c>
      <c r="T14" s="83">
        <f>Q14+R14+S14</f>
        <v>2</v>
      </c>
      <c r="U14" s="83">
        <f>+T14</f>
        <v>2</v>
      </c>
      <c r="V14" s="80">
        <f>+(T14/P14)*L14</f>
        <v>0.1</v>
      </c>
      <c r="W14" s="80">
        <f>+(U14/O14)*L14</f>
        <v>1.2500000000000001E-2</v>
      </c>
      <c r="X14" s="48">
        <v>5</v>
      </c>
      <c r="Y14" s="48">
        <v>5</v>
      </c>
      <c r="Z14" s="48">
        <v>4</v>
      </c>
    </row>
    <row r="15" spans="1:27" s="135" customFormat="1" ht="37.5" customHeight="1">
      <c r="A15" s="90"/>
      <c r="B15" s="90"/>
      <c r="C15" s="90"/>
      <c r="D15" s="90"/>
      <c r="E15" s="91"/>
      <c r="F15" s="93"/>
      <c r="G15" s="136"/>
      <c r="H15" s="96"/>
      <c r="I15" s="137"/>
      <c r="J15" s="137"/>
      <c r="K15" s="96"/>
      <c r="L15" s="138">
        <f>L11+L12+L13+L14</f>
        <v>1</v>
      </c>
      <c r="M15" s="137"/>
      <c r="N15" s="182" t="s">
        <v>495</v>
      </c>
      <c r="O15" s="203"/>
      <c r="P15" s="203"/>
      <c r="Q15" s="183"/>
      <c r="R15" s="99"/>
      <c r="S15" s="99"/>
      <c r="T15" s="101"/>
      <c r="U15" s="101"/>
      <c r="V15" s="134">
        <f>(V11+V12+V13+V14)</f>
        <v>1</v>
      </c>
      <c r="W15" s="134">
        <f>SUM(W11:W14)</f>
        <v>0.34625</v>
      </c>
      <c r="X15" s="99"/>
      <c r="Y15" s="99"/>
      <c r="Z15" s="99"/>
    </row>
    <row r="16" spans="1:27" ht="185.25" customHeight="1">
      <c r="A16" s="58" t="s">
        <v>248</v>
      </c>
      <c r="B16" s="58" t="s">
        <v>425</v>
      </c>
      <c r="C16" s="58" t="s">
        <v>249</v>
      </c>
      <c r="D16" s="58" t="s">
        <v>250</v>
      </c>
      <c r="E16" s="58" t="s">
        <v>251</v>
      </c>
      <c r="F16" s="58" t="s">
        <v>269</v>
      </c>
      <c r="G16" s="65" t="s">
        <v>428</v>
      </c>
      <c r="H16" s="61" t="s">
        <v>270</v>
      </c>
      <c r="I16" s="60" t="s">
        <v>258</v>
      </c>
      <c r="J16" s="60">
        <v>0</v>
      </c>
      <c r="K16" s="58" t="s">
        <v>271</v>
      </c>
      <c r="L16" s="59">
        <v>1</v>
      </c>
      <c r="M16" s="60" t="s">
        <v>190</v>
      </c>
      <c r="N16" s="42" t="s">
        <v>431</v>
      </c>
      <c r="O16" s="42">
        <v>4</v>
      </c>
      <c r="P16" s="48">
        <v>1</v>
      </c>
      <c r="Q16" s="48">
        <v>0.1</v>
      </c>
      <c r="R16" s="48">
        <v>0.5</v>
      </c>
      <c r="S16" s="48">
        <v>0.4</v>
      </c>
      <c r="T16" s="150">
        <f>Q16+R16+S16</f>
        <v>1</v>
      </c>
      <c r="U16" s="150">
        <f>+T16</f>
        <v>1</v>
      </c>
      <c r="V16" s="80">
        <f>(T16/P16)*L16</f>
        <v>1</v>
      </c>
      <c r="W16" s="81">
        <f>(U16/O16)/L16</f>
        <v>0.25</v>
      </c>
      <c r="X16" s="48">
        <v>1</v>
      </c>
      <c r="Y16" s="48">
        <v>1</v>
      </c>
      <c r="Z16" s="48">
        <v>1</v>
      </c>
    </row>
    <row r="17" spans="1:28" s="135" customFormat="1" ht="49.5" customHeight="1">
      <c r="A17" s="96"/>
      <c r="B17" s="96"/>
      <c r="C17" s="96"/>
      <c r="D17" s="96"/>
      <c r="E17" s="96"/>
      <c r="F17" s="96"/>
      <c r="G17" s="139"/>
      <c r="H17" s="93"/>
      <c r="I17" s="137"/>
      <c r="J17" s="137"/>
      <c r="K17" s="96"/>
      <c r="L17" s="138">
        <v>1</v>
      </c>
      <c r="M17" s="137"/>
      <c r="N17" s="182" t="s">
        <v>496</v>
      </c>
      <c r="O17" s="203"/>
      <c r="P17" s="203"/>
      <c r="Q17" s="183"/>
      <c r="R17" s="99"/>
      <c r="S17" s="99"/>
      <c r="T17" s="101"/>
      <c r="U17" s="101"/>
      <c r="V17" s="134">
        <f>SUM(V16)</f>
        <v>1</v>
      </c>
      <c r="W17" s="140">
        <f>SUM(W16)</f>
        <v>0.25</v>
      </c>
      <c r="X17" s="99"/>
      <c r="Y17" s="99"/>
      <c r="Z17" s="99"/>
    </row>
    <row r="18" spans="1:28" s="45" customFormat="1" ht="225" customHeight="1">
      <c r="A18" s="184" t="s">
        <v>248</v>
      </c>
      <c r="B18" s="184" t="s">
        <v>425</v>
      </c>
      <c r="C18" s="184" t="s">
        <v>249</v>
      </c>
      <c r="D18" s="184" t="s">
        <v>250</v>
      </c>
      <c r="E18" s="184" t="s">
        <v>251</v>
      </c>
      <c r="F18" s="194" t="s">
        <v>252</v>
      </c>
      <c r="G18" s="193" t="s">
        <v>429</v>
      </c>
      <c r="H18" s="42" t="s">
        <v>253</v>
      </c>
      <c r="I18" s="43" t="s">
        <v>258</v>
      </c>
      <c r="J18" s="43" t="s">
        <v>259</v>
      </c>
      <c r="K18" s="42" t="s">
        <v>502</v>
      </c>
      <c r="L18" s="44">
        <v>0.25</v>
      </c>
      <c r="M18" s="43" t="s">
        <v>190</v>
      </c>
      <c r="N18" s="42" t="s">
        <v>265</v>
      </c>
      <c r="O18" s="42">
        <v>138</v>
      </c>
      <c r="P18" s="42">
        <v>30</v>
      </c>
      <c r="Q18" s="42">
        <v>0</v>
      </c>
      <c r="R18" s="42">
        <v>0</v>
      </c>
      <c r="S18" s="42">
        <v>0</v>
      </c>
      <c r="T18" s="142">
        <f>+Q18+R18+S18</f>
        <v>0</v>
      </c>
      <c r="U18" s="142">
        <f>R18+T18</f>
        <v>0</v>
      </c>
      <c r="V18" s="79">
        <f>+T18/P18*L18</f>
        <v>0</v>
      </c>
      <c r="W18" s="79">
        <f>+U18/O18*L18</f>
        <v>0</v>
      </c>
      <c r="X18" s="42">
        <v>33</v>
      </c>
      <c r="Y18" s="42">
        <v>36</v>
      </c>
      <c r="Z18" s="42">
        <v>39</v>
      </c>
    </row>
    <row r="19" spans="1:28" ht="71.25">
      <c r="A19" s="185"/>
      <c r="B19" s="185"/>
      <c r="C19" s="185"/>
      <c r="D19" s="185"/>
      <c r="E19" s="185"/>
      <c r="F19" s="194"/>
      <c r="G19" s="193"/>
      <c r="H19" s="42" t="s">
        <v>254</v>
      </c>
      <c r="I19" s="46" t="s">
        <v>258</v>
      </c>
      <c r="J19" s="46" t="s">
        <v>260</v>
      </c>
      <c r="K19" s="42" t="s">
        <v>261</v>
      </c>
      <c r="L19" s="47">
        <v>0.25</v>
      </c>
      <c r="M19" s="46" t="s">
        <v>190</v>
      </c>
      <c r="N19" s="42" t="s">
        <v>266</v>
      </c>
      <c r="O19" s="42">
        <v>8</v>
      </c>
      <c r="P19" s="48">
        <v>2</v>
      </c>
      <c r="Q19" s="48">
        <v>0.04</v>
      </c>
      <c r="R19" s="48">
        <v>0.96</v>
      </c>
      <c r="S19" s="48">
        <v>1</v>
      </c>
      <c r="T19" s="150">
        <f>Q19+R19+S19</f>
        <v>2</v>
      </c>
      <c r="U19" s="150">
        <f>+T19</f>
        <v>2</v>
      </c>
      <c r="V19" s="81">
        <f>(T19/P19)*L19</f>
        <v>0.25</v>
      </c>
      <c r="W19" s="149">
        <f>(U19/O19)*L19</f>
        <v>6.25E-2</v>
      </c>
      <c r="X19" s="48">
        <v>2</v>
      </c>
      <c r="Y19" s="48">
        <v>2</v>
      </c>
      <c r="Z19" s="48">
        <v>2</v>
      </c>
      <c r="AB19" s="3" t="s">
        <v>189</v>
      </c>
    </row>
    <row r="20" spans="1:28" ht="42.75">
      <c r="A20" s="185"/>
      <c r="B20" s="185"/>
      <c r="C20" s="185"/>
      <c r="D20" s="185"/>
      <c r="E20" s="185"/>
      <c r="F20" s="194"/>
      <c r="G20" s="193"/>
      <c r="H20" s="42" t="s">
        <v>255</v>
      </c>
      <c r="I20" s="46" t="s">
        <v>258</v>
      </c>
      <c r="J20" s="46" t="s">
        <v>260</v>
      </c>
      <c r="K20" s="42" t="s">
        <v>262</v>
      </c>
      <c r="L20" s="47">
        <v>0.2</v>
      </c>
      <c r="M20" s="46" t="s">
        <v>190</v>
      </c>
      <c r="N20" s="42" t="s">
        <v>267</v>
      </c>
      <c r="O20" s="42">
        <v>4</v>
      </c>
      <c r="P20" s="48">
        <v>1</v>
      </c>
      <c r="Q20" s="48">
        <v>0</v>
      </c>
      <c r="R20" s="48">
        <v>0</v>
      </c>
      <c r="S20" s="48">
        <v>1</v>
      </c>
      <c r="T20" s="150">
        <f>Q20+R20+S20</f>
        <v>1</v>
      </c>
      <c r="U20" s="48">
        <f>R20+T20</f>
        <v>1</v>
      </c>
      <c r="V20" s="81">
        <f>(T20/P20)*L20</f>
        <v>0.2</v>
      </c>
      <c r="W20" s="149">
        <f>(U20/O20)*L20</f>
        <v>0.05</v>
      </c>
      <c r="X20" s="48">
        <v>1</v>
      </c>
      <c r="Y20" s="48">
        <v>1</v>
      </c>
      <c r="Z20" s="48">
        <v>1</v>
      </c>
      <c r="AB20" s="3" t="s">
        <v>190</v>
      </c>
    </row>
    <row r="21" spans="1:28" ht="57">
      <c r="A21" s="185"/>
      <c r="B21" s="185"/>
      <c r="C21" s="185"/>
      <c r="D21" s="185"/>
      <c r="E21" s="185"/>
      <c r="F21" s="194"/>
      <c r="G21" s="193"/>
      <c r="H21" s="42" t="s">
        <v>256</v>
      </c>
      <c r="I21" s="46" t="s">
        <v>258</v>
      </c>
      <c r="J21" s="46" t="s">
        <v>260</v>
      </c>
      <c r="K21" s="42" t="s">
        <v>263</v>
      </c>
      <c r="L21" s="47">
        <v>0.15</v>
      </c>
      <c r="M21" s="46" t="s">
        <v>190</v>
      </c>
      <c r="N21" s="42" t="s">
        <v>431</v>
      </c>
      <c r="O21" s="42">
        <v>4</v>
      </c>
      <c r="P21" s="48" t="s">
        <v>433</v>
      </c>
      <c r="Q21" s="48" t="s">
        <v>433</v>
      </c>
      <c r="R21" s="48" t="s">
        <v>433</v>
      </c>
      <c r="S21" s="48" t="s">
        <v>433</v>
      </c>
      <c r="T21" s="48">
        <v>0</v>
      </c>
      <c r="U21" s="48">
        <v>0</v>
      </c>
      <c r="V21" s="80">
        <v>0</v>
      </c>
      <c r="W21" s="80">
        <v>0</v>
      </c>
      <c r="X21" s="48">
        <v>2</v>
      </c>
      <c r="Y21" s="48">
        <v>1</v>
      </c>
      <c r="Z21" s="48">
        <v>1</v>
      </c>
    </row>
    <row r="22" spans="1:28" ht="69.75" customHeight="1">
      <c r="A22" s="185"/>
      <c r="B22" s="185"/>
      <c r="C22" s="185"/>
      <c r="D22" s="185"/>
      <c r="E22" s="185"/>
      <c r="F22" s="194"/>
      <c r="G22" s="193"/>
      <c r="H22" s="42" t="s">
        <v>257</v>
      </c>
      <c r="I22" s="46" t="s">
        <v>258</v>
      </c>
      <c r="J22" s="46" t="s">
        <v>260</v>
      </c>
      <c r="K22" s="42" t="s">
        <v>264</v>
      </c>
      <c r="L22" s="47">
        <v>0.15</v>
      </c>
      <c r="M22" s="46" t="s">
        <v>190</v>
      </c>
      <c r="N22" s="42" t="s">
        <v>268</v>
      </c>
      <c r="O22" s="42">
        <v>4</v>
      </c>
      <c r="P22" s="48" t="s">
        <v>433</v>
      </c>
      <c r="Q22" s="48" t="s">
        <v>433</v>
      </c>
      <c r="R22" s="48" t="s">
        <v>433</v>
      </c>
      <c r="S22" s="48" t="s">
        <v>433</v>
      </c>
      <c r="T22" s="48">
        <v>0</v>
      </c>
      <c r="U22" s="48">
        <v>0</v>
      </c>
      <c r="V22" s="80">
        <v>0</v>
      </c>
      <c r="W22" s="80">
        <v>0</v>
      </c>
      <c r="X22" s="48">
        <v>2</v>
      </c>
      <c r="Y22" s="48">
        <v>1</v>
      </c>
      <c r="Z22" s="48">
        <v>1</v>
      </c>
    </row>
    <row r="23" spans="1:28" s="135" customFormat="1" ht="47.25" customHeight="1">
      <c r="A23" s="90"/>
      <c r="B23" s="90"/>
      <c r="C23" s="90"/>
      <c r="D23" s="90"/>
      <c r="E23" s="90"/>
      <c r="F23" s="2"/>
      <c r="G23" s="120"/>
      <c r="H23" s="94"/>
      <c r="I23" s="86"/>
      <c r="J23" s="86"/>
      <c r="K23" s="94"/>
      <c r="L23" s="129">
        <f>L18+L19+L20+L21+L22</f>
        <v>1</v>
      </c>
      <c r="M23" s="86"/>
      <c r="N23" s="182" t="s">
        <v>497</v>
      </c>
      <c r="O23" s="203"/>
      <c r="P23" s="203"/>
      <c r="Q23" s="183"/>
      <c r="R23" s="99"/>
      <c r="S23" s="99"/>
      <c r="T23" s="131"/>
      <c r="U23" s="131"/>
      <c r="V23" s="140">
        <f>SUM(V18:V22)</f>
        <v>0.45</v>
      </c>
      <c r="W23" s="141">
        <f>W19+W20</f>
        <v>0.1125</v>
      </c>
      <c r="X23" s="99"/>
      <c r="Y23" s="99"/>
      <c r="Z23" s="99"/>
    </row>
    <row r="24" spans="1:28" ht="117.75" customHeight="1">
      <c r="A24" s="184" t="s">
        <v>274</v>
      </c>
      <c r="B24" s="184" t="s">
        <v>425</v>
      </c>
      <c r="C24" s="184" t="s">
        <v>249</v>
      </c>
      <c r="D24" s="184" t="s">
        <v>250</v>
      </c>
      <c r="E24" s="186" t="s">
        <v>273</v>
      </c>
      <c r="F24" s="190" t="s">
        <v>284</v>
      </c>
      <c r="G24" s="192" t="s">
        <v>430</v>
      </c>
      <c r="H24" s="43" t="s">
        <v>285</v>
      </c>
      <c r="I24" s="46" t="s">
        <v>258</v>
      </c>
      <c r="J24" s="46">
        <v>0</v>
      </c>
      <c r="K24" s="43" t="s">
        <v>287</v>
      </c>
      <c r="L24" s="47">
        <v>0.5</v>
      </c>
      <c r="M24" s="46" t="s">
        <v>190</v>
      </c>
      <c r="N24" s="42" t="s">
        <v>432</v>
      </c>
      <c r="O24" s="42">
        <v>12</v>
      </c>
      <c r="P24" s="48">
        <v>3</v>
      </c>
      <c r="Q24" s="48">
        <v>0</v>
      </c>
      <c r="R24" s="48">
        <v>1.1000000000000001</v>
      </c>
      <c r="S24" s="48">
        <v>1.9</v>
      </c>
      <c r="T24" s="150">
        <f>Q24+R24+S24</f>
        <v>3</v>
      </c>
      <c r="U24" s="150">
        <f>+T24</f>
        <v>3</v>
      </c>
      <c r="V24" s="80">
        <f>+(T24/P24)*L24</f>
        <v>0.5</v>
      </c>
      <c r="W24" s="81">
        <f>+(U24/O24)*L24</f>
        <v>0.125</v>
      </c>
      <c r="X24" s="48">
        <v>3</v>
      </c>
      <c r="Y24" s="48">
        <v>3</v>
      </c>
      <c r="Z24" s="48">
        <v>3</v>
      </c>
    </row>
    <row r="25" spans="1:28" ht="117" customHeight="1">
      <c r="A25" s="188"/>
      <c r="B25" s="188"/>
      <c r="C25" s="188"/>
      <c r="D25" s="188"/>
      <c r="E25" s="187"/>
      <c r="F25" s="190"/>
      <c r="G25" s="192"/>
      <c r="H25" s="58" t="s">
        <v>286</v>
      </c>
      <c r="I25" s="60" t="s">
        <v>258</v>
      </c>
      <c r="J25" s="60">
        <v>0</v>
      </c>
      <c r="K25" s="58" t="s">
        <v>288</v>
      </c>
      <c r="L25" s="59">
        <v>0.5</v>
      </c>
      <c r="M25" s="60" t="s">
        <v>190</v>
      </c>
      <c r="N25" s="61" t="s">
        <v>289</v>
      </c>
      <c r="O25" s="61">
        <v>4</v>
      </c>
      <c r="P25" s="78">
        <v>1</v>
      </c>
      <c r="Q25" s="78">
        <v>0</v>
      </c>
      <c r="R25" s="78">
        <v>0.65</v>
      </c>
      <c r="S25" s="78">
        <v>0.35</v>
      </c>
      <c r="T25" s="150">
        <f>Q25+R25+S25</f>
        <v>1</v>
      </c>
      <c r="U25" s="147">
        <f>+T25</f>
        <v>1</v>
      </c>
      <c r="V25" s="80">
        <f>+(T25/P25)*L25</f>
        <v>0.5</v>
      </c>
      <c r="W25" s="81">
        <f>+(U25/O25)*L25</f>
        <v>0.125</v>
      </c>
      <c r="X25" s="78">
        <v>1</v>
      </c>
      <c r="Y25" s="78">
        <v>1</v>
      </c>
      <c r="Z25" s="78">
        <v>1</v>
      </c>
    </row>
    <row r="26" spans="1:28" s="132" customFormat="1" ht="52.5" customHeight="1">
      <c r="A26" s="2"/>
      <c r="B26" s="2"/>
      <c r="C26" s="2"/>
      <c r="D26" s="2"/>
      <c r="E26" s="94"/>
      <c r="F26" s="94"/>
      <c r="G26" s="121"/>
      <c r="H26" s="2"/>
      <c r="I26" s="86"/>
      <c r="J26" s="86"/>
      <c r="K26" s="2"/>
      <c r="L26" s="129">
        <f>L24+L25</f>
        <v>1</v>
      </c>
      <c r="M26" s="86"/>
      <c r="N26" s="182" t="s">
        <v>498</v>
      </c>
      <c r="O26" s="203"/>
      <c r="P26" s="203"/>
      <c r="Q26" s="183"/>
      <c r="R26" s="99"/>
      <c r="S26" s="99"/>
      <c r="T26" s="101"/>
      <c r="U26" s="101"/>
      <c r="V26" s="134">
        <f>SUM(V24:V25)</f>
        <v>1</v>
      </c>
      <c r="W26" s="134">
        <f>SUM(W24:W25)</f>
        <v>0.25</v>
      </c>
      <c r="X26" s="99"/>
      <c r="Y26" s="99"/>
      <c r="Z26" s="99"/>
    </row>
    <row r="27" spans="1:28" s="132" customFormat="1" ht="52.5" customHeight="1">
      <c r="A27" s="2"/>
      <c r="B27" s="2"/>
      <c r="C27" s="2"/>
      <c r="D27" s="2"/>
      <c r="E27" s="94"/>
      <c r="F27" s="94"/>
      <c r="G27" s="121"/>
      <c r="H27" s="2"/>
      <c r="I27" s="86"/>
      <c r="J27" s="86"/>
      <c r="K27" s="2"/>
      <c r="L27" s="129"/>
      <c r="M27" s="86"/>
      <c r="N27" s="94"/>
      <c r="O27" s="130" t="s">
        <v>28</v>
      </c>
      <c r="P27" s="182" t="s">
        <v>250</v>
      </c>
      <c r="Q27" s="183"/>
      <c r="R27" s="99"/>
      <c r="S27" s="99"/>
      <c r="T27" s="101"/>
      <c r="U27" s="101"/>
      <c r="V27" s="101">
        <f>(V10+V15+V17+V23+V26)/5</f>
        <v>0.89</v>
      </c>
      <c r="W27" s="131">
        <f>(W10+W15+W17+W23+W26)/5</f>
        <v>0.28444335759781619</v>
      </c>
      <c r="X27" s="99"/>
      <c r="Y27" s="99"/>
      <c r="Z27" s="99"/>
    </row>
  </sheetData>
  <mergeCells count="42">
    <mergeCell ref="N10:Q10"/>
    <mergeCell ref="N15:Q15"/>
    <mergeCell ref="N17:Q17"/>
    <mergeCell ref="N23:Q23"/>
    <mergeCell ref="N26:Q26"/>
    <mergeCell ref="A6:Z6"/>
    <mergeCell ref="A5:B5"/>
    <mergeCell ref="A1:B4"/>
    <mergeCell ref="C1:Y1"/>
    <mergeCell ref="C2:Y2"/>
    <mergeCell ref="C3:Y3"/>
    <mergeCell ref="C4:Y4"/>
    <mergeCell ref="C5:Y5"/>
    <mergeCell ref="F8:F9"/>
    <mergeCell ref="G8:G9"/>
    <mergeCell ref="F24:F25"/>
    <mergeCell ref="G24:G25"/>
    <mergeCell ref="F11:F14"/>
    <mergeCell ref="G11:G14"/>
    <mergeCell ref="G18:G22"/>
    <mergeCell ref="F18:F22"/>
    <mergeCell ref="A8:A9"/>
    <mergeCell ref="B8:B9"/>
    <mergeCell ref="C8:C9"/>
    <mergeCell ref="D8:D9"/>
    <mergeCell ref="E8:E9"/>
    <mergeCell ref="A11:A14"/>
    <mergeCell ref="B11:B14"/>
    <mergeCell ref="C11:C14"/>
    <mergeCell ref="D11:D14"/>
    <mergeCell ref="E11:E14"/>
    <mergeCell ref="A18:A22"/>
    <mergeCell ref="A24:A25"/>
    <mergeCell ref="B24:B25"/>
    <mergeCell ref="C24:C25"/>
    <mergeCell ref="D24:D25"/>
    <mergeCell ref="P27:Q27"/>
    <mergeCell ref="E18:E22"/>
    <mergeCell ref="D18:D22"/>
    <mergeCell ref="C18:C22"/>
    <mergeCell ref="B18:B22"/>
    <mergeCell ref="E24:E25"/>
  </mergeCells>
  <dataValidations count="2">
    <dataValidation type="list" allowBlank="1" showInputMessage="1" showErrorMessage="1" sqref="M24:M292 M8:M17">
      <formula1>#REF!</formula1>
    </dataValidation>
    <dataValidation type="list" allowBlank="1" showInputMessage="1" showErrorMessage="1" sqref="M18:M23">
      <formula1>$AB$9:$AB$9</formula1>
    </dataValidation>
  </dataValidations>
  <pageMargins left="0.7" right="0.7" top="0.75" bottom="0.75" header="0.3" footer="0.3"/>
  <pageSetup paperSize="9" orientation="portrait" r:id="rId1"/>
  <ignoredErrors>
    <ignoredError sqref="G16 G24 G18 G11 G8" twoDigitTextYear="1"/>
    <ignoredError sqref="W10 U19"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opLeftCell="X7" zoomScale="70" zoomScaleNormal="70" workbookViewId="0">
      <selection activeCell="X11" sqref="X11"/>
    </sheetView>
  </sheetViews>
  <sheetFormatPr baseColWidth="10" defaultColWidth="11.375" defaultRowHeight="14.25"/>
  <cols>
    <col min="1" max="1" width="20.875" style="38" customWidth="1"/>
    <col min="2" max="2" width="43.625" style="38" customWidth="1"/>
    <col min="3" max="3" width="48" style="38" bestFit="1" customWidth="1"/>
    <col min="4" max="4" width="36.75" style="38" bestFit="1" customWidth="1"/>
    <col min="5" max="5" width="50" style="38" customWidth="1"/>
    <col min="6" max="6" width="58.875" style="38" customWidth="1"/>
    <col min="7" max="7" width="33.25" style="38" bestFit="1" customWidth="1"/>
    <col min="8" max="8" width="33.25" style="38" customWidth="1"/>
    <col min="9" max="9" width="34" style="38" bestFit="1" customWidth="1"/>
    <col min="10" max="23" width="30.25" style="38" customWidth="1"/>
    <col min="24" max="24" width="23.75" style="38" customWidth="1"/>
    <col min="25" max="25" width="27.125" style="38" customWidth="1"/>
    <col min="26" max="26" width="53.875" style="38" customWidth="1"/>
    <col min="27" max="27" width="83.875" style="38" customWidth="1"/>
    <col min="28" max="29" width="11.375" style="38"/>
    <col min="30" max="30" width="0" style="38" hidden="1" customWidth="1"/>
    <col min="31" max="16384" width="11.375" style="38"/>
  </cols>
  <sheetData>
    <row r="1" spans="1:30" s="3" customFormat="1" ht="22.5" customHeight="1">
      <c r="A1" s="212"/>
      <c r="B1" s="213"/>
      <c r="C1" s="210" t="s">
        <v>1</v>
      </c>
      <c r="D1" s="218"/>
      <c r="E1" s="218"/>
      <c r="F1" s="218"/>
      <c r="G1" s="218"/>
      <c r="H1" s="218"/>
      <c r="I1" s="218"/>
      <c r="J1" s="218"/>
      <c r="K1" s="218"/>
      <c r="L1" s="218"/>
      <c r="M1" s="218"/>
      <c r="N1" s="218"/>
      <c r="O1" s="218"/>
      <c r="P1" s="218"/>
      <c r="Q1" s="218"/>
      <c r="R1" s="218"/>
      <c r="S1" s="218"/>
      <c r="T1" s="218"/>
      <c r="U1" s="218"/>
      <c r="V1" s="218"/>
      <c r="W1" s="218"/>
      <c r="X1" s="218"/>
      <c r="Y1" s="218"/>
      <c r="Z1" s="211"/>
      <c r="AA1" s="52" t="s">
        <v>218</v>
      </c>
    </row>
    <row r="2" spans="1:30" s="3" customFormat="1" ht="22.5" customHeight="1">
      <c r="A2" s="214"/>
      <c r="B2" s="215"/>
      <c r="C2" s="210" t="s">
        <v>2</v>
      </c>
      <c r="D2" s="218"/>
      <c r="E2" s="218"/>
      <c r="F2" s="218"/>
      <c r="G2" s="218"/>
      <c r="H2" s="218"/>
      <c r="I2" s="218"/>
      <c r="J2" s="218"/>
      <c r="K2" s="218"/>
      <c r="L2" s="218"/>
      <c r="M2" s="218"/>
      <c r="N2" s="218"/>
      <c r="O2" s="218"/>
      <c r="P2" s="218"/>
      <c r="Q2" s="218"/>
      <c r="R2" s="218"/>
      <c r="S2" s="218"/>
      <c r="T2" s="218"/>
      <c r="U2" s="218"/>
      <c r="V2" s="218"/>
      <c r="W2" s="218"/>
      <c r="X2" s="218"/>
      <c r="Y2" s="218"/>
      <c r="Z2" s="211"/>
      <c r="AA2" s="52" t="s">
        <v>3</v>
      </c>
    </row>
    <row r="3" spans="1:30" s="3" customFormat="1" ht="22.5" customHeight="1">
      <c r="A3" s="214"/>
      <c r="B3" s="215"/>
      <c r="C3" s="210" t="s">
        <v>4</v>
      </c>
      <c r="D3" s="218"/>
      <c r="E3" s="218"/>
      <c r="F3" s="218"/>
      <c r="G3" s="218"/>
      <c r="H3" s="218"/>
      <c r="I3" s="218"/>
      <c r="J3" s="218"/>
      <c r="K3" s="218"/>
      <c r="L3" s="218"/>
      <c r="M3" s="218"/>
      <c r="N3" s="218"/>
      <c r="O3" s="218"/>
      <c r="P3" s="218"/>
      <c r="Q3" s="218"/>
      <c r="R3" s="218"/>
      <c r="S3" s="218"/>
      <c r="T3" s="218"/>
      <c r="U3" s="218"/>
      <c r="V3" s="218"/>
      <c r="W3" s="218"/>
      <c r="X3" s="218"/>
      <c r="Y3" s="218"/>
      <c r="Z3" s="211"/>
      <c r="AA3" s="52" t="s">
        <v>217</v>
      </c>
    </row>
    <row r="4" spans="1:30" s="3" customFormat="1" ht="22.5" customHeight="1">
      <c r="A4" s="216"/>
      <c r="B4" s="217"/>
      <c r="C4" s="210" t="s">
        <v>159</v>
      </c>
      <c r="D4" s="218"/>
      <c r="E4" s="218"/>
      <c r="F4" s="218"/>
      <c r="G4" s="218"/>
      <c r="H4" s="218"/>
      <c r="I4" s="218"/>
      <c r="J4" s="218"/>
      <c r="K4" s="218"/>
      <c r="L4" s="218"/>
      <c r="M4" s="218"/>
      <c r="N4" s="218"/>
      <c r="O4" s="218"/>
      <c r="P4" s="218"/>
      <c r="Q4" s="218"/>
      <c r="R4" s="218"/>
      <c r="S4" s="218"/>
      <c r="T4" s="218"/>
      <c r="U4" s="218"/>
      <c r="V4" s="218"/>
      <c r="W4" s="218"/>
      <c r="X4" s="218"/>
      <c r="Y4" s="218"/>
      <c r="Z4" s="211"/>
      <c r="AA4" s="52" t="s">
        <v>219</v>
      </c>
    </row>
    <row r="5" spans="1:30" s="3" customFormat="1" ht="26.25" customHeight="1">
      <c r="A5" s="210" t="s">
        <v>5</v>
      </c>
      <c r="B5" s="211"/>
      <c r="C5" s="219" t="s">
        <v>301</v>
      </c>
      <c r="D5" s="220"/>
      <c r="E5" s="220"/>
      <c r="F5" s="220"/>
      <c r="G5" s="220"/>
      <c r="H5" s="220"/>
      <c r="I5" s="220"/>
      <c r="J5" s="220"/>
      <c r="K5" s="220"/>
      <c r="L5" s="220"/>
      <c r="M5" s="220"/>
      <c r="N5" s="220"/>
      <c r="O5" s="220"/>
      <c r="P5" s="220"/>
      <c r="Q5" s="220"/>
      <c r="R5" s="220"/>
      <c r="S5" s="220"/>
      <c r="T5" s="220"/>
      <c r="U5" s="220"/>
      <c r="V5" s="220"/>
      <c r="W5" s="220"/>
      <c r="X5" s="220"/>
      <c r="Y5" s="220"/>
      <c r="Z5" s="220"/>
      <c r="AA5" s="220"/>
    </row>
    <row r="6" spans="1:30" s="3" customFormat="1" ht="15" customHeight="1">
      <c r="A6" s="206" t="s">
        <v>155</v>
      </c>
      <c r="B6" s="206"/>
      <c r="C6" s="206"/>
      <c r="D6" s="206"/>
      <c r="E6" s="206"/>
      <c r="F6" s="206"/>
      <c r="G6" s="206"/>
      <c r="H6" s="206"/>
      <c r="I6" s="206"/>
      <c r="J6" s="206"/>
      <c r="K6" s="206"/>
      <c r="L6" s="206"/>
      <c r="M6" s="206"/>
      <c r="N6" s="206"/>
      <c r="O6" s="206"/>
      <c r="P6" s="206"/>
      <c r="Q6" s="206"/>
      <c r="R6" s="206"/>
      <c r="S6" s="206"/>
      <c r="T6" s="206"/>
      <c r="U6" s="206"/>
      <c r="V6" s="206"/>
      <c r="W6" s="206"/>
      <c r="X6" s="206"/>
      <c r="Y6" s="207"/>
      <c r="Z6" s="195" t="s">
        <v>95</v>
      </c>
      <c r="AA6" s="197"/>
    </row>
    <row r="7" spans="1:30" s="3" customFormat="1" ht="15" thickBot="1">
      <c r="A7" s="208"/>
      <c r="B7" s="208"/>
      <c r="C7" s="208"/>
      <c r="D7" s="208"/>
      <c r="E7" s="208"/>
      <c r="F7" s="208"/>
      <c r="G7" s="208"/>
      <c r="H7" s="208"/>
      <c r="I7" s="208"/>
      <c r="J7" s="208"/>
      <c r="K7" s="208"/>
      <c r="L7" s="208"/>
      <c r="M7" s="208"/>
      <c r="N7" s="208"/>
      <c r="O7" s="208"/>
      <c r="P7" s="208"/>
      <c r="Q7" s="208"/>
      <c r="R7" s="208"/>
      <c r="S7" s="208"/>
      <c r="T7" s="208"/>
      <c r="U7" s="208"/>
      <c r="V7" s="208"/>
      <c r="W7" s="208"/>
      <c r="X7" s="208"/>
      <c r="Y7" s="209"/>
      <c r="Z7" s="204"/>
      <c r="AA7" s="205"/>
    </row>
    <row r="8" spans="1:30" s="37" customFormat="1" ht="66.75" customHeight="1">
      <c r="A8" s="2" t="s">
        <v>99</v>
      </c>
      <c r="B8" s="2" t="s">
        <v>191</v>
      </c>
      <c r="C8" s="2" t="s">
        <v>172</v>
      </c>
      <c r="D8" s="2" t="s">
        <v>85</v>
      </c>
      <c r="E8" s="2" t="s">
        <v>86</v>
      </c>
      <c r="F8" s="2" t="s">
        <v>87</v>
      </c>
      <c r="G8" s="2" t="s">
        <v>167</v>
      </c>
      <c r="H8" s="2" t="s">
        <v>169</v>
      </c>
      <c r="I8" s="2" t="s">
        <v>168</v>
      </c>
      <c r="J8" s="2" t="s">
        <v>158</v>
      </c>
      <c r="K8" s="67" t="s">
        <v>467</v>
      </c>
      <c r="L8" s="67" t="s">
        <v>468</v>
      </c>
      <c r="M8" s="67" t="s">
        <v>469</v>
      </c>
      <c r="N8" s="67" t="s">
        <v>470</v>
      </c>
      <c r="O8" s="67" t="s">
        <v>471</v>
      </c>
      <c r="P8" s="67" t="s">
        <v>472</v>
      </c>
      <c r="Q8" s="67" t="s">
        <v>473</v>
      </c>
      <c r="R8" s="67" t="s">
        <v>474</v>
      </c>
      <c r="S8" s="67" t="s">
        <v>475</v>
      </c>
      <c r="T8" s="67" t="s">
        <v>476</v>
      </c>
      <c r="U8" s="67" t="s">
        <v>477</v>
      </c>
      <c r="V8" s="67" t="s">
        <v>478</v>
      </c>
      <c r="W8" s="67" t="s">
        <v>479</v>
      </c>
      <c r="X8" s="2" t="s">
        <v>96</v>
      </c>
      <c r="Y8" s="2" t="s">
        <v>88</v>
      </c>
      <c r="Z8" s="2" t="s">
        <v>26</v>
      </c>
      <c r="AA8" s="2" t="s">
        <v>27</v>
      </c>
    </row>
    <row r="9" spans="1:30" ht="142.5" customHeight="1">
      <c r="A9" s="42" t="s">
        <v>291</v>
      </c>
      <c r="B9" s="39" t="s">
        <v>234</v>
      </c>
      <c r="C9" s="42" t="s">
        <v>232</v>
      </c>
      <c r="D9" s="190" t="s">
        <v>226</v>
      </c>
      <c r="E9" s="53" t="s">
        <v>227</v>
      </c>
      <c r="F9" s="41" t="s">
        <v>230</v>
      </c>
      <c r="G9" s="41" t="s">
        <v>297</v>
      </c>
      <c r="H9" s="41" t="s">
        <v>237</v>
      </c>
      <c r="I9" s="48" t="s">
        <v>240</v>
      </c>
      <c r="J9" s="48" t="s">
        <v>241</v>
      </c>
      <c r="K9" s="48">
        <v>0</v>
      </c>
      <c r="L9" s="48">
        <v>0</v>
      </c>
      <c r="M9" s="48">
        <v>0</v>
      </c>
      <c r="N9" s="48">
        <v>33</v>
      </c>
      <c r="O9" s="48">
        <v>178</v>
      </c>
      <c r="P9" s="48">
        <v>284</v>
      </c>
      <c r="Q9" s="48">
        <v>393</v>
      </c>
      <c r="R9" s="48">
        <v>643</v>
      </c>
      <c r="S9" s="48">
        <v>684</v>
      </c>
      <c r="T9" s="48">
        <v>697</v>
      </c>
      <c r="U9" s="48">
        <v>697</v>
      </c>
      <c r="V9" s="48">
        <v>1136</v>
      </c>
      <c r="W9" s="48">
        <f>+V9</f>
        <v>1136</v>
      </c>
      <c r="X9" s="48" t="s">
        <v>90</v>
      </c>
      <c r="Y9" s="40" t="s">
        <v>242</v>
      </c>
      <c r="Z9" s="41" t="s">
        <v>243</v>
      </c>
      <c r="AA9" s="41" t="s">
        <v>247</v>
      </c>
    </row>
    <row r="10" spans="1:30" ht="108" customHeight="1">
      <c r="A10" s="42" t="s">
        <v>273</v>
      </c>
      <c r="B10" s="39" t="s">
        <v>234</v>
      </c>
      <c r="C10" s="42" t="s">
        <v>235</v>
      </c>
      <c r="D10" s="190"/>
      <c r="E10" s="53" t="s">
        <v>228</v>
      </c>
      <c r="F10" s="41" t="s">
        <v>231</v>
      </c>
      <c r="G10" s="41" t="s">
        <v>236</v>
      </c>
      <c r="H10" s="41" t="s">
        <v>238</v>
      </c>
      <c r="I10" s="48" t="s">
        <v>240</v>
      </c>
      <c r="J10" s="48" t="s">
        <v>241</v>
      </c>
      <c r="K10" s="68">
        <v>0</v>
      </c>
      <c r="L10" s="68">
        <v>0</v>
      </c>
      <c r="M10" s="68">
        <v>0</v>
      </c>
      <c r="N10" s="68">
        <v>0</v>
      </c>
      <c r="O10" s="68">
        <v>0</v>
      </c>
      <c r="P10" s="68">
        <v>0.01</v>
      </c>
      <c r="Q10" s="68">
        <v>0.02</v>
      </c>
      <c r="R10" s="68">
        <v>0.03</v>
      </c>
      <c r="S10" s="68">
        <v>0.2</v>
      </c>
      <c r="T10" s="68">
        <v>0.14000000000000001</v>
      </c>
      <c r="U10" s="68">
        <v>0.1</v>
      </c>
      <c r="V10" s="48">
        <v>50</v>
      </c>
      <c r="W10" s="68">
        <v>1</v>
      </c>
      <c r="X10" s="48" t="s">
        <v>91</v>
      </c>
      <c r="Y10" s="48" t="s">
        <v>299</v>
      </c>
      <c r="Z10" s="41" t="s">
        <v>244</v>
      </c>
      <c r="AA10" s="41" t="s">
        <v>300</v>
      </c>
      <c r="AD10" s="38" t="s">
        <v>89</v>
      </c>
    </row>
    <row r="11" spans="1:30" ht="81.75" customHeight="1">
      <c r="A11" s="42" t="s">
        <v>251</v>
      </c>
      <c r="B11" s="39" t="s">
        <v>233</v>
      </c>
      <c r="C11" s="42" t="s">
        <v>225</v>
      </c>
      <c r="D11" s="190"/>
      <c r="E11" s="54" t="s">
        <v>229</v>
      </c>
      <c r="F11" s="41" t="s">
        <v>296</v>
      </c>
      <c r="G11" s="41" t="s">
        <v>298</v>
      </c>
      <c r="H11" s="41" t="s">
        <v>239</v>
      </c>
      <c r="I11" s="48" t="s">
        <v>240</v>
      </c>
      <c r="J11" s="48" t="s">
        <v>241</v>
      </c>
      <c r="K11" s="68">
        <v>0</v>
      </c>
      <c r="L11" s="68">
        <v>0</v>
      </c>
      <c r="M11" s="68">
        <v>0</v>
      </c>
      <c r="N11" s="68">
        <v>0</v>
      </c>
      <c r="O11" s="68">
        <v>0</v>
      </c>
      <c r="P11" s="68">
        <v>0</v>
      </c>
      <c r="Q11" s="68">
        <v>0</v>
      </c>
      <c r="R11" s="68">
        <v>0.35</v>
      </c>
      <c r="S11" s="68">
        <v>0.5</v>
      </c>
      <c r="T11" s="68">
        <v>0.75</v>
      </c>
      <c r="U11" s="68">
        <v>0.85</v>
      </c>
      <c r="V11" s="68">
        <v>1</v>
      </c>
      <c r="W11" s="68">
        <v>1</v>
      </c>
      <c r="X11" s="48" t="s">
        <v>91</v>
      </c>
      <c r="Y11" s="48" t="s">
        <v>299</v>
      </c>
      <c r="Z11" s="41" t="s">
        <v>245</v>
      </c>
      <c r="AA11" s="41" t="s">
        <v>246</v>
      </c>
      <c r="AD11" s="38" t="s">
        <v>90</v>
      </c>
    </row>
    <row r="12" spans="1:30" ht="15" customHeight="1">
      <c r="AD12" s="38" t="s">
        <v>91</v>
      </c>
    </row>
    <row r="13" spans="1:30" ht="15.75" customHeight="1">
      <c r="AD13" s="38" t="s">
        <v>92</v>
      </c>
    </row>
  </sheetData>
  <mergeCells count="10">
    <mergeCell ref="D9:D11"/>
    <mergeCell ref="Z6:AA7"/>
    <mergeCell ref="A6:Y7"/>
    <mergeCell ref="A5:B5"/>
    <mergeCell ref="A1:B4"/>
    <mergeCell ref="C1:Z1"/>
    <mergeCell ref="C2:Z2"/>
    <mergeCell ref="C3:Z3"/>
    <mergeCell ref="C4:Z4"/>
    <mergeCell ref="C5:AA5"/>
  </mergeCells>
  <dataValidations count="1">
    <dataValidation type="list" allowBlank="1" showInputMessage="1" showErrorMessage="1" sqref="X9:X113">
      <formula1>$AD$10:$AD$13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67"/>
  <sheetViews>
    <sheetView tabSelected="1" topLeftCell="AR45" zoomScale="80" zoomScaleNormal="80" workbookViewId="0">
      <selection activeCell="AU33" sqref="AU33:AU43"/>
    </sheetView>
  </sheetViews>
  <sheetFormatPr baseColWidth="10" defaultRowHeight="14.25"/>
  <cols>
    <col min="1" max="1" width="23.375" customWidth="1"/>
    <col min="2" max="3" width="23.25" customWidth="1"/>
    <col min="4" max="4" width="26.125" bestFit="1" customWidth="1"/>
    <col min="5" max="5" width="29.625" customWidth="1"/>
    <col min="6" max="6" width="36.75" customWidth="1"/>
    <col min="7" max="7" width="41.125" bestFit="1" customWidth="1"/>
    <col min="8" max="8" width="47" bestFit="1" customWidth="1"/>
    <col min="9" max="9" width="31.875" bestFit="1" customWidth="1"/>
    <col min="10" max="13" width="31.875" customWidth="1"/>
    <col min="14" max="14" width="54.25" style="56" customWidth="1"/>
    <col min="15" max="15" width="45.125" customWidth="1"/>
    <col min="16" max="16" width="54" style="56" customWidth="1"/>
    <col min="17" max="17" width="25.625" style="57" customWidth="1"/>
    <col min="18" max="18" width="25" style="57" customWidth="1"/>
    <col min="19" max="19" width="24.125" style="57" customWidth="1"/>
    <col min="20" max="20" width="22.625" style="57" customWidth="1"/>
    <col min="21" max="21" width="20.75" style="57" customWidth="1"/>
    <col min="22" max="22" width="21.125" style="57" customWidth="1"/>
    <col min="23" max="23" width="21.625" style="57" customWidth="1"/>
    <col min="24" max="24" width="20.875" style="57" customWidth="1"/>
    <col min="25" max="25" width="35.875" bestFit="1" customWidth="1"/>
    <col min="26" max="26" width="31.625" bestFit="1" customWidth="1"/>
    <col min="27" max="27" width="32.875" bestFit="1" customWidth="1"/>
    <col min="28" max="28" width="38" style="55" customWidth="1"/>
    <col min="29" max="29" width="40.375" customWidth="1"/>
    <col min="30" max="30" width="31.25" style="57" customWidth="1"/>
    <col min="31" max="31" width="46.25" style="55" bestFit="1" customWidth="1"/>
    <col min="32" max="32" width="46.25" customWidth="1"/>
    <col min="33" max="33" width="29.375" style="55" bestFit="1" customWidth="1"/>
    <col min="34" max="34" width="27.25" bestFit="1" customWidth="1"/>
    <col min="35" max="35" width="26.125" customWidth="1"/>
    <col min="36" max="36" width="53.625" customWidth="1"/>
    <col min="37" max="37" width="27.75" customWidth="1"/>
    <col min="38" max="38" width="30.875" bestFit="1" customWidth="1"/>
    <col min="39" max="44" width="30.875" customWidth="1"/>
    <col min="45" max="45" width="27.875" customWidth="1"/>
    <col min="46" max="46" width="34.25" customWidth="1"/>
    <col min="47" max="47" width="23.625" customWidth="1"/>
    <col min="48" max="48" width="24" customWidth="1"/>
    <col min="49" max="49" width="19.25" customWidth="1"/>
    <col min="50" max="50" width="56.375" customWidth="1"/>
    <col min="58" max="58" width="56.875" hidden="1" customWidth="1"/>
  </cols>
  <sheetData>
    <row r="1" spans="1:50" s="1" customFormat="1" ht="23.25" customHeight="1">
      <c r="A1" s="200" t="s">
        <v>0</v>
      </c>
      <c r="B1" s="200"/>
      <c r="C1" s="275" t="s">
        <v>1</v>
      </c>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7"/>
      <c r="AT1" s="64"/>
      <c r="AU1" s="64"/>
      <c r="AV1" s="64"/>
      <c r="AW1" s="64"/>
      <c r="AX1" s="27" t="s">
        <v>218</v>
      </c>
    </row>
    <row r="2" spans="1:50" s="1" customFormat="1" ht="23.25" customHeight="1">
      <c r="A2" s="200"/>
      <c r="B2" s="200"/>
      <c r="C2" s="275" t="s">
        <v>2</v>
      </c>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7"/>
      <c r="AT2" s="64"/>
      <c r="AU2" s="64"/>
      <c r="AV2" s="64"/>
      <c r="AW2" s="64"/>
      <c r="AX2" s="27" t="s">
        <v>3</v>
      </c>
    </row>
    <row r="3" spans="1:50" s="1" customFormat="1" ht="23.25" customHeight="1">
      <c r="A3" s="200"/>
      <c r="B3" s="200"/>
      <c r="C3" s="275" t="s">
        <v>4</v>
      </c>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7"/>
      <c r="AT3" s="64"/>
      <c r="AU3" s="64"/>
      <c r="AV3" s="64"/>
      <c r="AW3" s="64"/>
      <c r="AX3" s="27" t="s">
        <v>217</v>
      </c>
    </row>
    <row r="4" spans="1:50" s="1" customFormat="1" ht="23.25" customHeight="1">
      <c r="A4" s="200"/>
      <c r="B4" s="200"/>
      <c r="C4" s="275" t="s">
        <v>159</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7"/>
      <c r="AT4" s="64"/>
      <c r="AU4" s="64"/>
      <c r="AV4" s="64"/>
      <c r="AW4" s="64"/>
      <c r="AX4" s="27" t="s">
        <v>221</v>
      </c>
    </row>
    <row r="5" spans="1:50" s="1" customFormat="1" ht="26.25" customHeight="1">
      <c r="A5" s="285" t="s">
        <v>5</v>
      </c>
      <c r="B5" s="285"/>
      <c r="C5" s="278" t="s">
        <v>301</v>
      </c>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80"/>
    </row>
    <row r="6" spans="1:50" ht="15" customHeight="1">
      <c r="A6" s="281" t="s">
        <v>170</v>
      </c>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2"/>
      <c r="AD6" s="286" t="s">
        <v>94</v>
      </c>
      <c r="AE6" s="206"/>
      <c r="AF6" s="206"/>
      <c r="AG6" s="206"/>
      <c r="AH6" s="206"/>
      <c r="AI6" s="206"/>
      <c r="AJ6" s="62"/>
      <c r="AK6" s="288" t="s">
        <v>6</v>
      </c>
      <c r="AL6" s="288"/>
      <c r="AM6" s="288"/>
      <c r="AN6" s="288"/>
      <c r="AO6" s="288"/>
      <c r="AP6" s="288"/>
      <c r="AQ6" s="288"/>
      <c r="AR6" s="288"/>
      <c r="AS6" s="288"/>
      <c r="AT6" s="288"/>
      <c r="AU6" s="288"/>
      <c r="AV6" s="288"/>
      <c r="AW6" s="288"/>
      <c r="AX6" s="288"/>
    </row>
    <row r="7" spans="1:50" ht="15" customHeight="1">
      <c r="A7" s="283"/>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4"/>
      <c r="AD7" s="287"/>
      <c r="AE7" s="208"/>
      <c r="AF7" s="208"/>
      <c r="AG7" s="208"/>
      <c r="AH7" s="208"/>
      <c r="AI7" s="208"/>
      <c r="AJ7" s="63"/>
      <c r="AK7" s="288"/>
      <c r="AL7" s="288"/>
      <c r="AM7" s="288"/>
      <c r="AN7" s="288"/>
      <c r="AO7" s="288"/>
      <c r="AP7" s="288"/>
      <c r="AQ7" s="288"/>
      <c r="AR7" s="288"/>
      <c r="AS7" s="288"/>
      <c r="AT7" s="288"/>
      <c r="AU7" s="288"/>
      <c r="AV7" s="288"/>
      <c r="AW7" s="288"/>
      <c r="AX7" s="288"/>
    </row>
    <row r="8" spans="1:50" s="24" customFormat="1" ht="78" customHeight="1">
      <c r="A8" s="18" t="s">
        <v>99</v>
      </c>
      <c r="B8" s="18" t="s">
        <v>7</v>
      </c>
      <c r="C8" s="18" t="s">
        <v>194</v>
      </c>
      <c r="D8" s="2" t="s">
        <v>150</v>
      </c>
      <c r="E8" s="2" t="s">
        <v>10</v>
      </c>
      <c r="F8" s="18" t="s">
        <v>11</v>
      </c>
      <c r="G8" s="2" t="s">
        <v>148</v>
      </c>
      <c r="H8" s="2" t="s">
        <v>198</v>
      </c>
      <c r="I8" s="2" t="s">
        <v>149</v>
      </c>
      <c r="J8" s="66" t="s">
        <v>480</v>
      </c>
      <c r="K8" s="66" t="s">
        <v>504</v>
      </c>
      <c r="L8" s="66" t="s">
        <v>514</v>
      </c>
      <c r="M8" s="2" t="s">
        <v>203</v>
      </c>
      <c r="N8" s="19" t="s">
        <v>192</v>
      </c>
      <c r="O8" s="19" t="s">
        <v>210</v>
      </c>
      <c r="P8" s="19" t="s">
        <v>12</v>
      </c>
      <c r="Q8" s="18" t="s">
        <v>196</v>
      </c>
      <c r="R8" s="75" t="s">
        <v>481</v>
      </c>
      <c r="S8" s="75" t="s">
        <v>505</v>
      </c>
      <c r="T8" s="75" t="s">
        <v>515</v>
      </c>
      <c r="U8" s="84" t="s">
        <v>516</v>
      </c>
      <c r="V8" s="19" t="s">
        <v>151</v>
      </c>
      <c r="W8" s="19" t="s">
        <v>152</v>
      </c>
      <c r="X8" s="18" t="s">
        <v>16</v>
      </c>
      <c r="Y8" s="18" t="s">
        <v>17</v>
      </c>
      <c r="Z8" s="18" t="s">
        <v>165</v>
      </c>
      <c r="AA8" s="18" t="s">
        <v>36</v>
      </c>
      <c r="AB8" s="18" t="s">
        <v>104</v>
      </c>
      <c r="AC8" s="18" t="s">
        <v>105</v>
      </c>
      <c r="AD8" s="2" t="s">
        <v>22</v>
      </c>
      <c r="AE8" s="2" t="s">
        <v>154</v>
      </c>
      <c r="AF8" s="2" t="s">
        <v>208</v>
      </c>
      <c r="AG8" s="2" t="s">
        <v>23</v>
      </c>
      <c r="AH8" s="2" t="s">
        <v>24</v>
      </c>
      <c r="AI8" s="2" t="s">
        <v>25</v>
      </c>
      <c r="AJ8" s="76" t="s">
        <v>483</v>
      </c>
      <c r="AK8" s="18" t="s">
        <v>19</v>
      </c>
      <c r="AL8" s="18" t="s">
        <v>153</v>
      </c>
      <c r="AM8" s="76" t="s">
        <v>485</v>
      </c>
      <c r="AN8" s="76" t="s">
        <v>506</v>
      </c>
      <c r="AO8" s="76" t="s">
        <v>517</v>
      </c>
      <c r="AP8" s="76" t="s">
        <v>486</v>
      </c>
      <c r="AQ8" s="76" t="s">
        <v>507</v>
      </c>
      <c r="AR8" s="76" t="s">
        <v>518</v>
      </c>
      <c r="AS8" s="18" t="s">
        <v>18</v>
      </c>
      <c r="AT8" s="18" t="s">
        <v>20</v>
      </c>
      <c r="AU8" s="85" t="s">
        <v>499</v>
      </c>
      <c r="AV8" s="85" t="s">
        <v>500</v>
      </c>
      <c r="AW8" s="85" t="s">
        <v>501</v>
      </c>
      <c r="AX8" s="77" t="s">
        <v>487</v>
      </c>
    </row>
    <row r="9" spans="1:50" ht="105" customHeight="1">
      <c r="A9" s="184" t="s">
        <v>291</v>
      </c>
      <c r="B9" s="186" t="s">
        <v>290</v>
      </c>
      <c r="C9" s="263" t="s">
        <v>426</v>
      </c>
      <c r="D9" s="186" t="s">
        <v>388</v>
      </c>
      <c r="E9" s="190" t="s">
        <v>308</v>
      </c>
      <c r="F9" s="267">
        <v>2024130010035</v>
      </c>
      <c r="G9" s="186" t="s">
        <v>413</v>
      </c>
      <c r="H9" s="186" t="s">
        <v>414</v>
      </c>
      <c r="I9" s="190" t="s">
        <v>434</v>
      </c>
      <c r="J9" s="186">
        <v>643</v>
      </c>
      <c r="K9" s="186">
        <v>54</v>
      </c>
      <c r="L9" s="186">
        <v>439</v>
      </c>
      <c r="M9" s="247">
        <v>0.8</v>
      </c>
      <c r="N9" s="69" t="s">
        <v>417</v>
      </c>
      <c r="O9" s="235"/>
      <c r="P9" s="69" t="s">
        <v>444</v>
      </c>
      <c r="Q9" s="48">
        <v>1</v>
      </c>
      <c r="R9" s="48">
        <v>1</v>
      </c>
      <c r="S9" s="48">
        <v>0</v>
      </c>
      <c r="T9" s="48">
        <v>0</v>
      </c>
      <c r="U9" s="80">
        <f>(R9+S9+T9)/Q9</f>
        <v>1</v>
      </c>
      <c r="V9" s="70">
        <v>45505</v>
      </c>
      <c r="W9" s="70">
        <v>45657</v>
      </c>
      <c r="X9" s="48">
        <v>150</v>
      </c>
      <c r="Y9" s="248">
        <v>2198</v>
      </c>
      <c r="Z9" s="235" t="s">
        <v>321</v>
      </c>
      <c r="AA9" s="186" t="s">
        <v>322</v>
      </c>
      <c r="AB9" s="186" t="s">
        <v>243</v>
      </c>
      <c r="AC9" s="186" t="s">
        <v>420</v>
      </c>
      <c r="AD9" s="235" t="s">
        <v>329</v>
      </c>
      <c r="AE9" s="186" t="s">
        <v>423</v>
      </c>
      <c r="AF9" s="238">
        <v>105143332.34</v>
      </c>
      <c r="AG9" s="186" t="s">
        <v>63</v>
      </c>
      <c r="AH9" s="235" t="s">
        <v>54</v>
      </c>
      <c r="AI9" s="260">
        <v>45555</v>
      </c>
      <c r="AJ9" s="246" t="s">
        <v>508</v>
      </c>
      <c r="AK9" s="238">
        <v>338459999</v>
      </c>
      <c r="AL9" s="238">
        <f>129359999+135300000+73800000</f>
        <v>338459999</v>
      </c>
      <c r="AM9" s="238">
        <v>0</v>
      </c>
      <c r="AN9" s="238">
        <f>119143332.34+135300000+73800000</f>
        <v>328243332.34000003</v>
      </c>
      <c r="AO9" s="238">
        <v>338459999</v>
      </c>
      <c r="AP9" s="238">
        <v>0</v>
      </c>
      <c r="AQ9" s="238">
        <f>108900000+55700000</f>
        <v>164600000</v>
      </c>
      <c r="AR9" s="238">
        <v>231316666.66</v>
      </c>
      <c r="AS9" s="235" t="s">
        <v>333</v>
      </c>
      <c r="AT9" s="235" t="s">
        <v>424</v>
      </c>
      <c r="AU9" s="227">
        <v>338459999</v>
      </c>
      <c r="AV9" s="227">
        <f>+AR9</f>
        <v>231316666.66</v>
      </c>
      <c r="AW9" s="230">
        <f>AV9/AU9</f>
        <v>0.68343871459977168</v>
      </c>
      <c r="AX9" s="272" t="s">
        <v>519</v>
      </c>
    </row>
    <row r="10" spans="1:50" ht="71.25" customHeight="1">
      <c r="A10" s="185"/>
      <c r="B10" s="189"/>
      <c r="C10" s="264"/>
      <c r="D10" s="187"/>
      <c r="E10" s="190"/>
      <c r="F10" s="267"/>
      <c r="G10" s="189"/>
      <c r="H10" s="187"/>
      <c r="I10" s="190"/>
      <c r="J10" s="187"/>
      <c r="K10" s="187"/>
      <c r="L10" s="187"/>
      <c r="M10" s="237"/>
      <c r="N10" s="69" t="s">
        <v>418</v>
      </c>
      <c r="O10" s="236"/>
      <c r="P10" s="69" t="s">
        <v>445</v>
      </c>
      <c r="Q10" s="48">
        <v>549</v>
      </c>
      <c r="R10" s="48">
        <v>643</v>
      </c>
      <c r="S10" s="48">
        <v>54</v>
      </c>
      <c r="T10" s="48">
        <v>439</v>
      </c>
      <c r="U10" s="80">
        <v>1</v>
      </c>
      <c r="V10" s="70">
        <v>45505</v>
      </c>
      <c r="W10" s="70">
        <v>45657</v>
      </c>
      <c r="X10" s="48">
        <v>150</v>
      </c>
      <c r="Y10" s="236"/>
      <c r="Z10" s="236"/>
      <c r="AA10" s="189"/>
      <c r="AB10" s="187"/>
      <c r="AC10" s="187"/>
      <c r="AD10" s="237"/>
      <c r="AE10" s="187"/>
      <c r="AF10" s="240"/>
      <c r="AG10" s="187"/>
      <c r="AH10" s="236"/>
      <c r="AI10" s="261"/>
      <c r="AJ10" s="236"/>
      <c r="AK10" s="239"/>
      <c r="AL10" s="239"/>
      <c r="AM10" s="239"/>
      <c r="AN10" s="239"/>
      <c r="AO10" s="239"/>
      <c r="AP10" s="239"/>
      <c r="AQ10" s="239"/>
      <c r="AR10" s="239"/>
      <c r="AS10" s="236"/>
      <c r="AT10" s="236"/>
      <c r="AU10" s="228"/>
      <c r="AV10" s="228">
        <v>126600000</v>
      </c>
      <c r="AW10" s="231"/>
      <c r="AX10" s="273"/>
    </row>
    <row r="11" spans="1:50" ht="93" customHeight="1">
      <c r="A11" s="188"/>
      <c r="B11" s="187"/>
      <c r="C11" s="265"/>
      <c r="D11" s="42" t="s">
        <v>416</v>
      </c>
      <c r="E11" s="190"/>
      <c r="F11" s="267"/>
      <c r="G11" s="187"/>
      <c r="H11" s="42" t="s">
        <v>415</v>
      </c>
      <c r="I11" s="43" t="s">
        <v>435</v>
      </c>
      <c r="J11" s="43">
        <v>0</v>
      </c>
      <c r="K11" s="43">
        <v>0</v>
      </c>
      <c r="L11" s="43">
        <v>1</v>
      </c>
      <c r="M11" s="68">
        <v>0.2</v>
      </c>
      <c r="N11" s="69" t="s">
        <v>419</v>
      </c>
      <c r="O11" s="237"/>
      <c r="P11" s="69" t="s">
        <v>446</v>
      </c>
      <c r="Q11" s="48">
        <v>1</v>
      </c>
      <c r="R11" s="48">
        <v>0</v>
      </c>
      <c r="S11" s="48">
        <v>0</v>
      </c>
      <c r="T11" s="48">
        <v>1</v>
      </c>
      <c r="U11" s="80">
        <f>(R11+S11+T11)/Q11</f>
        <v>1</v>
      </c>
      <c r="V11" s="70">
        <v>45566</v>
      </c>
      <c r="W11" s="70">
        <v>45657</v>
      </c>
      <c r="X11" s="48">
        <v>90</v>
      </c>
      <c r="Y11" s="237"/>
      <c r="Z11" s="237"/>
      <c r="AA11" s="187"/>
      <c r="AB11" s="42" t="s">
        <v>244</v>
      </c>
      <c r="AC11" s="40" t="s">
        <v>421</v>
      </c>
      <c r="AD11" s="48" t="s">
        <v>329</v>
      </c>
      <c r="AE11" s="40" t="s">
        <v>422</v>
      </c>
      <c r="AF11" s="71">
        <v>24216666.66</v>
      </c>
      <c r="AG11" s="40" t="s">
        <v>77</v>
      </c>
      <c r="AH11" s="237"/>
      <c r="AI11" s="262"/>
      <c r="AJ11" s="237"/>
      <c r="AK11" s="240"/>
      <c r="AL11" s="240"/>
      <c r="AM11" s="240"/>
      <c r="AN11" s="240"/>
      <c r="AO11" s="240"/>
      <c r="AP11" s="240"/>
      <c r="AQ11" s="240"/>
      <c r="AR11" s="240"/>
      <c r="AS11" s="237"/>
      <c r="AT11" s="237"/>
      <c r="AU11" s="229"/>
      <c r="AV11" s="229">
        <v>126600000</v>
      </c>
      <c r="AW11" s="232"/>
      <c r="AX11" s="274"/>
    </row>
    <row r="12" spans="1:50" s="110" customFormat="1" ht="51.75" customHeight="1">
      <c r="A12" s="90"/>
      <c r="B12" s="91"/>
      <c r="C12" s="92"/>
      <c r="D12" s="93"/>
      <c r="E12" s="94"/>
      <c r="F12" s="95"/>
      <c r="G12" s="91"/>
      <c r="H12" s="93"/>
      <c r="I12" s="96"/>
      <c r="J12" s="96"/>
      <c r="K12" s="96"/>
      <c r="L12" s="96"/>
      <c r="M12" s="97"/>
      <c r="N12" s="98"/>
      <c r="O12" s="87"/>
      <c r="P12" s="98"/>
      <c r="Q12" s="99"/>
      <c r="R12" s="100" t="s">
        <v>488</v>
      </c>
      <c r="S12" s="99"/>
      <c r="T12" s="99"/>
      <c r="U12" s="101">
        <f>(U9+U10+U11)/3</f>
        <v>1</v>
      </c>
      <c r="V12" s="102"/>
      <c r="W12" s="102"/>
      <c r="X12" s="99"/>
      <c r="Y12" s="87"/>
      <c r="Z12" s="87"/>
      <c r="AA12" s="91"/>
      <c r="AB12" s="93"/>
      <c r="AC12" s="103"/>
      <c r="AD12" s="104"/>
      <c r="AE12" s="103"/>
      <c r="AF12" s="105"/>
      <c r="AG12" s="103"/>
      <c r="AH12" s="87"/>
      <c r="AI12" s="106"/>
      <c r="AJ12" s="87"/>
      <c r="AK12" s="106"/>
      <c r="AL12" s="107"/>
      <c r="AM12" s="107"/>
      <c r="AN12" s="107"/>
      <c r="AO12" s="107"/>
      <c r="AP12" s="107"/>
      <c r="AQ12" s="107"/>
      <c r="AR12" s="107"/>
      <c r="AS12" s="87"/>
      <c r="AT12" s="87"/>
      <c r="AU12" s="108">
        <v>338459999</v>
      </c>
      <c r="AV12" s="108">
        <f>+AV9</f>
        <v>231316666.66</v>
      </c>
      <c r="AW12" s="88">
        <f>AV12/AU12</f>
        <v>0.68343871459977168</v>
      </c>
      <c r="AX12" s="109"/>
    </row>
    <row r="13" spans="1:50" ht="50.25" customHeight="1">
      <c r="A13" s="186" t="s">
        <v>273</v>
      </c>
      <c r="B13" s="186" t="s">
        <v>272</v>
      </c>
      <c r="C13" s="257" t="s">
        <v>427</v>
      </c>
      <c r="D13" s="186" t="s">
        <v>382</v>
      </c>
      <c r="E13" s="190" t="s">
        <v>305</v>
      </c>
      <c r="F13" s="249">
        <v>2024130010036</v>
      </c>
      <c r="G13" s="186" t="s">
        <v>360</v>
      </c>
      <c r="H13" s="186" t="s">
        <v>361</v>
      </c>
      <c r="I13" s="186" t="s">
        <v>436</v>
      </c>
      <c r="J13" s="186">
        <v>7</v>
      </c>
      <c r="K13" s="186">
        <v>21</v>
      </c>
      <c r="L13" s="186">
        <v>11</v>
      </c>
      <c r="M13" s="247">
        <v>1</v>
      </c>
      <c r="N13" s="69" t="s">
        <v>362</v>
      </c>
      <c r="O13" s="235" t="s">
        <v>212</v>
      </c>
      <c r="P13" s="69" t="s">
        <v>482</v>
      </c>
      <c r="Q13" s="48">
        <v>1</v>
      </c>
      <c r="R13" s="48">
        <v>0.27</v>
      </c>
      <c r="S13" s="48">
        <v>0.73</v>
      </c>
      <c r="T13" s="48">
        <v>0</v>
      </c>
      <c r="U13" s="80">
        <f>(R13+S13)/Q13</f>
        <v>1</v>
      </c>
      <c r="V13" s="70">
        <v>45505</v>
      </c>
      <c r="W13" s="70">
        <v>45657</v>
      </c>
      <c r="X13" s="48">
        <v>150</v>
      </c>
      <c r="Y13" s="248">
        <v>4000</v>
      </c>
      <c r="Z13" s="235" t="s">
        <v>321</v>
      </c>
      <c r="AA13" s="186" t="s">
        <v>322</v>
      </c>
      <c r="AB13" s="186" t="s">
        <v>244</v>
      </c>
      <c r="AC13" s="186" t="s">
        <v>368</v>
      </c>
      <c r="AD13" s="235" t="s">
        <v>329</v>
      </c>
      <c r="AE13" s="186" t="s">
        <v>370</v>
      </c>
      <c r="AF13" s="238">
        <v>143740000</v>
      </c>
      <c r="AG13" s="186" t="s">
        <v>63</v>
      </c>
      <c r="AH13" s="235" t="s">
        <v>54</v>
      </c>
      <c r="AI13" s="260">
        <v>45471</v>
      </c>
      <c r="AJ13" s="246" t="s">
        <v>484</v>
      </c>
      <c r="AK13" s="238">
        <f>146140000+79500000+1</f>
        <v>225640001</v>
      </c>
      <c r="AL13" s="244">
        <f>+AK13</f>
        <v>225640001</v>
      </c>
      <c r="AM13" s="244">
        <v>143740000</v>
      </c>
      <c r="AN13" s="244">
        <f>143740000+79500000</f>
        <v>223240000</v>
      </c>
      <c r="AO13" s="244">
        <f>143740000+79500000+2400000</f>
        <v>225640000</v>
      </c>
      <c r="AP13" s="244">
        <v>0</v>
      </c>
      <c r="AQ13" s="244">
        <f>61300000+43122000</f>
        <v>104422000</v>
      </c>
      <c r="AR13" s="244">
        <v>225613000</v>
      </c>
      <c r="AS13" s="235" t="s">
        <v>333</v>
      </c>
      <c r="AT13" s="235" t="s">
        <v>372</v>
      </c>
      <c r="AU13" s="233">
        <v>225640001</v>
      </c>
      <c r="AV13" s="233">
        <v>225613000</v>
      </c>
      <c r="AW13" s="234">
        <f>AV13/AU13</f>
        <v>0.99988033593387549</v>
      </c>
      <c r="AX13" s="272"/>
    </row>
    <row r="14" spans="1:50" ht="64.5" customHeight="1">
      <c r="A14" s="189"/>
      <c r="B14" s="189"/>
      <c r="C14" s="258"/>
      <c r="D14" s="189"/>
      <c r="E14" s="190"/>
      <c r="F14" s="249"/>
      <c r="G14" s="189"/>
      <c r="H14" s="189"/>
      <c r="I14" s="189"/>
      <c r="J14" s="189"/>
      <c r="K14" s="189"/>
      <c r="L14" s="189"/>
      <c r="M14" s="236"/>
      <c r="N14" s="69" t="s">
        <v>363</v>
      </c>
      <c r="O14" s="236"/>
      <c r="P14" s="69" t="s">
        <v>373</v>
      </c>
      <c r="Q14" s="48">
        <v>1</v>
      </c>
      <c r="R14" s="48">
        <v>0.21</v>
      </c>
      <c r="S14" s="48">
        <v>0.59</v>
      </c>
      <c r="T14" s="48">
        <v>0.2</v>
      </c>
      <c r="U14" s="80">
        <f>(R14+S14+T14)/Q14</f>
        <v>1</v>
      </c>
      <c r="V14" s="70">
        <v>45566</v>
      </c>
      <c r="W14" s="70">
        <v>45657</v>
      </c>
      <c r="X14" s="48">
        <v>90</v>
      </c>
      <c r="Y14" s="236"/>
      <c r="Z14" s="236"/>
      <c r="AA14" s="189"/>
      <c r="AB14" s="189"/>
      <c r="AC14" s="189"/>
      <c r="AD14" s="236"/>
      <c r="AE14" s="189"/>
      <c r="AF14" s="239"/>
      <c r="AG14" s="189"/>
      <c r="AH14" s="236"/>
      <c r="AI14" s="236"/>
      <c r="AJ14" s="189"/>
      <c r="AK14" s="239"/>
      <c r="AL14" s="236"/>
      <c r="AM14" s="236"/>
      <c r="AN14" s="236"/>
      <c r="AO14" s="236"/>
      <c r="AP14" s="236"/>
      <c r="AQ14" s="236"/>
      <c r="AR14" s="236"/>
      <c r="AS14" s="236"/>
      <c r="AT14" s="236"/>
      <c r="AU14" s="233"/>
      <c r="AV14" s="233">
        <v>225613000</v>
      </c>
      <c r="AW14" s="234"/>
      <c r="AX14" s="273"/>
    </row>
    <row r="15" spans="1:50" ht="80.25" customHeight="1">
      <c r="A15" s="189"/>
      <c r="B15" s="189"/>
      <c r="C15" s="258"/>
      <c r="D15" s="189"/>
      <c r="E15" s="190"/>
      <c r="F15" s="249"/>
      <c r="G15" s="189"/>
      <c r="H15" s="189"/>
      <c r="I15" s="189"/>
      <c r="J15" s="189"/>
      <c r="K15" s="189"/>
      <c r="L15" s="189"/>
      <c r="M15" s="236"/>
      <c r="N15" s="69" t="s">
        <v>364</v>
      </c>
      <c r="O15" s="236"/>
      <c r="P15" s="69" t="s">
        <v>447</v>
      </c>
      <c r="Q15" s="48">
        <v>13</v>
      </c>
      <c r="R15" s="48">
        <v>4</v>
      </c>
      <c r="S15" s="48">
        <v>13</v>
      </c>
      <c r="T15" s="48">
        <v>5</v>
      </c>
      <c r="U15" s="80">
        <v>1</v>
      </c>
      <c r="V15" s="70">
        <v>45505</v>
      </c>
      <c r="W15" s="70">
        <v>45657</v>
      </c>
      <c r="X15" s="48">
        <v>150</v>
      </c>
      <c r="Y15" s="236"/>
      <c r="Z15" s="236"/>
      <c r="AA15" s="189"/>
      <c r="AB15" s="187"/>
      <c r="AC15" s="187"/>
      <c r="AD15" s="237"/>
      <c r="AE15" s="187"/>
      <c r="AF15" s="240"/>
      <c r="AG15" s="187"/>
      <c r="AH15" s="236"/>
      <c r="AI15" s="237"/>
      <c r="AJ15" s="189"/>
      <c r="AK15" s="239"/>
      <c r="AL15" s="236"/>
      <c r="AM15" s="236"/>
      <c r="AN15" s="236"/>
      <c r="AO15" s="236"/>
      <c r="AP15" s="236"/>
      <c r="AQ15" s="236"/>
      <c r="AR15" s="236"/>
      <c r="AS15" s="236"/>
      <c r="AT15" s="236"/>
      <c r="AU15" s="233"/>
      <c r="AV15" s="233">
        <v>225613000</v>
      </c>
      <c r="AW15" s="234"/>
      <c r="AX15" s="273"/>
    </row>
    <row r="16" spans="1:50" ht="79.5" customHeight="1">
      <c r="A16" s="189"/>
      <c r="B16" s="189"/>
      <c r="C16" s="258"/>
      <c r="D16" s="189"/>
      <c r="E16" s="190"/>
      <c r="F16" s="249"/>
      <c r="G16" s="189"/>
      <c r="H16" s="189"/>
      <c r="I16" s="189"/>
      <c r="J16" s="189"/>
      <c r="K16" s="189"/>
      <c r="L16" s="189"/>
      <c r="M16" s="236"/>
      <c r="N16" s="69" t="s">
        <v>365</v>
      </c>
      <c r="O16" s="236"/>
      <c r="P16" s="69" t="s">
        <v>448</v>
      </c>
      <c r="Q16" s="48">
        <v>2</v>
      </c>
      <c r="R16" s="48">
        <v>3</v>
      </c>
      <c r="S16" s="48">
        <v>8</v>
      </c>
      <c r="T16" s="48">
        <v>1</v>
      </c>
      <c r="U16" s="80">
        <v>1</v>
      </c>
      <c r="V16" s="70">
        <v>45536</v>
      </c>
      <c r="W16" s="70">
        <v>45657</v>
      </c>
      <c r="X16" s="48">
        <v>120</v>
      </c>
      <c r="Y16" s="236"/>
      <c r="Z16" s="236"/>
      <c r="AA16" s="189"/>
      <c r="AB16" s="186" t="s">
        <v>245</v>
      </c>
      <c r="AC16" s="186" t="s">
        <v>369</v>
      </c>
      <c r="AD16" s="235" t="s">
        <v>329</v>
      </c>
      <c r="AE16" s="186" t="s">
        <v>371</v>
      </c>
      <c r="AF16" s="244">
        <v>2400000</v>
      </c>
      <c r="AG16" s="186" t="s">
        <v>77</v>
      </c>
      <c r="AH16" s="236"/>
      <c r="AI16" s="260">
        <v>45566</v>
      </c>
      <c r="AJ16" s="189"/>
      <c r="AK16" s="239"/>
      <c r="AL16" s="236"/>
      <c r="AM16" s="236"/>
      <c r="AN16" s="236"/>
      <c r="AO16" s="236"/>
      <c r="AP16" s="236"/>
      <c r="AQ16" s="236"/>
      <c r="AR16" s="236"/>
      <c r="AS16" s="236"/>
      <c r="AT16" s="236"/>
      <c r="AU16" s="233"/>
      <c r="AV16" s="233">
        <v>225613000</v>
      </c>
      <c r="AW16" s="234"/>
      <c r="AX16" s="273"/>
    </row>
    <row r="17" spans="1:50" ht="79.5" customHeight="1">
      <c r="A17" s="189"/>
      <c r="B17" s="189"/>
      <c r="C17" s="258"/>
      <c r="D17" s="189"/>
      <c r="E17" s="190"/>
      <c r="F17" s="249"/>
      <c r="G17" s="189"/>
      <c r="H17" s="189"/>
      <c r="I17" s="189"/>
      <c r="J17" s="189"/>
      <c r="K17" s="189"/>
      <c r="L17" s="189"/>
      <c r="M17" s="236"/>
      <c r="N17" s="69" t="s">
        <v>366</v>
      </c>
      <c r="O17" s="236"/>
      <c r="P17" s="69" t="s">
        <v>341</v>
      </c>
      <c r="Q17" s="48" t="s">
        <v>433</v>
      </c>
      <c r="R17" s="48" t="s">
        <v>299</v>
      </c>
      <c r="S17" s="48" t="s">
        <v>299</v>
      </c>
      <c r="T17" s="48" t="s">
        <v>299</v>
      </c>
      <c r="U17" s="80">
        <v>0</v>
      </c>
      <c r="V17" s="48" t="s">
        <v>299</v>
      </c>
      <c r="W17" s="48" t="s">
        <v>299</v>
      </c>
      <c r="X17" s="48" t="s">
        <v>299</v>
      </c>
      <c r="Y17" s="236"/>
      <c r="Z17" s="236"/>
      <c r="AA17" s="189"/>
      <c r="AB17" s="189"/>
      <c r="AC17" s="189"/>
      <c r="AD17" s="236"/>
      <c r="AE17" s="189"/>
      <c r="AF17" s="236"/>
      <c r="AG17" s="189"/>
      <c r="AH17" s="236"/>
      <c r="AI17" s="236"/>
      <c r="AJ17" s="189"/>
      <c r="AK17" s="239"/>
      <c r="AL17" s="236"/>
      <c r="AM17" s="236"/>
      <c r="AN17" s="236"/>
      <c r="AO17" s="236"/>
      <c r="AP17" s="236"/>
      <c r="AQ17" s="236"/>
      <c r="AR17" s="236"/>
      <c r="AS17" s="236"/>
      <c r="AT17" s="236"/>
      <c r="AU17" s="233"/>
      <c r="AV17" s="233">
        <v>225613000</v>
      </c>
      <c r="AW17" s="234"/>
      <c r="AX17" s="273"/>
    </row>
    <row r="18" spans="1:50" ht="78.75" customHeight="1">
      <c r="A18" s="189"/>
      <c r="B18" s="189"/>
      <c r="C18" s="258"/>
      <c r="D18" s="187"/>
      <c r="E18" s="190"/>
      <c r="F18" s="249"/>
      <c r="G18" s="187"/>
      <c r="H18" s="187"/>
      <c r="I18" s="187"/>
      <c r="J18" s="187"/>
      <c r="K18" s="187"/>
      <c r="L18" s="187"/>
      <c r="M18" s="237"/>
      <c r="N18" s="69" t="s">
        <v>367</v>
      </c>
      <c r="O18" s="237"/>
      <c r="P18" s="69" t="s">
        <v>449</v>
      </c>
      <c r="Q18" s="48">
        <v>3</v>
      </c>
      <c r="R18" s="48">
        <v>0</v>
      </c>
      <c r="S18" s="48">
        <v>0</v>
      </c>
      <c r="T18" s="48">
        <v>3</v>
      </c>
      <c r="U18" s="80">
        <f>(R18+S18+T18)/Q18</f>
        <v>1</v>
      </c>
      <c r="V18" s="70">
        <v>45566</v>
      </c>
      <c r="W18" s="70">
        <v>45657</v>
      </c>
      <c r="X18" s="48">
        <v>90</v>
      </c>
      <c r="Y18" s="237"/>
      <c r="Z18" s="237"/>
      <c r="AA18" s="187"/>
      <c r="AB18" s="187"/>
      <c r="AC18" s="187"/>
      <c r="AD18" s="237"/>
      <c r="AE18" s="187"/>
      <c r="AF18" s="237"/>
      <c r="AG18" s="187"/>
      <c r="AH18" s="237"/>
      <c r="AI18" s="237"/>
      <c r="AJ18" s="187"/>
      <c r="AK18" s="240"/>
      <c r="AL18" s="237"/>
      <c r="AM18" s="237"/>
      <c r="AN18" s="237"/>
      <c r="AO18" s="237"/>
      <c r="AP18" s="237"/>
      <c r="AQ18" s="237"/>
      <c r="AR18" s="237"/>
      <c r="AS18" s="237"/>
      <c r="AT18" s="237"/>
      <c r="AU18" s="233"/>
      <c r="AV18" s="233">
        <v>225613000</v>
      </c>
      <c r="AW18" s="234"/>
      <c r="AX18" s="274"/>
    </row>
    <row r="19" spans="1:50" s="110" customFormat="1" ht="48" customHeight="1">
      <c r="A19" s="189"/>
      <c r="B19" s="189"/>
      <c r="C19" s="258"/>
      <c r="D19" s="91"/>
      <c r="E19" s="94"/>
      <c r="F19" s="111"/>
      <c r="G19" s="91"/>
      <c r="H19" s="91"/>
      <c r="I19" s="91"/>
      <c r="J19" s="91"/>
      <c r="K19" s="91"/>
      <c r="L19" s="91"/>
      <c r="M19" s="87"/>
      <c r="N19" s="98"/>
      <c r="O19" s="87"/>
      <c r="P19" s="98"/>
      <c r="Q19" s="99"/>
      <c r="R19" s="100" t="s">
        <v>488</v>
      </c>
      <c r="S19" s="99"/>
      <c r="T19" s="99"/>
      <c r="U19" s="101">
        <f>(U13+U14+U15+U16+U18)/5</f>
        <v>1</v>
      </c>
      <c r="V19" s="102"/>
      <c r="W19" s="102"/>
      <c r="X19" s="99"/>
      <c r="Y19" s="87"/>
      <c r="Z19" s="87"/>
      <c r="AA19" s="91"/>
      <c r="AB19" s="91"/>
      <c r="AC19" s="91"/>
      <c r="AD19" s="87"/>
      <c r="AE19" s="91"/>
      <c r="AF19" s="87"/>
      <c r="AG19" s="91"/>
      <c r="AH19" s="87"/>
      <c r="AI19" s="87"/>
      <c r="AJ19" s="91"/>
      <c r="AK19" s="107"/>
      <c r="AL19" s="87"/>
      <c r="AM19" s="87"/>
      <c r="AN19" s="87"/>
      <c r="AO19" s="87"/>
      <c r="AP19" s="87"/>
      <c r="AQ19" s="87"/>
      <c r="AR19" s="87"/>
      <c r="AS19" s="87"/>
      <c r="AT19" s="87"/>
      <c r="AU19" s="233"/>
      <c r="AV19" s="233">
        <v>225613000</v>
      </c>
      <c r="AW19" s="234"/>
      <c r="AX19" s="109"/>
    </row>
    <row r="20" spans="1:50" ht="60.75" customHeight="1">
      <c r="A20" s="189"/>
      <c r="B20" s="189"/>
      <c r="C20" s="258"/>
      <c r="D20" s="186" t="s">
        <v>383</v>
      </c>
      <c r="E20" s="190" t="s">
        <v>306</v>
      </c>
      <c r="F20" s="249">
        <v>2024130010037</v>
      </c>
      <c r="G20" s="186" t="s">
        <v>374</v>
      </c>
      <c r="H20" s="186" t="s">
        <v>375</v>
      </c>
      <c r="I20" s="184" t="s">
        <v>437</v>
      </c>
      <c r="J20" s="184">
        <v>0</v>
      </c>
      <c r="K20" s="184">
        <v>1.6</v>
      </c>
      <c r="L20" s="184">
        <v>1.4</v>
      </c>
      <c r="M20" s="247">
        <v>0.5</v>
      </c>
      <c r="N20" s="69" t="s">
        <v>389</v>
      </c>
      <c r="O20" s="235" t="s">
        <v>213</v>
      </c>
      <c r="P20" s="69" t="s">
        <v>341</v>
      </c>
      <c r="Q20" s="48" t="s">
        <v>433</v>
      </c>
      <c r="R20" s="48" t="s">
        <v>299</v>
      </c>
      <c r="S20" s="48" t="s">
        <v>299</v>
      </c>
      <c r="T20" s="48" t="s">
        <v>299</v>
      </c>
      <c r="U20" s="80">
        <v>0</v>
      </c>
      <c r="V20" s="48" t="s">
        <v>299</v>
      </c>
      <c r="W20" s="48" t="s">
        <v>299</v>
      </c>
      <c r="X20" s="48" t="s">
        <v>299</v>
      </c>
      <c r="Y20" s="248">
        <v>6000</v>
      </c>
      <c r="Z20" s="235" t="s">
        <v>321</v>
      </c>
      <c r="AA20" s="186" t="s">
        <v>322</v>
      </c>
      <c r="AB20" s="186" t="s">
        <v>394</v>
      </c>
      <c r="AC20" s="186" t="s">
        <v>396</v>
      </c>
      <c r="AD20" s="235" t="s">
        <v>330</v>
      </c>
      <c r="AE20" s="186" t="s">
        <v>299</v>
      </c>
      <c r="AF20" s="235">
        <v>0</v>
      </c>
      <c r="AG20" s="186"/>
      <c r="AH20" s="235" t="s">
        <v>54</v>
      </c>
      <c r="AI20" s="235" t="s">
        <v>299</v>
      </c>
      <c r="AJ20" s="235"/>
      <c r="AK20" s="241">
        <v>1</v>
      </c>
      <c r="AL20" s="227">
        <f>+AK20</f>
        <v>1</v>
      </c>
      <c r="AM20" s="227">
        <v>0</v>
      </c>
      <c r="AN20" s="227">
        <v>0</v>
      </c>
      <c r="AO20" s="227">
        <v>0</v>
      </c>
      <c r="AP20" s="227">
        <v>0</v>
      </c>
      <c r="AQ20" s="227">
        <v>0</v>
      </c>
      <c r="AR20" s="227">
        <v>0</v>
      </c>
      <c r="AS20" s="235" t="s">
        <v>333</v>
      </c>
      <c r="AT20" s="235" t="s">
        <v>398</v>
      </c>
      <c r="AU20" s="233"/>
      <c r="AV20" s="233">
        <v>225613000</v>
      </c>
      <c r="AW20" s="234"/>
      <c r="AX20" s="272" t="s">
        <v>521</v>
      </c>
    </row>
    <row r="21" spans="1:50" ht="75.75" customHeight="1">
      <c r="A21" s="189"/>
      <c r="B21" s="189"/>
      <c r="C21" s="258"/>
      <c r="D21" s="187"/>
      <c r="E21" s="190"/>
      <c r="F21" s="249"/>
      <c r="G21" s="189"/>
      <c r="H21" s="187"/>
      <c r="I21" s="188"/>
      <c r="J21" s="188"/>
      <c r="K21" s="188"/>
      <c r="L21" s="188"/>
      <c r="M21" s="237"/>
      <c r="N21" s="69" t="s">
        <v>391</v>
      </c>
      <c r="O21" s="236"/>
      <c r="P21" s="69" t="s">
        <v>450</v>
      </c>
      <c r="Q21" s="48">
        <v>5</v>
      </c>
      <c r="R21" s="48">
        <v>0</v>
      </c>
      <c r="S21" s="48">
        <v>3</v>
      </c>
      <c r="T21" s="48">
        <v>2</v>
      </c>
      <c r="U21" s="80">
        <f>(R21+S21+T21)/Q21</f>
        <v>1</v>
      </c>
      <c r="V21" s="70">
        <v>45505</v>
      </c>
      <c r="W21" s="70">
        <v>45657</v>
      </c>
      <c r="X21" s="48">
        <v>150</v>
      </c>
      <c r="Y21" s="236"/>
      <c r="Z21" s="236"/>
      <c r="AA21" s="189"/>
      <c r="AB21" s="189"/>
      <c r="AC21" s="189"/>
      <c r="AD21" s="236"/>
      <c r="AE21" s="189"/>
      <c r="AF21" s="236"/>
      <c r="AG21" s="189"/>
      <c r="AH21" s="236"/>
      <c r="AI21" s="236"/>
      <c r="AJ21" s="236"/>
      <c r="AK21" s="242"/>
      <c r="AL21" s="236"/>
      <c r="AM21" s="236"/>
      <c r="AN21" s="236"/>
      <c r="AO21" s="236"/>
      <c r="AP21" s="236"/>
      <c r="AQ21" s="236"/>
      <c r="AR21" s="236"/>
      <c r="AS21" s="236"/>
      <c r="AT21" s="236"/>
      <c r="AU21" s="233"/>
      <c r="AV21" s="233">
        <v>225613000</v>
      </c>
      <c r="AW21" s="234"/>
      <c r="AX21" s="273"/>
    </row>
    <row r="22" spans="1:50" ht="68.25" customHeight="1">
      <c r="A22" s="189"/>
      <c r="B22" s="189"/>
      <c r="C22" s="258"/>
      <c r="D22" s="186" t="s">
        <v>384</v>
      </c>
      <c r="E22" s="190"/>
      <c r="F22" s="249"/>
      <c r="G22" s="189"/>
      <c r="H22" s="186" t="s">
        <v>376</v>
      </c>
      <c r="I22" s="184" t="s">
        <v>438</v>
      </c>
      <c r="J22" s="184">
        <v>0</v>
      </c>
      <c r="K22" s="184">
        <v>3</v>
      </c>
      <c r="L22" s="184">
        <v>2</v>
      </c>
      <c r="M22" s="247">
        <v>0.3</v>
      </c>
      <c r="N22" s="69" t="s">
        <v>392</v>
      </c>
      <c r="O22" s="236"/>
      <c r="P22" s="69" t="s">
        <v>451</v>
      </c>
      <c r="Q22" s="48">
        <v>2</v>
      </c>
      <c r="R22" s="48">
        <v>0</v>
      </c>
      <c r="S22" s="48">
        <v>1.6</v>
      </c>
      <c r="T22" s="48">
        <v>1.4</v>
      </c>
      <c r="U22" s="80">
        <v>1</v>
      </c>
      <c r="V22" s="70">
        <v>45505</v>
      </c>
      <c r="W22" s="70">
        <v>45657</v>
      </c>
      <c r="X22" s="48">
        <v>150</v>
      </c>
      <c r="Y22" s="236"/>
      <c r="Z22" s="236"/>
      <c r="AA22" s="189"/>
      <c r="AB22" s="187"/>
      <c r="AC22" s="187"/>
      <c r="AD22" s="236"/>
      <c r="AE22" s="189"/>
      <c r="AF22" s="236"/>
      <c r="AG22" s="189"/>
      <c r="AH22" s="236"/>
      <c r="AI22" s="236"/>
      <c r="AJ22" s="236"/>
      <c r="AK22" s="242"/>
      <c r="AL22" s="236"/>
      <c r="AM22" s="236"/>
      <c r="AN22" s="236"/>
      <c r="AO22" s="236"/>
      <c r="AP22" s="236"/>
      <c r="AQ22" s="236"/>
      <c r="AR22" s="236"/>
      <c r="AS22" s="236"/>
      <c r="AT22" s="236"/>
      <c r="AU22" s="233"/>
      <c r="AV22" s="233">
        <v>225613000</v>
      </c>
      <c r="AW22" s="234"/>
      <c r="AX22" s="273"/>
    </row>
    <row r="23" spans="1:50" ht="57">
      <c r="A23" s="189"/>
      <c r="B23" s="189"/>
      <c r="C23" s="258"/>
      <c r="D23" s="187"/>
      <c r="E23" s="190"/>
      <c r="F23" s="249"/>
      <c r="G23" s="189"/>
      <c r="H23" s="187"/>
      <c r="I23" s="188"/>
      <c r="J23" s="188"/>
      <c r="K23" s="188"/>
      <c r="L23" s="188"/>
      <c r="M23" s="237"/>
      <c r="N23" s="69" t="s">
        <v>393</v>
      </c>
      <c r="O23" s="236"/>
      <c r="P23" s="69" t="s">
        <v>341</v>
      </c>
      <c r="Q23" s="48" t="s">
        <v>433</v>
      </c>
      <c r="R23" s="48" t="s">
        <v>299</v>
      </c>
      <c r="S23" s="48" t="s">
        <v>299</v>
      </c>
      <c r="T23" s="48" t="s">
        <v>299</v>
      </c>
      <c r="U23" s="80">
        <v>0</v>
      </c>
      <c r="V23" s="48" t="s">
        <v>299</v>
      </c>
      <c r="W23" s="48" t="s">
        <v>299</v>
      </c>
      <c r="X23" s="48" t="s">
        <v>299</v>
      </c>
      <c r="Y23" s="236"/>
      <c r="Z23" s="236"/>
      <c r="AA23" s="189"/>
      <c r="AB23" s="186" t="s">
        <v>395</v>
      </c>
      <c r="AC23" s="186" t="s">
        <v>397</v>
      </c>
      <c r="AD23" s="236"/>
      <c r="AE23" s="189"/>
      <c r="AF23" s="236"/>
      <c r="AG23" s="189"/>
      <c r="AH23" s="236"/>
      <c r="AI23" s="236"/>
      <c r="AJ23" s="236"/>
      <c r="AK23" s="242"/>
      <c r="AL23" s="236"/>
      <c r="AM23" s="236"/>
      <c r="AN23" s="236"/>
      <c r="AO23" s="236"/>
      <c r="AP23" s="236"/>
      <c r="AQ23" s="236"/>
      <c r="AR23" s="236"/>
      <c r="AS23" s="236"/>
      <c r="AT23" s="236"/>
      <c r="AU23" s="233"/>
      <c r="AV23" s="233">
        <v>225613000</v>
      </c>
      <c r="AW23" s="234"/>
      <c r="AX23" s="273"/>
    </row>
    <row r="24" spans="1:50" ht="84" customHeight="1">
      <c r="A24" s="189"/>
      <c r="B24" s="189"/>
      <c r="C24" s="258"/>
      <c r="D24" s="186" t="s">
        <v>385</v>
      </c>
      <c r="E24" s="190"/>
      <c r="F24" s="249"/>
      <c r="G24" s="189"/>
      <c r="H24" s="186" t="s">
        <v>377</v>
      </c>
      <c r="I24" s="184" t="s">
        <v>436</v>
      </c>
      <c r="J24" s="184">
        <v>0</v>
      </c>
      <c r="K24" s="184">
        <v>1</v>
      </c>
      <c r="L24" s="184">
        <v>1</v>
      </c>
      <c r="M24" s="247">
        <v>0.2</v>
      </c>
      <c r="N24" s="69" t="s">
        <v>520</v>
      </c>
      <c r="O24" s="236"/>
      <c r="P24" s="69" t="s">
        <v>452</v>
      </c>
      <c r="Q24" s="48">
        <v>2</v>
      </c>
      <c r="R24" s="48">
        <v>0</v>
      </c>
      <c r="S24" s="48">
        <v>1</v>
      </c>
      <c r="T24" s="48">
        <v>1</v>
      </c>
      <c r="U24" s="80">
        <f>(R24+S24+T24)/Q24</f>
        <v>1</v>
      </c>
      <c r="V24" s="70">
        <v>45505</v>
      </c>
      <c r="W24" s="70">
        <v>45657</v>
      </c>
      <c r="X24" s="48">
        <v>150</v>
      </c>
      <c r="Y24" s="236"/>
      <c r="Z24" s="236"/>
      <c r="AA24" s="189"/>
      <c r="AB24" s="189"/>
      <c r="AC24" s="189"/>
      <c r="AD24" s="236"/>
      <c r="AE24" s="189"/>
      <c r="AF24" s="236"/>
      <c r="AG24" s="189"/>
      <c r="AH24" s="236"/>
      <c r="AI24" s="236"/>
      <c r="AJ24" s="236"/>
      <c r="AK24" s="242"/>
      <c r="AL24" s="236"/>
      <c r="AM24" s="236"/>
      <c r="AN24" s="236"/>
      <c r="AO24" s="236"/>
      <c r="AP24" s="236"/>
      <c r="AQ24" s="236"/>
      <c r="AR24" s="236"/>
      <c r="AS24" s="236"/>
      <c r="AT24" s="236"/>
      <c r="AU24" s="233"/>
      <c r="AV24" s="233">
        <v>225613000</v>
      </c>
      <c r="AW24" s="234"/>
      <c r="AX24" s="273"/>
    </row>
    <row r="25" spans="1:50" ht="66.75" customHeight="1">
      <c r="A25" s="187"/>
      <c r="B25" s="187"/>
      <c r="C25" s="259"/>
      <c r="D25" s="187"/>
      <c r="E25" s="190"/>
      <c r="F25" s="249"/>
      <c r="G25" s="187"/>
      <c r="H25" s="187"/>
      <c r="I25" s="188"/>
      <c r="J25" s="188"/>
      <c r="K25" s="188"/>
      <c r="L25" s="188"/>
      <c r="M25" s="266"/>
      <c r="N25" s="69" t="s">
        <v>390</v>
      </c>
      <c r="O25" s="237"/>
      <c r="P25" s="69" t="s">
        <v>341</v>
      </c>
      <c r="Q25" s="48" t="s">
        <v>433</v>
      </c>
      <c r="R25" s="48" t="s">
        <v>299</v>
      </c>
      <c r="S25" s="48" t="s">
        <v>299</v>
      </c>
      <c r="T25" s="48" t="s">
        <v>299</v>
      </c>
      <c r="U25" s="80">
        <v>0</v>
      </c>
      <c r="V25" s="48" t="s">
        <v>299</v>
      </c>
      <c r="W25" s="48" t="s">
        <v>299</v>
      </c>
      <c r="X25" s="48" t="s">
        <v>299</v>
      </c>
      <c r="Y25" s="237"/>
      <c r="Z25" s="237"/>
      <c r="AA25" s="187"/>
      <c r="AB25" s="187"/>
      <c r="AC25" s="187"/>
      <c r="AD25" s="237"/>
      <c r="AE25" s="187"/>
      <c r="AF25" s="237"/>
      <c r="AG25" s="187"/>
      <c r="AH25" s="237"/>
      <c r="AI25" s="237"/>
      <c r="AJ25" s="237"/>
      <c r="AK25" s="243"/>
      <c r="AL25" s="237"/>
      <c r="AM25" s="237"/>
      <c r="AN25" s="237"/>
      <c r="AO25" s="237"/>
      <c r="AP25" s="237"/>
      <c r="AQ25" s="237"/>
      <c r="AR25" s="237"/>
      <c r="AS25" s="237"/>
      <c r="AT25" s="237"/>
      <c r="AU25" s="233"/>
      <c r="AV25" s="233">
        <v>225613000</v>
      </c>
      <c r="AW25" s="234"/>
      <c r="AX25" s="274"/>
    </row>
    <row r="26" spans="1:50" s="110" customFormat="1" ht="45.75" customHeight="1">
      <c r="A26" s="91"/>
      <c r="B26" s="91"/>
      <c r="C26" s="112"/>
      <c r="D26" s="91"/>
      <c r="E26" s="94"/>
      <c r="F26" s="111"/>
      <c r="G26" s="91"/>
      <c r="H26" s="91"/>
      <c r="I26" s="90"/>
      <c r="J26" s="90"/>
      <c r="K26" s="90"/>
      <c r="L26" s="90"/>
      <c r="M26" s="113"/>
      <c r="N26" s="98"/>
      <c r="O26" s="87"/>
      <c r="P26" s="98"/>
      <c r="Q26" s="99"/>
      <c r="R26" s="100" t="s">
        <v>488</v>
      </c>
      <c r="S26" s="99"/>
      <c r="T26" s="99"/>
      <c r="U26" s="101">
        <f>+(U21+U22+U24)/3</f>
        <v>1</v>
      </c>
      <c r="V26" s="99"/>
      <c r="W26" s="99"/>
      <c r="X26" s="99"/>
      <c r="Y26" s="87"/>
      <c r="Z26" s="87"/>
      <c r="AA26" s="91"/>
      <c r="AB26" s="114"/>
      <c r="AC26" s="114"/>
      <c r="AD26" s="87"/>
      <c r="AE26" s="91"/>
      <c r="AF26" s="87"/>
      <c r="AG26" s="91"/>
      <c r="AH26" s="87"/>
      <c r="AI26" s="87"/>
      <c r="AJ26" s="87"/>
      <c r="AK26" s="108"/>
      <c r="AL26" s="87"/>
      <c r="AM26" s="87"/>
      <c r="AN26" s="87"/>
      <c r="AO26" s="87"/>
      <c r="AP26" s="87"/>
      <c r="AQ26" s="87"/>
      <c r="AR26" s="87"/>
      <c r="AS26" s="87"/>
      <c r="AT26" s="87"/>
      <c r="AU26" s="108">
        <v>225640001</v>
      </c>
      <c r="AV26" s="108">
        <f>+AV13</f>
        <v>225613000</v>
      </c>
      <c r="AW26" s="88">
        <f>AV26/AU26</f>
        <v>0.99988033593387549</v>
      </c>
      <c r="AX26" s="109"/>
    </row>
    <row r="27" spans="1:50" ht="75" customHeight="1">
      <c r="A27" s="184" t="s">
        <v>251</v>
      </c>
      <c r="B27" s="184" t="s">
        <v>269</v>
      </c>
      <c r="C27" s="254" t="s">
        <v>428</v>
      </c>
      <c r="D27" s="186" t="s">
        <v>381</v>
      </c>
      <c r="E27" s="190" t="s">
        <v>304</v>
      </c>
      <c r="F27" s="249">
        <v>2024130010038</v>
      </c>
      <c r="G27" s="186" t="s">
        <v>346</v>
      </c>
      <c r="H27" s="186" t="s">
        <v>347</v>
      </c>
      <c r="I27" s="186" t="s">
        <v>436</v>
      </c>
      <c r="J27" s="186">
        <v>0.1</v>
      </c>
      <c r="K27" s="186">
        <v>0.5</v>
      </c>
      <c r="L27" s="186">
        <v>0.4</v>
      </c>
      <c r="M27" s="247">
        <v>1</v>
      </c>
      <c r="N27" s="69" t="s">
        <v>348</v>
      </c>
      <c r="O27" s="251"/>
      <c r="P27" s="69" t="s">
        <v>351</v>
      </c>
      <c r="Q27" s="48">
        <v>10</v>
      </c>
      <c r="R27" s="48">
        <v>2</v>
      </c>
      <c r="S27" s="48">
        <v>4</v>
      </c>
      <c r="T27" s="48">
        <v>4</v>
      </c>
      <c r="U27" s="80">
        <f>(R27+S27+T27)/Q27</f>
        <v>1</v>
      </c>
      <c r="V27" s="70">
        <v>45505</v>
      </c>
      <c r="W27" s="70">
        <v>45657</v>
      </c>
      <c r="X27" s="48">
        <v>150</v>
      </c>
      <c r="Y27" s="248">
        <v>420806</v>
      </c>
      <c r="Z27" s="235" t="s">
        <v>321</v>
      </c>
      <c r="AA27" s="186" t="s">
        <v>322</v>
      </c>
      <c r="AB27" s="190" t="s">
        <v>354</v>
      </c>
      <c r="AC27" s="190" t="s">
        <v>355</v>
      </c>
      <c r="AD27" s="235" t="s">
        <v>329</v>
      </c>
      <c r="AE27" s="186" t="s">
        <v>358</v>
      </c>
      <c r="AF27" s="238">
        <v>88663333.329999998</v>
      </c>
      <c r="AG27" s="186" t="s">
        <v>63</v>
      </c>
      <c r="AH27" s="235" t="s">
        <v>54</v>
      </c>
      <c r="AI27" s="260">
        <v>45555</v>
      </c>
      <c r="AJ27" s="235"/>
      <c r="AK27" s="289">
        <f>58966666.67+110263333.33</f>
        <v>169230000</v>
      </c>
      <c r="AL27" s="245">
        <f>+AK27</f>
        <v>169230000</v>
      </c>
      <c r="AM27" s="245">
        <v>0</v>
      </c>
      <c r="AN27" s="245">
        <f>12300000+58966666.67</f>
        <v>71266666.670000002</v>
      </c>
      <c r="AO27" s="244">
        <v>77416666.670000002</v>
      </c>
      <c r="AP27" s="245">
        <v>0</v>
      </c>
      <c r="AQ27" s="245">
        <v>52900000</v>
      </c>
      <c r="AR27" s="245">
        <v>71950000</v>
      </c>
      <c r="AS27" s="235" t="s">
        <v>333</v>
      </c>
      <c r="AT27" s="235" t="s">
        <v>359</v>
      </c>
      <c r="AU27" s="227">
        <v>169230000</v>
      </c>
      <c r="AV27" s="241">
        <f>+AR27</f>
        <v>71950000</v>
      </c>
      <c r="AW27" s="230">
        <f>AV27/AU27</f>
        <v>0.42516102345919754</v>
      </c>
      <c r="AX27" s="304" t="s">
        <v>524</v>
      </c>
    </row>
    <row r="28" spans="1:50" ht="78" customHeight="1">
      <c r="A28" s="185"/>
      <c r="B28" s="185"/>
      <c r="C28" s="255"/>
      <c r="D28" s="189"/>
      <c r="E28" s="190"/>
      <c r="F28" s="249"/>
      <c r="G28" s="189"/>
      <c r="H28" s="189"/>
      <c r="I28" s="189"/>
      <c r="J28" s="189"/>
      <c r="K28" s="189"/>
      <c r="L28" s="189"/>
      <c r="M28" s="250"/>
      <c r="N28" s="69" t="s">
        <v>510</v>
      </c>
      <c r="O28" s="252"/>
      <c r="P28" s="69" t="s">
        <v>453</v>
      </c>
      <c r="Q28" s="48">
        <v>108</v>
      </c>
      <c r="R28" s="48">
        <v>1</v>
      </c>
      <c r="S28" s="48">
        <v>107</v>
      </c>
      <c r="T28" s="48">
        <v>0</v>
      </c>
      <c r="U28" s="80">
        <f>(R28+S28+T28)/Q28</f>
        <v>1</v>
      </c>
      <c r="V28" s="70">
        <v>45505</v>
      </c>
      <c r="W28" s="70">
        <v>45657</v>
      </c>
      <c r="X28" s="48">
        <v>150</v>
      </c>
      <c r="Y28" s="236"/>
      <c r="Z28" s="236"/>
      <c r="AA28" s="189"/>
      <c r="AB28" s="190"/>
      <c r="AC28" s="190"/>
      <c r="AD28" s="236"/>
      <c r="AE28" s="189"/>
      <c r="AF28" s="239"/>
      <c r="AG28" s="189"/>
      <c r="AH28" s="236"/>
      <c r="AI28" s="236"/>
      <c r="AJ28" s="236"/>
      <c r="AK28" s="290"/>
      <c r="AL28" s="236"/>
      <c r="AM28" s="236"/>
      <c r="AN28" s="236"/>
      <c r="AO28" s="307"/>
      <c r="AP28" s="236"/>
      <c r="AQ28" s="236"/>
      <c r="AR28" s="236"/>
      <c r="AS28" s="236"/>
      <c r="AT28" s="236"/>
      <c r="AU28" s="228"/>
      <c r="AV28" s="242">
        <v>41000000</v>
      </c>
      <c r="AW28" s="231"/>
      <c r="AX28" s="305"/>
    </row>
    <row r="29" spans="1:50" ht="76.5" customHeight="1">
      <c r="A29" s="185"/>
      <c r="B29" s="185"/>
      <c r="C29" s="255"/>
      <c r="D29" s="189"/>
      <c r="E29" s="190"/>
      <c r="F29" s="249"/>
      <c r="G29" s="189"/>
      <c r="H29" s="189"/>
      <c r="I29" s="189"/>
      <c r="J29" s="189"/>
      <c r="K29" s="189"/>
      <c r="L29" s="189"/>
      <c r="M29" s="250"/>
      <c r="N29" s="69" t="s">
        <v>511</v>
      </c>
      <c r="O29" s="252"/>
      <c r="P29" s="69" t="s">
        <v>454</v>
      </c>
      <c r="Q29" s="48">
        <v>1</v>
      </c>
      <c r="R29" s="48">
        <v>0.35</v>
      </c>
      <c r="S29" s="48">
        <v>0.2</v>
      </c>
      <c r="T29" s="48">
        <v>0.45</v>
      </c>
      <c r="U29" s="80">
        <f>(R29+S29+T29)/Q29</f>
        <v>1</v>
      </c>
      <c r="V29" s="70">
        <v>45566</v>
      </c>
      <c r="W29" s="70">
        <v>45657</v>
      </c>
      <c r="X29" s="48">
        <v>90</v>
      </c>
      <c r="Y29" s="236"/>
      <c r="Z29" s="236"/>
      <c r="AA29" s="189"/>
      <c r="AB29" s="190"/>
      <c r="AC29" s="190"/>
      <c r="AD29" s="237"/>
      <c r="AE29" s="187"/>
      <c r="AF29" s="240"/>
      <c r="AG29" s="187"/>
      <c r="AH29" s="236"/>
      <c r="AI29" s="236"/>
      <c r="AJ29" s="236"/>
      <c r="AK29" s="290"/>
      <c r="AL29" s="236"/>
      <c r="AM29" s="236"/>
      <c r="AN29" s="236"/>
      <c r="AO29" s="307"/>
      <c r="AP29" s="236"/>
      <c r="AQ29" s="236"/>
      <c r="AR29" s="236"/>
      <c r="AS29" s="236"/>
      <c r="AT29" s="236"/>
      <c r="AU29" s="228"/>
      <c r="AV29" s="242">
        <v>41000000</v>
      </c>
      <c r="AW29" s="231"/>
      <c r="AX29" s="305"/>
    </row>
    <row r="30" spans="1:50" ht="78" customHeight="1">
      <c r="A30" s="185"/>
      <c r="B30" s="185"/>
      <c r="C30" s="255"/>
      <c r="D30" s="189"/>
      <c r="E30" s="190"/>
      <c r="F30" s="249"/>
      <c r="G30" s="189"/>
      <c r="H30" s="189"/>
      <c r="I30" s="189"/>
      <c r="J30" s="189"/>
      <c r="K30" s="189"/>
      <c r="L30" s="189"/>
      <c r="M30" s="250"/>
      <c r="N30" s="69" t="s">
        <v>349</v>
      </c>
      <c r="O30" s="252"/>
      <c r="P30" s="151" t="s">
        <v>352</v>
      </c>
      <c r="Q30" s="48">
        <v>2</v>
      </c>
      <c r="R30" s="48">
        <v>0</v>
      </c>
      <c r="S30" s="48">
        <v>0</v>
      </c>
      <c r="T30" s="48">
        <v>1</v>
      </c>
      <c r="U30" s="152">
        <f>(R30+S30+T30)/Q30</f>
        <v>0.5</v>
      </c>
      <c r="V30" s="70">
        <v>45566</v>
      </c>
      <c r="W30" s="70">
        <v>45657</v>
      </c>
      <c r="X30" s="48">
        <v>90</v>
      </c>
      <c r="Y30" s="236"/>
      <c r="Z30" s="236"/>
      <c r="AA30" s="189"/>
      <c r="AB30" s="190" t="s">
        <v>356</v>
      </c>
      <c r="AC30" s="190" t="s">
        <v>357</v>
      </c>
      <c r="AD30" s="235" t="s">
        <v>329</v>
      </c>
      <c r="AE30" s="186" t="s">
        <v>332</v>
      </c>
      <c r="AF30" s="238">
        <v>10266666.67</v>
      </c>
      <c r="AG30" s="186" t="s">
        <v>77</v>
      </c>
      <c r="AH30" s="236"/>
      <c r="AI30" s="236"/>
      <c r="AJ30" s="236"/>
      <c r="AK30" s="290"/>
      <c r="AL30" s="236"/>
      <c r="AM30" s="236"/>
      <c r="AN30" s="236"/>
      <c r="AO30" s="307"/>
      <c r="AP30" s="236"/>
      <c r="AQ30" s="236"/>
      <c r="AR30" s="236"/>
      <c r="AS30" s="236"/>
      <c r="AT30" s="236"/>
      <c r="AU30" s="228"/>
      <c r="AV30" s="242">
        <v>41000000</v>
      </c>
      <c r="AW30" s="231"/>
      <c r="AX30" s="305"/>
    </row>
    <row r="31" spans="1:50" ht="64.5" customHeight="1">
      <c r="A31" s="188"/>
      <c r="B31" s="188"/>
      <c r="C31" s="256"/>
      <c r="D31" s="187"/>
      <c r="E31" s="190"/>
      <c r="F31" s="249"/>
      <c r="G31" s="187"/>
      <c r="H31" s="187"/>
      <c r="I31" s="187"/>
      <c r="J31" s="187"/>
      <c r="K31" s="187"/>
      <c r="L31" s="187"/>
      <c r="M31" s="237"/>
      <c r="N31" s="69" t="s">
        <v>350</v>
      </c>
      <c r="O31" s="253"/>
      <c r="P31" s="69" t="s">
        <v>353</v>
      </c>
      <c r="Q31" s="48">
        <v>2</v>
      </c>
      <c r="R31" s="48">
        <v>0</v>
      </c>
      <c r="S31" s="48">
        <v>0</v>
      </c>
      <c r="T31" s="48">
        <v>0</v>
      </c>
      <c r="U31" s="80">
        <f>(R31+S31)/Q31</f>
        <v>0</v>
      </c>
      <c r="V31" s="70">
        <v>45566</v>
      </c>
      <c r="W31" s="70">
        <v>45657</v>
      </c>
      <c r="X31" s="48">
        <v>90</v>
      </c>
      <c r="Y31" s="237"/>
      <c r="Z31" s="237"/>
      <c r="AA31" s="187"/>
      <c r="AB31" s="190"/>
      <c r="AC31" s="190"/>
      <c r="AD31" s="237"/>
      <c r="AE31" s="187"/>
      <c r="AF31" s="240"/>
      <c r="AG31" s="187"/>
      <c r="AH31" s="237"/>
      <c r="AI31" s="237"/>
      <c r="AJ31" s="237"/>
      <c r="AK31" s="291"/>
      <c r="AL31" s="237"/>
      <c r="AM31" s="237"/>
      <c r="AN31" s="237"/>
      <c r="AO31" s="308"/>
      <c r="AP31" s="237"/>
      <c r="AQ31" s="237"/>
      <c r="AR31" s="237"/>
      <c r="AS31" s="237"/>
      <c r="AT31" s="237"/>
      <c r="AU31" s="229"/>
      <c r="AV31" s="243">
        <v>41000000</v>
      </c>
      <c r="AW31" s="232"/>
      <c r="AX31" s="306"/>
    </row>
    <row r="32" spans="1:50" s="110" customFormat="1" ht="64.5" customHeight="1">
      <c r="A32" s="90"/>
      <c r="B32" s="115"/>
      <c r="C32" s="116"/>
      <c r="D32" s="91"/>
      <c r="E32" s="94"/>
      <c r="F32" s="111"/>
      <c r="G32" s="114"/>
      <c r="H32" s="91"/>
      <c r="I32" s="91"/>
      <c r="J32" s="91"/>
      <c r="K32" s="91"/>
      <c r="L32" s="91"/>
      <c r="M32" s="87"/>
      <c r="N32" s="98"/>
      <c r="O32" s="117"/>
      <c r="P32" s="98"/>
      <c r="Q32" s="182" t="s">
        <v>488</v>
      </c>
      <c r="R32" s="203"/>
      <c r="S32" s="183"/>
      <c r="T32" s="143"/>
      <c r="U32" s="101">
        <f>(U27+U28+U29+U30+U31)/5</f>
        <v>0.7</v>
      </c>
      <c r="V32" s="102"/>
      <c r="W32" s="102"/>
      <c r="X32" s="99"/>
      <c r="Y32" s="87"/>
      <c r="Z32" s="87"/>
      <c r="AA32" s="91"/>
      <c r="AB32" s="93"/>
      <c r="AC32" s="93"/>
      <c r="AD32" s="89"/>
      <c r="AE32" s="91"/>
      <c r="AF32" s="107"/>
      <c r="AG32" s="91"/>
      <c r="AH32" s="87"/>
      <c r="AI32" s="87"/>
      <c r="AJ32" s="87"/>
      <c r="AK32" s="118"/>
      <c r="AL32" s="87"/>
      <c r="AM32" s="87"/>
      <c r="AN32" s="87"/>
      <c r="AO32" s="87"/>
      <c r="AP32" s="87"/>
      <c r="AQ32" s="87"/>
      <c r="AR32" s="87"/>
      <c r="AS32" s="87"/>
      <c r="AT32" s="87"/>
      <c r="AU32" s="108">
        <v>169230000</v>
      </c>
      <c r="AV32" s="108">
        <f>+AV27</f>
        <v>71950000</v>
      </c>
      <c r="AW32" s="88">
        <f>AV32/AU32</f>
        <v>0.42516102345919754</v>
      </c>
      <c r="AX32" s="109"/>
    </row>
    <row r="33" spans="1:50" ht="68.25" customHeight="1">
      <c r="A33" s="184" t="s">
        <v>251</v>
      </c>
      <c r="B33" s="194" t="s">
        <v>252</v>
      </c>
      <c r="C33" s="193" t="s">
        <v>429</v>
      </c>
      <c r="D33" s="186" t="s">
        <v>378</v>
      </c>
      <c r="E33" s="190" t="s">
        <v>302</v>
      </c>
      <c r="F33" s="249">
        <v>2024130010039</v>
      </c>
      <c r="G33" s="190" t="s">
        <v>309</v>
      </c>
      <c r="H33" s="186" t="s">
        <v>310</v>
      </c>
      <c r="I33" s="186" t="s">
        <v>439</v>
      </c>
      <c r="J33" s="186">
        <v>0</v>
      </c>
      <c r="K33" s="186">
        <v>0</v>
      </c>
      <c r="L33" s="186">
        <v>0</v>
      </c>
      <c r="M33" s="247">
        <v>0.5</v>
      </c>
      <c r="N33" s="69" t="s">
        <v>313</v>
      </c>
      <c r="O33" s="269"/>
      <c r="P33" s="69" t="s">
        <v>316</v>
      </c>
      <c r="Q33" s="48">
        <v>30</v>
      </c>
      <c r="R33" s="48">
        <v>0</v>
      </c>
      <c r="S33" s="48">
        <v>0</v>
      </c>
      <c r="T33" s="48">
        <v>0</v>
      </c>
      <c r="U33" s="80">
        <f t="shared" ref="U33" si="0">(R33+S33)/Q33</f>
        <v>0</v>
      </c>
      <c r="V33" s="70">
        <v>45566</v>
      </c>
      <c r="W33" s="70">
        <v>45657</v>
      </c>
      <c r="X33" s="48">
        <v>90</v>
      </c>
      <c r="Y33" s="248">
        <v>420806</v>
      </c>
      <c r="Z33" s="235" t="s">
        <v>321</v>
      </c>
      <c r="AA33" s="186" t="s">
        <v>322</v>
      </c>
      <c r="AB33" s="186" t="s">
        <v>323</v>
      </c>
      <c r="AC33" s="186" t="s">
        <v>326</v>
      </c>
      <c r="AD33" s="48" t="s">
        <v>329</v>
      </c>
      <c r="AE33" s="186" t="s">
        <v>331</v>
      </c>
      <c r="AF33" s="268">
        <v>520725262.81999999</v>
      </c>
      <c r="AG33" s="186" t="s">
        <v>63</v>
      </c>
      <c r="AH33" s="235" t="s">
        <v>54</v>
      </c>
      <c r="AI33" s="260">
        <v>45555</v>
      </c>
      <c r="AJ33" s="235"/>
      <c r="AK33" s="289">
        <f>663900000+728400000+1</f>
        <v>1392300001</v>
      </c>
      <c r="AL33" s="245">
        <f>+AK33</f>
        <v>1392300001</v>
      </c>
      <c r="AM33" s="245">
        <v>0</v>
      </c>
      <c r="AN33" s="245">
        <f>100875000+663900000</f>
        <v>764775000</v>
      </c>
      <c r="AO33" s="245">
        <v>1386375263</v>
      </c>
      <c r="AP33" s="245">
        <v>0</v>
      </c>
      <c r="AQ33" s="245">
        <f>529000000+25525000</f>
        <v>554525000</v>
      </c>
      <c r="AR33" s="245">
        <v>964100912.14999998</v>
      </c>
      <c r="AS33" s="235" t="s">
        <v>333</v>
      </c>
      <c r="AT33" s="235" t="s">
        <v>334</v>
      </c>
      <c r="AU33" s="227">
        <v>1392300001</v>
      </c>
      <c r="AV33" s="227">
        <f>+AR33</f>
        <v>964100912.14999998</v>
      </c>
      <c r="AW33" s="230">
        <f>AV33/AU33</f>
        <v>0.6924519941517977</v>
      </c>
      <c r="AX33" s="272" t="s">
        <v>522</v>
      </c>
    </row>
    <row r="34" spans="1:50" ht="79.5" customHeight="1">
      <c r="A34" s="185"/>
      <c r="B34" s="194"/>
      <c r="C34" s="193"/>
      <c r="D34" s="189"/>
      <c r="E34" s="190"/>
      <c r="F34" s="249"/>
      <c r="G34" s="190"/>
      <c r="H34" s="189"/>
      <c r="I34" s="189"/>
      <c r="J34" s="189"/>
      <c r="K34" s="189"/>
      <c r="L34" s="189"/>
      <c r="M34" s="250"/>
      <c r="N34" s="69" t="s">
        <v>314</v>
      </c>
      <c r="O34" s="270"/>
      <c r="P34" s="69" t="s">
        <v>455</v>
      </c>
      <c r="Q34" s="48">
        <v>1</v>
      </c>
      <c r="R34" s="48">
        <v>0</v>
      </c>
      <c r="S34" s="48">
        <v>0.3</v>
      </c>
      <c r="T34" s="48">
        <v>0.7</v>
      </c>
      <c r="U34" s="80">
        <f t="shared" ref="U34:U39" si="1">(R34+S34+T34)/Q34</f>
        <v>1</v>
      </c>
      <c r="V34" s="70">
        <v>45566</v>
      </c>
      <c r="W34" s="70">
        <v>45657</v>
      </c>
      <c r="X34" s="48">
        <v>90</v>
      </c>
      <c r="Y34" s="236"/>
      <c r="Z34" s="236"/>
      <c r="AA34" s="189"/>
      <c r="AB34" s="187"/>
      <c r="AC34" s="187"/>
      <c r="AD34" s="48" t="s">
        <v>329</v>
      </c>
      <c r="AE34" s="189"/>
      <c r="AF34" s="239"/>
      <c r="AG34" s="189"/>
      <c r="AH34" s="236"/>
      <c r="AI34" s="261"/>
      <c r="AJ34" s="236"/>
      <c r="AK34" s="290"/>
      <c r="AL34" s="236"/>
      <c r="AM34" s="236"/>
      <c r="AN34" s="236"/>
      <c r="AO34" s="236"/>
      <c r="AP34" s="236"/>
      <c r="AQ34" s="236"/>
      <c r="AR34" s="236"/>
      <c r="AS34" s="236"/>
      <c r="AT34" s="236"/>
      <c r="AU34" s="228"/>
      <c r="AV34" s="228">
        <v>394000000</v>
      </c>
      <c r="AW34" s="231"/>
      <c r="AX34" s="273"/>
    </row>
    <row r="35" spans="1:50" ht="57">
      <c r="A35" s="185"/>
      <c r="B35" s="194"/>
      <c r="C35" s="193"/>
      <c r="D35" s="189"/>
      <c r="E35" s="190"/>
      <c r="F35" s="249"/>
      <c r="G35" s="190"/>
      <c r="H35" s="189"/>
      <c r="I35" s="189"/>
      <c r="J35" s="189"/>
      <c r="K35" s="189"/>
      <c r="L35" s="189"/>
      <c r="M35" s="250"/>
      <c r="N35" s="69" t="s">
        <v>315</v>
      </c>
      <c r="O35" s="270"/>
      <c r="P35" s="69" t="s">
        <v>456</v>
      </c>
      <c r="Q35" s="48">
        <v>3</v>
      </c>
      <c r="R35" s="48">
        <v>0.3</v>
      </c>
      <c r="S35" s="48">
        <v>1.7</v>
      </c>
      <c r="T35" s="48">
        <v>1</v>
      </c>
      <c r="U35" s="80">
        <f t="shared" si="1"/>
        <v>1</v>
      </c>
      <c r="V35" s="70">
        <v>45536</v>
      </c>
      <c r="W35" s="70">
        <v>45657</v>
      </c>
      <c r="X35" s="48">
        <v>120</v>
      </c>
      <c r="Y35" s="236"/>
      <c r="Z35" s="236"/>
      <c r="AA35" s="189"/>
      <c r="AB35" s="186" t="s">
        <v>324</v>
      </c>
      <c r="AC35" s="186" t="s">
        <v>327</v>
      </c>
      <c r="AD35" s="48" t="s">
        <v>329</v>
      </c>
      <c r="AE35" s="189"/>
      <c r="AF35" s="239"/>
      <c r="AG35" s="189"/>
      <c r="AH35" s="236"/>
      <c r="AI35" s="261"/>
      <c r="AJ35" s="236"/>
      <c r="AK35" s="290"/>
      <c r="AL35" s="236"/>
      <c r="AM35" s="236"/>
      <c r="AN35" s="236"/>
      <c r="AO35" s="236"/>
      <c r="AP35" s="236"/>
      <c r="AQ35" s="236"/>
      <c r="AR35" s="236"/>
      <c r="AS35" s="236"/>
      <c r="AT35" s="236"/>
      <c r="AU35" s="228"/>
      <c r="AV35" s="228">
        <v>394000000</v>
      </c>
      <c r="AW35" s="231"/>
      <c r="AX35" s="273"/>
    </row>
    <row r="36" spans="1:50" ht="77.25" customHeight="1">
      <c r="A36" s="185"/>
      <c r="B36" s="194"/>
      <c r="C36" s="193"/>
      <c r="D36" s="186" t="s">
        <v>379</v>
      </c>
      <c r="E36" s="190"/>
      <c r="F36" s="249"/>
      <c r="G36" s="190"/>
      <c r="H36" s="186" t="s">
        <v>311</v>
      </c>
      <c r="I36" s="186" t="s">
        <v>440</v>
      </c>
      <c r="J36" s="186">
        <v>0.04</v>
      </c>
      <c r="K36" s="186">
        <v>0.96</v>
      </c>
      <c r="L36" s="186">
        <v>1</v>
      </c>
      <c r="M36" s="247">
        <v>0.4</v>
      </c>
      <c r="N36" s="69" t="s">
        <v>317</v>
      </c>
      <c r="O36" s="270"/>
      <c r="P36" s="69" t="s">
        <v>457</v>
      </c>
      <c r="Q36" s="48">
        <v>1</v>
      </c>
      <c r="R36" s="48">
        <v>0.02</v>
      </c>
      <c r="S36" s="48">
        <v>0.68</v>
      </c>
      <c r="T36" s="48">
        <v>0.3</v>
      </c>
      <c r="U36" s="80">
        <f t="shared" si="1"/>
        <v>1</v>
      </c>
      <c r="V36" s="70">
        <v>45536</v>
      </c>
      <c r="W36" s="70">
        <v>45657</v>
      </c>
      <c r="X36" s="48">
        <v>120</v>
      </c>
      <c r="Y36" s="236"/>
      <c r="Z36" s="236"/>
      <c r="AA36" s="189"/>
      <c r="AB36" s="189"/>
      <c r="AC36" s="189"/>
      <c r="AD36" s="48" t="s">
        <v>329</v>
      </c>
      <c r="AE36" s="187"/>
      <c r="AF36" s="240"/>
      <c r="AG36" s="187"/>
      <c r="AH36" s="236"/>
      <c r="AI36" s="261"/>
      <c r="AJ36" s="236"/>
      <c r="AK36" s="290"/>
      <c r="AL36" s="236"/>
      <c r="AM36" s="236"/>
      <c r="AN36" s="236"/>
      <c r="AO36" s="236"/>
      <c r="AP36" s="236"/>
      <c r="AQ36" s="236"/>
      <c r="AR36" s="236"/>
      <c r="AS36" s="236"/>
      <c r="AT36" s="236"/>
      <c r="AU36" s="228"/>
      <c r="AV36" s="228">
        <v>394000000</v>
      </c>
      <c r="AW36" s="231"/>
      <c r="AX36" s="273"/>
    </row>
    <row r="37" spans="1:50" ht="90" customHeight="1">
      <c r="A37" s="185"/>
      <c r="B37" s="194"/>
      <c r="C37" s="193"/>
      <c r="D37" s="189"/>
      <c r="E37" s="190"/>
      <c r="F37" s="249"/>
      <c r="G37" s="190"/>
      <c r="H37" s="189"/>
      <c r="I37" s="189"/>
      <c r="J37" s="189"/>
      <c r="K37" s="189"/>
      <c r="L37" s="189"/>
      <c r="M37" s="250"/>
      <c r="N37" s="69" t="s">
        <v>318</v>
      </c>
      <c r="O37" s="270"/>
      <c r="P37" s="69" t="s">
        <v>458</v>
      </c>
      <c r="Q37" s="48">
        <v>1</v>
      </c>
      <c r="R37" s="48">
        <v>0.02</v>
      </c>
      <c r="S37" s="48">
        <v>0.68</v>
      </c>
      <c r="T37" s="48">
        <v>0.3</v>
      </c>
      <c r="U37" s="80">
        <f t="shared" si="1"/>
        <v>1</v>
      </c>
      <c r="V37" s="70">
        <v>45566</v>
      </c>
      <c r="W37" s="70">
        <v>45657</v>
      </c>
      <c r="X37" s="48">
        <v>90</v>
      </c>
      <c r="Y37" s="236"/>
      <c r="Z37" s="236"/>
      <c r="AA37" s="189"/>
      <c r="AB37" s="187"/>
      <c r="AC37" s="187"/>
      <c r="AD37" s="48" t="s">
        <v>329</v>
      </c>
      <c r="AE37" s="186" t="s">
        <v>332</v>
      </c>
      <c r="AF37" s="238">
        <v>207674737.18000001</v>
      </c>
      <c r="AG37" s="186" t="s">
        <v>77</v>
      </c>
      <c r="AH37" s="236"/>
      <c r="AI37" s="261"/>
      <c r="AJ37" s="236"/>
      <c r="AK37" s="290"/>
      <c r="AL37" s="236"/>
      <c r="AM37" s="236"/>
      <c r="AN37" s="236"/>
      <c r="AO37" s="236"/>
      <c r="AP37" s="236"/>
      <c r="AQ37" s="236"/>
      <c r="AR37" s="236"/>
      <c r="AS37" s="236"/>
      <c r="AT37" s="236"/>
      <c r="AU37" s="228"/>
      <c r="AV37" s="228">
        <v>394000000</v>
      </c>
      <c r="AW37" s="231"/>
      <c r="AX37" s="273"/>
    </row>
    <row r="38" spans="1:50" ht="87.75" customHeight="1">
      <c r="A38" s="185"/>
      <c r="B38" s="194"/>
      <c r="C38" s="193"/>
      <c r="D38" s="187"/>
      <c r="E38" s="190"/>
      <c r="F38" s="249"/>
      <c r="G38" s="190"/>
      <c r="H38" s="187"/>
      <c r="I38" s="187"/>
      <c r="J38" s="187"/>
      <c r="K38" s="187"/>
      <c r="L38" s="187"/>
      <c r="M38" s="266"/>
      <c r="N38" s="69" t="s">
        <v>319</v>
      </c>
      <c r="O38" s="270"/>
      <c r="P38" s="69" t="s">
        <v>459</v>
      </c>
      <c r="Q38" s="48">
        <v>1</v>
      </c>
      <c r="R38" s="48">
        <v>0</v>
      </c>
      <c r="S38" s="48">
        <v>0</v>
      </c>
      <c r="T38" s="48">
        <v>1</v>
      </c>
      <c r="U38" s="80">
        <f t="shared" si="1"/>
        <v>1</v>
      </c>
      <c r="V38" s="70">
        <v>45566</v>
      </c>
      <c r="W38" s="70">
        <v>45657</v>
      </c>
      <c r="X38" s="48">
        <v>90</v>
      </c>
      <c r="Y38" s="236"/>
      <c r="Z38" s="236"/>
      <c r="AA38" s="189"/>
      <c r="AB38" s="186" t="s">
        <v>325</v>
      </c>
      <c r="AC38" s="186" t="s">
        <v>328</v>
      </c>
      <c r="AD38" s="48" t="s">
        <v>329</v>
      </c>
      <c r="AE38" s="189"/>
      <c r="AF38" s="239"/>
      <c r="AG38" s="189"/>
      <c r="AH38" s="236"/>
      <c r="AI38" s="261"/>
      <c r="AJ38" s="236"/>
      <c r="AK38" s="290"/>
      <c r="AL38" s="236"/>
      <c r="AM38" s="236"/>
      <c r="AN38" s="236"/>
      <c r="AO38" s="236"/>
      <c r="AP38" s="236"/>
      <c r="AQ38" s="236"/>
      <c r="AR38" s="236"/>
      <c r="AS38" s="236"/>
      <c r="AT38" s="236"/>
      <c r="AU38" s="228"/>
      <c r="AV38" s="228">
        <v>394000000</v>
      </c>
      <c r="AW38" s="231"/>
      <c r="AX38" s="273"/>
    </row>
    <row r="39" spans="1:50" ht="57">
      <c r="A39" s="185"/>
      <c r="B39" s="194"/>
      <c r="C39" s="193"/>
      <c r="D39" s="42" t="s">
        <v>380</v>
      </c>
      <c r="E39" s="190"/>
      <c r="F39" s="249"/>
      <c r="G39" s="190"/>
      <c r="H39" s="42" t="s">
        <v>312</v>
      </c>
      <c r="I39" s="42" t="s">
        <v>441</v>
      </c>
      <c r="J39" s="42">
        <v>0</v>
      </c>
      <c r="K39" s="42">
        <v>0</v>
      </c>
      <c r="L39" s="42">
        <v>1</v>
      </c>
      <c r="M39" s="68">
        <v>0.1</v>
      </c>
      <c r="N39" s="69" t="s">
        <v>320</v>
      </c>
      <c r="O39" s="271"/>
      <c r="P39" s="69" t="s">
        <v>460</v>
      </c>
      <c r="Q39" s="48">
        <v>1</v>
      </c>
      <c r="R39" s="48">
        <v>0</v>
      </c>
      <c r="S39" s="48">
        <v>0</v>
      </c>
      <c r="T39" s="48">
        <v>1</v>
      </c>
      <c r="U39" s="80">
        <f t="shared" si="1"/>
        <v>1</v>
      </c>
      <c r="V39" s="70">
        <v>45566</v>
      </c>
      <c r="W39" s="70">
        <v>45657</v>
      </c>
      <c r="X39" s="48">
        <v>90</v>
      </c>
      <c r="Y39" s="237"/>
      <c r="Z39" s="237"/>
      <c r="AA39" s="187"/>
      <c r="AB39" s="187"/>
      <c r="AC39" s="187"/>
      <c r="AD39" s="48" t="s">
        <v>330</v>
      </c>
      <c r="AE39" s="187"/>
      <c r="AF39" s="240"/>
      <c r="AG39" s="187"/>
      <c r="AH39" s="237"/>
      <c r="AI39" s="262"/>
      <c r="AJ39" s="237"/>
      <c r="AK39" s="291"/>
      <c r="AL39" s="237"/>
      <c r="AM39" s="237"/>
      <c r="AN39" s="237"/>
      <c r="AO39" s="237"/>
      <c r="AP39" s="237"/>
      <c r="AQ39" s="237"/>
      <c r="AR39" s="237"/>
      <c r="AS39" s="237"/>
      <c r="AT39" s="237"/>
      <c r="AU39" s="228"/>
      <c r="AV39" s="228">
        <v>394000000</v>
      </c>
      <c r="AW39" s="231"/>
      <c r="AX39" s="274"/>
    </row>
    <row r="40" spans="1:50" s="110" customFormat="1" ht="36" customHeight="1">
      <c r="A40" s="185"/>
      <c r="B40" s="194"/>
      <c r="C40" s="193"/>
      <c r="D40" s="93"/>
      <c r="E40" s="94"/>
      <c r="F40" s="111"/>
      <c r="G40" s="93"/>
      <c r="H40" s="93"/>
      <c r="I40" s="93"/>
      <c r="J40" s="93"/>
      <c r="K40" s="93"/>
      <c r="L40" s="93"/>
      <c r="M40" s="97"/>
      <c r="N40" s="98"/>
      <c r="O40" s="119"/>
      <c r="P40" s="98"/>
      <c r="Q40" s="182" t="s">
        <v>488</v>
      </c>
      <c r="R40" s="203"/>
      <c r="S40" s="183"/>
      <c r="T40" s="143"/>
      <c r="U40" s="101">
        <f>(U33+U34+U35+U36+U37+U38+U39)/7</f>
        <v>0.8571428571428571</v>
      </c>
      <c r="V40" s="102"/>
      <c r="W40" s="102"/>
      <c r="X40" s="99"/>
      <c r="Y40" s="87"/>
      <c r="Z40" s="87"/>
      <c r="AA40" s="91"/>
      <c r="AB40" s="114"/>
      <c r="AC40" s="114"/>
      <c r="AD40" s="99"/>
      <c r="AE40" s="114"/>
      <c r="AF40" s="107"/>
      <c r="AG40" s="91"/>
      <c r="AH40" s="87"/>
      <c r="AI40" s="106"/>
      <c r="AJ40" s="87"/>
      <c r="AK40" s="118"/>
      <c r="AL40" s="87"/>
      <c r="AM40" s="87"/>
      <c r="AN40" s="87"/>
      <c r="AO40" s="87"/>
      <c r="AP40" s="87"/>
      <c r="AQ40" s="87"/>
      <c r="AR40" s="87"/>
      <c r="AS40" s="87"/>
      <c r="AT40" s="87"/>
      <c r="AU40" s="228"/>
      <c r="AV40" s="228">
        <v>394000000</v>
      </c>
      <c r="AW40" s="231"/>
      <c r="AX40" s="109"/>
    </row>
    <row r="41" spans="1:50" ht="38.25" customHeight="1">
      <c r="A41" s="185"/>
      <c r="B41" s="194"/>
      <c r="C41" s="193"/>
      <c r="D41" s="186" t="s">
        <v>433</v>
      </c>
      <c r="E41" s="190" t="s">
        <v>303</v>
      </c>
      <c r="F41" s="249">
        <v>2024130010033</v>
      </c>
      <c r="G41" s="186" t="s">
        <v>336</v>
      </c>
      <c r="H41" s="186" t="s">
        <v>337</v>
      </c>
      <c r="I41" s="186" t="s">
        <v>436</v>
      </c>
      <c r="J41" s="186">
        <v>0</v>
      </c>
      <c r="K41" s="186">
        <v>0</v>
      </c>
      <c r="L41" s="186">
        <v>0</v>
      </c>
      <c r="M41" s="247">
        <v>0.6</v>
      </c>
      <c r="N41" s="69" t="s">
        <v>335</v>
      </c>
      <c r="O41" s="235" t="s">
        <v>211</v>
      </c>
      <c r="P41" s="42" t="s">
        <v>341</v>
      </c>
      <c r="Q41" s="48" t="s">
        <v>433</v>
      </c>
      <c r="R41" s="48" t="s">
        <v>299</v>
      </c>
      <c r="S41" s="48" t="s">
        <v>299</v>
      </c>
      <c r="T41" s="48" t="s">
        <v>299</v>
      </c>
      <c r="U41" s="80">
        <v>0</v>
      </c>
      <c r="V41" s="48" t="s">
        <v>299</v>
      </c>
      <c r="W41" s="48" t="s">
        <v>299</v>
      </c>
      <c r="X41" s="48" t="s">
        <v>299</v>
      </c>
      <c r="Y41" s="248">
        <v>210403</v>
      </c>
      <c r="Z41" s="186" t="s">
        <v>321</v>
      </c>
      <c r="AA41" s="186" t="s">
        <v>322</v>
      </c>
      <c r="AB41" s="42" t="s">
        <v>323</v>
      </c>
      <c r="AC41" s="42" t="s">
        <v>343</v>
      </c>
      <c r="AD41" s="48" t="s">
        <v>299</v>
      </c>
      <c r="AE41" s="48" t="s">
        <v>299</v>
      </c>
      <c r="AF41" s="235">
        <v>0</v>
      </c>
      <c r="AG41" s="186"/>
      <c r="AH41" s="251"/>
      <c r="AI41" s="235" t="s">
        <v>299</v>
      </c>
      <c r="AJ41" s="251"/>
      <c r="AK41" s="241">
        <v>1</v>
      </c>
      <c r="AL41" s="241">
        <v>1</v>
      </c>
      <c r="AM41" s="241">
        <v>0</v>
      </c>
      <c r="AN41" s="241"/>
      <c r="AO41" s="241"/>
      <c r="AP41" s="241">
        <v>0</v>
      </c>
      <c r="AQ41" s="241"/>
      <c r="AR41" s="241"/>
      <c r="AS41" s="235" t="s">
        <v>333</v>
      </c>
      <c r="AT41" s="235" t="s">
        <v>345</v>
      </c>
      <c r="AU41" s="228"/>
      <c r="AV41" s="228">
        <v>394000000</v>
      </c>
      <c r="AW41" s="231"/>
      <c r="AX41" s="272"/>
    </row>
    <row r="42" spans="1:50" ht="71.25">
      <c r="A42" s="185"/>
      <c r="B42" s="194"/>
      <c r="C42" s="193"/>
      <c r="D42" s="187"/>
      <c r="E42" s="190"/>
      <c r="F42" s="249"/>
      <c r="G42" s="189"/>
      <c r="H42" s="187"/>
      <c r="I42" s="187"/>
      <c r="J42" s="187"/>
      <c r="K42" s="187"/>
      <c r="L42" s="187"/>
      <c r="M42" s="237"/>
      <c r="N42" s="69" t="s">
        <v>340</v>
      </c>
      <c r="O42" s="236"/>
      <c r="P42" s="42" t="s">
        <v>341</v>
      </c>
      <c r="Q42" s="48" t="s">
        <v>433</v>
      </c>
      <c r="R42" s="48" t="s">
        <v>299</v>
      </c>
      <c r="S42" s="48" t="s">
        <v>299</v>
      </c>
      <c r="T42" s="48" t="s">
        <v>299</v>
      </c>
      <c r="U42" s="80">
        <v>0</v>
      </c>
      <c r="V42" s="48" t="s">
        <v>299</v>
      </c>
      <c r="W42" s="48" t="s">
        <v>299</v>
      </c>
      <c r="X42" s="48" t="s">
        <v>299</v>
      </c>
      <c r="Y42" s="236"/>
      <c r="Z42" s="189"/>
      <c r="AA42" s="189"/>
      <c r="AB42" s="42" t="s">
        <v>342</v>
      </c>
      <c r="AC42" s="42" t="s">
        <v>344</v>
      </c>
      <c r="AD42" s="48" t="s">
        <v>299</v>
      </c>
      <c r="AE42" s="48" t="s">
        <v>299</v>
      </c>
      <c r="AF42" s="236"/>
      <c r="AG42" s="189"/>
      <c r="AH42" s="252"/>
      <c r="AI42" s="236"/>
      <c r="AJ42" s="252"/>
      <c r="AK42" s="242"/>
      <c r="AL42" s="242"/>
      <c r="AM42" s="242"/>
      <c r="AN42" s="242"/>
      <c r="AO42" s="242"/>
      <c r="AP42" s="242"/>
      <c r="AQ42" s="242"/>
      <c r="AR42" s="242"/>
      <c r="AS42" s="236"/>
      <c r="AT42" s="236"/>
      <c r="AU42" s="228"/>
      <c r="AV42" s="228">
        <v>394000000</v>
      </c>
      <c r="AW42" s="231"/>
      <c r="AX42" s="273"/>
    </row>
    <row r="43" spans="1:50" ht="57">
      <c r="A43" s="185"/>
      <c r="B43" s="194"/>
      <c r="C43" s="193"/>
      <c r="D43" s="42" t="s">
        <v>433</v>
      </c>
      <c r="E43" s="190"/>
      <c r="F43" s="249"/>
      <c r="G43" s="187"/>
      <c r="H43" s="42" t="s">
        <v>338</v>
      </c>
      <c r="I43" s="42" t="s">
        <v>442</v>
      </c>
      <c r="J43" s="42">
        <v>0</v>
      </c>
      <c r="K43" s="42">
        <v>0</v>
      </c>
      <c r="L43" s="42">
        <v>0</v>
      </c>
      <c r="M43" s="68">
        <v>0.4</v>
      </c>
      <c r="N43" s="69" t="s">
        <v>339</v>
      </c>
      <c r="O43" s="237"/>
      <c r="P43" s="42" t="s">
        <v>341</v>
      </c>
      <c r="Q43" s="48" t="s">
        <v>433</v>
      </c>
      <c r="R43" s="48" t="s">
        <v>299</v>
      </c>
      <c r="S43" s="48" t="s">
        <v>299</v>
      </c>
      <c r="T43" s="48" t="s">
        <v>299</v>
      </c>
      <c r="U43" s="80">
        <v>0</v>
      </c>
      <c r="V43" s="48" t="s">
        <v>299</v>
      </c>
      <c r="W43" s="48" t="s">
        <v>299</v>
      </c>
      <c r="X43" s="48" t="s">
        <v>299</v>
      </c>
      <c r="Y43" s="237"/>
      <c r="Z43" s="187"/>
      <c r="AA43" s="187"/>
      <c r="AB43" s="42" t="s">
        <v>324</v>
      </c>
      <c r="AC43" s="42" t="s">
        <v>327</v>
      </c>
      <c r="AD43" s="48" t="s">
        <v>299</v>
      </c>
      <c r="AE43" s="48" t="s">
        <v>299</v>
      </c>
      <c r="AF43" s="237"/>
      <c r="AG43" s="187"/>
      <c r="AH43" s="253"/>
      <c r="AI43" s="237"/>
      <c r="AJ43" s="253"/>
      <c r="AK43" s="243"/>
      <c r="AL43" s="243"/>
      <c r="AM43" s="243"/>
      <c r="AN43" s="243"/>
      <c r="AO43" s="243"/>
      <c r="AP43" s="243"/>
      <c r="AQ43" s="243"/>
      <c r="AR43" s="243"/>
      <c r="AS43" s="237"/>
      <c r="AT43" s="237"/>
      <c r="AU43" s="229"/>
      <c r="AV43" s="229">
        <v>394000000</v>
      </c>
      <c r="AW43" s="232"/>
      <c r="AX43" s="274"/>
    </row>
    <row r="44" spans="1:50" s="110" customFormat="1" ht="48.75" customHeight="1">
      <c r="A44" s="90"/>
      <c r="B44" s="2"/>
      <c r="C44" s="120"/>
      <c r="D44" s="94"/>
      <c r="E44" s="94"/>
      <c r="F44" s="111"/>
      <c r="G44" s="91"/>
      <c r="H44" s="93"/>
      <c r="I44" s="94"/>
      <c r="J44" s="93"/>
      <c r="K44" s="93"/>
      <c r="L44" s="93"/>
      <c r="M44" s="97"/>
      <c r="N44" s="98"/>
      <c r="O44" s="87"/>
      <c r="P44" s="94"/>
      <c r="Q44" s="182" t="s">
        <v>488</v>
      </c>
      <c r="R44" s="203"/>
      <c r="S44" s="183"/>
      <c r="T44" s="143"/>
      <c r="U44" s="101">
        <v>0</v>
      </c>
      <c r="V44" s="99"/>
      <c r="W44" s="99"/>
      <c r="X44" s="99"/>
      <c r="Y44" s="87"/>
      <c r="Z44" s="91"/>
      <c r="AA44" s="91"/>
      <c r="AB44" s="93"/>
      <c r="AC44" s="93"/>
      <c r="AD44" s="104"/>
      <c r="AE44" s="104"/>
      <c r="AF44" s="87"/>
      <c r="AG44" s="91"/>
      <c r="AH44" s="117"/>
      <c r="AI44" s="87"/>
      <c r="AJ44" s="117"/>
      <c r="AK44" s="108"/>
      <c r="AL44" s="108"/>
      <c r="AM44" s="108"/>
      <c r="AN44" s="108"/>
      <c r="AO44" s="108"/>
      <c r="AP44" s="108"/>
      <c r="AQ44" s="108"/>
      <c r="AR44" s="108"/>
      <c r="AS44" s="87"/>
      <c r="AT44" s="87"/>
      <c r="AU44" s="108">
        <v>1392300001</v>
      </c>
      <c r="AV44" s="108">
        <f>+AV33</f>
        <v>964100912.14999998</v>
      </c>
      <c r="AW44" s="88">
        <f>AV44/AU44</f>
        <v>0.6924519941517977</v>
      </c>
      <c r="AX44" s="109"/>
    </row>
    <row r="45" spans="1:50" ht="78" customHeight="1">
      <c r="A45" s="190" t="s">
        <v>273</v>
      </c>
      <c r="B45" s="190" t="s">
        <v>284</v>
      </c>
      <c r="C45" s="192" t="s">
        <v>430</v>
      </c>
      <c r="D45" s="190" t="s">
        <v>387</v>
      </c>
      <c r="E45" s="190" t="s">
        <v>307</v>
      </c>
      <c r="F45" s="249">
        <v>2024130010034</v>
      </c>
      <c r="G45" s="186" t="s">
        <v>399</v>
      </c>
      <c r="H45" s="186" t="s">
        <v>400</v>
      </c>
      <c r="I45" s="194" t="s">
        <v>434</v>
      </c>
      <c r="J45" s="184">
        <v>0</v>
      </c>
      <c r="K45" s="184">
        <v>1.1000000000000001</v>
      </c>
      <c r="L45" s="184">
        <v>1.9</v>
      </c>
      <c r="M45" s="247">
        <v>0.3</v>
      </c>
      <c r="N45" s="69" t="s">
        <v>402</v>
      </c>
      <c r="O45" s="235"/>
      <c r="P45" s="69" t="s">
        <v>461</v>
      </c>
      <c r="Q45" s="48">
        <v>2</v>
      </c>
      <c r="R45" s="48">
        <v>0</v>
      </c>
      <c r="S45" s="48">
        <v>1</v>
      </c>
      <c r="T45" s="48">
        <v>1</v>
      </c>
      <c r="U45" s="80">
        <f>(R45+S45+T45)/Q45</f>
        <v>1</v>
      </c>
      <c r="V45" s="70">
        <v>45566</v>
      </c>
      <c r="W45" s="70">
        <v>45657</v>
      </c>
      <c r="X45" s="48">
        <v>90</v>
      </c>
      <c r="Y45" s="248">
        <v>4000</v>
      </c>
      <c r="Z45" s="235" t="s">
        <v>321</v>
      </c>
      <c r="AA45" s="186" t="s">
        <v>322</v>
      </c>
      <c r="AB45" s="186" t="s">
        <v>243</v>
      </c>
      <c r="AC45" s="186" t="s">
        <v>355</v>
      </c>
      <c r="AD45" s="235" t="s">
        <v>329</v>
      </c>
      <c r="AE45" s="186" t="s">
        <v>410</v>
      </c>
      <c r="AF45" s="238">
        <v>300884000</v>
      </c>
      <c r="AG45" s="186" t="s">
        <v>63</v>
      </c>
      <c r="AH45" s="235" t="s">
        <v>54</v>
      </c>
      <c r="AI45" s="260">
        <v>45550</v>
      </c>
      <c r="AJ45" s="246" t="s">
        <v>509</v>
      </c>
      <c r="AK45" s="238">
        <f>318950666.67+380533333.33</f>
        <v>699484000</v>
      </c>
      <c r="AL45" s="238">
        <f>+AK45</f>
        <v>699484000</v>
      </c>
      <c r="AM45" s="238">
        <v>0</v>
      </c>
      <c r="AN45" s="238">
        <f>380533333.33+312084000</f>
        <v>692617333.32999992</v>
      </c>
      <c r="AO45" s="289">
        <v>699483333</v>
      </c>
      <c r="AP45" s="238">
        <v>0</v>
      </c>
      <c r="AQ45" s="238">
        <f>2800000+284100000</f>
        <v>286900000</v>
      </c>
      <c r="AR45" s="289">
        <v>682618466</v>
      </c>
      <c r="AS45" s="235" t="s">
        <v>333</v>
      </c>
      <c r="AT45" s="235" t="s">
        <v>412</v>
      </c>
      <c r="AU45" s="227">
        <v>699484000</v>
      </c>
      <c r="AV45" s="227">
        <f>+AR45</f>
        <v>682618466</v>
      </c>
      <c r="AW45" s="230">
        <f>AV45/AU45</f>
        <v>0.97588860645847508</v>
      </c>
      <c r="AX45" s="272" t="s">
        <v>523</v>
      </c>
    </row>
    <row r="46" spans="1:50" ht="28.5">
      <c r="A46" s="190"/>
      <c r="B46" s="190"/>
      <c r="C46" s="192"/>
      <c r="D46" s="190"/>
      <c r="E46" s="190"/>
      <c r="F46" s="249"/>
      <c r="G46" s="189"/>
      <c r="H46" s="187"/>
      <c r="I46" s="194"/>
      <c r="J46" s="188"/>
      <c r="K46" s="188"/>
      <c r="L46" s="188"/>
      <c r="M46" s="237"/>
      <c r="N46" s="69" t="s">
        <v>403</v>
      </c>
      <c r="O46" s="236"/>
      <c r="P46" s="69" t="s">
        <v>341</v>
      </c>
      <c r="Q46" s="48" t="s">
        <v>433</v>
      </c>
      <c r="R46" s="48" t="s">
        <v>299</v>
      </c>
      <c r="S46" s="48" t="s">
        <v>299</v>
      </c>
      <c r="T46" s="48" t="s">
        <v>299</v>
      </c>
      <c r="U46" s="80">
        <v>0</v>
      </c>
      <c r="V46" s="48" t="s">
        <v>299</v>
      </c>
      <c r="W46" s="48" t="s">
        <v>299</v>
      </c>
      <c r="X46" s="48" t="s">
        <v>299</v>
      </c>
      <c r="Y46" s="236"/>
      <c r="Z46" s="236"/>
      <c r="AA46" s="189"/>
      <c r="AB46" s="189"/>
      <c r="AC46" s="189"/>
      <c r="AD46" s="236"/>
      <c r="AE46" s="189"/>
      <c r="AF46" s="239"/>
      <c r="AG46" s="189"/>
      <c r="AH46" s="236"/>
      <c r="AI46" s="236"/>
      <c r="AJ46" s="189"/>
      <c r="AK46" s="239"/>
      <c r="AL46" s="239"/>
      <c r="AM46" s="239"/>
      <c r="AN46" s="239"/>
      <c r="AO46" s="290"/>
      <c r="AP46" s="239"/>
      <c r="AQ46" s="239"/>
      <c r="AR46" s="290"/>
      <c r="AS46" s="236"/>
      <c r="AT46" s="236"/>
      <c r="AU46" s="228"/>
      <c r="AV46" s="228">
        <v>216100000</v>
      </c>
      <c r="AW46" s="231"/>
      <c r="AX46" s="273"/>
    </row>
    <row r="47" spans="1:50" ht="60" customHeight="1">
      <c r="A47" s="190"/>
      <c r="B47" s="190"/>
      <c r="C47" s="192"/>
      <c r="D47" s="190" t="s">
        <v>386</v>
      </c>
      <c r="E47" s="190"/>
      <c r="F47" s="249"/>
      <c r="G47" s="189"/>
      <c r="H47" s="186" t="s">
        <v>401</v>
      </c>
      <c r="I47" s="194" t="s">
        <v>443</v>
      </c>
      <c r="J47" s="184">
        <v>0</v>
      </c>
      <c r="K47" s="184">
        <v>0.65</v>
      </c>
      <c r="L47" s="184">
        <v>0.35</v>
      </c>
      <c r="M47" s="247">
        <v>0.7</v>
      </c>
      <c r="N47" s="69" t="s">
        <v>404</v>
      </c>
      <c r="O47" s="236"/>
      <c r="P47" s="69" t="s">
        <v>462</v>
      </c>
      <c r="Q47" s="48">
        <v>1</v>
      </c>
      <c r="R47" s="48">
        <v>0</v>
      </c>
      <c r="S47" s="48">
        <v>0.4</v>
      </c>
      <c r="T47" s="48">
        <v>0.6</v>
      </c>
      <c r="U47" s="80">
        <f>(R47+S47+T47)/Q47</f>
        <v>1</v>
      </c>
      <c r="V47" s="70">
        <v>45566</v>
      </c>
      <c r="W47" s="70">
        <v>45657</v>
      </c>
      <c r="X47" s="48">
        <v>90</v>
      </c>
      <c r="Y47" s="236"/>
      <c r="Z47" s="236"/>
      <c r="AA47" s="189"/>
      <c r="AB47" s="189"/>
      <c r="AC47" s="187"/>
      <c r="AD47" s="237"/>
      <c r="AE47" s="187"/>
      <c r="AF47" s="240"/>
      <c r="AG47" s="187"/>
      <c r="AH47" s="236"/>
      <c r="AI47" s="237"/>
      <c r="AJ47" s="189"/>
      <c r="AK47" s="239"/>
      <c r="AL47" s="239"/>
      <c r="AM47" s="239"/>
      <c r="AN47" s="239"/>
      <c r="AO47" s="290"/>
      <c r="AP47" s="239"/>
      <c r="AQ47" s="239"/>
      <c r="AR47" s="290"/>
      <c r="AS47" s="236"/>
      <c r="AT47" s="236"/>
      <c r="AU47" s="228"/>
      <c r="AV47" s="228">
        <v>216100000</v>
      </c>
      <c r="AW47" s="231"/>
      <c r="AX47" s="273"/>
    </row>
    <row r="48" spans="1:50" ht="42" customHeight="1">
      <c r="A48" s="190"/>
      <c r="B48" s="190"/>
      <c r="C48" s="192"/>
      <c r="D48" s="190"/>
      <c r="E48" s="190"/>
      <c r="F48" s="249"/>
      <c r="G48" s="189"/>
      <c r="H48" s="189"/>
      <c r="I48" s="194"/>
      <c r="J48" s="185"/>
      <c r="K48" s="185"/>
      <c r="L48" s="185"/>
      <c r="M48" s="236"/>
      <c r="N48" s="69" t="s">
        <v>405</v>
      </c>
      <c r="O48" s="236"/>
      <c r="P48" s="69" t="s">
        <v>463</v>
      </c>
      <c r="Q48" s="48">
        <v>3</v>
      </c>
      <c r="R48" s="48">
        <v>0</v>
      </c>
      <c r="S48" s="48">
        <v>1.1000000000000001</v>
      </c>
      <c r="T48" s="48">
        <v>1.9</v>
      </c>
      <c r="U48" s="80">
        <f>(R48+S48+T48)/Q48</f>
        <v>1</v>
      </c>
      <c r="V48" s="70">
        <v>45566</v>
      </c>
      <c r="W48" s="70">
        <v>45657</v>
      </c>
      <c r="X48" s="48">
        <v>90</v>
      </c>
      <c r="Y48" s="236"/>
      <c r="Z48" s="236"/>
      <c r="AA48" s="189"/>
      <c r="AB48" s="189" t="s">
        <v>408</v>
      </c>
      <c r="AC48" s="186" t="s">
        <v>409</v>
      </c>
      <c r="AD48" s="235" t="s">
        <v>329</v>
      </c>
      <c r="AE48" s="186" t="s">
        <v>411</v>
      </c>
      <c r="AF48" s="238">
        <v>13600000</v>
      </c>
      <c r="AG48" s="186" t="s">
        <v>77</v>
      </c>
      <c r="AH48" s="236"/>
      <c r="AI48" s="260">
        <v>45550</v>
      </c>
      <c r="AJ48" s="189"/>
      <c r="AK48" s="239"/>
      <c r="AL48" s="239"/>
      <c r="AM48" s="239"/>
      <c r="AN48" s="239"/>
      <c r="AO48" s="290"/>
      <c r="AP48" s="239"/>
      <c r="AQ48" s="239"/>
      <c r="AR48" s="290"/>
      <c r="AS48" s="236"/>
      <c r="AT48" s="236"/>
      <c r="AU48" s="228"/>
      <c r="AV48" s="228">
        <v>216100000</v>
      </c>
      <c r="AW48" s="231"/>
      <c r="AX48" s="273"/>
    </row>
    <row r="49" spans="1:50" ht="57">
      <c r="A49" s="190"/>
      <c r="B49" s="190"/>
      <c r="C49" s="192"/>
      <c r="D49" s="190"/>
      <c r="E49" s="190"/>
      <c r="F49" s="249"/>
      <c r="G49" s="189"/>
      <c r="H49" s="189"/>
      <c r="I49" s="194"/>
      <c r="J49" s="185"/>
      <c r="K49" s="185"/>
      <c r="L49" s="185"/>
      <c r="M49" s="236"/>
      <c r="N49" s="69" t="s">
        <v>406</v>
      </c>
      <c r="O49" s="236"/>
      <c r="P49" s="69" t="s">
        <v>464</v>
      </c>
      <c r="Q49" s="48">
        <v>1</v>
      </c>
      <c r="R49" s="48">
        <v>0</v>
      </c>
      <c r="S49" s="48">
        <v>0.3</v>
      </c>
      <c r="T49" s="48">
        <v>0.7</v>
      </c>
      <c r="U49" s="80">
        <f>(R49+S49+T49)/Q49</f>
        <v>1</v>
      </c>
      <c r="V49" s="70">
        <v>45566</v>
      </c>
      <c r="W49" s="70">
        <v>45657</v>
      </c>
      <c r="X49" s="48">
        <v>90</v>
      </c>
      <c r="Y49" s="236"/>
      <c r="Z49" s="236"/>
      <c r="AA49" s="189"/>
      <c r="AB49" s="189"/>
      <c r="AC49" s="189"/>
      <c r="AD49" s="236"/>
      <c r="AE49" s="189"/>
      <c r="AF49" s="239"/>
      <c r="AG49" s="189"/>
      <c r="AH49" s="236"/>
      <c r="AI49" s="236"/>
      <c r="AJ49" s="189"/>
      <c r="AK49" s="239"/>
      <c r="AL49" s="239"/>
      <c r="AM49" s="239"/>
      <c r="AN49" s="239"/>
      <c r="AO49" s="290"/>
      <c r="AP49" s="239"/>
      <c r="AQ49" s="239"/>
      <c r="AR49" s="290"/>
      <c r="AS49" s="236"/>
      <c r="AT49" s="236"/>
      <c r="AU49" s="228"/>
      <c r="AV49" s="228">
        <v>216100000</v>
      </c>
      <c r="AW49" s="231"/>
      <c r="AX49" s="273"/>
    </row>
    <row r="50" spans="1:50" ht="60.75" customHeight="1">
      <c r="A50" s="190"/>
      <c r="B50" s="190"/>
      <c r="C50" s="192"/>
      <c r="D50" s="190"/>
      <c r="E50" s="190"/>
      <c r="F50" s="249"/>
      <c r="G50" s="187"/>
      <c r="H50" s="187"/>
      <c r="I50" s="194"/>
      <c r="J50" s="188"/>
      <c r="K50" s="188"/>
      <c r="L50" s="188"/>
      <c r="M50" s="237"/>
      <c r="N50" s="69" t="s">
        <v>407</v>
      </c>
      <c r="O50" s="237"/>
      <c r="P50" s="69" t="s">
        <v>465</v>
      </c>
      <c r="Q50" s="48">
        <v>1</v>
      </c>
      <c r="R50" s="48">
        <v>0</v>
      </c>
      <c r="S50" s="48">
        <v>0.3</v>
      </c>
      <c r="T50" s="48">
        <v>0.7</v>
      </c>
      <c r="U50" s="80">
        <f>(R50+S50+T50)/Q50</f>
        <v>1</v>
      </c>
      <c r="V50" s="70">
        <v>45566</v>
      </c>
      <c r="W50" s="70">
        <v>45657</v>
      </c>
      <c r="X50" s="48">
        <v>90</v>
      </c>
      <c r="Y50" s="237"/>
      <c r="Z50" s="237"/>
      <c r="AA50" s="187"/>
      <c r="AB50" s="187"/>
      <c r="AC50" s="187"/>
      <c r="AD50" s="237"/>
      <c r="AE50" s="187"/>
      <c r="AF50" s="240"/>
      <c r="AG50" s="187"/>
      <c r="AH50" s="237"/>
      <c r="AI50" s="237"/>
      <c r="AJ50" s="187"/>
      <c r="AK50" s="240"/>
      <c r="AL50" s="240"/>
      <c r="AM50" s="240"/>
      <c r="AN50" s="240"/>
      <c r="AO50" s="291"/>
      <c r="AP50" s="240"/>
      <c r="AQ50" s="240"/>
      <c r="AR50" s="291"/>
      <c r="AS50" s="237"/>
      <c r="AT50" s="237"/>
      <c r="AU50" s="229"/>
      <c r="AV50" s="229">
        <v>216100000</v>
      </c>
      <c r="AW50" s="232"/>
      <c r="AX50" s="274"/>
    </row>
    <row r="51" spans="1:50" s="110" customFormat="1" ht="37.5" customHeight="1">
      <c r="A51" s="94"/>
      <c r="B51" s="94"/>
      <c r="C51" s="121"/>
      <c r="D51" s="94"/>
      <c r="E51" s="94"/>
      <c r="F51" s="111"/>
      <c r="G51" s="94"/>
      <c r="H51" s="94"/>
      <c r="I51" s="2"/>
      <c r="J51" s="2"/>
      <c r="K51" s="2"/>
      <c r="L51" s="2"/>
      <c r="M51" s="99"/>
      <c r="N51" s="98"/>
      <c r="O51" s="99"/>
      <c r="P51" s="98"/>
      <c r="Q51" s="182" t="s">
        <v>488</v>
      </c>
      <c r="R51" s="203"/>
      <c r="S51" s="183"/>
      <c r="T51" s="143"/>
      <c r="U51" s="101">
        <f>+(U45+U47+U48+U49+U50)/5</f>
        <v>1</v>
      </c>
      <c r="V51" s="102"/>
      <c r="W51" s="102"/>
      <c r="X51" s="99"/>
      <c r="Y51" s="99"/>
      <c r="Z51" s="99"/>
      <c r="AA51" s="94"/>
      <c r="AB51" s="94"/>
      <c r="AC51" s="94"/>
      <c r="AD51" s="99"/>
      <c r="AE51" s="94"/>
      <c r="AF51" s="122"/>
      <c r="AG51" s="94"/>
      <c r="AH51" s="99"/>
      <c r="AI51" s="99"/>
      <c r="AJ51" s="99"/>
      <c r="AK51" s="122"/>
      <c r="AL51" s="122"/>
      <c r="AM51" s="122"/>
      <c r="AN51" s="122"/>
      <c r="AO51" s="122"/>
      <c r="AP51" s="122"/>
      <c r="AQ51" s="122"/>
      <c r="AR51" s="122"/>
      <c r="AS51" s="99"/>
      <c r="AT51" s="99"/>
      <c r="AU51" s="123">
        <v>699484000</v>
      </c>
      <c r="AV51" s="123">
        <f>+AV45</f>
        <v>682618466</v>
      </c>
      <c r="AW51" s="124">
        <f>AV51/AU51</f>
        <v>0.97588860645847508</v>
      </c>
      <c r="AX51" s="98"/>
    </row>
    <row r="52" spans="1:50" s="110" customFormat="1" ht="15">
      <c r="A52" s="125"/>
      <c r="B52" s="125"/>
      <c r="C52" s="125"/>
      <c r="D52" s="125"/>
      <c r="E52" s="125"/>
      <c r="F52" s="125"/>
      <c r="G52" s="125"/>
      <c r="H52" s="125"/>
      <c r="I52" s="125"/>
      <c r="J52" s="125"/>
      <c r="K52" s="125"/>
      <c r="L52" s="125"/>
      <c r="M52" s="125"/>
      <c r="N52" s="126"/>
      <c r="O52" s="125"/>
      <c r="P52" s="126"/>
      <c r="Q52" s="292" t="s">
        <v>489</v>
      </c>
      <c r="R52" s="293"/>
      <c r="S52" s="294"/>
      <c r="T52" s="144"/>
      <c r="U52" s="301">
        <f>(U12+U19+U26+U32+U40+U51)/6</f>
        <v>0.92619047619047612</v>
      </c>
      <c r="V52" s="127"/>
      <c r="W52" s="127"/>
      <c r="X52" s="127"/>
      <c r="Y52" s="125"/>
      <c r="Z52" s="125"/>
      <c r="AA52" s="125"/>
      <c r="AB52" s="128"/>
      <c r="AC52" s="125"/>
      <c r="AD52" s="127"/>
      <c r="AE52" s="128"/>
      <c r="AF52" s="125"/>
      <c r="AG52" s="128"/>
      <c r="AH52" s="125"/>
      <c r="AI52" s="125"/>
      <c r="AJ52" s="125"/>
      <c r="AK52" s="125"/>
      <c r="AL52" s="125"/>
      <c r="AM52" s="125"/>
      <c r="AN52" s="125"/>
      <c r="AO52" s="125"/>
      <c r="AP52" s="125"/>
      <c r="AQ52" s="125"/>
      <c r="AR52" s="125"/>
      <c r="AS52" s="125"/>
      <c r="AT52" s="125"/>
      <c r="AU52" s="221">
        <f>AU12+AU26+AU32+AU44+AU51</f>
        <v>2825114001</v>
      </c>
      <c r="AV52" s="221">
        <f>AV12+AV26+AV32+AV44+AV51</f>
        <v>2175599044.8099999</v>
      </c>
      <c r="AW52" s="224">
        <f>AV52/AU52</f>
        <v>0.77009247911408441</v>
      </c>
      <c r="AX52" s="125"/>
    </row>
    <row r="53" spans="1:50" s="110" customFormat="1" ht="15">
      <c r="A53" s="125"/>
      <c r="B53" s="125"/>
      <c r="C53" s="125"/>
      <c r="D53" s="125"/>
      <c r="E53" s="125"/>
      <c r="F53" s="125"/>
      <c r="G53" s="125"/>
      <c r="H53" s="125"/>
      <c r="I53" s="125"/>
      <c r="J53" s="125"/>
      <c r="K53" s="125"/>
      <c r="L53" s="125"/>
      <c r="M53" s="125"/>
      <c r="N53" s="126"/>
      <c r="O53" s="125"/>
      <c r="P53" s="126"/>
      <c r="Q53" s="295"/>
      <c r="R53" s="296"/>
      <c r="S53" s="297"/>
      <c r="T53" s="145"/>
      <c r="U53" s="302"/>
      <c r="V53" s="127"/>
      <c r="W53" s="127"/>
      <c r="X53" s="127"/>
      <c r="Y53" s="125"/>
      <c r="Z53" s="125"/>
      <c r="AA53" s="125"/>
      <c r="AB53" s="128"/>
      <c r="AC53" s="125"/>
      <c r="AD53" s="127"/>
      <c r="AE53" s="128"/>
      <c r="AF53" s="125"/>
      <c r="AG53" s="128"/>
      <c r="AH53" s="125"/>
      <c r="AI53" s="125"/>
      <c r="AJ53" s="125"/>
      <c r="AK53" s="125"/>
      <c r="AL53" s="125"/>
      <c r="AM53" s="125"/>
      <c r="AN53" s="221"/>
      <c r="AO53" s="221"/>
      <c r="AP53" s="125"/>
      <c r="AQ53" s="125"/>
      <c r="AR53" s="125"/>
      <c r="AS53" s="125"/>
      <c r="AT53" s="125"/>
      <c r="AU53" s="222"/>
      <c r="AV53" s="222"/>
      <c r="AW53" s="225"/>
      <c r="AX53" s="125"/>
    </row>
    <row r="54" spans="1:50" s="110" customFormat="1" ht="15">
      <c r="A54" s="125"/>
      <c r="B54" s="125"/>
      <c r="C54" s="125"/>
      <c r="D54" s="125"/>
      <c r="E54" s="125"/>
      <c r="F54" s="125"/>
      <c r="G54" s="125"/>
      <c r="H54" s="125"/>
      <c r="I54" s="125"/>
      <c r="J54" s="125"/>
      <c r="K54" s="125"/>
      <c r="L54" s="125"/>
      <c r="M54" s="125"/>
      <c r="N54" s="126"/>
      <c r="O54" s="125"/>
      <c r="P54" s="126"/>
      <c r="Q54" s="298"/>
      <c r="R54" s="299"/>
      <c r="S54" s="300"/>
      <c r="T54" s="146"/>
      <c r="U54" s="303"/>
      <c r="V54" s="127"/>
      <c r="W54" s="127"/>
      <c r="X54" s="127"/>
      <c r="Y54" s="125"/>
      <c r="Z54" s="125"/>
      <c r="AA54" s="125"/>
      <c r="AB54" s="128"/>
      <c r="AC54" s="125"/>
      <c r="AD54" s="127"/>
      <c r="AE54" s="128"/>
      <c r="AF54" s="125"/>
      <c r="AG54" s="128"/>
      <c r="AH54" s="125"/>
      <c r="AI54" s="125"/>
      <c r="AJ54" s="125"/>
      <c r="AK54" s="125"/>
      <c r="AL54" s="125"/>
      <c r="AM54" s="125"/>
      <c r="AN54" s="222"/>
      <c r="AO54" s="222"/>
      <c r="AP54" s="125"/>
      <c r="AQ54" s="125"/>
      <c r="AR54" s="125"/>
      <c r="AS54" s="125"/>
      <c r="AT54" s="125"/>
      <c r="AU54" s="223"/>
      <c r="AV54" s="223"/>
      <c r="AW54" s="226"/>
      <c r="AX54" s="125"/>
    </row>
    <row r="55" spans="1:50">
      <c r="A55" s="38"/>
      <c r="B55" s="38"/>
      <c r="C55" s="38"/>
      <c r="D55" s="38"/>
      <c r="E55" s="38"/>
      <c r="F55" s="38"/>
      <c r="G55" s="38"/>
      <c r="H55" s="38"/>
      <c r="I55" s="38"/>
      <c r="J55" s="38"/>
      <c r="K55" s="38"/>
      <c r="L55" s="38"/>
      <c r="M55" s="38"/>
      <c r="N55" s="72"/>
      <c r="O55" s="38"/>
      <c r="P55" s="72"/>
      <c r="Q55" s="73"/>
      <c r="R55" s="73"/>
      <c r="S55" s="73"/>
      <c r="T55" s="73"/>
      <c r="U55" s="73"/>
      <c r="V55" s="73"/>
      <c r="W55" s="73"/>
      <c r="X55" s="73"/>
      <c r="Y55" s="38"/>
      <c r="Z55" s="38"/>
      <c r="AA55" s="38"/>
      <c r="AB55" s="74"/>
      <c r="AC55" s="38"/>
      <c r="AD55" s="73"/>
      <c r="AE55" s="74"/>
      <c r="AF55" s="38"/>
      <c r="AG55" s="74"/>
      <c r="AH55" s="38"/>
      <c r="AI55" s="38"/>
      <c r="AJ55" s="38"/>
      <c r="AK55" s="38"/>
      <c r="AL55" s="38"/>
      <c r="AM55" s="38"/>
      <c r="AN55" s="223"/>
      <c r="AO55" s="223"/>
      <c r="AP55" s="38"/>
      <c r="AQ55" s="38"/>
      <c r="AR55" s="38"/>
      <c r="AS55" s="38"/>
      <c r="AT55" s="38"/>
      <c r="AU55" s="38"/>
      <c r="AV55" s="38"/>
      <c r="AW55" s="38"/>
      <c r="AX55" s="38"/>
    </row>
    <row r="56" spans="1:50">
      <c r="A56" s="38"/>
      <c r="B56" s="38"/>
      <c r="C56" s="38"/>
      <c r="D56" s="38"/>
      <c r="E56" s="38"/>
      <c r="F56" s="38"/>
      <c r="G56" s="38"/>
      <c r="H56" s="38"/>
      <c r="I56" s="38"/>
      <c r="J56" s="38"/>
      <c r="K56" s="38"/>
      <c r="L56" s="38"/>
      <c r="M56" s="38"/>
      <c r="N56" s="72"/>
      <c r="O56" s="38"/>
      <c r="P56" s="72"/>
      <c r="Q56" s="73"/>
      <c r="R56" s="73"/>
      <c r="S56" s="73"/>
      <c r="T56" s="73"/>
      <c r="U56" s="73"/>
      <c r="V56" s="73"/>
      <c r="W56" s="73"/>
      <c r="X56" s="73"/>
      <c r="Y56" s="38"/>
      <c r="Z56" s="38"/>
      <c r="AA56" s="38"/>
      <c r="AB56" s="74"/>
      <c r="AC56" s="38"/>
      <c r="AD56" s="73"/>
      <c r="AE56" s="74"/>
      <c r="AF56" s="38"/>
      <c r="AG56" s="74"/>
      <c r="AH56" s="38"/>
      <c r="AI56" s="38"/>
      <c r="AJ56" s="38"/>
      <c r="AK56" s="38"/>
      <c r="AL56" s="38"/>
      <c r="AM56" s="38"/>
      <c r="AN56" s="38"/>
      <c r="AO56" s="38"/>
      <c r="AP56" s="38"/>
      <c r="AQ56" s="38"/>
      <c r="AR56" s="38"/>
      <c r="AS56" s="38"/>
      <c r="AT56" s="38"/>
      <c r="AU56" s="38"/>
      <c r="AV56" s="38"/>
      <c r="AW56" s="38"/>
      <c r="AX56" s="38"/>
    </row>
    <row r="57" spans="1:50">
      <c r="A57" s="38"/>
      <c r="B57" s="38"/>
      <c r="C57" s="38"/>
      <c r="D57" s="38"/>
      <c r="E57" s="38"/>
      <c r="F57" s="38"/>
      <c r="G57" s="38"/>
      <c r="H57" s="38"/>
      <c r="I57" s="38"/>
      <c r="J57" s="38"/>
      <c r="K57" s="38"/>
      <c r="L57" s="38"/>
      <c r="M57" s="38"/>
      <c r="N57" s="72"/>
      <c r="O57" s="38"/>
      <c r="P57" s="72"/>
      <c r="Q57" s="73"/>
      <c r="R57" s="73"/>
      <c r="S57" s="73"/>
      <c r="T57" s="73"/>
      <c r="U57" s="73"/>
      <c r="V57" s="73"/>
      <c r="W57" s="73"/>
      <c r="X57" s="73"/>
      <c r="Y57" s="38"/>
      <c r="Z57" s="38"/>
      <c r="AA57" s="38"/>
      <c r="AB57" s="74"/>
      <c r="AC57" s="38"/>
      <c r="AD57" s="73"/>
      <c r="AE57" s="74"/>
      <c r="AF57" s="38"/>
      <c r="AG57" s="74"/>
      <c r="AH57" s="38"/>
      <c r="AI57" s="38"/>
      <c r="AJ57" s="38"/>
      <c r="AK57" s="38"/>
      <c r="AL57" s="38"/>
      <c r="AM57" s="38"/>
      <c r="AN57" s="38"/>
      <c r="AO57" s="38"/>
      <c r="AP57" s="38"/>
      <c r="AQ57" s="38"/>
      <c r="AR57" s="38"/>
      <c r="AS57" s="38"/>
      <c r="AT57" s="38"/>
      <c r="AU57" s="38"/>
      <c r="AV57" s="38"/>
      <c r="AW57" s="38"/>
      <c r="AX57" s="38"/>
    </row>
    <row r="58" spans="1:50">
      <c r="A58" s="38"/>
      <c r="B58" s="38"/>
      <c r="C58" s="38"/>
      <c r="D58" s="38"/>
      <c r="E58" s="38"/>
      <c r="F58" s="38"/>
      <c r="G58" s="38"/>
      <c r="H58" s="38"/>
      <c r="I58" s="38"/>
      <c r="J58" s="38"/>
      <c r="K58" s="38"/>
      <c r="L58" s="38"/>
      <c r="M58" s="38"/>
      <c r="N58" s="72"/>
      <c r="O58" s="38"/>
      <c r="P58" s="72"/>
      <c r="Q58" s="73"/>
      <c r="R58" s="73"/>
      <c r="S58" s="73"/>
      <c r="T58" s="73"/>
      <c r="U58" s="73"/>
      <c r="V58" s="73"/>
      <c r="W58" s="73"/>
      <c r="X58" s="73"/>
      <c r="Y58" s="38"/>
      <c r="Z58" s="38"/>
      <c r="AA58" s="38"/>
      <c r="AB58" s="74"/>
      <c r="AC58" s="38"/>
      <c r="AD58" s="73"/>
      <c r="AE58" s="74"/>
      <c r="AF58" s="38"/>
      <c r="AG58" s="74"/>
      <c r="AH58" s="38"/>
      <c r="AI58" s="38"/>
      <c r="AJ58" s="38"/>
      <c r="AK58" s="38"/>
      <c r="AL58" s="38"/>
      <c r="AM58" s="38"/>
      <c r="AN58" s="38"/>
      <c r="AO58" s="38"/>
      <c r="AP58" s="38"/>
      <c r="AQ58" s="38"/>
      <c r="AR58" s="38"/>
      <c r="AS58" s="38"/>
      <c r="AT58" s="38"/>
      <c r="AU58" s="38"/>
      <c r="AV58" s="38"/>
      <c r="AW58" s="38"/>
      <c r="AX58" s="38"/>
    </row>
    <row r="59" spans="1:50">
      <c r="A59" s="38"/>
      <c r="B59" s="38"/>
      <c r="C59" s="38"/>
      <c r="D59" s="38"/>
      <c r="E59" s="38"/>
      <c r="F59" s="38"/>
      <c r="G59" s="38"/>
      <c r="H59" s="38"/>
      <c r="I59" s="38"/>
      <c r="J59" s="38"/>
      <c r="K59" s="38"/>
      <c r="L59" s="38"/>
      <c r="M59" s="38"/>
      <c r="N59" s="72"/>
      <c r="O59" s="38"/>
      <c r="P59" s="72"/>
      <c r="Q59" s="73"/>
      <c r="R59" s="73"/>
      <c r="S59" s="73"/>
      <c r="T59" s="73"/>
      <c r="U59" s="73"/>
      <c r="V59" s="73"/>
      <c r="W59" s="73"/>
      <c r="X59" s="73"/>
      <c r="Y59" s="38"/>
      <c r="Z59" s="38"/>
      <c r="AA59" s="38"/>
      <c r="AB59" s="74"/>
      <c r="AC59" s="38"/>
      <c r="AD59" s="73"/>
      <c r="AE59" s="74"/>
      <c r="AF59" s="38"/>
      <c r="AG59" s="74"/>
      <c r="AH59" s="38"/>
      <c r="AI59" s="38"/>
      <c r="AJ59" s="38"/>
      <c r="AK59" s="38"/>
      <c r="AL59" s="38"/>
      <c r="AM59" s="38"/>
      <c r="AN59" s="38"/>
      <c r="AO59" s="38"/>
      <c r="AP59" s="38"/>
      <c r="AQ59" s="38"/>
      <c r="AR59" s="38"/>
      <c r="AS59" s="38"/>
      <c r="AT59" s="38"/>
      <c r="AU59" s="38"/>
      <c r="AV59" s="38"/>
      <c r="AW59" s="38"/>
      <c r="AX59" s="38"/>
    </row>
    <row r="60" spans="1:50">
      <c r="A60" s="38"/>
      <c r="B60" s="38"/>
      <c r="C60" s="38"/>
      <c r="D60" s="38"/>
      <c r="E60" s="38"/>
      <c r="F60" s="38"/>
      <c r="G60" s="38"/>
      <c r="H60" s="38"/>
      <c r="I60" s="38"/>
      <c r="J60" s="38"/>
      <c r="K60" s="38"/>
      <c r="L60" s="38"/>
      <c r="M60" s="38"/>
      <c r="N60" s="72"/>
      <c r="O60" s="38"/>
      <c r="P60" s="72"/>
      <c r="Q60" s="73"/>
      <c r="R60" s="73"/>
      <c r="S60" s="73"/>
      <c r="T60" s="73"/>
      <c r="U60" s="73"/>
      <c r="V60" s="73"/>
      <c r="W60" s="73"/>
      <c r="X60" s="73"/>
      <c r="Y60" s="38"/>
      <c r="Z60" s="38"/>
      <c r="AA60" s="38"/>
      <c r="AB60" s="74"/>
      <c r="AC60" s="38"/>
      <c r="AD60" s="73"/>
      <c r="AE60" s="74"/>
      <c r="AF60" s="38"/>
      <c r="AG60" s="74"/>
      <c r="AH60" s="38"/>
      <c r="AI60" s="38"/>
      <c r="AJ60" s="38"/>
      <c r="AK60" s="38"/>
      <c r="AL60" s="38"/>
      <c r="AM60" s="38"/>
      <c r="AN60" s="38"/>
      <c r="AO60" s="38"/>
      <c r="AP60" s="38"/>
      <c r="AQ60" s="38"/>
      <c r="AR60" s="38"/>
      <c r="AS60" s="38"/>
      <c r="AT60" s="38"/>
      <c r="AU60" s="38"/>
      <c r="AV60" s="38"/>
      <c r="AW60" s="38"/>
      <c r="AX60" s="38"/>
    </row>
    <row r="61" spans="1:50">
      <c r="A61" s="38"/>
      <c r="B61" s="38"/>
      <c r="C61" s="38"/>
      <c r="D61" s="38"/>
      <c r="E61" s="38"/>
      <c r="F61" s="38"/>
      <c r="G61" s="38"/>
      <c r="H61" s="38"/>
      <c r="I61" s="38"/>
      <c r="J61" s="38"/>
      <c r="K61" s="38"/>
      <c r="L61" s="38"/>
      <c r="M61" s="38"/>
      <c r="N61" s="72"/>
      <c r="O61" s="38"/>
      <c r="P61" s="72"/>
      <c r="Q61" s="73"/>
      <c r="R61" s="73"/>
      <c r="S61" s="73"/>
      <c r="T61" s="73"/>
      <c r="U61" s="73"/>
      <c r="V61" s="73"/>
      <c r="W61" s="73"/>
      <c r="X61" s="73"/>
      <c r="Y61" s="38"/>
      <c r="Z61" s="38"/>
      <c r="AA61" s="38"/>
      <c r="AB61" s="74"/>
      <c r="AC61" s="38"/>
      <c r="AD61" s="73"/>
      <c r="AE61" s="74"/>
      <c r="AF61" s="38"/>
      <c r="AG61" s="74"/>
      <c r="AH61" s="38"/>
      <c r="AI61" s="38"/>
      <c r="AJ61" s="38"/>
      <c r="AK61" s="38"/>
      <c r="AL61" s="38"/>
      <c r="AM61" s="38"/>
      <c r="AN61" s="38"/>
      <c r="AO61" s="38"/>
      <c r="AP61" s="38"/>
      <c r="AQ61" s="38"/>
      <c r="AR61" s="38"/>
      <c r="AS61" s="38"/>
      <c r="AT61" s="38"/>
      <c r="AU61" s="38"/>
      <c r="AV61" s="38"/>
      <c r="AW61" s="38"/>
      <c r="AX61" s="38"/>
    </row>
    <row r="62" spans="1:50">
      <c r="A62" s="38"/>
      <c r="B62" s="38"/>
      <c r="C62" s="38"/>
      <c r="D62" s="38"/>
      <c r="E62" s="38"/>
      <c r="F62" s="38"/>
      <c r="G62" s="38"/>
      <c r="H62" s="38"/>
      <c r="I62" s="38"/>
      <c r="J62" s="38"/>
      <c r="K62" s="38"/>
      <c r="L62" s="38"/>
      <c r="M62" s="38"/>
      <c r="N62" s="72"/>
      <c r="O62" s="38"/>
      <c r="P62" s="72"/>
      <c r="Q62" s="73"/>
      <c r="R62" s="73"/>
      <c r="S62" s="73"/>
      <c r="T62" s="73"/>
      <c r="U62" s="73"/>
      <c r="V62" s="73"/>
      <c r="W62" s="73"/>
      <c r="X62" s="73"/>
      <c r="Y62" s="38"/>
      <c r="Z62" s="38"/>
      <c r="AA62" s="38"/>
      <c r="AB62" s="74"/>
      <c r="AC62" s="38"/>
      <c r="AD62" s="73"/>
      <c r="AE62" s="74"/>
      <c r="AF62" s="38"/>
      <c r="AG62" s="74"/>
      <c r="AH62" s="38"/>
      <c r="AI62" s="38"/>
      <c r="AJ62" s="38"/>
      <c r="AK62" s="38"/>
      <c r="AL62" s="38"/>
      <c r="AM62" s="38"/>
      <c r="AN62" s="38"/>
      <c r="AO62" s="38"/>
      <c r="AP62" s="38"/>
      <c r="AQ62" s="38"/>
      <c r="AR62" s="38"/>
      <c r="AS62" s="38"/>
      <c r="AT62" s="38"/>
      <c r="AU62" s="38"/>
      <c r="AV62" s="38"/>
      <c r="AW62" s="38"/>
      <c r="AX62" s="38"/>
    </row>
    <row r="63" spans="1:50">
      <c r="A63" s="38"/>
      <c r="B63" s="38"/>
      <c r="C63" s="38"/>
      <c r="D63" s="38"/>
      <c r="E63" s="38"/>
      <c r="F63" s="38"/>
      <c r="G63" s="38"/>
      <c r="H63" s="38"/>
      <c r="I63" s="38"/>
      <c r="J63" s="38"/>
      <c r="K63" s="38"/>
      <c r="L63" s="38"/>
      <c r="M63" s="38"/>
      <c r="N63" s="72"/>
      <c r="O63" s="38"/>
      <c r="P63" s="72"/>
      <c r="Q63" s="73"/>
      <c r="R63" s="73"/>
      <c r="S63" s="73"/>
      <c r="T63" s="73"/>
      <c r="U63" s="73"/>
      <c r="V63" s="73"/>
      <c r="W63" s="73"/>
      <c r="X63" s="73"/>
      <c r="Y63" s="38"/>
      <c r="Z63" s="38"/>
      <c r="AA63" s="38"/>
      <c r="AB63" s="74"/>
      <c r="AC63" s="38"/>
      <c r="AD63" s="73"/>
      <c r="AE63" s="74"/>
      <c r="AF63" s="38"/>
      <c r="AG63" s="74"/>
      <c r="AH63" s="38"/>
      <c r="AI63" s="38"/>
      <c r="AJ63" s="38"/>
      <c r="AK63" s="38"/>
      <c r="AL63" s="38"/>
      <c r="AM63" s="38"/>
      <c r="AN63" s="38"/>
      <c r="AO63" s="38"/>
      <c r="AP63" s="38"/>
      <c r="AQ63" s="38"/>
      <c r="AR63" s="38"/>
      <c r="AS63" s="38"/>
      <c r="AT63" s="38"/>
      <c r="AU63" s="38"/>
      <c r="AV63" s="38"/>
      <c r="AW63" s="38"/>
      <c r="AX63" s="38"/>
    </row>
    <row r="64" spans="1:50">
      <c r="A64" s="38"/>
      <c r="B64" s="38"/>
      <c r="C64" s="38"/>
      <c r="D64" s="38"/>
      <c r="E64" s="38"/>
      <c r="F64" s="38"/>
      <c r="G64" s="38"/>
      <c r="H64" s="38"/>
      <c r="I64" s="38"/>
      <c r="J64" s="38"/>
      <c r="K64" s="38"/>
      <c r="L64" s="38"/>
      <c r="M64" s="38"/>
      <c r="N64" s="72"/>
      <c r="O64" s="38"/>
      <c r="P64" s="72"/>
      <c r="Q64" s="73"/>
      <c r="R64" s="73"/>
      <c r="S64" s="73"/>
      <c r="T64" s="73"/>
      <c r="U64" s="73"/>
      <c r="V64" s="73"/>
      <c r="W64" s="73"/>
      <c r="X64" s="73"/>
      <c r="Y64" s="38"/>
      <c r="Z64" s="38"/>
      <c r="AA64" s="38"/>
      <c r="AB64" s="74"/>
      <c r="AC64" s="38"/>
      <c r="AD64" s="73"/>
      <c r="AE64" s="74"/>
      <c r="AF64" s="38"/>
      <c r="AG64" s="74"/>
      <c r="AH64" s="38"/>
      <c r="AI64" s="38"/>
      <c r="AJ64" s="38"/>
      <c r="AK64" s="38"/>
      <c r="AL64" s="38"/>
      <c r="AM64" s="38"/>
      <c r="AN64" s="38"/>
      <c r="AO64" s="38"/>
      <c r="AP64" s="38"/>
      <c r="AQ64" s="38"/>
      <c r="AR64" s="38"/>
      <c r="AS64" s="38"/>
      <c r="AT64" s="38"/>
      <c r="AU64" s="38"/>
      <c r="AV64" s="38"/>
      <c r="AW64" s="38"/>
      <c r="AX64" s="38"/>
    </row>
    <row r="65" spans="1:50">
      <c r="A65" s="38"/>
      <c r="B65" s="38"/>
      <c r="C65" s="38"/>
      <c r="D65" s="38"/>
      <c r="E65" s="38"/>
      <c r="F65" s="38"/>
      <c r="G65" s="38"/>
      <c r="H65" s="38"/>
      <c r="I65" s="38"/>
      <c r="J65" s="38"/>
      <c r="K65" s="38"/>
      <c r="L65" s="38"/>
      <c r="M65" s="38"/>
      <c r="N65" s="72"/>
      <c r="O65" s="38"/>
      <c r="P65" s="72"/>
      <c r="Q65" s="73"/>
      <c r="R65" s="73"/>
      <c r="S65" s="73"/>
      <c r="T65" s="73"/>
      <c r="U65" s="73"/>
      <c r="V65" s="73"/>
      <c r="W65" s="73"/>
      <c r="X65" s="73"/>
      <c r="Y65" s="38"/>
      <c r="Z65" s="38"/>
      <c r="AA65" s="38"/>
      <c r="AB65" s="74"/>
      <c r="AC65" s="38"/>
      <c r="AD65" s="73"/>
      <c r="AE65" s="74"/>
      <c r="AF65" s="38"/>
      <c r="AG65" s="74"/>
      <c r="AH65" s="38"/>
      <c r="AI65" s="38"/>
      <c r="AJ65" s="38"/>
      <c r="AK65" s="38"/>
      <c r="AL65" s="38"/>
      <c r="AM65" s="38"/>
      <c r="AN65" s="38"/>
      <c r="AO65" s="38"/>
      <c r="AP65" s="38"/>
      <c r="AQ65" s="38"/>
      <c r="AR65" s="38"/>
      <c r="AS65" s="38"/>
      <c r="AT65" s="38"/>
      <c r="AU65" s="38"/>
      <c r="AV65" s="38"/>
      <c r="AW65" s="38"/>
      <c r="AX65" s="38"/>
    </row>
    <row r="66" spans="1:50">
      <c r="A66" s="38"/>
      <c r="B66" s="38"/>
      <c r="C66" s="38"/>
      <c r="D66" s="38"/>
      <c r="E66" s="38"/>
      <c r="F66" s="38"/>
      <c r="G66" s="38"/>
      <c r="H66" s="38"/>
      <c r="I66" s="38"/>
      <c r="J66" s="38"/>
      <c r="K66" s="38"/>
      <c r="L66" s="38"/>
      <c r="M66" s="38"/>
      <c r="N66" s="72"/>
      <c r="O66" s="38"/>
      <c r="P66" s="72"/>
      <c r="Q66" s="73"/>
      <c r="R66" s="73"/>
      <c r="S66" s="73"/>
      <c r="T66" s="73"/>
      <c r="U66" s="73"/>
      <c r="V66" s="73"/>
      <c r="W66" s="73"/>
      <c r="X66" s="73"/>
      <c r="Y66" s="38"/>
      <c r="Z66" s="38"/>
      <c r="AA66" s="38"/>
      <c r="AB66" s="74"/>
      <c r="AC66" s="38"/>
      <c r="AD66" s="73"/>
      <c r="AE66" s="74"/>
      <c r="AF66" s="38"/>
      <c r="AG66" s="74"/>
      <c r="AH66" s="38"/>
      <c r="AI66" s="38"/>
      <c r="AJ66" s="38"/>
      <c r="AK66" s="38"/>
      <c r="AL66" s="38"/>
      <c r="AM66" s="38"/>
      <c r="AN66" s="38"/>
      <c r="AO66" s="38"/>
      <c r="AP66" s="38"/>
      <c r="AQ66" s="38"/>
      <c r="AR66" s="38"/>
      <c r="AS66" s="38"/>
      <c r="AT66" s="38"/>
      <c r="AU66" s="38"/>
      <c r="AV66" s="38"/>
      <c r="AW66" s="38"/>
      <c r="AX66" s="38"/>
    </row>
    <row r="67" spans="1:50">
      <c r="A67" s="38"/>
      <c r="B67" s="38"/>
      <c r="C67" s="38"/>
      <c r="D67" s="38"/>
      <c r="E67" s="38"/>
      <c r="F67" s="38"/>
      <c r="G67" s="38"/>
      <c r="H67" s="38"/>
      <c r="I67" s="38"/>
      <c r="J67" s="38"/>
      <c r="K67" s="38"/>
      <c r="L67" s="38"/>
      <c r="M67" s="38"/>
      <c r="N67" s="72"/>
      <c r="O67" s="38"/>
      <c r="P67" s="72"/>
      <c r="Q67" s="73"/>
      <c r="R67" s="73"/>
      <c r="S67" s="73"/>
      <c r="T67" s="73"/>
      <c r="U67" s="73"/>
      <c r="V67" s="73"/>
      <c r="W67" s="73"/>
      <c r="X67" s="73"/>
      <c r="Y67" s="38"/>
      <c r="Z67" s="38"/>
      <c r="AA67" s="38"/>
      <c r="AB67" s="74"/>
      <c r="AC67" s="38"/>
      <c r="AD67" s="73"/>
      <c r="AE67" s="74"/>
      <c r="AF67" s="38"/>
      <c r="AG67" s="74"/>
      <c r="AH67" s="38"/>
      <c r="AI67" s="38"/>
      <c r="AJ67" s="38"/>
      <c r="AK67" s="38"/>
      <c r="AL67" s="38"/>
      <c r="AM67" s="38"/>
      <c r="AN67" s="38"/>
      <c r="AO67" s="38"/>
      <c r="AP67" s="38"/>
      <c r="AQ67" s="38"/>
      <c r="AR67" s="38"/>
      <c r="AS67" s="38"/>
      <c r="AT67" s="38"/>
      <c r="AU67" s="38"/>
      <c r="AV67" s="38"/>
      <c r="AW67" s="38"/>
      <c r="AX67" s="38"/>
    </row>
  </sheetData>
  <mergeCells count="341">
    <mergeCell ref="AR9:AR11"/>
    <mergeCell ref="AR13:AR18"/>
    <mergeCell ref="AR20:AR25"/>
    <mergeCell ref="AR27:AR31"/>
    <mergeCell ref="AR33:AR39"/>
    <mergeCell ref="AR41:AR43"/>
    <mergeCell ref="AR45:AR50"/>
    <mergeCell ref="L45:L46"/>
    <mergeCell ref="L47:L50"/>
    <mergeCell ref="AO9:AO11"/>
    <mergeCell ref="AO13:AO18"/>
    <mergeCell ref="AO20:AO25"/>
    <mergeCell ref="AO27:AO31"/>
    <mergeCell ref="AO33:AO39"/>
    <mergeCell ref="AO41:AO43"/>
    <mergeCell ref="AO45:AO50"/>
    <mergeCell ref="Q44:S44"/>
    <mergeCell ref="AN41:AN43"/>
    <mergeCell ref="AP41:AP43"/>
    <mergeCell ref="AM45:AM50"/>
    <mergeCell ref="AM33:AM39"/>
    <mergeCell ref="AN33:AN39"/>
    <mergeCell ref="AG41:AG43"/>
    <mergeCell ref="AG45:AG47"/>
    <mergeCell ref="Q51:S51"/>
    <mergeCell ref="Q52:S54"/>
    <mergeCell ref="U52:U54"/>
    <mergeCell ref="AX9:AX11"/>
    <mergeCell ref="AI13:AI15"/>
    <mergeCell ref="AK13:AK18"/>
    <mergeCell ref="AL13:AL18"/>
    <mergeCell ref="AX27:AX31"/>
    <mergeCell ref="AQ27:AQ31"/>
    <mergeCell ref="AJ13:AJ18"/>
    <mergeCell ref="AJ20:AJ25"/>
    <mergeCell ref="AS9:AS11"/>
    <mergeCell ref="AS13:AS18"/>
    <mergeCell ref="AX13:AX18"/>
    <mergeCell ref="AS33:AS39"/>
    <mergeCell ref="AX33:AX39"/>
    <mergeCell ref="AQ33:AQ39"/>
    <mergeCell ref="AS20:AS25"/>
    <mergeCell ref="AX20:AX25"/>
    <mergeCell ref="AK27:AK31"/>
    <mergeCell ref="AL27:AL31"/>
    <mergeCell ref="AJ27:AJ31"/>
    <mergeCell ref="AJ33:AJ39"/>
    <mergeCell ref="AM41:AM43"/>
    <mergeCell ref="A33:A43"/>
    <mergeCell ref="B33:B43"/>
    <mergeCell ref="C33:C43"/>
    <mergeCell ref="Z9:Z11"/>
    <mergeCell ref="AF16:AF18"/>
    <mergeCell ref="AG16:AG18"/>
    <mergeCell ref="AE16:AE18"/>
    <mergeCell ref="AK9:AK11"/>
    <mergeCell ref="AL9:AL11"/>
    <mergeCell ref="AE37:AE39"/>
    <mergeCell ref="AF37:AF39"/>
    <mergeCell ref="AG37:AG39"/>
    <mergeCell ref="AB38:AB39"/>
    <mergeCell ref="AI16:AI18"/>
    <mergeCell ref="AH33:AH39"/>
    <mergeCell ref="AI33:AI39"/>
    <mergeCell ref="AK33:AK39"/>
    <mergeCell ref="AL33:AL39"/>
    <mergeCell ref="AI20:AI25"/>
    <mergeCell ref="AK20:AK25"/>
    <mergeCell ref="AL20:AL25"/>
    <mergeCell ref="AI27:AI31"/>
    <mergeCell ref="D33:D35"/>
    <mergeCell ref="D36:D38"/>
    <mergeCell ref="C3:AS3"/>
    <mergeCell ref="C4:AS4"/>
    <mergeCell ref="C5:AX5"/>
    <mergeCell ref="A6:AC7"/>
    <mergeCell ref="A5:B5"/>
    <mergeCell ref="A1:B4"/>
    <mergeCell ref="AD6:AI7"/>
    <mergeCell ref="AK6:AX7"/>
    <mergeCell ref="C1:AS1"/>
    <mergeCell ref="C2:AS2"/>
    <mergeCell ref="AX41:AX43"/>
    <mergeCell ref="AH45:AH50"/>
    <mergeCell ref="AK45:AK50"/>
    <mergeCell ref="AL45:AL50"/>
    <mergeCell ref="AS45:AS50"/>
    <mergeCell ref="AX45:AX50"/>
    <mergeCell ref="AU33:AU43"/>
    <mergeCell ref="AV33:AV43"/>
    <mergeCell ref="AW33:AW43"/>
    <mergeCell ref="AU45:AU50"/>
    <mergeCell ref="AV45:AV50"/>
    <mergeCell ref="AW45:AW50"/>
    <mergeCell ref="AI41:AI43"/>
    <mergeCell ref="AI45:AI47"/>
    <mergeCell ref="AS41:AS43"/>
    <mergeCell ref="AF41:AF43"/>
    <mergeCell ref="AF45:AF47"/>
    <mergeCell ref="AH41:AH43"/>
    <mergeCell ref="AK41:AK43"/>
    <mergeCell ref="AJ41:AJ43"/>
    <mergeCell ref="AJ45:AJ50"/>
    <mergeCell ref="E33:E39"/>
    <mergeCell ref="AI48:AI50"/>
    <mergeCell ref="AL41:AL43"/>
    <mergeCell ref="Z45:Z50"/>
    <mergeCell ref="AA45:AA50"/>
    <mergeCell ref="AB45:AB47"/>
    <mergeCell ref="AB48:AB50"/>
    <mergeCell ref="AD45:AD47"/>
    <mergeCell ref="AE45:AE47"/>
    <mergeCell ref="AC45:AC47"/>
    <mergeCell ref="AC48:AC50"/>
    <mergeCell ref="AD48:AD50"/>
    <mergeCell ref="AE48:AE50"/>
    <mergeCell ref="H41:H42"/>
    <mergeCell ref="I41:I42"/>
    <mergeCell ref="F45:F50"/>
    <mergeCell ref="G45:G50"/>
    <mergeCell ref="H45:H46"/>
    <mergeCell ref="I45:I46"/>
    <mergeCell ref="AF33:AF36"/>
    <mergeCell ref="AG33:AG36"/>
    <mergeCell ref="E41:E43"/>
    <mergeCell ref="AG48:AG50"/>
    <mergeCell ref="D41:D42"/>
    <mergeCell ref="M41:M42"/>
    <mergeCell ref="AE33:AE36"/>
    <mergeCell ref="AB33:AB34"/>
    <mergeCell ref="AC33:AC34"/>
    <mergeCell ref="AF48:AF50"/>
    <mergeCell ref="I36:I38"/>
    <mergeCell ref="M36:M38"/>
    <mergeCell ref="O41:O43"/>
    <mergeCell ref="Y41:Y43"/>
    <mergeCell ref="Z41:Z43"/>
    <mergeCell ref="AA41:AA43"/>
    <mergeCell ref="F33:F39"/>
    <mergeCell ref="G33:G39"/>
    <mergeCell ref="H33:H35"/>
    <mergeCell ref="I33:I35"/>
    <mergeCell ref="M33:M35"/>
    <mergeCell ref="O33:O39"/>
    <mergeCell ref="Y33:Y39"/>
    <mergeCell ref="D9:D10"/>
    <mergeCell ref="AA9:AA11"/>
    <mergeCell ref="AB9:AB10"/>
    <mergeCell ref="AC9:AC10"/>
    <mergeCell ref="AD9:AD10"/>
    <mergeCell ref="AE9:AE10"/>
    <mergeCell ref="AF9:AF10"/>
    <mergeCell ref="H9:H10"/>
    <mergeCell ref="I9:I10"/>
    <mergeCell ref="M9:M10"/>
    <mergeCell ref="Q32:S32"/>
    <mergeCell ref="Q40:S40"/>
    <mergeCell ref="AB35:AB37"/>
    <mergeCell ref="AC35:AC37"/>
    <mergeCell ref="AA27:AA31"/>
    <mergeCell ref="AB27:AB29"/>
    <mergeCell ref="AC27:AC29"/>
    <mergeCell ref="C9:C11"/>
    <mergeCell ref="O13:O18"/>
    <mergeCell ref="Y13:Y18"/>
    <mergeCell ref="D20:D21"/>
    <mergeCell ref="D22:D23"/>
    <mergeCell ref="D24:D25"/>
    <mergeCell ref="O20:O25"/>
    <mergeCell ref="Y20:Y25"/>
    <mergeCell ref="H20:H21"/>
    <mergeCell ref="I20:I21"/>
    <mergeCell ref="M20:M21"/>
    <mergeCell ref="H24:H25"/>
    <mergeCell ref="I24:I25"/>
    <mergeCell ref="M24:M25"/>
    <mergeCell ref="E9:E11"/>
    <mergeCell ref="F9:F11"/>
    <mergeCell ref="G9:G11"/>
    <mergeCell ref="AG9:AG10"/>
    <mergeCell ref="AH9:AH11"/>
    <mergeCell ref="AI9:AI11"/>
    <mergeCell ref="I22:I23"/>
    <mergeCell ref="M22:M23"/>
    <mergeCell ref="AF13:AF15"/>
    <mergeCell ref="AG13:AG15"/>
    <mergeCell ref="AH13:AH18"/>
    <mergeCell ref="AC20:AC22"/>
    <mergeCell ref="AD20:AD25"/>
    <mergeCell ref="AE20:AE25"/>
    <mergeCell ref="AF20:AF25"/>
    <mergeCell ref="AG20:AG25"/>
    <mergeCell ref="AH20:AH25"/>
    <mergeCell ref="AC23:AC25"/>
    <mergeCell ref="O9:O11"/>
    <mergeCell ref="Y9:Y11"/>
    <mergeCell ref="AC13:AC15"/>
    <mergeCell ref="AD13:AD15"/>
    <mergeCell ref="AE13:AE15"/>
    <mergeCell ref="AC16:AC18"/>
    <mergeCell ref="AD16:AD18"/>
    <mergeCell ref="H22:H23"/>
    <mergeCell ref="L9:L10"/>
    <mergeCell ref="L13:L18"/>
    <mergeCell ref="L20:L21"/>
    <mergeCell ref="A13:A25"/>
    <mergeCell ref="B13:B25"/>
    <mergeCell ref="C13:C25"/>
    <mergeCell ref="E20:E25"/>
    <mergeCell ref="F20:F25"/>
    <mergeCell ref="G20:G25"/>
    <mergeCell ref="Z13:Z18"/>
    <mergeCell ref="AA13:AA18"/>
    <mergeCell ref="AB13:AB15"/>
    <mergeCell ref="AB16:AB18"/>
    <mergeCell ref="Z20:Z25"/>
    <mergeCell ref="AA20:AA25"/>
    <mergeCell ref="AB20:AB22"/>
    <mergeCell ref="L22:L23"/>
    <mergeCell ref="L24:L25"/>
    <mergeCell ref="AB23:AB25"/>
    <mergeCell ref="E13:E18"/>
    <mergeCell ref="F13:F18"/>
    <mergeCell ref="G13:G18"/>
    <mergeCell ref="H13:H18"/>
    <mergeCell ref="I13:I18"/>
    <mergeCell ref="M13:M18"/>
    <mergeCell ref="A27:A31"/>
    <mergeCell ref="B27:B31"/>
    <mergeCell ref="C27:C31"/>
    <mergeCell ref="D27:D31"/>
    <mergeCell ref="E27:E31"/>
    <mergeCell ref="F27:F31"/>
    <mergeCell ref="G27:G31"/>
    <mergeCell ref="H27:H31"/>
    <mergeCell ref="I27:I31"/>
    <mergeCell ref="AG27:AG29"/>
    <mergeCell ref="AH27:AH31"/>
    <mergeCell ref="AB30:AB31"/>
    <mergeCell ref="AC30:AC31"/>
    <mergeCell ref="AD30:AD31"/>
    <mergeCell ref="AE30:AE31"/>
    <mergeCell ref="AF30:AF31"/>
    <mergeCell ref="AG30:AG31"/>
    <mergeCell ref="M27:M31"/>
    <mergeCell ref="O27:O31"/>
    <mergeCell ref="Y27:Y31"/>
    <mergeCell ref="Z27:Z31"/>
    <mergeCell ref="AD27:AD29"/>
    <mergeCell ref="AE27:AE29"/>
    <mergeCell ref="AF27:AF29"/>
    <mergeCell ref="K22:K23"/>
    <mergeCell ref="J24:J25"/>
    <mergeCell ref="K24:K25"/>
    <mergeCell ref="J27:J31"/>
    <mergeCell ref="K27:K31"/>
    <mergeCell ref="J33:J35"/>
    <mergeCell ref="K33:K35"/>
    <mergeCell ref="J36:J38"/>
    <mergeCell ref="K36:K38"/>
    <mergeCell ref="F41:F43"/>
    <mergeCell ref="G41:G43"/>
    <mergeCell ref="B9:B11"/>
    <mergeCell ref="A9:A11"/>
    <mergeCell ref="D13:D18"/>
    <mergeCell ref="H47:H50"/>
    <mergeCell ref="I47:I50"/>
    <mergeCell ref="AM9:AM11"/>
    <mergeCell ref="AN9:AN11"/>
    <mergeCell ref="Z33:Z39"/>
    <mergeCell ref="AA33:AA39"/>
    <mergeCell ref="H36:H38"/>
    <mergeCell ref="L27:L31"/>
    <mergeCell ref="L33:L35"/>
    <mergeCell ref="L36:L38"/>
    <mergeCell ref="L41:L42"/>
    <mergeCell ref="A45:A50"/>
    <mergeCell ref="J9:J10"/>
    <mergeCell ref="K9:K10"/>
    <mergeCell ref="J13:J18"/>
    <mergeCell ref="K13:K18"/>
    <mergeCell ref="J20:J21"/>
    <mergeCell ref="K20:K21"/>
    <mergeCell ref="J22:J23"/>
    <mergeCell ref="AP9:AP11"/>
    <mergeCell ref="AM27:AM31"/>
    <mergeCell ref="AP33:AP39"/>
    <mergeCell ref="AN45:AN50"/>
    <mergeCell ref="AP45:AP50"/>
    <mergeCell ref="B45:B50"/>
    <mergeCell ref="C45:C50"/>
    <mergeCell ref="AJ9:AJ11"/>
    <mergeCell ref="M45:M46"/>
    <mergeCell ref="O45:O50"/>
    <mergeCell ref="Y45:Y50"/>
    <mergeCell ref="M47:M50"/>
    <mergeCell ref="D47:D50"/>
    <mergeCell ref="K47:K50"/>
    <mergeCell ref="AC38:AC39"/>
    <mergeCell ref="J41:J42"/>
    <mergeCell ref="K41:K42"/>
    <mergeCell ref="J45:J46"/>
    <mergeCell ref="K45:K46"/>
    <mergeCell ref="J47:J50"/>
    <mergeCell ref="D45:D46"/>
    <mergeCell ref="E45:E50"/>
    <mergeCell ref="AM13:AM18"/>
    <mergeCell ref="AN13:AN18"/>
    <mergeCell ref="AP13:AP18"/>
    <mergeCell ref="AQ13:AQ18"/>
    <mergeCell ref="AM20:AM25"/>
    <mergeCell ref="AN20:AN25"/>
    <mergeCell ref="AP20:AP25"/>
    <mergeCell ref="AQ20:AQ25"/>
    <mergeCell ref="AS27:AS31"/>
    <mergeCell ref="AN27:AN31"/>
    <mergeCell ref="AP27:AP31"/>
    <mergeCell ref="AN53:AN55"/>
    <mergeCell ref="AU52:AU54"/>
    <mergeCell ref="AV52:AV54"/>
    <mergeCell ref="AW52:AW54"/>
    <mergeCell ref="AU9:AU11"/>
    <mergeCell ref="AV9:AV11"/>
    <mergeCell ref="AW9:AW11"/>
    <mergeCell ref="AU13:AU25"/>
    <mergeCell ref="AV13:AV25"/>
    <mergeCell ref="AW13:AW25"/>
    <mergeCell ref="AT9:AT11"/>
    <mergeCell ref="AT13:AT18"/>
    <mergeCell ref="AT20:AT25"/>
    <mergeCell ref="AT27:AT31"/>
    <mergeCell ref="AT33:AT39"/>
    <mergeCell ref="AT41:AT43"/>
    <mergeCell ref="AT45:AT50"/>
    <mergeCell ref="AQ9:AQ11"/>
    <mergeCell ref="AQ41:AQ43"/>
    <mergeCell ref="AQ45:AQ50"/>
    <mergeCell ref="AU27:AU31"/>
    <mergeCell ref="AV27:AV31"/>
    <mergeCell ref="AW27:AW31"/>
    <mergeCell ref="AO53:AO55"/>
  </mergeCells>
  <dataValidations count="5">
    <dataValidation type="list" allowBlank="1" showInputMessage="1" showErrorMessage="1" sqref="O52:O85">
      <formula1>#REF!</formula1>
    </dataValidation>
    <dataValidation type="list" allowBlank="1" showInputMessage="1" showErrorMessage="1" sqref="O20">
      <formula1>$BF$9:$BF$33</formula1>
    </dataValidation>
    <dataValidation type="list" allowBlank="1" showInputMessage="1" showErrorMessage="1" sqref="O27 O45 O41 O33">
      <formula1>$BF$9:$BF$28</formula1>
    </dataValidation>
    <dataValidation type="list" allowBlank="1" showInputMessage="1" showErrorMessage="1" sqref="O9">
      <formula1>$BF$9:$BF$49</formula1>
    </dataValidation>
    <dataValidation type="list" allowBlank="1" showInputMessage="1" showErrorMessage="1" sqref="O13">
      <formula1>$BF$9:$BF$41</formula1>
    </dataValidation>
  </dataValidations>
  <hyperlinks>
    <hyperlink ref="AJ9" r:id="rId1" display="https://community.secop.gov.co/Public/Tendering/OpportunityDetail/Index?noticeUID=CO1.NTC.5786029&amp;isFromPublicArea=True&amp;isModal=False "/>
    <hyperlink ref="AJ13" r:id="rId2"/>
    <hyperlink ref="AJ45" r:id="rId3"/>
  </hyperlinks>
  <pageMargins left="0.7" right="0.7" top="0.75" bottom="0.75" header="0.3" footer="0.3"/>
  <pageSetup orientation="portrait" r:id="rId4"/>
  <ignoredErrors>
    <ignoredError sqref="C9 C13 C33 C45 C27" twoDigitTextYear="1"/>
  </ignoredErrors>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310" t="s">
        <v>37</v>
      </c>
      <c r="B2" s="311"/>
      <c r="C2" s="311"/>
      <c r="D2" s="311"/>
      <c r="E2" s="311"/>
      <c r="F2" s="311"/>
      <c r="G2" s="312"/>
    </row>
    <row r="3" spans="1:7" s="4" customFormat="1">
      <c r="A3" s="28" t="s">
        <v>38</v>
      </c>
      <c r="B3" s="313" t="s">
        <v>39</v>
      </c>
      <c r="C3" s="313"/>
      <c r="D3" s="313"/>
      <c r="E3" s="313"/>
      <c r="F3" s="313"/>
      <c r="G3" s="30" t="s">
        <v>40</v>
      </c>
    </row>
    <row r="4" spans="1:7" ht="12.75" customHeight="1">
      <c r="A4" s="31">
        <v>45489</v>
      </c>
      <c r="B4" s="314" t="s">
        <v>222</v>
      </c>
      <c r="C4" s="314"/>
      <c r="D4" s="314"/>
      <c r="E4" s="314"/>
      <c r="F4" s="314"/>
      <c r="G4" s="32" t="s">
        <v>223</v>
      </c>
    </row>
    <row r="5" spans="1:7" ht="12.75" customHeight="1">
      <c r="A5" s="33"/>
      <c r="B5" s="314"/>
      <c r="C5" s="314"/>
      <c r="D5" s="314"/>
      <c r="E5" s="314"/>
      <c r="F5" s="314"/>
      <c r="G5" s="32"/>
    </row>
    <row r="6" spans="1:7">
      <c r="A6" s="33"/>
      <c r="B6" s="309"/>
      <c r="C6" s="309"/>
      <c r="D6" s="309"/>
      <c r="E6" s="309"/>
      <c r="F6" s="309"/>
      <c r="G6" s="35"/>
    </row>
    <row r="7" spans="1:7">
      <c r="A7" s="33"/>
      <c r="B7" s="309"/>
      <c r="C7" s="309"/>
      <c r="D7" s="309"/>
      <c r="E7" s="309"/>
      <c r="F7" s="309"/>
      <c r="G7" s="35"/>
    </row>
    <row r="8" spans="1:7">
      <c r="A8" s="33"/>
      <c r="B8" s="34"/>
      <c r="C8" s="34"/>
      <c r="D8" s="34"/>
      <c r="E8" s="34"/>
      <c r="F8" s="34"/>
      <c r="G8" s="35"/>
    </row>
    <row r="9" spans="1:7">
      <c r="A9" s="315" t="s">
        <v>224</v>
      </c>
      <c r="B9" s="316"/>
      <c r="C9" s="316"/>
      <c r="D9" s="316"/>
      <c r="E9" s="316"/>
      <c r="F9" s="316"/>
      <c r="G9" s="317"/>
    </row>
    <row r="10" spans="1:7" s="4" customFormat="1">
      <c r="A10" s="29"/>
      <c r="B10" s="313" t="s">
        <v>41</v>
      </c>
      <c r="C10" s="313"/>
      <c r="D10" s="313" t="s">
        <v>42</v>
      </c>
      <c r="E10" s="313"/>
      <c r="F10" s="29" t="s">
        <v>38</v>
      </c>
      <c r="G10" s="29" t="s">
        <v>43</v>
      </c>
    </row>
    <row r="11" spans="1:7">
      <c r="A11" s="36" t="s">
        <v>44</v>
      </c>
      <c r="B11" s="314" t="s">
        <v>45</v>
      </c>
      <c r="C11" s="314"/>
      <c r="D11" s="318" t="s">
        <v>46</v>
      </c>
      <c r="E11" s="318"/>
      <c r="F11" s="33" t="s">
        <v>79</v>
      </c>
      <c r="G11" s="35"/>
    </row>
    <row r="12" spans="1:7">
      <c r="A12" s="36" t="s">
        <v>47</v>
      </c>
      <c r="B12" s="318" t="s">
        <v>48</v>
      </c>
      <c r="C12" s="318"/>
      <c r="D12" s="318" t="s">
        <v>80</v>
      </c>
      <c r="E12" s="318"/>
      <c r="F12" s="33" t="s">
        <v>79</v>
      </c>
      <c r="G12" s="35"/>
    </row>
    <row r="13" spans="1:7">
      <c r="A13" s="36" t="s">
        <v>49</v>
      </c>
      <c r="B13" s="318" t="s">
        <v>48</v>
      </c>
      <c r="C13" s="318"/>
      <c r="D13" s="318" t="s">
        <v>80</v>
      </c>
      <c r="E13" s="318"/>
      <c r="F13" s="33" t="s">
        <v>79</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75" customWidth="1"/>
  </cols>
  <sheetData>
    <row r="1" spans="1:6" ht="52.5" customHeight="1">
      <c r="A1" s="26" t="s">
        <v>50</v>
      </c>
      <c r="E1" s="5" t="s">
        <v>51</v>
      </c>
      <c r="F1" s="5" t="s">
        <v>52</v>
      </c>
    </row>
    <row r="2" spans="1:6" ht="25.5" customHeight="1">
      <c r="A2" s="25" t="s">
        <v>53</v>
      </c>
      <c r="E2" s="6">
        <v>0</v>
      </c>
      <c r="F2" s="7" t="s">
        <v>54</v>
      </c>
    </row>
    <row r="3" spans="1:6" ht="45" customHeight="1">
      <c r="A3" s="25" t="s">
        <v>55</v>
      </c>
      <c r="E3" s="6">
        <v>1</v>
      </c>
      <c r="F3" s="7" t="s">
        <v>56</v>
      </c>
    </row>
    <row r="4" spans="1:6" ht="45" customHeight="1">
      <c r="A4" s="25" t="s">
        <v>57</v>
      </c>
      <c r="E4" s="6">
        <v>2</v>
      </c>
      <c r="F4" s="7" t="s">
        <v>58</v>
      </c>
    </row>
    <row r="5" spans="1:6" ht="45" customHeight="1">
      <c r="A5" s="25" t="s">
        <v>59</v>
      </c>
      <c r="E5" s="6">
        <v>3</v>
      </c>
      <c r="F5" s="7" t="s">
        <v>60</v>
      </c>
    </row>
    <row r="6" spans="1:6" ht="45" customHeight="1">
      <c r="A6" s="25" t="s">
        <v>61</v>
      </c>
      <c r="E6" s="6">
        <v>4</v>
      </c>
      <c r="F6" s="7" t="s">
        <v>62</v>
      </c>
    </row>
    <row r="7" spans="1:6" ht="45" customHeight="1">
      <c r="A7" s="25" t="s">
        <v>63</v>
      </c>
      <c r="E7" s="6">
        <v>5</v>
      </c>
      <c r="F7" s="7" t="s">
        <v>64</v>
      </c>
    </row>
    <row r="8" spans="1:6" ht="45" customHeight="1">
      <c r="A8" s="25" t="s">
        <v>65</v>
      </c>
    </row>
    <row r="9" spans="1:6" ht="45" customHeight="1">
      <c r="A9" s="25" t="s">
        <v>66</v>
      </c>
    </row>
    <row r="10" spans="1:6" ht="45" customHeight="1">
      <c r="A10" s="25" t="s">
        <v>67</v>
      </c>
    </row>
    <row r="11" spans="1:6" ht="45" customHeight="1">
      <c r="A11" s="25" t="s">
        <v>68</v>
      </c>
    </row>
    <row r="12" spans="1:6" ht="45" customHeight="1">
      <c r="A12" s="25" t="s">
        <v>69</v>
      </c>
    </row>
    <row r="13" spans="1:6" ht="45" customHeight="1">
      <c r="A13" s="25" t="s">
        <v>70</v>
      </c>
    </row>
    <row r="14" spans="1:6" ht="45" customHeight="1">
      <c r="A14" s="25" t="s">
        <v>71</v>
      </c>
    </row>
    <row r="15" spans="1:6" ht="45" customHeight="1">
      <c r="A15" s="25" t="s">
        <v>72</v>
      </c>
    </row>
    <row r="16" spans="1:6" ht="45" customHeight="1">
      <c r="A16" s="25" t="s">
        <v>73</v>
      </c>
    </row>
    <row r="17" spans="1:1" ht="45" customHeight="1">
      <c r="A17" s="25" t="s">
        <v>74</v>
      </c>
    </row>
    <row r="18" spans="1:1" ht="45" customHeight="1">
      <c r="A18" s="25" t="s">
        <v>75</v>
      </c>
    </row>
    <row r="19" spans="1:1" ht="45" customHeight="1">
      <c r="A19" s="25" t="s">
        <v>76</v>
      </c>
    </row>
    <row r="20" spans="1:1" ht="45" customHeight="1">
      <c r="A20" s="25" t="s">
        <v>77</v>
      </c>
    </row>
    <row r="21" spans="1:1" ht="45" customHeight="1">
      <c r="A21" s="25"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dcterms:created xsi:type="dcterms:W3CDTF">2024-07-04T17:50:33Z</dcterms:created>
  <dcterms:modified xsi:type="dcterms:W3CDTF">2025-01-15T15:52:20Z</dcterms:modified>
</cp:coreProperties>
</file>