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atos\2024\ESCRITORIO PRIMER PLANO\Planeacion Distrital\seguimiento dic\EPA\"/>
    </mc:Choice>
  </mc:AlternateContent>
  <bookViews>
    <workbookView xWindow="0" yWindow="0" windowWidth="20490" windowHeight="7755" activeTab="3"/>
  </bookViews>
  <sheets>
    <sheet name="INSTRUCTIVO" sheetId="2" r:id="rId1"/>
    <sheet name="1. ESTRATÉGICO" sheetId="1" r:id="rId2"/>
    <sheet name="2. GESTIÓN-MIPG" sheetId="5" r:id="rId3"/>
    <sheet name="3. INVERSIÓN" sheetId="6" r:id="rId4"/>
    <sheet name="CONTROL DE CAMBIOS " sheetId="3" r:id="rId5"/>
    <sheet name="ANEXO1" sheetId="4" r:id="rId6"/>
    <sheet name="Hoja3" sheetId="9" r:id="rId7"/>
  </sheets>
  <externalReferences>
    <externalReference r:id="rId8"/>
  </externalReferences>
  <definedNames>
    <definedName name="_xlnm._FilterDatabase" localSheetId="1" hidden="1">'1. ESTRATÉGICO'!$A$7:$AC$34</definedName>
    <definedName name="_xlnm._FilterDatabase" localSheetId="2" hidden="1">'2. GESTIÓN-MIPG'!$A$8:$S$40</definedName>
    <definedName name="_xlnm._FilterDatabase" localSheetId="3" hidden="1">'3. INVERSIÓN'!$A$8:$AJ$87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pivotCaches>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5" i="6" l="1"/>
  <c r="P87" i="6"/>
  <c r="P86" i="6"/>
  <c r="P85" i="6"/>
  <c r="O83" i="6"/>
  <c r="O82" i="6"/>
  <c r="O81" i="6"/>
  <c r="O80" i="6"/>
  <c r="P83" i="6"/>
  <c r="P82" i="6"/>
  <c r="P81" i="6"/>
  <c r="P80" i="6"/>
  <c r="P79" i="6"/>
  <c r="O76" i="6"/>
  <c r="O72" i="6"/>
  <c r="O71" i="6"/>
  <c r="O67" i="6"/>
  <c r="P65" i="6"/>
  <c r="P66" i="6"/>
  <c r="P67" i="6"/>
  <c r="P68" i="6"/>
  <c r="P69" i="6"/>
  <c r="P70" i="6"/>
  <c r="P71" i="6"/>
  <c r="P72" i="6"/>
  <c r="P73" i="6"/>
  <c r="P74" i="6"/>
  <c r="P64" i="6"/>
  <c r="O59" i="6"/>
  <c r="P59" i="6" s="1"/>
  <c r="P60" i="6"/>
  <c r="P61" i="6"/>
  <c r="P62" i="6"/>
  <c r="O54" i="6"/>
  <c r="O52" i="6"/>
  <c r="O49" i="6"/>
  <c r="O47" i="6"/>
  <c r="P49" i="6"/>
  <c r="P48" i="6"/>
  <c r="P47" i="6"/>
  <c r="P46" i="6"/>
  <c r="P44" i="6"/>
  <c r="O41" i="6"/>
  <c r="P42" i="6"/>
  <c r="P41" i="6"/>
  <c r="P40" i="6"/>
  <c r="O38" i="6"/>
  <c r="O37" i="6"/>
  <c r="O36" i="6"/>
  <c r="O35" i="6"/>
  <c r="O34" i="6"/>
  <c r="P32" i="6"/>
  <c r="P31" i="6"/>
  <c r="P30" i="6"/>
  <c r="P29" i="6"/>
  <c r="P28" i="6"/>
  <c r="P27" i="6"/>
  <c r="O24" i="6"/>
  <c r="O23" i="6"/>
  <c r="O22" i="6"/>
  <c r="O19" i="6"/>
  <c r="O18" i="6"/>
  <c r="O16" i="6"/>
  <c r="O15" i="6"/>
  <c r="O14" i="6"/>
  <c r="O13" i="6"/>
  <c r="O12" i="6"/>
  <c r="P12" i="6"/>
  <c r="P13" i="6"/>
  <c r="P14" i="6"/>
  <c r="P15" i="6"/>
  <c r="P16" i="6"/>
  <c r="P17" i="6"/>
  <c r="P18" i="6"/>
  <c r="P19" i="6"/>
  <c r="P20" i="6"/>
  <c r="O11" i="6"/>
  <c r="P11" i="6" s="1"/>
  <c r="O10" i="6"/>
  <c r="P10" i="6" s="1"/>
  <c r="P9" i="6"/>
  <c r="O9" i="6"/>
  <c r="P50" i="6" l="1"/>
  <c r="W35" i="1"/>
  <c r="V35" i="1"/>
  <c r="W31" i="1"/>
  <c r="V31" i="1"/>
  <c r="W28" i="1"/>
  <c r="V28" i="1"/>
  <c r="W26" i="1"/>
  <c r="V26" i="1"/>
  <c r="W23" i="1"/>
  <c r="V23" i="1"/>
  <c r="V37" i="1" s="1"/>
  <c r="W19" i="1"/>
  <c r="W37" i="1" s="1"/>
  <c r="V19" i="1"/>
  <c r="W16" i="1"/>
  <c r="V16" i="1"/>
  <c r="W13" i="1"/>
  <c r="V13" i="1"/>
  <c r="W11" i="1"/>
  <c r="V11" i="1"/>
  <c r="AF88" i="6" l="1"/>
  <c r="AF84" i="6"/>
  <c r="AF78" i="6"/>
  <c r="AF75" i="6"/>
  <c r="AF63" i="6"/>
  <c r="AF55" i="6"/>
  <c r="AF50" i="6"/>
  <c r="AF43" i="6"/>
  <c r="AF39" i="6"/>
  <c r="AF33" i="6"/>
  <c r="AF26" i="6"/>
  <c r="AF21" i="6"/>
  <c r="AE21" i="6"/>
  <c r="AE88" i="6"/>
  <c r="AE84" i="6"/>
  <c r="AE78" i="6"/>
  <c r="AE75" i="6"/>
  <c r="AE63" i="6"/>
  <c r="AE55" i="6"/>
  <c r="AE50" i="6"/>
  <c r="AE43" i="6"/>
  <c r="AE39" i="6"/>
  <c r="AE33" i="6"/>
  <c r="AE26" i="6"/>
  <c r="AI88" i="6"/>
  <c r="AJ88" i="6"/>
  <c r="AJ79" i="6"/>
  <c r="AI84" i="6"/>
  <c r="AJ84" i="6"/>
  <c r="AJ76" i="6"/>
  <c r="AI78" i="6"/>
  <c r="AJ78" i="6"/>
  <c r="AI75" i="6"/>
  <c r="AJ64" i="6"/>
  <c r="AJ75" i="6" s="1"/>
  <c r="AJ56" i="6"/>
  <c r="AI63" i="6"/>
  <c r="AJ63" i="6"/>
  <c r="AJ51" i="6"/>
  <c r="AJ55" i="6" s="1"/>
  <c r="AI55" i="6"/>
  <c r="AI50" i="6"/>
  <c r="AJ44" i="6"/>
  <c r="AJ50" i="6" s="1"/>
  <c r="AJ43" i="6"/>
  <c r="AI43" i="6"/>
  <c r="AI39" i="6"/>
  <c r="AJ34" i="6"/>
  <c r="AJ39" i="6" s="1"/>
  <c r="AJ33" i="6"/>
  <c r="AI33" i="6"/>
  <c r="AJ22" i="6"/>
  <c r="AJ26" i="6" s="1"/>
  <c r="AI26" i="6"/>
  <c r="AI21" i="6"/>
  <c r="AJ9" i="6"/>
  <c r="AJ21" i="6" s="1"/>
  <c r="AI89" i="6" l="1"/>
  <c r="AJ89" i="6" s="1"/>
  <c r="AF89" i="6"/>
  <c r="AE89" i="6"/>
  <c r="P36" i="6"/>
  <c r="P37" i="6"/>
  <c r="P38" i="6"/>
  <c r="P51" i="6"/>
  <c r="P52" i="6"/>
  <c r="P53" i="6"/>
  <c r="P54" i="6"/>
  <c r="P56" i="6"/>
  <c r="P76" i="6"/>
  <c r="P88" i="6"/>
  <c r="P23" i="6"/>
  <c r="P26" i="6" s="1"/>
  <c r="P24" i="6"/>
  <c r="P34" i="6"/>
  <c r="P35" i="6"/>
  <c r="P21" i="6"/>
  <c r="P78" i="6" l="1"/>
  <c r="P33" i="6"/>
  <c r="P84" i="6"/>
  <c r="P39" i="6"/>
  <c r="P75" i="6"/>
  <c r="P63" i="6"/>
  <c r="P55" i="6"/>
  <c r="P43" i="6"/>
  <c r="Y37" i="1"/>
  <c r="X37" i="1"/>
  <c r="P89" i="6" l="1"/>
  <c r="T10" i="1"/>
  <c r="Y34" i="1"/>
  <c r="X34" i="1"/>
  <c r="W34" i="1"/>
  <c r="V34" i="1"/>
  <c r="Y33" i="1"/>
  <c r="X33" i="1"/>
  <c r="W33" i="1"/>
  <c r="V33" i="1"/>
  <c r="Y32" i="1"/>
  <c r="X32" i="1"/>
  <c r="W32" i="1"/>
  <c r="V32" i="1"/>
  <c r="Y30" i="1"/>
  <c r="X30" i="1"/>
  <c r="W30" i="1"/>
  <c r="V30" i="1"/>
  <c r="Y29" i="1"/>
  <c r="X29" i="1"/>
  <c r="W29" i="1"/>
  <c r="V29" i="1"/>
  <c r="Y27" i="1"/>
  <c r="X27" i="1"/>
  <c r="W27" i="1"/>
  <c r="V27" i="1"/>
  <c r="Y25" i="1"/>
  <c r="X25" i="1"/>
  <c r="W25" i="1"/>
  <c r="V25" i="1"/>
  <c r="Y24" i="1"/>
  <c r="X24" i="1"/>
  <c r="W24" i="1"/>
  <c r="V24" i="1"/>
  <c r="Y22" i="1"/>
  <c r="X22" i="1"/>
  <c r="W22" i="1"/>
  <c r="V22" i="1"/>
  <c r="Y21" i="1"/>
  <c r="X21" i="1"/>
  <c r="W21" i="1"/>
  <c r="V21" i="1"/>
  <c r="Y20" i="1"/>
  <c r="X20" i="1"/>
  <c r="W20" i="1"/>
  <c r="V20" i="1"/>
  <c r="Y18" i="1"/>
  <c r="X18" i="1"/>
  <c r="W18" i="1"/>
  <c r="V18" i="1"/>
  <c r="Y17" i="1"/>
  <c r="X17" i="1"/>
  <c r="W17" i="1"/>
  <c r="V17" i="1"/>
  <c r="Y15" i="1"/>
  <c r="X15" i="1"/>
  <c r="W15" i="1"/>
  <c r="V15" i="1"/>
  <c r="Y14" i="1"/>
  <c r="X14" i="1"/>
  <c r="W14" i="1"/>
  <c r="V14" i="1"/>
  <c r="Y12" i="1"/>
  <c r="X12" i="1"/>
  <c r="W12" i="1"/>
  <c r="V12" i="1"/>
  <c r="Y10" i="1"/>
  <c r="X10" i="1"/>
  <c r="W10" i="1"/>
  <c r="V10" i="1"/>
  <c r="Y9" i="1"/>
  <c r="X9" i="1"/>
  <c r="W9" i="1"/>
  <c r="V9" i="1"/>
  <c r="Y8" i="1"/>
  <c r="X8" i="1"/>
  <c r="W8" i="1"/>
  <c r="V8" i="1"/>
  <c r="Y35" i="1" l="1"/>
  <c r="X35" i="1"/>
  <c r="Y31" i="1"/>
  <c r="X31" i="1"/>
  <c r="Y28" i="1"/>
  <c r="X28" i="1"/>
  <c r="Y26" i="1"/>
  <c r="X26" i="1"/>
  <c r="Y23" i="1"/>
  <c r="X23" i="1"/>
  <c r="Y19" i="1"/>
  <c r="X19" i="1"/>
  <c r="Y16" i="1"/>
  <c r="X16" i="1"/>
  <c r="Y13" i="1"/>
  <c r="X13" i="1"/>
  <c r="Y11" i="1"/>
  <c r="X11" i="1"/>
  <c r="T9" i="1" l="1"/>
  <c r="U9" i="1" s="1"/>
  <c r="U10" i="1"/>
  <c r="T12" i="1"/>
  <c r="U12" i="1" s="1"/>
  <c r="T14" i="1"/>
  <c r="U14" i="1" s="1"/>
  <c r="T17" i="1"/>
  <c r="U17" i="1" s="1"/>
  <c r="T18" i="1"/>
  <c r="U18" i="1" s="1"/>
  <c r="T20" i="1"/>
  <c r="U20" i="1" s="1"/>
  <c r="T21" i="1"/>
  <c r="U21" i="1" s="1"/>
  <c r="T22" i="1"/>
  <c r="U22" i="1" s="1"/>
  <c r="T24" i="1"/>
  <c r="U24" i="1" s="1"/>
  <c r="T25" i="1"/>
  <c r="U25" i="1" s="1"/>
  <c r="T27" i="1"/>
  <c r="U27" i="1" s="1"/>
  <c r="T15" i="1"/>
  <c r="U15" i="1" s="1"/>
  <c r="T29" i="1"/>
  <c r="U29" i="1" s="1"/>
  <c r="T30" i="1"/>
  <c r="U30" i="1" s="1"/>
  <c r="T32" i="1"/>
  <c r="U32" i="1" s="1"/>
  <c r="T33" i="1"/>
  <c r="U33" i="1" s="1"/>
  <c r="T34" i="1"/>
  <c r="U34" i="1" s="1"/>
  <c r="T8" i="1"/>
  <c r="U8" i="1" s="1"/>
  <c r="S77" i="6" l="1"/>
  <c r="S76" i="6"/>
  <c r="S60" i="6"/>
  <c r="S61" i="6"/>
  <c r="S62" i="6"/>
  <c r="S51" i="6"/>
  <c r="S52" i="6"/>
  <c r="S53" i="6"/>
  <c r="S54" i="6"/>
  <c r="S56" i="6"/>
  <c r="S57" i="6"/>
  <c r="S58" i="6"/>
  <c r="S59" i="6"/>
  <c r="S44" i="6"/>
  <c r="S46" i="6"/>
  <c r="S47" i="6"/>
  <c r="S48" i="6"/>
  <c r="S49" i="6"/>
  <c r="S42" i="6"/>
  <c r="S41" i="6"/>
  <c r="S40" i="6"/>
  <c r="S20" i="6" l="1"/>
  <c r="S19" i="6"/>
  <c r="S18" i="6"/>
  <c r="S17" i="6"/>
  <c r="S16" i="6"/>
  <c r="S15" i="6"/>
  <c r="S14" i="6"/>
  <c r="S13" i="6"/>
  <c r="S12" i="6"/>
  <c r="S11" i="6"/>
  <c r="S10" i="6"/>
  <c r="S9" i="6"/>
  <c r="S87" i="6" l="1"/>
  <c r="S86" i="6"/>
  <c r="S83" i="6"/>
  <c r="S82" i="6"/>
  <c r="S81" i="6"/>
  <c r="S74" i="6"/>
  <c r="S73" i="6"/>
  <c r="S72" i="6"/>
  <c r="S71" i="6"/>
  <c r="S70" i="6"/>
  <c r="S68" i="6"/>
  <c r="S67" i="6"/>
  <c r="S66" i="6"/>
  <c r="S65" i="6"/>
  <c r="S64" i="6"/>
  <c r="S38" i="6"/>
  <c r="S37" i="6"/>
  <c r="S36" i="6"/>
  <c r="S35" i="6"/>
  <c r="S34" i="6"/>
  <c r="S32" i="6"/>
  <c r="S31" i="6"/>
  <c r="S30" i="6"/>
  <c r="S28" i="6"/>
  <c r="S27" i="6"/>
  <c r="S25" i="6"/>
  <c r="S24" i="6"/>
  <c r="S23" i="6"/>
  <c r="S22" i="6"/>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B8" authorId="1" shapeId="0">
      <text>
        <r>
          <rPr>
            <sz val="9"/>
            <color indexed="81"/>
            <rFont val="Tahoma"/>
            <family val="2"/>
          </rPr>
          <t xml:space="preserve">VER ANEXO 1
</t>
        </r>
      </text>
    </comment>
    <comment ref="AC8" authorId="1" shapeId="0">
      <text>
        <r>
          <rPr>
            <b/>
            <sz val="9"/>
            <color indexed="81"/>
            <rFont val="Tahoma"/>
            <family val="2"/>
          </rPr>
          <t>VER ANEXO 1</t>
        </r>
        <r>
          <rPr>
            <sz val="9"/>
            <color indexed="81"/>
            <rFont val="Tahoma"/>
            <family val="2"/>
          </rPr>
          <t xml:space="preserve">
</t>
        </r>
      </text>
    </comment>
  </commentList>
</comments>
</file>

<file path=xl/comments4.xml><?xml version="1.0" encoding="utf-8"?>
<comments xmlns="http://schemas.openxmlformats.org/spreadsheetml/2006/main">
  <authors>
    <author>USUARIO</author>
  </authors>
  <commentList>
    <comment ref="F9"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<sst xmlns="http://schemas.openxmlformats.org/spreadsheetml/2006/main" count="1844" uniqueCount="676">
  <si>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</si>
  <si>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</si>
  <si>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</si>
  <si>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</si>
  <si>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</si>
  <si>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</si>
  <si>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</si>
  <si>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</si>
  <si>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</si>
  <si>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</si>
  <si>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</si>
  <si>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</si>
  <si>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</si>
  <si>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</si>
  <si>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</si>
  <si>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</si>
  <si>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</si>
  <si>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</si>
  <si>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</si>
  <si>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</si>
  <si>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</si>
  <si>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</si>
  <si>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</si>
  <si>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</si>
  <si>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</si>
  <si>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</si>
  <si>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</si>
  <si>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</si>
  <si>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</si>
  <si>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</si>
  <si>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</si>
  <si>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</si>
  <si>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</si>
  <si>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</si>
  <si>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</si>
  <si>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</si>
  <si>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</si>
  <si>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</si>
  <si>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</si>
  <si>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</si>
  <si>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</si>
  <si>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</si>
  <si>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</si>
  <si>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</si>
  <si>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</si>
  <si>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</si>
  <si>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</si>
  <si>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</si>
  <si>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</si>
  <si>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</si>
  <si>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</si>
  <si>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</si>
  <si>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</si>
  <si>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</si>
  <si>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</si>
  <si>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</si>
  <si>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</si>
  <si>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</si>
  <si>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</si>
  <si>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</si>
  <si>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</si>
  <si>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</si>
  <si>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</si>
  <si>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</si>
  <si>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</si>
  <si>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</si>
  <si>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</si>
  <si>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</si>
  <si>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</si>
  <si>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</si>
  <si>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</si>
  <si>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</si>
  <si>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</si>
  <si>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</si>
  <si>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</si>
  <si>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</si>
  <si>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</si>
  <si>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</si>
  <si>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</si>
  <si>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</si>
  <si>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</si>
  <si>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</si>
  <si>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</si>
  <si>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</si>
  <si>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</si>
  <si>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</si>
  <si>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</si>
  <si>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</si>
  <si>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</si>
  <si>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</si>
  <si>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</si>
  <si>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</si>
  <si>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</si>
  <si>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</si>
  <si>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</si>
  <si>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</si>
  <si>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</si>
  <si>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</si>
  <si>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</si>
  <si>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</si>
  <si>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</si>
  <si>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</si>
  <si>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</si>
  <si>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</si>
  <si>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</si>
  <si>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</si>
  <si>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</si>
  <si>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</si>
  <si>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</si>
  <si>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</si>
  <si>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</si>
  <si>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</si>
  <si>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</si>
  <si>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</si>
  <si>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</si>
  <si>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</si>
  <si>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</si>
  <si>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</si>
  <si>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</si>
  <si>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</si>
  <si>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</si>
  <si>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</si>
  <si>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</si>
  <si>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</si>
  <si>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</si>
  <si>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</si>
  <si>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</si>
  <si>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</si>
  <si>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</si>
  <si>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</si>
  <si>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</si>
  <si>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</si>
  <si>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</si>
  <si>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</si>
  <si>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</si>
  <si>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</si>
  <si>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</si>
  <si>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</si>
  <si>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</si>
  <si>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</si>
  <si>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</si>
  <si>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</si>
  <si>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</si>
  <si>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</si>
  <si>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</si>
  <si>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</si>
  <si>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</si>
  <si>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</si>
  <si>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</si>
  <si>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</si>
  <si>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</si>
  <si>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</si>
  <si>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</si>
  <si>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</si>
  <si>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</si>
  <si>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</si>
  <si>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</si>
  <si>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</si>
  <si>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</si>
  <si>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</si>
  <si>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</si>
  <si>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</si>
  <si>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</si>
  <si>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</si>
  <si>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</si>
  <si>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</si>
  <si>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</si>
  <si>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</si>
  <si>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</si>
  <si>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</si>
  <si>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</si>
  <si>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</si>
  <si>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</si>
  <si>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</si>
  <si>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</si>
  <si>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</si>
  <si>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</si>
  <si>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</si>
  <si>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</si>
  <si>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</si>
  <si>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</si>
  <si>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</si>
  <si>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</si>
  <si>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</si>
  <si>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</si>
  <si>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</si>
  <si>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</si>
  <si>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</si>
  <si>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</si>
  <si>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</si>
  <si>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</si>
  <si>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</si>
  <si>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</si>
  <si>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</si>
  <si>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</si>
  <si>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</si>
  <si>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</si>
  <si>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</si>
  <si>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</si>
  <si>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</si>
  <si>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</si>
  <si>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</si>
  <si>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</si>
  <si>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</si>
  <si>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</si>
  <si>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</si>
  <si>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</si>
  <si>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</si>
  <si>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</si>
  <si>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</si>
  <si>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</si>
  <si>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</si>
  <si>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</si>
  <si>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</si>
  <si>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</si>
  <si>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</si>
  <si>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</si>
  <si>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</si>
  <si>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</si>
  <si>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</si>
  <si>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</si>
  <si>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</si>
  <si>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</si>
  <si>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Elaboración del  documento</t>
  </si>
  <si>
    <t>1.0</t>
  </si>
  <si>
    <t>VALIDACIÓN DEL DOCUMENTO</t>
  </si>
  <si>
    <t>11. Ciudades y comunidades sostenibles</t>
  </si>
  <si>
    <t>CIUDAD CONECTADA Y SOSTENIBLE</t>
  </si>
  <si>
    <t xml:space="preserve">CARTAGENA AMIGABLE CON EL AMBIENTE </t>
  </si>
  <si>
    <t>Porcentaje de árboles sembrados en el Distrito</t>
  </si>
  <si>
    <t>GESTIÓN Y CONSERVACIÓN DE LA VEGETACIÓN Y LA BIODIVERSIDAD</t>
  </si>
  <si>
    <t>Árboles plantados en la ciudad</t>
  </si>
  <si>
    <t>Plantar trescientos mil (300.000) árboles en el Distrito</t>
  </si>
  <si>
    <t>Número</t>
  </si>
  <si>
    <t>Servicio de establecimiento de especies vegetales</t>
  </si>
  <si>
    <t>98.601 árboles plantados en el cuatrienio 2020-2023</t>
  </si>
  <si>
    <t>Construir y dotar un (1) Centro de Atención y Valoración de Fauna Silvestre nuevo</t>
  </si>
  <si>
    <t>Centro de Atención y Valoración de fauna silvestre construido y dotado</t>
  </si>
  <si>
    <t>Un (1) Centro de Atención y Valoración de Fauna Silvestre en la Bocana</t>
  </si>
  <si>
    <t xml:space="preserve">Centro de Atención y Valoración de fauna silvestre construido y  dotado </t>
  </si>
  <si>
    <t>Porcentaje de árboles sembrados en el Distrito </t>
  </si>
  <si>
    <t>Áreas degradadas en proceso de restauración</t>
  </si>
  <si>
    <t>Restaurar ocho (8) hectáreas de áreas degradada</t>
  </si>
  <si>
    <t>Hectárea</t>
  </si>
  <si>
    <t>Servicio de restauración de ecosistemas</t>
  </si>
  <si>
    <t>7 hectáreas de áreas degradadas restauradas en el cuatrienio 2020-2023</t>
  </si>
  <si>
    <t>CARTAGENA AMIGABLE CON EL AMBIENTE</t>
  </si>
  <si>
    <t>Porcentaje de cobertura para la vigilancia y control de la calidad del aire en el perímetro urbano del Distrito </t>
  </si>
  <si>
    <t>ALERTAS TEMPRANAS (AIRE, AGUA Y RUIDO)</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</si>
  <si>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</si>
  <si>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</si>
  <si>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</si>
  <si>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</si>
  <si>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</si>
  <si>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Estaciones para el monitoreo de la calidad del aire implementadas</t>
  </si>
  <si>
    <t>CARTAGENA ADAPTADA AL CLIMA Y RESILIENTE A LOS DESASTRES</t>
  </si>
  <si>
    <t>Determinantes ambientales identificadas</t>
  </si>
  <si>
    <t>ORDENAMIENTO  Y SOSTENIBILIDAD  AMBIENTAL</t>
  </si>
  <si>
    <t>Documentos de lineamientos técnicos para la conservación de la biodiversidad y sus servicios ecosistémicos elaborados</t>
  </si>
  <si>
    <t>Elaborar seis (6) documentos de lineamientos técnicos para determinantes ambientales</t>
  </si>
  <si>
    <t xml:space="preserve">Porcentaje de participación de la ciudadanía en actividades de educación, investigación y cultura ambiental </t>
  </si>
  <si>
    <t xml:space="preserve">INVESTIGACION, EDUCACION Y CULTURA AMBIENTAL </t>
  </si>
  <si>
    <t xml:space="preserve">Estrategias de Educación Ambiental implementadas </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</si>
  <si>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</si>
  <si>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</si>
  <si>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</si>
  <si>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</si>
  <si>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</si>
  <si>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</si>
  <si>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DESARROLLO ECONÓMICO EQUITATIVO</t>
  </si>
  <si>
    <t>Porcentaje de negocios verdes asesorados y consolidados </t>
  </si>
  <si>
    <t xml:space="preserve">Negocios verdes consolidados </t>
  </si>
  <si>
    <t>Consolidar sesenta (60) nuevos negocios verdes</t>
  </si>
  <si>
    <t>Servicio de asistencia técnica para la consolidación de negocios verdes</t>
  </si>
  <si>
    <t>41 negocios verdes consolidados en el cuatrienio 2020-2023</t>
  </si>
  <si>
    <t>Porcentaje de área de manglar en los cuerpos de agua del Distrito restauradas</t>
  </si>
  <si>
    <t xml:space="preserve">GESTIÓN Y CONSERVACIÓN DEL AGUA </t>
  </si>
  <si>
    <t>Número de hectáreas de manglar en proceso de restauración</t>
  </si>
  <si>
    <t>Restaurar 40 hectáreas de manglar en los cuerpos de agua del perímetro urbano del Distrito de Cartagena</t>
  </si>
  <si>
    <t>Hectáreas de manglar conservados</t>
  </si>
  <si>
    <t>Restaurar el 100% de las áreas de manglar en los cuerpos del Distrito</t>
  </si>
  <si>
    <t>RECUPERACIÓN Y ESTABILIZACIÓN DEL SISTEMA HÍDRICO Y LITORAL DE CARTAGENA</t>
  </si>
  <si>
    <t>Metros cúbicos extraídos mediante relimpia en cuerpos de agua internos en el perímetro urbano de Cartagena</t>
  </si>
  <si>
    <t>Metros Cúbicos</t>
  </si>
  <si>
    <t>Extraer ciento cuarenta mil (140.000) metros cúbicos de sedimentos en la Bocana y laguna de Chambacú </t>
  </si>
  <si>
    <t>Informe de Cumplimiento del Proyecto</t>
  </si>
  <si>
    <t>70.777 metros cúbicos de sedimentos en la Bocana dragados en el cuatrienio 2020-2023</t>
  </si>
  <si>
    <t>Documento de acotamiento y priorización de ronda hídrica elaborado </t>
  </si>
  <si>
    <t>Elaborar un (1) documento de acotamiento y priorización de ronda hídrica</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</si>
  <si>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</si>
  <si>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</si>
  <si>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</si>
  <si>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Porcentaje de áreas de rondas hídricas protegidas </t>
  </si>
  <si>
    <t>Número de afluentes principales que derivan en la Ciénaga de la Virgen recuperadas </t>
  </si>
  <si>
    <t>Recuperar diez (10) afluentes principales que derivan en la Ciénaga de la Virgen</t>
  </si>
  <si>
    <t>N.D.</t>
  </si>
  <si>
    <t>Campañas de educación ambiental y participación implementadas a los ciudadanos </t>
  </si>
  <si>
    <t>Desarrollar dos (2) proyectos de mejoramiento del Sistema Estabilizador de Mareas </t>
  </si>
  <si>
    <t>2 proyectos desarrollados en el cuatrienio 2020-2023</t>
  </si>
  <si>
    <t>Proyectos para el mejoramiento de la calidad del recurso hídrico formulados en Sistema Estabilizador de Mareas desarrollados </t>
  </si>
  <si>
    <t>Desarrollar veinte (20) campañas de educación ambiental sobre conservación y protección del espacio verde para habitantes de zonas aledañas a la Ciénaga de la Virgen</t>
  </si>
  <si>
    <t>16. Paz, Justicia e Instituciones Sólidas</t>
  </si>
  <si>
    <t>INNOVACION PÚBLICA Y PARTICIPACIÓN CIUDADANA</t>
  </si>
  <si>
    <t>Modelo Integrado de Planeación y Gestión (MIPG) y
Gobierno en línea</t>
  </si>
  <si>
    <t>Herramientas Tecnológicas para el uso, apropiación y fortalecimiento institucional implementadas implementadas Establecimiento Público Ambiental</t>
  </si>
  <si>
    <t>MODELO INTEGRADO DE PLANEACIÓN Y GESTIÓN - MIPG</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</si>
  <si>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</si>
  <si>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</si>
  <si>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</si>
  <si>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Implementar cuatro (4) documentos de diagnóstico e implementación del Modelo Integrado de Planeación y Gestión – MIPG</t>
  </si>
  <si>
    <t>Documentos de estudios técnicos para la planificación sectorial y la gestión ambiental</t>
  </si>
  <si>
    <t>1 documento implementado</t>
  </si>
  <si>
    <t>Vincular al 25% de la población en actividades de educación, investigación y cultura ambiental en el Distrito</t>
  </si>
  <si>
    <t>Incrementar en 100% los árboles sembrados en el Distrito </t>
  </si>
  <si>
    <t>Incrementar en un 50% la cobertura para la vigilancia y control de la calidad del aire en el perímetro urbano del Distrito </t>
  </si>
  <si>
    <t>Incrementar en 25% las determinantes ambientales identificadas del perímetro urbano del Distrito </t>
  </si>
  <si>
    <t>Acotar el 100% de las rondas hídricas en el perímetro urbano del Distrito de Cartagena </t>
  </si>
  <si>
    <t>Proteger el 100% de las áreas de rondas hídricas </t>
  </si>
  <si>
    <t>Incrementar en un 40% el porcentaje de negocios verdes asesorados y consolidados </t>
  </si>
  <si>
    <t>Incrementar a 88,9 puntos el Índice de Desempeño Institucional - IDI de la Alcaldía Distrital (Adrninistración Central y Descentralizada)</t>
  </si>
  <si>
    <t>Investigación y Educación Ambiental</t>
  </si>
  <si>
    <t>Evalaución, Control y Seguimiento Ambiental</t>
  </si>
  <si>
    <t>N/A</t>
  </si>
  <si>
    <t xml:space="preserve">Participacion ciudadana </t>
  </si>
  <si>
    <t xml:space="preserve">GESTION DEL CONOCIMIENTO Y LA INNOVACION </t>
  </si>
  <si>
    <t xml:space="preserve">TALENTO HUMANO </t>
  </si>
  <si>
    <t>Gestión Estratégica del Talento Humano</t>
  </si>
  <si>
    <t>Integridad</t>
  </si>
  <si>
    <t xml:space="preserve">PLANEACIÓN </t>
  </si>
  <si>
    <t>Planeación Institucional</t>
  </si>
  <si>
    <t>Compra y Contratación Pública</t>
  </si>
  <si>
    <t xml:space="preserve">GESTIÓN CON VALORES PARA RESULTADOS </t>
  </si>
  <si>
    <t xml:space="preserve">Fortalecimiento Organizacional y Simplificación de Procesos </t>
  </si>
  <si>
    <t>Gobierno Digital</t>
  </si>
  <si>
    <t xml:space="preserve"> Seguridad Digital</t>
  </si>
  <si>
    <t>Defensa Jurídica</t>
  </si>
  <si>
    <t>Participación Ciudadana en la Gestión Pública</t>
  </si>
  <si>
    <t>Servicio al ciudadano</t>
  </si>
  <si>
    <t xml:space="preserve">Racionalización de Tramites </t>
  </si>
  <si>
    <t>EVALUACIÓN PARA RESULTADOS</t>
  </si>
  <si>
    <t>Seguimiento y Evaluación del Desempeño Institucional</t>
  </si>
  <si>
    <t xml:space="preserve">INFORMACIÓN Y COMUNICACIÓN </t>
  </si>
  <si>
    <t>Transparencia, Acceso a la Información y lucha contra la Corrupción</t>
  </si>
  <si>
    <t xml:space="preserve"> Gestión Documental</t>
  </si>
  <si>
    <t xml:space="preserve">GESTIÓN DEL CONOCIMIENTO Y LA INNOVACIÓN </t>
  </si>
  <si>
    <t xml:space="preserve"> Gestión del Conocimiento</t>
  </si>
  <si>
    <t xml:space="preserve">CONTROL INTERNO </t>
  </si>
  <si>
    <t>Control Interno</t>
  </si>
  <si>
    <t>Gestión del Conocimiento</t>
  </si>
  <si>
    <t>Gestión del Talento Humano</t>
  </si>
  <si>
    <t>Gestión de Planeación</t>
  </si>
  <si>
    <t>Gestión Contractual, Gestión de Planeación</t>
  </si>
  <si>
    <t>Evaluación, Control y Seguimiento Ambiental</t>
  </si>
  <si>
    <t>Tecnologías de la Información y las Comunicaciones</t>
  </si>
  <si>
    <t>Gestión Jurídica</t>
  </si>
  <si>
    <t>Gestión Administrativa y Financiera</t>
  </si>
  <si>
    <t>Servicios al Ciudadano</t>
  </si>
  <si>
    <t>Gestión Documental</t>
  </si>
  <si>
    <t>Seguimiento y Evaluación Interna</t>
  </si>
  <si>
    <t>Gestión de Planeación, 
Seguimiento y Evaluación Interna</t>
  </si>
  <si>
    <t>Diversificación Económica</t>
  </si>
  <si>
    <t>Preservar los recursos naturales, reducir la con laminación y la deforestación, la pérdida de hábitat natural para las especies silvestres y otras actividades antrópicas que amenazan la integridad de los ecosistemas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</si>
  <si>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</si>
  <si>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</si>
  <si>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</si>
  <si>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11. Ciudades y comunidades sostenibles
13. Acción por el Clima</t>
  </si>
  <si>
    <t>Promover la transición hacia una economía circular, mediante medidas que fomenten el uso eficiente de recursos, la conservación de ecosistemas y una gestión sostenible de residuos, para impulsar el desarrollo sostenible y mejorar la calidad de vida.</t>
  </si>
  <si>
    <t>Propender por la conservación y prevención de los ecosistemas marinos y costcr&lt;ls. sus servicios ecosistémicos y la gestión efectiva del cambio climático</t>
  </si>
  <si>
    <t>Recuperar el sistema de canales y lagunas de Cartagena, con acciones de recuper:ici(,n de bordes de costa y la formulación de documentos de planificación para la estabili1ación del sistema hídrico y litoral de la ciudad.</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</si>
  <si>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</si>
  <si>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</si>
  <si>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ECONOMÍA CIRCULAR Y NEGOCIOS VERDES</t>
  </si>
  <si>
    <t>Índicl' de Desempeño lnstitucional - IDI  de la Alcaldía (Administración Central y Descentralizada)</t>
  </si>
  <si>
    <t>BIEN</t>
  </si>
  <si>
    <t>SERVICIO</t>
  </si>
  <si>
    <t>BIEN Y SERVICIO</t>
  </si>
  <si>
    <t>Implementar cinco (5) estratgias de eduucación ambiental (PRAES, IDAU, PROCEDA, SOCIOEDUCACIÓN, ICEA)</t>
  </si>
  <si>
    <t>Plantar trescientos mil (30.000) árboles en el Distrito</t>
  </si>
  <si>
    <t>Construir y dotar un (0,25) Centro de Atención y Valoración de Fauna Silvestre nuevo</t>
  </si>
  <si>
    <t>PROTECCIÓN DE LA VEGETACIÓN, BIODIVERSIDAD Y SERVICIOS ECOSISTÉMICOS EN EL DISTRITO DE CARTAGENA</t>
  </si>
  <si>
    <t>RECUPERACIÓN DE ÁREAS AMBIENTALMENTE DEGRADADAS EN EL DISTRITO DE CARTAGENA DE INDIAS</t>
  </si>
  <si>
    <t>FORTALECIMIENTO TÉCNICO Y OPERATIVO DEL SISTEMA DE VIGILANCIA DE LA CALIDAD DEL AIRE (SVCA) DEL DISTRITO DE  CARTAGENA DE INDIAS</t>
  </si>
  <si>
    <t xml:space="preserve"> GENERACIÓN DEL CENTRO INTELIGENTE DE MONITOREO AMBIENTAL DEL DISTRITO DE CARTAGENA DE INDIAS</t>
  </si>
  <si>
    <t>FORTALECIMIENTO DE CAPACIDADES LOCALES DE LA INVESTIGACIÓN, EDUCACIÓN Y CULTURA AMBIENTAL PARA LA PROTECCIÓN AMBIENTAL EN EL ÁREA URBANA DE   CARTAGENA DE INDIAS</t>
  </si>
  <si>
    <t>FORTALECIMIENTO DE LA GESTIÓN INSTITUCIONAL Y ORGANIZACIONAL DEL ESTABLECIMIENTO PÚBLICO AMBIENTAL DE CARTAGENA</t>
  </si>
  <si>
    <t>RESTAURACIÓN INTEGRAL DEL RECURSO HÍDRICO Y DE LOS ECOSISTEMAS DE LA CIÉNAGA DE LA VIRGEN DEL DISTRITO DE CARTAGENA DE INDIAS</t>
  </si>
  <si>
    <t xml:space="preserve">	CONSERVACIÓN DEL RECURSO HÍDRICO DEL ÁREA URBANA DE CARTAGENA DE INDIAS</t>
  </si>
  <si>
    <t>RECUPERACIÓN DE LAS CONDICIONES HIDRÁULICAS E HIDROLÓGICAS EN LOS CUERPOS DE AGUA DEL DISTRITO DE CARTAGENA</t>
  </si>
  <si>
    <t>CONSERVACIÓN INTEGRAL DE LA BIODIVERSIDAD Y SERVICIOS ECOSISTÉMICOS DEL MANGLAR DEL ÁREA URBANA DE  CARTAGENA DE INDIAS</t>
  </si>
  <si>
    <t>GENERACIÓN DE NEGOCIOS VERDES Y BUENAS PRÁCTICAS AMBIENTALES EN EL DISTRITO DE CARTAGENA DE INDIAS</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</si>
  <si>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</si>
  <si>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</si>
  <si>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recuperar ambientalmente las condiciones hidrológicas e hidráulicas de los principales cuerpos de agua del distrito de cartagena, ciénaga de la virgen y laguna de chambacú a través de jornada de relimpia y restauración de sus ecosistemas.</t>
  </si>
  <si>
    <t>Recuperar ambientalmente los ecosistemas y el recurso hídrico de la ciénaga de la virgen y su área de influencia</t>
  </si>
  <si>
    <t>Mejorar la consolidación, visualización y análisis de la información recolectada durante el monitoreo y vigilancia de los activos ambientales en el distrito de Cartagena a través de la implementación del Centro Inteligente de Monitoreo Ambiental</t>
  </si>
  <si>
    <t>Fortalecer técnica y operativamente el sistema del Sistema de Vigilancia de la Calidad del Aire (SVCA) del distrito de Cartagena</t>
  </si>
  <si>
    <t>Aumentar el índice de árboles por habitantes en el Distrito de Cartagena y construir un centro de atención integral y especializada para la atención de la fauna silvestre del Distrito de Cartagena</t>
  </si>
  <si>
    <t>Reducir las áreas degradadas por acciones antrópicas en el perímetro urbano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</si>
  <si>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</si>
  <si>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</si>
  <si>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Fortalecer las capacidades para la Investigación e Innovación y apropiación social del conocimiento en temas ambientales</t>
  </si>
  <si>
    <t>Formular una Política Pública de Educación Ambiental que articulen la intervención territorial para promover la protección y cuidado del ambiente</t>
  </si>
  <si>
    <t>4 Documentos de lineamientos técnicos para la medición del impacto en la implementación de estrategias de educación ambiental</t>
  </si>
  <si>
    <t xml:space="preserve">4 Documentos de investigación realizados </t>
  </si>
  <si>
    <t>1 Documento de Política elaborado (Política Púbica Distrital de Educación Ambiental)</t>
  </si>
  <si>
    <t>Acompañar a las instituciones educativas en los procesos de formulación e implementación de PRAES</t>
  </si>
  <si>
    <t>Realizar asistencia técnica para la formulación e implemetación de los PROCEDAS</t>
  </si>
  <si>
    <t>Realizar asistencia técnica para la formulación e implementación de los procesos de  SOCIOEDUCACIÓN</t>
  </si>
  <si>
    <t>Realizar acompañamiento técnico a las Instituciones de educación superior  en la formulación e implemetación de sus IDAU</t>
  </si>
  <si>
    <t>Realizar asistencia técnica para la formulación e implemetación de los ICEA</t>
  </si>
  <si>
    <t>Realizar eventos y actividades de divulgación de las estrategias de educación ambiental en el Distrito</t>
  </si>
  <si>
    <t xml:space="preserve">Vincular a las comunidades para participar de manera activa en los procesos de investigación y monitoreo comunitario para la restauración en los ecosistemas </t>
  </si>
  <si>
    <t>Elaborar los documentos de investigación  y/o estudios sobre temas ambientales</t>
  </si>
  <si>
    <t>Realizar eventos acádemicos para la apropiación del conocimiento sobre los temas investigados</t>
  </si>
  <si>
    <t>Realizar alianzas con las universidades para adelantar trabajos de investigación en conjunto con los grupos y semilleros de investigación</t>
  </si>
  <si>
    <t>Formular la politica pública de Educación Ambiental</t>
  </si>
  <si>
    <t>Gestionar la aprobación de la política pública en los espacios de concertación</t>
  </si>
  <si>
    <t>Arelis Menndoza</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</si>
  <si>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</si>
  <si>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</si>
  <si>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</si>
  <si>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</si>
  <si>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Realizar programas de capacitación para emprendedores y empresarios interesados en desarrollar negocios verdes sostenibles.</t>
  </si>
  <si>
    <t>Realizar ferias ambientales para la promoción de negocios verdes asesorados en el Establecimiento Público de Cartagena</t>
  </si>
  <si>
    <t>Realizar acciones para la promoción de negocios verdes, economía circular, producción y consumo sostenible.</t>
  </si>
  <si>
    <t>Realizar la caracterización general y diagnóstico de las zonas a intervenir.</t>
  </si>
  <si>
    <t xml:space="preserve">Realizar actividades de limpieza de raíces y mantenimiento de especies de manglar. </t>
  </si>
  <si>
    <t>Implementar parcelas de monitoreo u otras estrategias para la recolección y generación de información necesaria, según las especificaciones de la plataforma SIGMA y cargue de datos e la plataforma</t>
  </si>
  <si>
    <t>Ejecutar acciones tendientes a la implementación de instrumentos de ordenación del manglar.</t>
  </si>
  <si>
    <t>Generar informes de calidad del Manglar</t>
  </si>
  <si>
    <t>Divulgar y socializar el objetivo y resultados del proyecto.</t>
  </si>
  <si>
    <t>Índice de Desempeño lnstitucional - IDI  de la Alcaldía 
(Administración Central y Descentralizada)</t>
  </si>
  <si>
    <t>Aumentar la eficiencia, transparencia, y capacidad de respuesta del establecimiento público ambiental en el cumplimiento de sus funciones y en la prestación del servicio a la población del perímetro urbano del distrito de cartagena de indias.</t>
  </si>
  <si>
    <t>Adquirir hardware, software, suministros y otros equipos tecnológicos requeridos para el buen funcionamiento de los sistemas de Información de la entidad</t>
  </si>
  <si>
    <t>Implementar herramientas tecnológicas para el uso, apropiación y fortalecimiento institucional en el Establecimiento Público Ambiental de Cartagena</t>
  </si>
  <si>
    <t>Implementar el Modelo Integrado de Planeación y Gestión - MIPG - en el Establecimiento Público Ambiental de Cartagena</t>
  </si>
  <si>
    <t>Actualización de la Plataforma Estratégica de EPA Cartagena y análisis de cargas laboral</t>
  </si>
  <si>
    <t>Implementar el Plan Integral de Gestión Ambiental - PIGA - en el Establecimiento Publico Ambiental de Cartagena</t>
  </si>
  <si>
    <t>Implementar herramientas Tecnológicas para el uso, apropiación y fortalecimiento institucional implementadas en el Establecimiento Público Ambiental</t>
  </si>
  <si>
    <t>Implementar el Modelo Integrado de Planeación y Gestión en el Establecimiento Público Ambiental de Cartagena</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</si>
  <si>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</si>
  <si>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</si>
  <si>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</si>
  <si>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Realización de  los estudios y construcción de las fichas de las determinantes ambientales</t>
  </si>
  <si>
    <t>Seguimiento y adopción de las determinantes ambientales</t>
  </si>
  <si>
    <t>1 Sistema de información implementado</t>
  </si>
  <si>
    <t>Identificar fuentes de información ambiental generadas al interior de la Entidad</t>
  </si>
  <si>
    <t>Definir los criterios para la consolidación de la información ambiental y socializarlos en la Entidad</t>
  </si>
  <si>
    <t>Desarrollar base de datos de indicadores y subsistemas de información que deben ser alimentados por EPA Cartagena</t>
  </si>
  <si>
    <t>Implementar acciones para la operación del Centro Inteligente de Monitoreo Ambiental del Distrito de Cartagena de Indias</t>
  </si>
  <si>
    <t>Adquirir equipos tecnológicos y software para la puesta en marcha del Centro Inteligente de Monitoreo Ambiental</t>
  </si>
  <si>
    <t>Elaborar mapa de ruido de la localidad 3</t>
  </si>
  <si>
    <t xml:space="preserve">2 Estaciones para el monitoreo de la calidad del aire implementadas </t>
  </si>
  <si>
    <t>Elaborar el estudio de rediseño del Sistema de Vigilancia de la Calidad del Aire (SVCA)</t>
  </si>
  <si>
    <t xml:space="preserve">Realizar el mantenimiento correctivo de las estaciones y la construcción de nuevas estructuras metálicas </t>
  </si>
  <si>
    <t>Participar en la Mesa Técnica Distrital de Calidad de Aire y Ruido Urbano</t>
  </si>
  <si>
    <t>Implementar acciones para la Operación del SVCA</t>
  </si>
  <si>
    <t>Aumentar el índice de árboles sembrados por habitante del Distrito de Cartagena, a través de la ampliación del sistema de arbolado urbano existente</t>
  </si>
  <si>
    <t>Construir y dotar un nuevo centro de atención y valoración de fauna silvestre con el fin de ampliar la cobertura y
condiciones de atención existentes</t>
  </si>
  <si>
    <t>300.000 árboles sembrados en el Distrito de Cartagena</t>
  </si>
  <si>
    <t>Determinar sitios de siembra de árboles</t>
  </si>
  <si>
    <t>1 Centro de Atención y Valoración de Fauna Silvestre construído y dotado</t>
  </si>
  <si>
    <t>Ejecutar las siembras con apoyo de comunidades y demás actores públicos y/o privados</t>
  </si>
  <si>
    <t>Implementar programas de Educación y sensibilización ambiental para la apropiación de la importancia y la correspondabilidad en las actividades de siembra</t>
  </si>
  <si>
    <t>Implementar acciones para el mantenimiento del Sistema de Arbolado</t>
  </si>
  <si>
    <t>Determinar ubicación del centro de atención y valoración de fauna silvestre</t>
  </si>
  <si>
    <t>Dotar el centro de atención y valoración de fauna silvestre</t>
  </si>
  <si>
    <t>Realizar acciones para la operación del Centro de Atención y Valoración de fauna Silvestre</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</si>
  <si>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</si>
  <si>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</si>
  <si>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</si>
  <si>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Ejecutar actividades de limpieza de raíces y mantenimiento de la Ciénaga de la Virgen y su área de Influencia</t>
  </si>
  <si>
    <t>Realizar actividades de control y seguimiento de los tensores ambientales de la Ciénaga de la Virgen</t>
  </si>
  <si>
    <t>Realizar análisis Fisico químico de la calidad del Recurso Hídrico y de los vertimientos realizados a la Ciénaga de la Virgen</t>
  </si>
  <si>
    <t>Divulgar y socializar el objetivo y sus resultados.</t>
  </si>
  <si>
    <t>Establecer acciones de conservación de ecosistemas naturales, flora y fauna silvestre, en los cuerpos de agua del Distrito de Cartagena</t>
  </si>
  <si>
    <t>Diseñar, implementar y poner en marcha el Laboratorio Ambiental Bocana</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</si>
  <si>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</si>
  <si>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</si>
  <si>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</si>
  <si>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Identificar las estrategias de Educación Ambiental a implementar y establecer cronograma de implementación de campañas</t>
  </si>
  <si>
    <t>Diseñar e Implementar un programa de educación ambiental con enfoque diferencial que promueva la acción social comunitaria para protección y cuidado del ambiente en zonas aledañas a la Ciénaga de la Virgen.</t>
  </si>
  <si>
    <t xml:space="preserve">Realizar acciones tendientes a la ejecución de campañas </t>
  </si>
  <si>
    <t>8 héctaras de áreas degradadas con servicio de recuperación y restauración de ecosistemas</t>
  </si>
  <si>
    <t>Realizar el diagnóstico biofísico de los puntos críticos de las áreas a intervenir en el perímetro urbano de Cartagena</t>
  </si>
  <si>
    <t>Realizar Jornadas de recuperación y restauración con diferentes técnicas de bioingeniería de las áreas que se encuentren degradadas ambientalmente</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</si>
  <si>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</si>
  <si>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</si>
  <si>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4 Documentos de lineamientos técnicos con acuerdos de uso, ocupación y tenencia en áreas protegidas no vinculadas al Sistema Nacional de Áreas Protegidas</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</si>
  <si>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</si>
  <si>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</si>
  <si>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Elaborar un documento de políticas para el acotamiento de cuerpos de agua en el perímetro urbano de la ciudad de Cartagena, para la conservación de su biodiversidad y servicios ecosistémicos.</t>
  </si>
  <si>
    <t>Realizar acciones encaminadas al acotamiento de la ronda hídrica priorizada (Matute)</t>
  </si>
  <si>
    <t>Divulgar y socializar los resultados del acotamiento de la Ronda Hídrica.</t>
  </si>
  <si>
    <t xml:space="preserve">Priorizar áreas de ronda hídrica objeto de restauración y conservación. </t>
  </si>
  <si>
    <t>Recuperar ambientalmente las condiciones hidrológicas e hidráulicas de los principales cuerpos de agua del Distrito de Cartagena, Ciénaga de la Virgen y Laguna de Chambacú a través de jornada de relimpia y restauración de sus ecosistemas.</t>
  </si>
  <si>
    <t>Servicio de Dragado (Relimpia) de 140.000 m3 de residuos</t>
  </si>
  <si>
    <t>Establecer campañas de control y vigilancia en la zona donde existen los mayores tensores ambientales.</t>
  </si>
  <si>
    <t>Realizar campañas de socialización y concientización</t>
  </si>
  <si>
    <t>Seguimiento al Plan de Acción</t>
  </si>
  <si>
    <t>Fortalecer la gestión de la Administración Distrital, mediante la atticulación y eficiencia de los procesos de la entidad para el cumplimiento efectivo de los objetivos institucionales.</t>
  </si>
  <si>
    <t>Recuperar el sistema de canales y lagunas de Cartagena, con acciones de recuper:ici(,n de bordes de costa y la formulación de documentos de planificación para la estabili1ación del sistema hídrico y litoral de la ciudad</t>
  </si>
  <si>
    <t>3.2.3</t>
  </si>
  <si>
    <t>4.3.4.</t>
  </si>
  <si>
    <t>4.3.2.</t>
  </si>
  <si>
    <t>4.3.3.</t>
  </si>
  <si>
    <t>4.4.1.</t>
  </si>
  <si>
    <t>4.7.1.</t>
  </si>
  <si>
    <t>4.7.3.</t>
  </si>
  <si>
    <t>4.7.4.</t>
  </si>
  <si>
    <t>5.2.1.</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</si>
  <si>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</si>
  <si>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</si>
  <si>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</si>
  <si>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Plan Anual de Adquisiciones</t>
  </si>
  <si>
    <t>Plan Anticorrupción y Atención al Ciudadano</t>
  </si>
  <si>
    <t xml:space="preserve">Plan Estrategico de Talento Humano </t>
  </si>
  <si>
    <t>Plan Institucional de Archivo - PINAR</t>
  </si>
  <si>
    <t xml:space="preserve">Plan se Privacidad y Seguridad de la Información </t>
  </si>
  <si>
    <t xml:space="preserve">Plan Estrategico de Tecnologias de la Información </t>
  </si>
  <si>
    <t>AVANCE
(Mes 2 - Diciembre)</t>
  </si>
  <si>
    <t>AVANCE
(Mes 1 - Septiembre)</t>
  </si>
  <si>
    <t xml:space="preserve">Realizar una correcta gestión ambiental y del recurso hídrico para controlar la degradación y perdida de la biodiversidad y servicios ecosistémicos del manglar en el área urbana de cartagena. </t>
  </si>
  <si>
    <t>Cuarenta (40) hectáreas de manglar recuperadas</t>
  </si>
  <si>
    <t>Realizar la restauración ecológica de 40 Hectáreas de ecosistemas de manglar</t>
  </si>
  <si>
    <t xml:space="preserve">Servicios tecnológicos para el sistema de información ambiental </t>
  </si>
  <si>
    <t>Informe de Gestión Trimestral y de cierre anual de gestiones para el apoyo técnico, asesorías, capacitación, formación y promoción a emprendedores y empresas</t>
  </si>
  <si>
    <t>Documento diagnóstico y caracterización de áreas de manglar a intervenir</t>
  </si>
  <si>
    <t xml:space="preserve">Documento tecnico de informe de limpieza de raíces de manglar / Informe de avance de contrato </t>
  </si>
  <si>
    <t>Informe técnico de Calidad del Manglar</t>
  </si>
  <si>
    <t>Evidencias de la adquisición de hardware y software</t>
  </si>
  <si>
    <t>Evidencias de la formación, implementación y uso de las herramientas</t>
  </si>
  <si>
    <t xml:space="preserve">Informe de gestión trimestral y anual de avance en la implementación de los requisitos de la política </t>
  </si>
  <si>
    <t>Plan de Trabajo Implementación del PIGA
Informe de trimestral y anual de avance en la ejecución de acciones para la implementación del PIGA</t>
  </si>
  <si>
    <t>Informe trimestral y anual de avance en la ejecución de la actividad</t>
  </si>
  <si>
    <t>Evidencias de la contratación del servicio 
Informes de calidad según del agua</t>
  </si>
  <si>
    <t>Evidencias de la contratación de la consultoría
Resultados del estudio</t>
  </si>
  <si>
    <t>Diagnóstico del Sistema Bocana estabilizadora de Mareas BEM, Pescante de Laguna de Chambacú y su Centro de Información</t>
  </si>
  <si>
    <t>Evidencias de la contratación del servicio 
Informes de Diagnóstico realizado</t>
  </si>
  <si>
    <t>Evidencias de la Contratación del Servicio
Informe de Resultados de las Batimetrías</t>
  </si>
  <si>
    <t>Informe de planificación, ejecución e impacto de la Feria de Negocios Verdes</t>
  </si>
  <si>
    <t>Informe técnico de implementación de estrategias para la recolección y generación de información para plataforma SIGMA</t>
  </si>
  <si>
    <t>Informes trimestral y anual de Publicaciones y otras acciones de divulgación</t>
  </si>
  <si>
    <t>Informe de revisión y diagnóstico y/o estudios previos para la contratación de la actividad</t>
  </si>
  <si>
    <t>Documento de Informe Trimestral y anual de Avance en la implementación de acciones para el diseño y puesta en marcha del Laborarorio
Evidencias de las contrataciones, convenios y otros.</t>
  </si>
  <si>
    <t>Realizar batimetrías a la unidades Dársena, Canal de Aducción, Zona de bajamar y pantalla direccional del BEM.</t>
  </si>
  <si>
    <t>Evidencias de la contratación del servicio 
Informes de calidad del agua según muestras</t>
  </si>
  <si>
    <t>Evidencias de la Contratación del Servicio
Informe de zonificación del manglar</t>
  </si>
  <si>
    <t>TODAS</t>
  </si>
  <si>
    <t>Obras para la prevención y control de inundaciones – Elementos de BEM</t>
  </si>
  <si>
    <t>Rafael Escudero Aguirre</t>
  </si>
  <si>
    <t>Javier Pineda López</t>
  </si>
  <si>
    <t>Arelis Mendoza</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</si>
  <si>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</si>
  <si>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</si>
  <si>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</si>
  <si>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NO</t>
  </si>
  <si>
    <t>REQUIERE CONTRATACIÓN</t>
  </si>
  <si>
    <t>Contrato de Servicios para realizar batimetrias a las unidades Dársena, Canal De Aducción, zona de mar y pantalla direccional del BEM.</t>
  </si>
  <si>
    <t>Contrato de prestación de servicios como apoyo a la realización de campañas de control y vigilancia en la zona donde existen los mayores tensores ambientales.</t>
  </si>
  <si>
    <t>Contrato de prestación de servicios como apoyo a la realización de campañas de socialización y concientización</t>
  </si>
  <si>
    <t xml:space="preserve"> Prestación de servicios profesionales para realizar actividades de apoyo técnico y asesoría especializada, para emprendedores y empresarios interesados en desarrollar negocios verdes sostenibles</t>
  </si>
  <si>
    <t xml:space="preserve"> Prestación de servicios profesionales para realizar capacitaciones para emprendedores y empresarios interesados en desarrollar negocios verdes sostenibles.</t>
  </si>
  <si>
    <t>Prestación de servicios profesionales en la Oficina Asesora de Planeación del Establecimiento público ambiental de Cartagena como administrador de empresas en el marco del proyecto NEGOCIOS VERDES, ECONOMIA CIRCULAR, PRODUCCION Y CONSUMO SOSTENIBLE.</t>
  </si>
  <si>
    <t>Prestación de servicios profesionales y de apoyo a la gestión para la caracterización general y diagnóstico de las zonas a intervenir.</t>
  </si>
  <si>
    <t xml:space="preserve">Realizar limpieza de raíces y mantenimiento de especies de manglar. </t>
  </si>
  <si>
    <t>Identifcación y diseño de estrategia para la recolección de información de acuerdo con lo requerido en la plataforma SIGMA.</t>
  </si>
  <si>
    <t>Asesoría y/o consultoría para la identificación e implementación de instrumentos de ordenación del manglar</t>
  </si>
  <si>
    <t xml:space="preserve">Prestación de servicios profesionales y de apoyo a la gestión para generar informes de calidad del manglar </t>
  </si>
  <si>
    <t xml:space="preserve">Prestación de servicios profesionales y de apoyo a la gestión para divulgar y socializar los objetivos y resultados del proyecto </t>
  </si>
  <si>
    <t>Adquisición de herramienta ARCGIS y actualización de software financiero</t>
  </si>
  <si>
    <t>La Prestación de servicios profesionales tendiente a la implementación del MODELO INTEGRADO DE PLANEACION Y GESTION – MIPG en el Establecimiento Público Ambiental de Cartagena</t>
  </si>
  <si>
    <t>Contrato de Consultoría para la actualización de la Plataforma Estratégica de EPA Cartagena y análisis de cargas laboral</t>
  </si>
  <si>
    <t>Contratación de prestación de servicios para la Implementar el Plan Integral de Gestión Ambiental - PIGA - en el Establecimiento Publico Ambiental de Cartagena</t>
  </si>
  <si>
    <t>La Prestación de servicios profesionales para la Implementacion de herramientas tecnológicas en el Establecimiento Público Ambiental de Cartagena</t>
  </si>
  <si>
    <t>Limpieza y mantenimiento de los descoles de los afluentes principales que derivan en la Ciénaga de la Virgen</t>
  </si>
  <si>
    <t>Limpieza de raíces y mantenimiento de la Ciénaga de la Virgen y su área de Influencia</t>
  </si>
  <si>
    <t>Convenio interadministrativo EPA - Unicartagena</t>
  </si>
  <si>
    <t xml:space="preserve"> Lancha Transporte acuatico para realización de monitoreos</t>
  </si>
  <si>
    <t>Realizar el Diagnóstico del Sistema Bocana estabilizadora de Mareas BEM, Pescante de Laguna de Chambacú y su Centro de Información</t>
  </si>
  <si>
    <t xml:space="preserve"> Diseño arquitectonico, y adecuación civil y fisica de la Bocana</t>
  </si>
  <si>
    <t>Prestación de servicios profesionales y de apoyo a la gestión para  identificar las comunidades o grupos de beneficiarios en las zonas aledañas a la Ciénaga de la Virgen</t>
  </si>
  <si>
    <t>Prestación de servicios profesionales y de apoyo a la gestión para Identificar las estrategias de Educación Ambiental a implementar</t>
  </si>
  <si>
    <t xml:space="preserve">Prestación de servicios profesionales y de apoyo a la gestión para diseñar e Implementar un programa de educación ambiental con enfoque diferencial </t>
  </si>
  <si>
    <t xml:space="preserve">Prestación de servicios profesionales y de apoyo a la gestión para la ejecución de campañas </t>
  </si>
  <si>
    <t xml:space="preserve">Contrato de Consultoria para el acotamiento de la Ronda Hídrica de Arroyo Matute </t>
  </si>
  <si>
    <t>Prestación de servicios profesionales y de apoyo a la gestión para caracterizar y delimitar áreas de ronda hídrica objeto de restauración y conservación.</t>
  </si>
  <si>
    <t>Contrato de servicios para analizar muestras de calidad de agua y de los vertimientos ilegales en los cuerpos de agua del Distrito de Cartagena (área urbana)</t>
  </si>
  <si>
    <t>Multas y Sanciones</t>
  </si>
  <si>
    <t>Rendimientos Financieros
Otras Tasas y Derechos Administrativos
Sector Eléctrico
ICLD</t>
  </si>
  <si>
    <t>Contribución Sector Eléctrico</t>
  </si>
  <si>
    <t xml:space="preserve">Contribución Sector Eléctrico
Sobretasa Ambiental
Otras Tasas y Derechos Administrativos
</t>
  </si>
  <si>
    <t>Agosto de 2024</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</si>
  <si>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</si>
  <si>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</si>
  <si>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Documentos de lineamientos técnicos para la gestión de la información y el conocimiento ambiental</t>
  </si>
  <si>
    <t>Implementar cinco (5) estrategias de eduucación ambiental (PRAES, IDAU, PROCEDA, SOCIOEDUCACIÓN, ICEA)</t>
  </si>
  <si>
    <t>Documet Técnico de Acotamiento
Resolución de Priorización y Adopción</t>
  </si>
  <si>
    <t>Informe de Cumplimiento de las actividades programadas</t>
  </si>
  <si>
    <t>Evidencia Contractual
Informe de Avance y cumpimiento del Objeto Contractual</t>
  </si>
  <si>
    <t>Documento Tecnico</t>
  </si>
  <si>
    <t>4.7.1</t>
  </si>
  <si>
    <t>CARTAGENA ORDENADA ALREDEDOR DEL AGUA</t>
  </si>
  <si>
    <t>REPORTE META PRODUCTO DE  JUNIO A 30 DE SEPTIEMBRE DE 2024</t>
  </si>
  <si>
    <t>Informe de la Gestión de acompaañmiento a Insttuciones Educativas</t>
  </si>
  <si>
    <t>Informde de asistencias técnicas a los PROCEDAS</t>
  </si>
  <si>
    <t>Informde de asistencias técnicas a los Procesos de Socioeducación</t>
  </si>
  <si>
    <t>Informes de Acompañamiento Técnico a los IDAU</t>
  </si>
  <si>
    <t>Informes de Asistencia Técnica a los ICEA</t>
  </si>
  <si>
    <t>Infotme de cumplimiento de la actividad</t>
  </si>
  <si>
    <t>SI</t>
  </si>
  <si>
    <t>Prestación de servicios profesionales y de apoyo a la gestión para desarrollar acciones d eimplementación de las estrategias de educación generadas.</t>
  </si>
  <si>
    <t>Prestación de servicios profesionales y de apoyo a la gestión para desarrollar investigaciones y   apropiación social del conocimiento en temas ambientales</t>
  </si>
  <si>
    <t>Prestación de servicios profesioanles y de apoyo a la gestión para la formulación de la política Ambiental del Distrito</t>
  </si>
  <si>
    <t>Rendimientos Financieros</t>
  </si>
  <si>
    <t>Etiquetas de fila</t>
  </si>
  <si>
    <t>Total general</t>
  </si>
  <si>
    <t>(en blanco)</t>
  </si>
  <si>
    <t>PROYECTOS</t>
  </si>
  <si>
    <t>LINEA ESTRATÉGICA</t>
  </si>
  <si>
    <t>Inventario de determinantes</t>
  </si>
  <si>
    <t>Acto Administrativo Sancionado</t>
  </si>
  <si>
    <t>Informe de Caracterización y diagnóstico de determinantes</t>
  </si>
  <si>
    <t>Carpeta de información de  área de aire, ruido y suelo, vertimientos y control y seguimiento y resutados de mediciones ambientales generadas a través de proyectos de inversón</t>
  </si>
  <si>
    <t>Software para la captura de datos de las estaciones SVCA</t>
  </si>
  <si>
    <t>Contrato de compra de equipos tecnologicos</t>
  </si>
  <si>
    <t>Contrato de actividad, Mapa de ruido, Planes descontaminación de localidad 3</t>
  </si>
  <si>
    <t>Informe de resultados de calidad de agua (Anexando Acta de visita/Registro Fotográfico/Conceptos Técnicos)</t>
  </si>
  <si>
    <t>Estudios Previos para contratar la consultoría para elaboración del documento de diseño y rediseño de operación de las estaciones, de acuerdo a lo establecido a los protocolos de monitoreo y seguimiento de la calidad del aire.</t>
  </si>
  <si>
    <t>Reporte de actividades de mantenimiento establecidas dentro del Proyecto</t>
  </si>
  <si>
    <t>Actas de Mesa T´écnica Distrital de la Calidad de Aire y Ruido</t>
  </si>
  <si>
    <t>Informe de Operación del SVCA</t>
  </si>
  <si>
    <t>Informe ejecutivo de analisis de acuerdo a las necesidades de comunidades y registros de árboles sembrados
Informes técnicos de los resultados de evaluación en campo
Listado de los sitios a intervenir a través de siembras</t>
  </si>
  <si>
    <t>Informes georeferenciados de las siembras realizadas</t>
  </si>
  <si>
    <t>Formatos de asistencia
Grabaciones y formatos de asistencia, notas de prensa y publicaciones en RRSS</t>
  </si>
  <si>
    <t>Informe de ejecución de contrato de compra de herramientas e insumos.
Registro fotográfico y actas
Conceptos técnicos emitidos</t>
  </si>
  <si>
    <t xml:space="preserve">Informe ejecutivo </t>
  </si>
  <si>
    <t>Evidencias de la Etapa Contractual</t>
  </si>
  <si>
    <t>Informe de gestión que contiene datos de liberaciones, ingresos, reportes, reubicaciones, eutanacias y mantenimiento de equipos de jaulas .</t>
  </si>
  <si>
    <t>Informe Ejecutivo</t>
  </si>
  <si>
    <t>Informes de Jornadas realizadas</t>
  </si>
  <si>
    <t>APROPIACIÓN DEFINITIVA POR PROYECTO</t>
  </si>
  <si>
    <t>REPORTE META PRODUCTO DE  OCTUBRE A NOVIEMBRE 2024</t>
  </si>
  <si>
    <t>REPORTE META PRODUCTO  A DICIEMBRE 2024</t>
  </si>
  <si>
    <t>EJECUCIÓN PRESUPUESTAL SEGÚN GIROS A DICIEMBRE 31 DE 2024</t>
  </si>
  <si>
    <t>ACUMULADO META PRODUCTO AL AÑO 2024</t>
  </si>
  <si>
    <t>ACUMULADO CUATRIENIO</t>
  </si>
  <si>
    <t>AVANCE META PRODUCTO AL AÑO (PONDERADO)</t>
  </si>
  <si>
    <t>AVANCE META PRODUCTO AL CUATRIENIO (PONDERADO)</t>
  </si>
  <si>
    <t>AVANCE META PRODUCTO AL AÑO (SIMPLE)</t>
  </si>
  <si>
    <t>AVANCE META PRODUCTO AL CUATRIENIO (SIMPLE)</t>
  </si>
  <si>
    <t xml:space="preserve">AVANCE PROGRAMA INVESTIGACION, EDUCACION Y CULTURA AMBIENTAL </t>
  </si>
  <si>
    <t>AVANCE PROGRAMAECONOMÍA CIRCULAR Y NEGOCIOS VERDES</t>
  </si>
  <si>
    <t xml:space="preserve">AVANCE PROGRAMA GESTIÓN Y CONSERVACIÓN DEL AGUA </t>
  </si>
  <si>
    <t xml:space="preserve">AVANCE PROGRAMA MODELO INTEGRADO DE PLANEACIÓN Y GESTIÓN - MIPG </t>
  </si>
  <si>
    <t>AVANCE PROGRAMA GESTIÓN Y CONSERVACIÓN DE LA VEGETACIÓN Y LA BIODIVERSIDAD</t>
  </si>
  <si>
    <t>AVANCE PROGRAMA ALERTAS TEMPRANAS (AIRE, AGUA Y RUIDO)</t>
  </si>
  <si>
    <t>AVANCE PROGRAMA ORDENAMIENTO  Y SOSTENIBILIDAD  AMBIENTAL</t>
  </si>
  <si>
    <t>AVANCE PROGRAMA RECUPERACIÓN Y ESTABILIZACIÓN DEL SISTEMA HÍDRICO Y LITORAL DE CARTAGENA</t>
  </si>
  <si>
    <t>AVANCE PROGRAMA PLAN DE RESTAURACIÓN INTEGRAL DE LA CIÉNAGA DE LA VIRGEN</t>
  </si>
  <si>
    <t>REPORTE ACTIVIDADES PROYECTO DE  OCTUBRE A DICIEMBRE 2024</t>
  </si>
  <si>
    <t>AVANCES ACTIVIDADES DE PROYECTO</t>
  </si>
  <si>
    <t>AVANCE PROYECTO FORTALECIMIENTO DE CAPACIDADES LOCALES DE LA INVESTIGACIÓN, EDUCACIÓN Y CULTURA AMBIENTAL PARA LA PROTECCIÓN AMBIENTAL EN EL ÁREA URBANA DE   CARTAGENA DE INDIAS</t>
  </si>
  <si>
    <t>AVANCE PROYECTO  GENERACIÓN DE NEGOCIOS VERDES Y BUENAS PRÁCTICAS AMBIENTALES EN EL DISTRITO DE CARTAGENA DE INDIAS</t>
  </si>
  <si>
    <t>AVANCE PROYECTO CONSERVACIÓN INTEGRAL DE LA BIODIVERSIDAD Y SERVICIOS ECOSISTÉMICOS DEL MANGLAR DEL ÁREA URBANA DE  CARTAGENA DE INDIAS</t>
  </si>
  <si>
    <t>AVANCE PROYECTO FORTALECIMIENTO DE LA GESTIÓN INSTITUCIONAL Y ORGANIZACIONAL DEL ESTABLECIMIENTO PÚBLICO AMBIENTAL DE CARTAGENA</t>
  </si>
  <si>
    <t>AVANCE PROYECTO ORDENAMIENTO PARA EL DESARROLLO AMBIENTAL EN EL DISTRITO DE   CARTAGENA DE INDIAS</t>
  </si>
  <si>
    <t>AVANCE PROYECTO GENERACIÓN DEL CENTRO INTELIGENTE DE MONITOREO AMBIENTAL DEL DISTRITO DE CARTAGENA DE INDIAS</t>
  </si>
  <si>
    <t>AVANCE PROYECTO FORTALECIMIENTO TÉCNICO Y OPERATIVO DEL SISTEMA DE VIGILANCIA DE LA CALIDAD DEL AIRE (SVCA) DEL DISTRITO DE  CARTAGENA DE INDIAS</t>
  </si>
  <si>
    <t>AVANCE PROYECTO PROTECCIÓN DE LA VEGETACIÓN, BIODIVERSIDAD Y SERVICIOS ECOSISTÉMICOS EN EL DISTRITO DE CARTAGENA</t>
  </si>
  <si>
    <t>AVANCE PROYECTO RESTAURACIÓN INTEGRAL DEL RECURSO HÍDRICO Y DE LOS ECOSISTEMAS DE LA CIÉNAGA DE LA VIRGEN DEL DISTRITO DE CARTAGENA DE INDIAS</t>
  </si>
  <si>
    <t>AVANCE PROYECTO RECUPERACIÓN DE ÁREAS AMBIENTALMENTE DEGRADADAS EN EL DISTRITO DE CARTAGENA DE INDIAS</t>
  </si>
  <si>
    <t>AVANCE PROYECTOS CONSERVACIÓN DEL RECURSO HÍDRICO DEL ÁREA URBANA DE CARTAGENA DE INDIAS</t>
  </si>
  <si>
    <t>AVANCES PROYECTO RECUPERACIÓN DE LAS CONDICIONES HIDRÁULICAS E HIDROLÓGICAS EN LOS CUERPOS DE AGUA DEL DISTRITO DE CARTAGENA</t>
  </si>
  <si>
    <t>AVANCE PROYECTOS</t>
  </si>
  <si>
    <t>% EJECUCION SEGÚN GIROS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</si>
</sst>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 #,##0_-;\-&quot;$&quot;\ * #,##0_-;_-&quot;$&quot;\ *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0.0%"/>
  </numFmts>
  <fonts count="64">
    <font>
      <sz val="11"/>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2"/>
      <color theme="1"/>
      <name val="Aptos Narrow"/>
      <scheme val="minor"/>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4"/>
      <color theme="1"/>
      <name val="Aptos Narrow"/>
      <scheme val="minor"/>
    </font>
    <font>
      <sz val="11"/>
      <name val="Arial"/>
      <family val="2"/>
    </font>
    <font>
      <sz val="10"/>
      <color theme="1"/>
      <name val="Arial"/>
      <family val="2"/>
    </font>
    <font>
      <sz val="10"/>
      <color theme="1"/>
      <name val="Aptos Narrow"/>
      <family val="2"/>
      <scheme val="minor"/>
    </font>
    <font>
      <sz val="12"/>
      <color rgb="FF000000"/>
      <name val="Calibri"/>
      <family val="2"/>
    </font>
    <font>
      <sz val="12"/>
      <color rgb="FF000000"/>
      <name val="Arial"/>
      <family val="2"/>
    </font>
    <font>
      <sz val="20"/>
      <color theme="1"/>
      <name val="Arial"/>
      <family val="2"/>
    </font>
    <font>
      <sz val="11"/>
      <color theme="1" tint="4.9989318521683403E-2"/>
      <name val="Arial"/>
      <family val="2"/>
    </font>
    <font>
      <sz val="11"/>
      <color rgb="FF000000"/>
      <name val="Arial"/>
      <family val="2"/>
    </font>
    <font>
      <b/>
      <sz val="14"/>
      <color theme="1"/>
      <name val="Arial"/>
      <family val="2"/>
    </font>
    <font>
      <b/>
      <sz val="14"/>
      <name val="Arial"/>
      <family val="2"/>
    </font>
    <font>
      <b/>
      <sz val="12"/>
      <name val="Arial"/>
      <family val="2"/>
    </font>
    <font>
      <b/>
      <sz val="12"/>
      <color theme="1"/>
      <name val="Aptos Narrow"/>
      <family val="2"/>
      <scheme val="minor"/>
    </font>
    <font>
      <b/>
      <sz val="16"/>
      <color theme="1"/>
      <name val="Aptos Narrow"/>
      <scheme val="minor"/>
    </font>
    <font>
      <sz val="11"/>
      <color rgb="FF000000"/>
      <name val="Calibri"/>
      <family val="2"/>
    </font>
    <font>
      <sz val="11"/>
      <name val="Aptos Narrow"/>
      <family val="2"/>
      <scheme val="minor"/>
    </font>
    <font>
      <b/>
      <sz val="11"/>
      <name val="Aptos"/>
      <family val="2"/>
    </font>
    <font>
      <b/>
      <sz val="18"/>
      <color theme="1"/>
      <name val="Arial"/>
      <family val="2"/>
    </font>
    <font>
      <b/>
      <sz val="14"/>
      <color theme="1"/>
      <name val="Aptos Narrow"/>
      <scheme val="minor"/>
    </font>
    <font>
      <b/>
      <sz val="24"/>
      <color theme="1" tint="4.9989318521683403E-2"/>
      <name val="Arial"/>
      <family val="2"/>
    </font>
    <font>
      <b/>
      <sz val="20"/>
      <color theme="1"/>
      <name val="Aptos Narrow"/>
      <scheme val="minor"/>
    </font>
    <font>
      <b/>
      <sz val="18"/>
      <color theme="1"/>
      <name val="Aptos Narrow"/>
      <scheme val="minor"/>
    </font>
    <font>
      <b/>
      <sz val="24"/>
      <color theme="1"/>
      <name val="Aptos Narrow"/>
      <scheme val="minor"/>
    </font>
  </fonts>
  <fills count="1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rgb="FFFFFF00"/>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1">
    <xf numFmtId="0" fontId="0" fillId="0" borderId="0"/>
    <xf numFmtId="0" fontId="7" fillId="0" borderId="0"/>
    <xf numFmtId="166" fontId="5" fillId="0" borderId="0" applyFont="0" applyFill="0" applyBorder="0" applyAlignment="0" applyProtection="0"/>
    <xf numFmtId="167" fontId="5" fillId="0" borderId="0" applyFont="0" applyFill="0" applyBorder="0" applyAlignment="0" applyProtection="0"/>
    <xf numFmtId="0" fontId="17" fillId="6" borderId="0" applyNumberFormat="0" applyBorder="0" applyProtection="0">
      <alignment horizontal="center" vertical="center"/>
    </xf>
    <xf numFmtId="49" fontId="18" fillId="0" borderId="0" applyFill="0" applyBorder="0" applyProtection="0">
      <alignment horizontal="left" vertical="center"/>
    </xf>
    <xf numFmtId="3" fontId="18" fillId="0" borderId="0" applyFill="0" applyBorder="0" applyProtection="0">
      <alignment horizontal="right" vertical="center"/>
    </xf>
    <xf numFmtId="167"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cellStyleXfs>
  <cellXfs count="474">
    <xf numFmtId="0" fontId="0" fillId="0" borderId="0" xfId="0"/>
    <xf numFmtId="0" fontId="0" fillId="2" borderId="0" xfId="0" applyFill="1"/>
    <xf numFmtId="0" fontId="9" fillId="2" borderId="1" xfId="0" applyFont="1" applyFill="1" applyBorder="1" applyAlignment="1">
      <alignment horizontal="center" vertical="center" wrapText="1"/>
    </xf>
    <xf numFmtId="0" fontId="11" fillId="2" borderId="0" xfId="0" applyFont="1" applyFill="1"/>
    <xf numFmtId="0" fontId="0" fillId="2" borderId="0" xfId="0" applyFill="1" applyAlignment="1">
      <alignment horizontal="center" vertical="center"/>
    </xf>
    <xf numFmtId="0" fontId="12" fillId="2" borderId="0" xfId="0" applyFont="1" applyFill="1" applyAlignment="1">
      <alignment horizontal="center" vertical="center"/>
    </xf>
    <xf numFmtId="0" fontId="0" fillId="0" borderId="0" xfId="0" applyAlignment="1">
      <alignment vertical="center"/>
    </xf>
    <xf numFmtId="0" fontId="17" fillId="6" borderId="1" xfId="4" applyBorder="1" applyProtection="1">
      <alignment horizontal="center" vertical="center"/>
    </xf>
    <xf numFmtId="3" fontId="18" fillId="0" borderId="1" xfId="6" applyBorder="1" applyAlignment="1" applyProtection="1">
      <alignment horizontal="center" vertical="center"/>
    </xf>
    <xf numFmtId="49" fontId="18" fillId="0" borderId="1" xfId="5" applyBorder="1" applyProtection="1">
      <alignment horizontal="left" vertical="center"/>
    </xf>
    <xf numFmtId="0" fontId="21" fillId="0" borderId="0" xfId="0" applyFont="1" applyAlignment="1">
      <alignment horizontal="left"/>
    </xf>
    <xf numFmtId="0" fontId="21" fillId="0" borderId="0" xfId="0" applyFont="1" applyAlignment="1">
      <alignment horizontal="left" vertical="center" wrapText="1"/>
    </xf>
    <xf numFmtId="0" fontId="22" fillId="0" borderId="0" xfId="0" applyFont="1" applyAlignment="1">
      <alignment horizontal="left" vertical="center" wrapText="1"/>
    </xf>
    <xf numFmtId="0" fontId="16" fillId="0" borderId="0" xfId="0" applyFont="1" applyAlignment="1">
      <alignment horizontal="left" vertical="center" wrapText="1"/>
    </xf>
    <xf numFmtId="0" fontId="21" fillId="4" borderId="1" xfId="0" applyFont="1" applyFill="1" applyBorder="1" applyAlignment="1">
      <alignment horizontal="left" vertical="center" wrapText="1"/>
    </xf>
    <xf numFmtId="0" fontId="21"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21" fillId="0" borderId="0" xfId="0" applyFont="1" applyAlignment="1">
      <alignment horizontal="left" vertical="center"/>
    </xf>
    <xf numFmtId="0" fontId="6"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2" borderId="0" xfId="0" applyFill="1" applyAlignment="1">
      <alignment horizontal="center"/>
    </xf>
    <xf numFmtId="0" fontId="8" fillId="2" borderId="12" xfId="1" applyFont="1" applyFill="1" applyBorder="1" applyAlignment="1">
      <alignment horizontal="left"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0" fillId="0" borderId="0" xfId="0" applyAlignment="1">
      <alignment horizontal="center"/>
    </xf>
    <xf numFmtId="49" fontId="18" fillId="0" borderId="1" xfId="5" applyBorder="1" applyAlignment="1" applyProtection="1">
      <alignment vertical="center" wrapText="1"/>
    </xf>
    <xf numFmtId="0" fontId="17" fillId="6" borderId="1" xfId="4" applyBorder="1" applyAlignment="1" applyProtection="1">
      <alignment vertical="center"/>
    </xf>
    <xf numFmtId="0" fontId="26" fillId="2" borderId="1" xfId="1" applyFont="1" applyFill="1" applyBorder="1" applyAlignment="1">
      <alignment horizontal="left" vertical="center"/>
    </xf>
    <xf numFmtId="0" fontId="27" fillId="5" borderId="9" xfId="1" applyFont="1" applyFill="1" applyBorder="1" applyAlignment="1">
      <alignment horizontal="center" vertical="center"/>
    </xf>
    <xf numFmtId="0" fontId="27" fillId="5" borderId="1" xfId="1" applyFont="1" applyFill="1" applyBorder="1" applyAlignment="1">
      <alignment horizontal="center" vertical="center"/>
    </xf>
    <xf numFmtId="0" fontId="27" fillId="5" borderId="10" xfId="1" applyFont="1" applyFill="1" applyBorder="1" applyAlignment="1">
      <alignment horizontal="center" vertical="center"/>
    </xf>
    <xf numFmtId="14" fontId="28" fillId="0" borderId="1" xfId="0" applyNumberFormat="1" applyFont="1" applyBorder="1" applyAlignment="1">
      <alignment horizontal="center" vertical="center"/>
    </xf>
    <xf numFmtId="0" fontId="29" fillId="0" borderId="1" xfId="1" applyFont="1" applyBorder="1" applyAlignment="1">
      <alignment horizontal="center" vertical="center"/>
    </xf>
    <xf numFmtId="14" fontId="29" fillId="0" borderId="1" xfId="1" applyNumberFormat="1" applyFont="1" applyBorder="1" applyAlignment="1">
      <alignment horizontal="center" vertical="center"/>
    </xf>
    <xf numFmtId="0" fontId="29" fillId="0" borderId="1" xfId="1" applyFont="1" applyBorder="1" applyAlignment="1">
      <alignment horizontal="center" wrapText="1"/>
    </xf>
    <xf numFmtId="0" fontId="29" fillId="0" borderId="1" xfId="1" applyFont="1" applyBorder="1"/>
    <xf numFmtId="0" fontId="27" fillId="5" borderId="1" xfId="1" applyFont="1" applyFill="1" applyBorder="1" applyAlignment="1">
      <alignment vertical="center"/>
    </xf>
    <xf numFmtId="0" fontId="0" fillId="0" borderId="1" xfId="0" applyBorder="1" applyAlignment="1">
      <alignment horizontal="center" vertical="center"/>
    </xf>
    <xf numFmtId="0" fontId="35" fillId="0" borderId="0" xfId="0" applyFont="1" applyAlignment="1">
      <alignment horizontal="center" vertical="center" wrapText="1"/>
    </xf>
    <xf numFmtId="0" fontId="36" fillId="0" borderId="0" xfId="0" applyFont="1" applyAlignment="1">
      <alignment vertical="center"/>
    </xf>
    <xf numFmtId="0" fontId="36" fillId="0" borderId="0" xfId="0" applyFont="1" applyAlignment="1">
      <alignment vertical="center" wrapText="1"/>
    </xf>
    <xf numFmtId="0" fontId="9" fillId="2" borderId="20" xfId="0" applyFont="1" applyFill="1" applyBorder="1" applyAlignment="1">
      <alignment horizontal="center" vertical="center" wrapText="1"/>
    </xf>
    <xf numFmtId="0" fontId="21" fillId="0" borderId="0" xfId="0" applyFont="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20" xfId="0" applyBorder="1" applyAlignment="1">
      <alignment vertical="center" wrapText="1"/>
    </xf>
    <xf numFmtId="0" fontId="0" fillId="0" borderId="20" xfId="0" applyBorder="1"/>
    <xf numFmtId="9" fontId="6" fillId="2" borderId="5" xfId="10" applyFont="1" applyFill="1" applyBorder="1" applyAlignment="1">
      <alignment horizontal="center" vertical="center" wrapText="1"/>
    </xf>
    <xf numFmtId="9" fontId="0" fillId="2" borderId="0" xfId="10" applyFont="1" applyFill="1" applyAlignment="1">
      <alignment horizontal="center" vertical="center"/>
    </xf>
    <xf numFmtId="49" fontId="18" fillId="0" borderId="0" xfId="5" applyFill="1" applyBorder="1" applyProtection="1">
      <alignment horizontal="left" vertical="center"/>
    </xf>
    <xf numFmtId="3" fontId="6" fillId="2" borderId="5" xfId="0" applyNumberFormat="1" applyFont="1" applyFill="1" applyBorder="1" applyAlignment="1">
      <alignment horizontal="center" vertical="center" wrapText="1"/>
    </xf>
    <xf numFmtId="3" fontId="12" fillId="2" borderId="0" xfId="0" applyNumberFormat="1" applyFont="1" applyFill="1" applyAlignment="1">
      <alignment horizontal="center" vertical="center"/>
    </xf>
    <xf numFmtId="3" fontId="13" fillId="2" borderId="0" xfId="0" applyNumberFormat="1" applyFont="1" applyFill="1" applyAlignment="1">
      <alignment horizontal="center"/>
    </xf>
    <xf numFmtId="3" fontId="0" fillId="2" borderId="0" xfId="0" applyNumberFormat="1" applyFill="1" applyAlignment="1">
      <alignment horizontal="center"/>
    </xf>
    <xf numFmtId="0" fontId="0" fillId="0" borderId="0" xfId="0" applyAlignment="1">
      <alignment horizontal="center" vertical="center"/>
    </xf>
    <xf numFmtId="0" fontId="9" fillId="9"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xf>
    <xf numFmtId="0" fontId="9" fillId="2" borderId="19" xfId="0" applyFont="1" applyFill="1" applyBorder="1" applyAlignment="1">
      <alignment horizontal="center" vertical="center" wrapText="1"/>
    </xf>
    <xf numFmtId="0" fontId="0" fillId="0" borderId="13"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44" fillId="0" borderId="1" xfId="0" applyFont="1" applyBorder="1" applyAlignment="1">
      <alignment vertical="center" wrapText="1"/>
    </xf>
    <xf numFmtId="0" fontId="43" fillId="0" borderId="1" xfId="0" applyFont="1" applyBorder="1" applyAlignment="1">
      <alignment vertical="center" wrapText="1"/>
    </xf>
    <xf numFmtId="0" fontId="37" fillId="0" borderId="1" xfId="0" applyFont="1" applyBorder="1" applyAlignment="1">
      <alignment vertical="center" wrapText="1"/>
    </xf>
    <xf numFmtId="0" fontId="46" fillId="0" borderId="19" xfId="0" applyFont="1" applyBorder="1" applyAlignment="1">
      <alignment vertical="center" wrapText="1"/>
    </xf>
    <xf numFmtId="0" fontId="38" fillId="0" borderId="1" xfId="0" applyFont="1" applyBorder="1" applyAlignment="1">
      <alignment vertical="center" wrapText="1"/>
    </xf>
    <xf numFmtId="0" fontId="9" fillId="9" borderId="20" xfId="0" applyFont="1" applyFill="1" applyBorder="1" applyAlignment="1">
      <alignment horizontal="center" vertical="center" wrapText="1"/>
    </xf>
    <xf numFmtId="0" fontId="11" fillId="2" borderId="0" xfId="0" applyFont="1" applyFill="1" applyAlignment="1">
      <alignment horizontal="center"/>
    </xf>
    <xf numFmtId="0" fontId="47" fillId="2" borderId="5" xfId="0" applyFont="1" applyFill="1" applyBorder="1" applyAlignment="1">
      <alignment horizontal="center" vertical="center" wrapText="1"/>
    </xf>
    <xf numFmtId="0" fontId="21" fillId="0" borderId="1" xfId="0" applyFont="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2" borderId="25" xfId="0" applyFont="1" applyFill="1" applyBorder="1" applyAlignment="1">
      <alignment horizontal="center" vertical="center" wrapText="1"/>
    </xf>
    <xf numFmtId="9" fontId="9" fillId="2" borderId="25" xfId="10" applyFont="1" applyFill="1" applyBorder="1" applyAlignment="1">
      <alignment horizontal="center" vertical="center" wrapText="1"/>
    </xf>
    <xf numFmtId="3" fontId="9" fillId="2" borderId="25" xfId="0" applyNumberFormat="1" applyFont="1" applyFill="1" applyBorder="1" applyAlignment="1">
      <alignment horizontal="center" vertical="center" wrapText="1"/>
    </xf>
    <xf numFmtId="0" fontId="9" fillId="9" borderId="25" xfId="0" applyFont="1" applyFill="1" applyBorder="1" applyAlignment="1">
      <alignment horizontal="center" vertical="center" wrapText="1"/>
    </xf>
    <xf numFmtId="0" fontId="21" fillId="0" borderId="1"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7" xfId="0" applyFont="1" applyBorder="1" applyAlignment="1">
      <alignment horizontal="center" vertical="center" wrapText="1"/>
    </xf>
    <xf numFmtId="9" fontId="21" fillId="0" borderId="7" xfId="10" applyFont="1" applyFill="1" applyBorder="1" applyAlignment="1">
      <alignment horizontal="center" vertical="center" wrapText="1"/>
    </xf>
    <xf numFmtId="0" fontId="21" fillId="0" borderId="9" xfId="0" applyFont="1" applyBorder="1" applyAlignment="1">
      <alignment horizontal="justify" vertical="center" wrapText="1"/>
    </xf>
    <xf numFmtId="9" fontId="21" fillId="0" borderId="1" xfId="10" applyFont="1" applyFill="1" applyBorder="1" applyAlignment="1">
      <alignment horizontal="center" vertical="center" wrapText="1"/>
    </xf>
    <xf numFmtId="3" fontId="21" fillId="0" borderId="1" xfId="0" applyNumberFormat="1" applyFont="1" applyBorder="1" applyAlignment="1">
      <alignment horizontal="center" vertical="center" wrapText="1"/>
    </xf>
    <xf numFmtId="0" fontId="21" fillId="0" borderId="1" xfId="0" applyFont="1" applyBorder="1" applyAlignment="1">
      <alignment horizontal="center" vertical="center"/>
    </xf>
    <xf numFmtId="0" fontId="46" fillId="0" borderId="1" xfId="0" applyFont="1" applyBorder="1" applyAlignment="1">
      <alignment horizontal="justify" vertical="center" wrapText="1"/>
    </xf>
    <xf numFmtId="1" fontId="21" fillId="0" borderId="1" xfId="0" applyNumberFormat="1" applyFont="1" applyBorder="1" applyAlignment="1">
      <alignment horizontal="center" vertical="center" wrapText="1"/>
    </xf>
    <xf numFmtId="0" fontId="46" fillId="0" borderId="1" xfId="0" applyFont="1" applyBorder="1" applyAlignment="1">
      <alignment horizontal="center" vertical="center" wrapText="1"/>
    </xf>
    <xf numFmtId="0" fontId="21" fillId="0" borderId="22"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21" xfId="0" applyFont="1" applyBorder="1" applyAlignment="1">
      <alignment horizontal="center" vertical="center" wrapText="1"/>
    </xf>
    <xf numFmtId="0" fontId="21" fillId="0" borderId="21" xfId="0" applyFont="1" applyBorder="1" applyAlignment="1">
      <alignment horizontal="center" vertical="center"/>
    </xf>
    <xf numFmtId="9" fontId="21" fillId="0" borderId="21" xfId="10" applyFont="1" applyFill="1" applyBorder="1" applyAlignment="1">
      <alignment horizontal="center" vertical="center" wrapText="1"/>
    </xf>
    <xf numFmtId="0" fontId="21" fillId="0" borderId="21" xfId="0" applyFont="1" applyBorder="1" applyAlignment="1">
      <alignment horizontal="justify" vertical="center"/>
    </xf>
    <xf numFmtId="0" fontId="37" fillId="0" borderId="19" xfId="0" applyFont="1" applyBorder="1" applyAlignment="1">
      <alignment vertical="center" wrapText="1"/>
    </xf>
    <xf numFmtId="0" fontId="48" fillId="2" borderId="1" xfId="0" applyFont="1" applyFill="1" applyBorder="1" applyAlignment="1">
      <alignment horizontal="center" vertical="center" wrapText="1"/>
    </xf>
    <xf numFmtId="0" fontId="11" fillId="0" borderId="19" xfId="0" applyFont="1" applyBorder="1" applyAlignment="1">
      <alignment vertical="center" wrapText="1"/>
    </xf>
    <xf numFmtId="0" fontId="43" fillId="0" borderId="1" xfId="0" applyFont="1" applyBorder="1" applyAlignment="1">
      <alignment horizontal="justify" vertical="center" wrapText="1"/>
    </xf>
    <xf numFmtId="0" fontId="46" fillId="0" borderId="18" xfId="0" applyFont="1" applyBorder="1" applyAlignment="1">
      <alignment vertical="center" wrapText="1"/>
    </xf>
    <xf numFmtId="0" fontId="42" fillId="2" borderId="19" xfId="0" applyFont="1" applyFill="1" applyBorder="1" applyAlignment="1">
      <alignment horizontal="center" vertical="center" wrapText="1"/>
    </xf>
    <xf numFmtId="0" fontId="10" fillId="0" borderId="1" xfId="0" applyFont="1" applyBorder="1" applyAlignment="1">
      <alignment horizontal="center" vertical="center" wrapText="1"/>
    </xf>
    <xf numFmtId="1" fontId="0" fillId="0" borderId="1" xfId="0" applyNumberFormat="1" applyBorder="1" applyAlignment="1">
      <alignment horizontal="center" vertical="center"/>
    </xf>
    <xf numFmtId="1" fontId="0" fillId="0" borderId="0" xfId="0" applyNumberFormat="1" applyAlignment="1">
      <alignment horizontal="center" vertical="center"/>
    </xf>
    <xf numFmtId="0" fontId="49" fillId="0" borderId="1" xfId="0" applyFont="1" applyBorder="1" applyAlignment="1">
      <alignment vertical="center" wrapText="1"/>
    </xf>
    <xf numFmtId="0" fontId="37" fillId="0" borderId="2" xfId="0" applyFont="1" applyBorder="1" applyAlignment="1">
      <alignment horizontal="center" vertical="center" wrapText="1"/>
    </xf>
    <xf numFmtId="164" fontId="0" fillId="0" borderId="1" xfId="8" applyFont="1" applyBorder="1" applyAlignment="1">
      <alignment horizontal="center" vertical="center" wrapText="1"/>
    </xf>
    <xf numFmtId="164" fontId="9" fillId="2" borderId="1" xfId="8" applyFont="1" applyFill="1" applyBorder="1" applyAlignment="1">
      <alignment horizontal="center" vertical="center" wrapText="1"/>
    </xf>
    <xf numFmtId="164" fontId="0" fillId="0" borderId="1" xfId="8" applyFont="1" applyBorder="1" applyAlignment="1">
      <alignment vertical="center"/>
    </xf>
    <xf numFmtId="164" fontId="11" fillId="0" borderId="1" xfId="8" applyFont="1" applyBorder="1" applyAlignment="1">
      <alignment vertical="center"/>
    </xf>
    <xf numFmtId="164" fontId="0" fillId="0" borderId="0" xfId="8" applyFont="1"/>
    <xf numFmtId="164" fontId="51" fillId="2" borderId="1" xfId="8" applyFont="1" applyFill="1" applyBorder="1" applyAlignment="1">
      <alignment horizontal="center" vertical="center" wrapText="1"/>
    </xf>
    <xf numFmtId="164" fontId="39" fillId="0" borderId="0" xfId="8" applyFont="1"/>
    <xf numFmtId="164" fontId="0" fillId="0" borderId="1" xfId="8" applyFont="1" applyFill="1" applyBorder="1"/>
    <xf numFmtId="4" fontId="6" fillId="2" borderId="5" xfId="0" applyNumberFormat="1" applyFont="1" applyFill="1" applyBorder="1" applyAlignment="1">
      <alignment horizontal="center" vertical="center" wrapText="1"/>
    </xf>
    <xf numFmtId="4" fontId="9" fillId="9" borderId="25" xfId="0" applyNumberFormat="1" applyFont="1" applyFill="1" applyBorder="1" applyAlignment="1">
      <alignment horizontal="center" vertical="center" wrapText="1"/>
    </xf>
    <xf numFmtId="4" fontId="21" fillId="0" borderId="7" xfId="0" applyNumberFormat="1" applyFont="1" applyBorder="1" applyAlignment="1">
      <alignment horizontal="center" vertical="center" wrapText="1"/>
    </xf>
    <xf numFmtId="4" fontId="21" fillId="0" borderId="1" xfId="0" applyNumberFormat="1" applyFont="1" applyBorder="1" applyAlignment="1">
      <alignment horizontal="center" vertical="center" wrapText="1"/>
    </xf>
    <xf numFmtId="4" fontId="12" fillId="2" borderId="0" xfId="0" applyNumberFormat="1" applyFont="1" applyFill="1" applyAlignment="1">
      <alignment horizontal="center" vertical="center"/>
    </xf>
    <xf numFmtId="4" fontId="21" fillId="0" borderId="21" xfId="0" applyNumberFormat="1" applyFont="1" applyBorder="1" applyAlignment="1">
      <alignment horizontal="center" vertical="center" wrapText="1"/>
    </xf>
    <xf numFmtId="0" fontId="52" fillId="2" borderId="1" xfId="0" applyFont="1" applyFill="1" applyBorder="1" applyAlignment="1">
      <alignment horizontal="center" vertical="center" wrapText="1"/>
    </xf>
    <xf numFmtId="0" fontId="21" fillId="0" borderId="0" xfId="0" applyFont="1" applyAlignment="1">
      <alignment horizontal="center" vertical="center"/>
    </xf>
    <xf numFmtId="9" fontId="12" fillId="2" borderId="0" xfId="10" applyFont="1" applyFill="1" applyAlignment="1">
      <alignment horizontal="center" vertical="center"/>
    </xf>
    <xf numFmtId="0" fontId="48" fillId="2" borderId="19" xfId="0" applyFont="1" applyFill="1" applyBorder="1" applyAlignment="1">
      <alignment horizontal="center" vertical="center" wrapText="1"/>
    </xf>
    <xf numFmtId="168" fontId="21" fillId="0" borderId="1" xfId="0" applyNumberFormat="1"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54" fillId="10" borderId="26" xfId="0" applyFont="1" applyFill="1" applyBorder="1" applyAlignment="1">
      <alignment horizontal="center" vertical="center"/>
    </xf>
    <xf numFmtId="0" fontId="54" fillId="10" borderId="27" xfId="0" applyFont="1" applyFill="1" applyBorder="1" applyAlignment="1">
      <alignment horizontal="center" vertical="center"/>
    </xf>
    <xf numFmtId="0" fontId="54" fillId="10" borderId="28" xfId="0" applyFont="1" applyFill="1" applyBorder="1" applyAlignment="1">
      <alignment horizontal="center" vertical="center"/>
    </xf>
    <xf numFmtId="0" fontId="2" fillId="0" borderId="31" xfId="0" applyFont="1" applyBorder="1" applyAlignment="1">
      <alignment vertical="center" wrapText="1"/>
    </xf>
    <xf numFmtId="0" fontId="2" fillId="0" borderId="33" xfId="0" applyFont="1" applyBorder="1" applyAlignment="1">
      <alignment vertical="center"/>
    </xf>
    <xf numFmtId="0" fontId="2" fillId="0" borderId="34" xfId="0" applyFont="1" applyBorder="1" applyAlignment="1">
      <alignment vertical="center" wrapText="1"/>
    </xf>
    <xf numFmtId="0" fontId="2" fillId="0" borderId="36" xfId="0" applyFont="1" applyBorder="1" applyAlignment="1">
      <alignment vertical="center"/>
    </xf>
    <xf numFmtId="0" fontId="2" fillId="0" borderId="37" xfId="0" applyFont="1" applyBorder="1" applyAlignment="1">
      <alignment vertical="center" wrapText="1"/>
    </xf>
    <xf numFmtId="0" fontId="53" fillId="11" borderId="9" xfId="0" applyFont="1" applyFill="1" applyBorder="1" applyAlignment="1">
      <alignment horizontal="center" vertical="center"/>
    </xf>
    <xf numFmtId="0" fontId="2" fillId="11" borderId="1" xfId="0" applyFont="1" applyFill="1" applyBorder="1" applyAlignment="1">
      <alignment vertical="center"/>
    </xf>
    <xf numFmtId="0" fontId="2" fillId="11" borderId="10" xfId="0" applyFont="1" applyFill="1" applyBorder="1" applyAlignment="1">
      <alignment vertical="center" wrapText="1"/>
    </xf>
    <xf numFmtId="0" fontId="53" fillId="0" borderId="22" xfId="0" applyFont="1" applyBorder="1" applyAlignment="1">
      <alignment horizontal="center" vertical="center"/>
    </xf>
    <xf numFmtId="0" fontId="2" fillId="0" borderId="21" xfId="0" applyFont="1" applyBorder="1" applyAlignment="1">
      <alignment vertical="center"/>
    </xf>
    <xf numFmtId="0" fontId="2" fillId="0" borderId="23" xfId="0" applyFont="1" applyBorder="1" applyAlignment="1">
      <alignment vertical="center" wrapText="1"/>
    </xf>
    <xf numFmtId="9" fontId="55" fillId="0" borderId="33" xfId="0" applyNumberFormat="1" applyFont="1" applyBorder="1" applyAlignment="1">
      <alignment horizontal="center" vertical="center" wrapText="1"/>
    </xf>
    <xf numFmtId="0" fontId="56" fillId="0" borderId="36" xfId="1" applyFont="1" applyBorder="1" applyAlignment="1" applyProtection="1">
      <alignment horizontal="center" vertical="center"/>
      <protection locked="0"/>
    </xf>
    <xf numFmtId="0" fontId="11" fillId="0" borderId="20" xfId="0" applyFont="1" applyBorder="1" applyAlignment="1">
      <alignment vertical="center" wrapText="1"/>
    </xf>
    <xf numFmtId="0" fontId="48" fillId="2" borderId="20" xfId="0" applyFont="1" applyFill="1" applyBorder="1" applyAlignment="1">
      <alignment horizontal="center" vertical="center" wrapText="1"/>
    </xf>
    <xf numFmtId="9" fontId="55" fillId="0" borderId="38" xfId="0" applyNumberFormat="1" applyFont="1" applyBorder="1" applyAlignment="1">
      <alignment horizontal="center" vertical="center"/>
    </xf>
    <xf numFmtId="3" fontId="10" fillId="0" borderId="38" xfId="1" applyNumberFormat="1" applyFont="1" applyBorder="1" applyAlignment="1" applyProtection="1">
      <alignment horizontal="center" vertical="center" wrapText="1"/>
      <protection locked="0"/>
    </xf>
    <xf numFmtId="0" fontId="0" fillId="0" borderId="36" xfId="0" applyBorder="1" applyAlignment="1">
      <alignment horizontal="center" vertical="center"/>
    </xf>
    <xf numFmtId="3" fontId="10" fillId="0" borderId="33" xfId="1" applyNumberFormat="1" applyFont="1" applyBorder="1" applyAlignment="1" applyProtection="1">
      <alignment horizontal="center" vertical="center" wrapText="1"/>
      <protection locked="0"/>
    </xf>
    <xf numFmtId="9" fontId="46" fillId="0" borderId="33" xfId="0" applyNumberFormat="1" applyFont="1" applyBorder="1" applyAlignment="1">
      <alignment horizontal="center" vertical="center" wrapText="1"/>
    </xf>
    <xf numFmtId="0" fontId="11" fillId="0" borderId="18" xfId="0" applyFont="1" applyBorder="1" applyAlignment="1">
      <alignment vertical="center" wrapText="1"/>
    </xf>
    <xf numFmtId="0" fontId="48" fillId="2" borderId="1" xfId="0" applyFont="1" applyFill="1" applyBorder="1" applyAlignment="1">
      <alignment horizontal="left" vertical="center" wrapText="1"/>
    </xf>
    <xf numFmtId="0" fontId="48" fillId="2" borderId="20" xfId="0" applyFont="1" applyFill="1" applyBorder="1" applyAlignment="1">
      <alignment horizontal="left" vertical="center" wrapText="1"/>
    </xf>
    <xf numFmtId="14" fontId="48" fillId="2" borderId="19"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38" xfId="0" applyNumberFormat="1" applyBorder="1" applyAlignment="1">
      <alignment horizontal="center" vertical="center"/>
    </xf>
    <xf numFmtId="14" fontId="0" fillId="0" borderId="33" xfId="0" applyNumberFormat="1" applyBorder="1" applyAlignment="1">
      <alignment horizontal="center" vertical="center"/>
    </xf>
    <xf numFmtId="14" fontId="0" fillId="0" borderId="36" xfId="0" applyNumberFormat="1" applyBorder="1" applyAlignment="1">
      <alignment horizontal="center" vertical="center"/>
    </xf>
    <xf numFmtId="1" fontId="42" fillId="2" borderId="19"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20" xfId="0" applyFont="1" applyFill="1" applyBorder="1" applyAlignment="1">
      <alignment horizontal="center" vertical="center" wrapText="1"/>
    </xf>
    <xf numFmtId="1" fontId="0" fillId="0" borderId="20" xfId="0" applyNumberFormat="1"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23" fillId="2" borderId="18" xfId="0" applyFont="1" applyFill="1" applyBorder="1" applyAlignment="1">
      <alignment horizontal="center" vertical="center" wrapText="1"/>
    </xf>
    <xf numFmtId="1" fontId="52" fillId="0" borderId="1" xfId="1" applyNumberFormat="1" applyFont="1" applyBorder="1" applyAlignment="1" applyProtection="1">
      <alignment horizontal="center" vertical="center"/>
      <protection locked="0"/>
    </xf>
    <xf numFmtId="2" fontId="52" fillId="0" borderId="1" xfId="1" applyNumberFormat="1" applyFont="1" applyBorder="1" applyAlignment="1" applyProtection="1">
      <alignment horizontal="center" vertical="center"/>
      <protection locked="0"/>
    </xf>
    <xf numFmtId="169" fontId="10" fillId="0" borderId="33" xfId="1" applyNumberFormat="1" applyFont="1" applyBorder="1" applyAlignment="1" applyProtection="1">
      <alignment horizontal="center" vertical="center" wrapText="1"/>
      <protection locked="0"/>
    </xf>
    <xf numFmtId="1" fontId="23" fillId="2" borderId="1" xfId="0" applyNumberFormat="1" applyFont="1" applyFill="1" applyBorder="1" applyAlignment="1">
      <alignment horizontal="center" vertical="center" wrapText="1"/>
    </xf>
    <xf numFmtId="9" fontId="0" fillId="0" borderId="1" xfId="0" applyNumberFormat="1" applyBorder="1" applyAlignment="1">
      <alignment horizontal="center" vertical="center"/>
    </xf>
    <xf numFmtId="0" fontId="21" fillId="0" borderId="1" xfId="0" applyFont="1" applyBorder="1" applyAlignment="1">
      <alignment horizontal="center" vertical="center" wrapText="1"/>
    </xf>
    <xf numFmtId="3" fontId="9" fillId="2" borderId="39" xfId="0" applyNumberFormat="1" applyFont="1" applyFill="1" applyBorder="1" applyAlignment="1">
      <alignment horizontal="center" vertical="center" wrapText="1"/>
    </xf>
    <xf numFmtId="0" fontId="21" fillId="0" borderId="40" xfId="0" applyFont="1" applyBorder="1" applyAlignment="1">
      <alignment horizontal="center" vertical="center" wrapText="1"/>
    </xf>
    <xf numFmtId="0" fontId="21" fillId="0" borderId="2" xfId="0" applyFont="1" applyBorder="1" applyAlignment="1">
      <alignment horizontal="center" vertical="center" wrapText="1"/>
    </xf>
    <xf numFmtId="1" fontId="21" fillId="0" borderId="2" xfId="0" applyNumberFormat="1" applyFont="1" applyBorder="1" applyAlignment="1">
      <alignment horizontal="center" vertical="center" wrapText="1"/>
    </xf>
    <xf numFmtId="0" fontId="46" fillId="0" borderId="2" xfId="0" applyFont="1" applyBorder="1" applyAlignment="1">
      <alignment horizontal="center" vertical="center" wrapText="1"/>
    </xf>
    <xf numFmtId="0" fontId="21" fillId="0" borderId="41" xfId="0" applyFont="1" applyBorder="1" applyAlignment="1">
      <alignment horizontal="center" vertical="center" wrapText="1"/>
    </xf>
    <xf numFmtId="0" fontId="57" fillId="12" borderId="1" xfId="0" applyFont="1" applyFill="1" applyBorder="1" applyAlignment="1">
      <alignment horizontal="center" vertical="center" wrapText="1"/>
    </xf>
    <xf numFmtId="9" fontId="21" fillId="0" borderId="7" xfId="10" applyFont="1" applyBorder="1" applyAlignment="1">
      <alignment horizontal="center" vertical="center" wrapText="1"/>
    </xf>
    <xf numFmtId="169" fontId="21" fillId="0" borderId="7" xfId="0" applyNumberFormat="1" applyFont="1" applyBorder="1" applyAlignment="1">
      <alignment horizontal="center" vertical="center" wrapText="1"/>
    </xf>
    <xf numFmtId="164" fontId="0" fillId="0" borderId="20" xfId="8" applyFont="1" applyBorder="1" applyAlignment="1">
      <alignment horizontal="center" vertical="center" wrapText="1"/>
    </xf>
    <xf numFmtId="0" fontId="23" fillId="2" borderId="20" xfId="0" applyFont="1" applyFill="1" applyBorder="1" applyAlignment="1">
      <alignment horizontal="center" vertical="center" wrapText="1"/>
    </xf>
    <xf numFmtId="0" fontId="23" fillId="2" borderId="19" xfId="0" applyFont="1" applyFill="1" applyBorder="1" applyAlignment="1">
      <alignment horizontal="center" vertical="center" wrapText="1"/>
    </xf>
    <xf numFmtId="14" fontId="0" fillId="0" borderId="20" xfId="0" applyNumberFormat="1" applyBorder="1" applyAlignment="1">
      <alignment horizontal="center" vertical="center"/>
    </xf>
    <xf numFmtId="0" fontId="0" fillId="0" borderId="20"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4" fillId="0" borderId="18" xfId="0" applyFont="1" applyBorder="1" applyAlignment="1">
      <alignment horizontal="center" vertical="center" wrapText="1"/>
    </xf>
    <xf numFmtId="0" fontId="11" fillId="2" borderId="19" xfId="0" applyFont="1" applyFill="1" applyBorder="1" applyAlignment="1">
      <alignment horizontal="center" vertical="center" wrapText="1"/>
    </xf>
    <xf numFmtId="0" fontId="32"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8"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69" fontId="21" fillId="0" borderId="1" xfId="0" applyNumberFormat="1" applyFont="1" applyBorder="1" applyAlignment="1">
      <alignment horizontal="center" vertical="center" wrapText="1"/>
    </xf>
    <xf numFmtId="169" fontId="21" fillId="0" borderId="21" xfId="0" applyNumberFormat="1" applyFont="1" applyBorder="1" applyAlignment="1">
      <alignment horizontal="center" vertical="center" wrapText="1"/>
    </xf>
    <xf numFmtId="9" fontId="58" fillId="0" borderId="7" xfId="10" applyFont="1" applyBorder="1" applyAlignment="1">
      <alignment horizontal="center" vertical="center" wrapText="1"/>
    </xf>
    <xf numFmtId="9" fontId="23" fillId="2" borderId="1" xfId="10" applyFont="1" applyFill="1" applyBorder="1" applyAlignment="1">
      <alignment horizontal="center" vertical="center" wrapText="1"/>
    </xf>
    <xf numFmtId="9" fontId="23" fillId="2" borderId="19" xfId="10" applyFont="1" applyFill="1" applyBorder="1" applyAlignment="1">
      <alignment horizontal="center" vertical="center" wrapText="1"/>
    </xf>
    <xf numFmtId="9" fontId="60" fillId="14" borderId="1" xfId="10" applyFont="1" applyFill="1" applyBorder="1" applyAlignment="1">
      <alignment horizontal="center" vertical="center" wrapText="1"/>
    </xf>
    <xf numFmtId="0" fontId="61" fillId="0" borderId="0" xfId="0" applyFont="1" applyAlignment="1">
      <alignment horizontal="center" vertical="center"/>
    </xf>
    <xf numFmtId="170" fontId="60" fillId="14" borderId="1" xfId="10" applyNumberFormat="1" applyFont="1" applyFill="1" applyBorder="1" applyAlignment="1">
      <alignment horizontal="center" vertical="center" wrapText="1"/>
    </xf>
    <xf numFmtId="14" fontId="48" fillId="13" borderId="19" xfId="0" applyNumberFormat="1" applyFont="1" applyFill="1" applyBorder="1" applyAlignment="1">
      <alignment horizontal="center" vertical="center" wrapText="1"/>
    </xf>
    <xf numFmtId="0" fontId="0" fillId="13" borderId="20" xfId="0" applyFill="1" applyBorder="1"/>
    <xf numFmtId="0" fontId="0" fillId="13" borderId="1" xfId="0" applyFill="1" applyBorder="1" applyAlignment="1">
      <alignment horizontal="center" vertical="center"/>
    </xf>
    <xf numFmtId="0" fontId="42" fillId="13" borderId="19" xfId="0" applyFont="1" applyFill="1" applyBorder="1" applyAlignment="1">
      <alignment horizontal="center" vertical="center" wrapText="1"/>
    </xf>
    <xf numFmtId="0" fontId="0" fillId="13" borderId="1" xfId="0" applyFill="1" applyBorder="1" applyAlignment="1">
      <alignment vertical="center" wrapText="1"/>
    </xf>
    <xf numFmtId="0" fontId="11" fillId="13" borderId="19" xfId="0" applyFont="1" applyFill="1" applyBorder="1" applyAlignment="1">
      <alignment horizontal="center" vertical="center" wrapText="1"/>
    </xf>
    <xf numFmtId="0" fontId="0" fillId="13" borderId="2" xfId="0" applyFill="1" applyBorder="1" applyAlignment="1">
      <alignment horizontal="center" vertical="center" wrapText="1"/>
    </xf>
    <xf numFmtId="0" fontId="0" fillId="13" borderId="18" xfId="0" applyFill="1" applyBorder="1" applyAlignment="1">
      <alignment horizontal="center" vertical="center" wrapText="1"/>
    </xf>
    <xf numFmtId="14" fontId="0" fillId="13" borderId="1" xfId="0" applyNumberFormat="1" applyFill="1" applyBorder="1" applyAlignment="1">
      <alignment horizontal="center" vertical="center"/>
    </xf>
    <xf numFmtId="1" fontId="0" fillId="13" borderId="1" xfId="0" applyNumberFormat="1" applyFill="1" applyBorder="1" applyAlignment="1">
      <alignment horizontal="center" vertical="center"/>
    </xf>
    <xf numFmtId="0" fontId="37" fillId="13" borderId="2" xfId="0" applyFont="1" applyFill="1" applyBorder="1" applyAlignment="1">
      <alignment horizontal="center" vertical="center" wrapText="1"/>
    </xf>
    <xf numFmtId="164" fontId="0" fillId="13" borderId="1" xfId="8" applyFont="1" applyFill="1" applyBorder="1" applyAlignment="1">
      <alignment vertical="center"/>
    </xf>
    <xf numFmtId="0" fontId="0" fillId="13" borderId="1" xfId="0" applyFill="1" applyBorder="1" applyAlignment="1">
      <alignment horizontal="center" vertical="center" wrapText="1"/>
    </xf>
    <xf numFmtId="164" fontId="0" fillId="13" borderId="1" xfId="8" applyFont="1" applyFill="1" applyBorder="1" applyAlignment="1">
      <alignment horizontal="center" vertical="center" wrapText="1"/>
    </xf>
    <xf numFmtId="14" fontId="0" fillId="13" borderId="20" xfId="0" applyNumberFormat="1" applyFill="1" applyBorder="1" applyAlignment="1">
      <alignment horizontal="center" vertical="center"/>
    </xf>
    <xf numFmtId="1" fontId="0" fillId="13" borderId="20" xfId="0" applyNumberFormat="1" applyFill="1" applyBorder="1" applyAlignment="1">
      <alignment horizontal="center" vertical="center"/>
    </xf>
    <xf numFmtId="0" fontId="0" fillId="13" borderId="20" xfId="0" applyFill="1" applyBorder="1" applyAlignment="1">
      <alignment horizontal="center" vertical="center"/>
    </xf>
    <xf numFmtId="0" fontId="0" fillId="13" borderId="20" xfId="0" applyFill="1" applyBorder="1" applyAlignment="1">
      <alignment vertical="center" wrapText="1"/>
    </xf>
    <xf numFmtId="0" fontId="0" fillId="13" borderId="20" xfId="0" applyFill="1" applyBorder="1" applyAlignment="1">
      <alignment horizontal="center" vertical="center" wrapText="1"/>
    </xf>
    <xf numFmtId="164" fontId="0" fillId="13" borderId="20" xfId="8" applyFont="1" applyFill="1" applyBorder="1" applyAlignment="1">
      <alignment horizontal="center" vertical="center" wrapText="1"/>
    </xf>
    <xf numFmtId="14" fontId="0" fillId="13" borderId="18" xfId="0" applyNumberFormat="1" applyFill="1" applyBorder="1" applyAlignment="1">
      <alignment horizontal="center" vertical="center"/>
    </xf>
    <xf numFmtId="0" fontId="0" fillId="13" borderId="18" xfId="0" applyFill="1" applyBorder="1" applyAlignment="1">
      <alignment horizontal="center" vertical="center"/>
    </xf>
    <xf numFmtId="0" fontId="0" fillId="13" borderId="1" xfId="0" applyFill="1" applyBorder="1"/>
    <xf numFmtId="0" fontId="0" fillId="13" borderId="36" xfId="0" applyFill="1" applyBorder="1" applyAlignment="1">
      <alignment horizontal="center" vertical="center"/>
    </xf>
    <xf numFmtId="164" fontId="62" fillId="13" borderId="18" xfId="8" applyFont="1" applyFill="1" applyBorder="1" applyAlignment="1">
      <alignment horizontal="center" vertical="center" wrapText="1"/>
    </xf>
    <xf numFmtId="9" fontId="62" fillId="13" borderId="18" xfId="10" applyFont="1" applyFill="1" applyBorder="1" applyAlignment="1">
      <alignment horizontal="center" vertical="center" wrapText="1"/>
    </xf>
    <xf numFmtId="9" fontId="23" fillId="2" borderId="19" xfId="10" applyFont="1" applyFill="1" applyBorder="1" applyAlignment="1">
      <alignment horizontal="center" vertical="center" wrapText="1"/>
    </xf>
    <xf numFmtId="9" fontId="63" fillId="13" borderId="18" xfId="10" applyFont="1" applyFill="1" applyBorder="1" applyAlignment="1">
      <alignment horizontal="center" vertical="center" wrapText="1"/>
    </xf>
    <xf numFmtId="0" fontId="21" fillId="2"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8" fillId="3"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1" fillId="0" borderId="3" xfId="0" applyFont="1" applyBorder="1" applyAlignment="1">
      <alignment horizontal="center"/>
    </xf>
    <xf numFmtId="0" fontId="8" fillId="3" borderId="1" xfId="0" applyFont="1" applyFill="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4" borderId="1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26" fillId="2" borderId="2" xfId="1" applyFont="1" applyFill="1" applyBorder="1" applyAlignment="1">
      <alignment horizontal="center" vertical="center"/>
    </xf>
    <xf numFmtId="0" fontId="26" fillId="2" borderId="4" xfId="1" applyFont="1" applyFill="1" applyBorder="1" applyAlignment="1">
      <alignment horizontal="center" vertical="center"/>
    </xf>
    <xf numFmtId="0" fontId="9" fillId="2" borderId="11" xfId="0" applyFont="1" applyFill="1" applyBorder="1" applyAlignment="1">
      <alignment horizontal="center" vertical="center"/>
    </xf>
    <xf numFmtId="0" fontId="9"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25" fillId="2" borderId="11" xfId="0" applyFont="1" applyFill="1" applyBorder="1" applyAlignment="1">
      <alignment horizontal="center"/>
    </xf>
    <xf numFmtId="0" fontId="25" fillId="2" borderId="12" xfId="0" applyFont="1" applyFill="1" applyBorder="1" applyAlignment="1">
      <alignment horizontal="center"/>
    </xf>
    <xf numFmtId="0" fontId="25" fillId="2" borderId="16" xfId="0" applyFont="1" applyFill="1" applyBorder="1" applyAlignment="1">
      <alignment horizontal="center"/>
    </xf>
    <xf numFmtId="0" fontId="25" fillId="2" borderId="17" xfId="0" applyFont="1" applyFill="1" applyBorder="1" applyAlignment="1">
      <alignment horizontal="center"/>
    </xf>
    <xf numFmtId="0" fontId="25" fillId="2" borderId="13" xfId="0" applyFont="1" applyFill="1" applyBorder="1" applyAlignment="1">
      <alignment horizontal="center"/>
    </xf>
    <xf numFmtId="0" fontId="25" fillId="2" borderId="15" xfId="0" applyFont="1" applyFill="1" applyBorder="1" applyAlignment="1">
      <alignment horizontal="center"/>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165" fontId="26" fillId="2" borderId="2" xfId="9" applyFont="1" applyFill="1" applyBorder="1" applyAlignment="1">
      <alignment horizontal="center" vertical="center"/>
    </xf>
    <xf numFmtId="165" fontId="26" fillId="2" borderId="4" xfId="9"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5"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9" fillId="13" borderId="2" xfId="0" applyFont="1" applyFill="1" applyBorder="1" applyAlignment="1">
      <alignment horizontal="center" vertical="center" wrapText="1"/>
    </xf>
    <xf numFmtId="0" fontId="59" fillId="13" borderId="3" xfId="0" applyFont="1" applyFill="1" applyBorder="1" applyAlignment="1">
      <alignment horizontal="center" vertical="center" wrapText="1"/>
    </xf>
    <xf numFmtId="0" fontId="59" fillId="13" borderId="4"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59" fillId="13" borderId="13" xfId="0" applyFont="1" applyFill="1" applyBorder="1" applyAlignment="1">
      <alignment horizontal="center" vertical="center" wrapText="1"/>
    </xf>
    <xf numFmtId="0" fontId="59" fillId="13" borderId="14" xfId="0" applyFont="1" applyFill="1" applyBorder="1" applyAlignment="1">
      <alignment horizontal="center" vertical="center" wrapText="1"/>
    </xf>
    <xf numFmtId="0" fontId="59" fillId="13" borderId="15" xfId="0" applyFont="1" applyFill="1" applyBorder="1" applyAlignment="1">
      <alignment horizontal="center" vertical="center" wrapText="1"/>
    </xf>
    <xf numFmtId="9" fontId="46" fillId="0" borderId="20" xfId="0" applyNumberFormat="1" applyFont="1" applyBorder="1" applyAlignment="1">
      <alignment horizontal="center" vertical="center" wrapText="1"/>
    </xf>
    <xf numFmtId="9" fontId="46" fillId="0" borderId="19" xfId="0" applyNumberFormat="1" applyFont="1" applyBorder="1" applyAlignment="1">
      <alignment horizontal="center" vertical="center" wrapText="1"/>
    </xf>
    <xf numFmtId="0" fontId="23" fillId="2" borderId="20" xfId="0" applyFont="1" applyFill="1" applyBorder="1" applyAlignment="1">
      <alignment horizontal="center" vertical="center" wrapText="1"/>
    </xf>
    <xf numFmtId="0" fontId="23" fillId="2" borderId="19" xfId="0" applyFont="1" applyFill="1" applyBorder="1" applyAlignment="1">
      <alignment horizontal="center" vertical="center" wrapText="1"/>
    </xf>
    <xf numFmtId="14" fontId="0" fillId="0" borderId="20" xfId="0" applyNumberFormat="1" applyBorder="1" applyAlignment="1">
      <alignment horizontal="center" vertical="center"/>
    </xf>
    <xf numFmtId="14" fontId="0" fillId="0" borderId="19" xfId="0" applyNumberFormat="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41" fillId="0" borderId="20"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9" xfId="0" applyFont="1" applyBorder="1" applyAlignment="1">
      <alignment horizontal="center" vertical="center" wrapText="1"/>
    </xf>
    <xf numFmtId="1" fontId="12" fillId="0" borderId="20" xfId="0" applyNumberFormat="1" applyFont="1" applyBorder="1" applyAlignment="1">
      <alignment horizontal="center" vertical="center"/>
    </xf>
    <xf numFmtId="1" fontId="12" fillId="0" borderId="18" xfId="0" applyNumberFormat="1" applyFont="1" applyBorder="1" applyAlignment="1">
      <alignment horizontal="center" vertical="center"/>
    </xf>
    <xf numFmtId="1" fontId="12" fillId="0" borderId="19" xfId="0" applyNumberFormat="1" applyFont="1" applyBorder="1" applyAlignment="1">
      <alignment horizontal="center" vertical="center"/>
    </xf>
    <xf numFmtId="9" fontId="0" fillId="0" borderId="20" xfId="0" applyNumberFormat="1" applyBorder="1" applyAlignment="1">
      <alignment horizontal="center" vertical="center"/>
    </xf>
    <xf numFmtId="9" fontId="0" fillId="0" borderId="19" xfId="0" applyNumberFormat="1" applyBorder="1" applyAlignment="1">
      <alignment horizontal="center" vertical="center"/>
    </xf>
    <xf numFmtId="9" fontId="0" fillId="0" borderId="18" xfId="0" applyNumberFormat="1" applyBorder="1" applyAlignment="1">
      <alignment horizontal="center" vertical="center"/>
    </xf>
    <xf numFmtId="9" fontId="23" fillId="2" borderId="20" xfId="10" applyFont="1" applyFill="1" applyBorder="1" applyAlignment="1">
      <alignment horizontal="center" vertical="center" wrapText="1"/>
    </xf>
    <xf numFmtId="9" fontId="23" fillId="2" borderId="19" xfId="10" applyFont="1" applyFill="1" applyBorder="1" applyAlignment="1">
      <alignment horizontal="center" vertical="center" wrapText="1"/>
    </xf>
    <xf numFmtId="9" fontId="11" fillId="0" borderId="20" xfId="0" applyNumberFormat="1" applyFont="1" applyBorder="1" applyAlignment="1">
      <alignment horizontal="center" vertical="center"/>
    </xf>
    <xf numFmtId="9" fontId="11" fillId="0" borderId="18" xfId="0" applyNumberFormat="1" applyFont="1" applyBorder="1" applyAlignment="1">
      <alignment horizontal="center" vertical="center"/>
    </xf>
    <xf numFmtId="9" fontId="11" fillId="0" borderId="19" xfId="0" applyNumberFormat="1" applyFont="1" applyBorder="1" applyAlignment="1">
      <alignment horizontal="center" vertical="center"/>
    </xf>
    <xf numFmtId="0" fontId="26" fillId="2" borderId="3" xfId="1" applyFont="1" applyFill="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3" xfId="0" applyFont="1" applyFill="1" applyBorder="1" applyAlignment="1">
      <alignment horizontal="center" vertical="center" wrapText="1"/>
    </xf>
    <xf numFmtId="164" fontId="50" fillId="2" borderId="11" xfId="8" applyFont="1" applyFill="1" applyBorder="1" applyAlignment="1">
      <alignment horizontal="center" vertical="center"/>
    </xf>
    <xf numFmtId="164" fontId="50" fillId="2" borderId="5" xfId="8" applyFont="1" applyFill="1" applyBorder="1" applyAlignment="1">
      <alignment horizontal="center" vertical="center"/>
    </xf>
    <xf numFmtId="164" fontId="50" fillId="2" borderId="13" xfId="8" applyFont="1" applyFill="1" applyBorder="1" applyAlignment="1">
      <alignment horizontal="center" vertical="center"/>
    </xf>
    <xf numFmtId="164" fontId="50" fillId="2" borderId="14" xfId="8" applyFont="1" applyFill="1" applyBorder="1" applyAlignment="1">
      <alignment horizontal="center" vertical="center"/>
    </xf>
    <xf numFmtId="9" fontId="9" fillId="2" borderId="20" xfId="10" applyFont="1" applyFill="1" applyBorder="1" applyAlignment="1">
      <alignment horizontal="center" vertical="center" wrapText="1"/>
    </xf>
    <xf numFmtId="9" fontId="9" fillId="2" borderId="18" xfId="10" applyFont="1" applyFill="1" applyBorder="1" applyAlignment="1">
      <alignment horizontal="center" vertical="center" wrapText="1"/>
    </xf>
    <xf numFmtId="9" fontId="9" fillId="2" borderId="19" xfId="1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1" fontId="12" fillId="0" borderId="20" xfId="7" applyNumberFormat="1" applyFont="1" applyBorder="1" applyAlignment="1">
      <alignment horizontal="center" vertical="center" wrapText="1"/>
    </xf>
    <xf numFmtId="1" fontId="12" fillId="0" borderId="18" xfId="7" applyNumberFormat="1" applyFont="1" applyBorder="1" applyAlignment="1">
      <alignment horizontal="center" vertical="center" wrapText="1"/>
    </xf>
    <xf numFmtId="1" fontId="12" fillId="0" borderId="19" xfId="7" applyNumberFormat="1" applyFont="1" applyBorder="1" applyAlignment="1">
      <alignment horizontal="center" vertical="center" wrapText="1"/>
    </xf>
    <xf numFmtId="0" fontId="11" fillId="2" borderId="2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18"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8" fillId="7" borderId="20"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9" fillId="0" borderId="20"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1" fontId="39" fillId="0" borderId="20" xfId="0" applyNumberFormat="1" applyFont="1" applyBorder="1" applyAlignment="1">
      <alignment horizontal="center" vertical="center" wrapText="1"/>
    </xf>
    <xf numFmtId="1" fontId="39" fillId="0" borderId="18" xfId="0" applyNumberFormat="1" applyFont="1" applyBorder="1" applyAlignment="1">
      <alignment horizontal="center" vertical="center" wrapText="1"/>
    </xf>
    <xf numFmtId="1" fontId="39" fillId="0" borderId="19"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4" fillId="8" borderId="20"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19" xfId="0" applyFont="1" applyBorder="1" applyAlignment="1">
      <alignment horizontal="center" vertical="center" wrapText="1"/>
    </xf>
    <xf numFmtId="0" fontId="46" fillId="0" borderId="20" xfId="0" applyFont="1" applyBorder="1" applyAlignment="1">
      <alignment horizontal="center"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38" fillId="0" borderId="20"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9" fontId="0" fillId="0" borderId="20" xfId="10" applyFont="1" applyBorder="1" applyAlignment="1">
      <alignment horizontal="center" vertical="center"/>
    </xf>
    <xf numFmtId="9" fontId="0" fillId="0" borderId="18" xfId="10" applyFont="1" applyBorder="1" applyAlignment="1">
      <alignment horizontal="center" vertical="center"/>
    </xf>
    <xf numFmtId="9" fontId="0" fillId="0" borderId="19" xfId="10" applyFont="1" applyBorder="1" applyAlignment="1">
      <alignment horizontal="center" vertical="center"/>
    </xf>
    <xf numFmtId="0" fontId="34" fillId="0" borderId="20"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1" fontId="40" fillId="0" borderId="20" xfId="0" applyNumberFormat="1" applyFont="1" applyBorder="1" applyAlignment="1">
      <alignment horizontal="center" vertical="center" wrapText="1"/>
    </xf>
    <xf numFmtId="1" fontId="40" fillId="0" borderId="18" xfId="0" applyNumberFormat="1" applyFont="1" applyBorder="1" applyAlignment="1">
      <alignment horizontal="center" vertical="center" wrapText="1"/>
    </xf>
    <xf numFmtId="1" fontId="40" fillId="0" borderId="19" xfId="0" applyNumberFormat="1"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8" xfId="0" applyFont="1" applyFill="1" applyBorder="1" applyAlignment="1">
      <alignment horizontal="center" vertical="center" wrapText="1"/>
    </xf>
    <xf numFmtId="164" fontId="39" fillId="0" borderId="20" xfId="8" applyFont="1" applyBorder="1" applyAlignment="1">
      <alignment horizontal="center" vertical="center" wrapText="1"/>
    </xf>
    <xf numFmtId="164" fontId="39" fillId="0" borderId="18" xfId="8" applyFont="1" applyBorder="1" applyAlignment="1">
      <alignment horizontal="center" vertical="center" wrapText="1"/>
    </xf>
    <xf numFmtId="164" fontId="39" fillId="0" borderId="19" xfId="8" applyFont="1" applyBorder="1" applyAlignment="1">
      <alignment horizontal="center" vertical="center" wrapText="1"/>
    </xf>
    <xf numFmtId="164" fontId="4" fillId="0" borderId="20" xfId="8" applyFont="1" applyBorder="1" applyAlignment="1">
      <alignment horizontal="center" vertical="center" wrapText="1"/>
    </xf>
    <xf numFmtId="164" fontId="4" fillId="0" borderId="18" xfId="8" applyFont="1" applyBorder="1" applyAlignment="1">
      <alignment horizontal="center" vertical="center" wrapText="1"/>
    </xf>
    <xf numFmtId="164" fontId="0" fillId="0" borderId="20" xfId="8" applyFont="1" applyBorder="1" applyAlignment="1">
      <alignment horizontal="center" vertical="center" wrapText="1"/>
    </xf>
    <xf numFmtId="164" fontId="0" fillId="0" borderId="18" xfId="8" applyFont="1" applyBorder="1" applyAlignment="1">
      <alignment horizontal="center" vertical="center" wrapText="1"/>
    </xf>
    <xf numFmtId="164" fontId="0" fillId="0" borderId="19" xfId="8" applyFont="1" applyBorder="1" applyAlignment="1">
      <alignment horizontal="center" vertical="center" wrapText="1"/>
    </xf>
    <xf numFmtId="164" fontId="4" fillId="0" borderId="19" xfId="8" applyFont="1" applyBorder="1" applyAlignment="1">
      <alignment horizontal="center" vertical="center" wrapText="1"/>
    </xf>
    <xf numFmtId="42" fontId="1" fillId="0" borderId="20" xfId="8" applyNumberFormat="1" applyFont="1" applyBorder="1" applyAlignment="1">
      <alignment horizontal="center" vertical="center" wrapText="1"/>
    </xf>
    <xf numFmtId="42" fontId="1" fillId="0" borderId="18" xfId="8" applyNumberFormat="1" applyFont="1" applyBorder="1" applyAlignment="1">
      <alignment horizontal="center" vertical="center" wrapText="1"/>
    </xf>
    <xf numFmtId="42" fontId="1" fillId="0" borderId="19" xfId="8" applyNumberFormat="1" applyFont="1" applyBorder="1" applyAlignment="1">
      <alignment horizontal="center" vertical="center" wrapText="1"/>
    </xf>
    <xf numFmtId="164" fontId="1" fillId="0" borderId="20" xfId="8" applyFont="1" applyBorder="1" applyAlignment="1">
      <alignment horizontal="center" vertical="center" wrapText="1"/>
    </xf>
    <xf numFmtId="164" fontId="1" fillId="0" borderId="18" xfId="8" applyFont="1" applyBorder="1" applyAlignment="1">
      <alignment horizontal="center" vertical="center" wrapText="1"/>
    </xf>
    <xf numFmtId="164" fontId="1" fillId="0" borderId="19" xfId="8" applyFont="1" applyBorder="1" applyAlignment="1">
      <alignment horizontal="center" vertical="center" wrapText="1"/>
    </xf>
    <xf numFmtId="9" fontId="39" fillId="0" borderId="20" xfId="10" applyFont="1" applyBorder="1" applyAlignment="1">
      <alignment horizontal="center" vertical="center" wrapText="1"/>
    </xf>
    <xf numFmtId="9" fontId="39" fillId="0" borderId="18" xfId="10" applyFont="1" applyBorder="1" applyAlignment="1">
      <alignment horizontal="center" vertical="center" wrapText="1"/>
    </xf>
    <xf numFmtId="9" fontId="39" fillId="0" borderId="19" xfId="10" applyFont="1" applyBorder="1" applyAlignment="1">
      <alignment horizontal="center" vertical="center" wrapText="1"/>
    </xf>
    <xf numFmtId="9" fontId="0" fillId="0" borderId="20" xfId="10" applyFont="1" applyBorder="1" applyAlignment="1">
      <alignment horizontal="center" vertical="center" wrapText="1"/>
    </xf>
    <xf numFmtId="9" fontId="0" fillId="0" borderId="18" xfId="10" applyFont="1" applyBorder="1" applyAlignment="1">
      <alignment horizontal="center" vertical="center" wrapText="1"/>
    </xf>
    <xf numFmtId="9" fontId="0" fillId="0" borderId="19" xfId="10" applyFont="1" applyBorder="1" applyAlignment="1">
      <alignment horizontal="center" vertical="center" wrapText="1"/>
    </xf>
    <xf numFmtId="9" fontId="1" fillId="0" borderId="20" xfId="10" applyFont="1" applyBorder="1" applyAlignment="1">
      <alignment horizontal="center" vertical="center" wrapText="1"/>
    </xf>
    <xf numFmtId="9" fontId="1" fillId="0" borderId="18" xfId="10" applyFont="1" applyBorder="1" applyAlignment="1">
      <alignment horizontal="center" vertical="center" wrapText="1"/>
    </xf>
    <xf numFmtId="9" fontId="1" fillId="0" borderId="19" xfId="10" applyFont="1" applyBorder="1" applyAlignment="1">
      <alignment horizontal="center" vertical="center" wrapText="1"/>
    </xf>
    <xf numFmtId="0" fontId="29" fillId="0" borderId="1" xfId="1" applyFont="1" applyBorder="1" applyAlignment="1">
      <alignment horizontal="center" wrapText="1"/>
    </xf>
    <xf numFmtId="0" fontId="27" fillId="5" borderId="6" xfId="1" applyFont="1" applyFill="1" applyBorder="1" applyAlignment="1">
      <alignment horizontal="center" vertical="center"/>
    </xf>
    <xf numFmtId="0" fontId="27" fillId="5" borderId="7" xfId="1" applyFont="1" applyFill="1" applyBorder="1" applyAlignment="1">
      <alignment horizontal="center" vertical="center"/>
    </xf>
    <xf numFmtId="0" fontId="27" fillId="5" borderId="8" xfId="1" applyFont="1" applyFill="1" applyBorder="1" applyAlignment="1">
      <alignment horizontal="center" vertical="center"/>
    </xf>
    <xf numFmtId="0" fontId="27" fillId="5" borderId="1" xfId="1" applyFont="1" applyFill="1" applyBorder="1" applyAlignment="1">
      <alignment horizontal="center" vertical="center"/>
    </xf>
    <xf numFmtId="0" fontId="29" fillId="0" borderId="1" xfId="1" applyFont="1" applyBorder="1" applyAlignment="1">
      <alignment horizontal="center" vertical="center" wrapText="1"/>
    </xf>
    <xf numFmtId="0" fontId="27" fillId="5" borderId="2" xfId="1" applyFont="1" applyFill="1" applyBorder="1" applyAlignment="1">
      <alignment horizontal="center" vertical="center"/>
    </xf>
    <xf numFmtId="0" fontId="27" fillId="5" borderId="3" xfId="1" applyFont="1" applyFill="1" applyBorder="1" applyAlignment="1">
      <alignment horizontal="center" vertical="center"/>
    </xf>
    <xf numFmtId="0" fontId="27" fillId="5" borderId="4" xfId="1" applyFont="1" applyFill="1" applyBorder="1" applyAlignment="1">
      <alignment horizontal="center" vertical="center"/>
    </xf>
    <xf numFmtId="0" fontId="29" fillId="0" borderId="1" xfId="1" applyFont="1" applyBorder="1" applyAlignment="1">
      <alignment horizontal="center" vertical="center"/>
    </xf>
    <xf numFmtId="0" fontId="2" fillId="0" borderId="30" xfId="0" applyFont="1" applyBorder="1" applyAlignment="1">
      <alignment vertical="center"/>
    </xf>
    <xf numFmtId="0" fontId="2" fillId="0" borderId="33" xfId="0" applyFont="1" applyBorder="1" applyAlignment="1">
      <alignment vertical="center"/>
    </xf>
    <xf numFmtId="0" fontId="53" fillId="0" borderId="29" xfId="0" applyFont="1" applyBorder="1" applyAlignment="1">
      <alignment horizontal="center" vertical="center"/>
    </xf>
    <xf numFmtId="0" fontId="53" fillId="0" borderId="32" xfId="0" applyFont="1" applyBorder="1" applyAlignment="1">
      <alignment horizontal="center" vertical="center"/>
    </xf>
    <xf numFmtId="0" fontId="53" fillId="0" borderId="35" xfId="0" applyFont="1" applyBorder="1" applyAlignment="1">
      <alignment horizontal="center" vertical="center"/>
    </xf>
    <xf numFmtId="1" fontId="52" fillId="0" borderId="20" xfId="1" applyNumberFormat="1" applyFont="1" applyBorder="1" applyAlignment="1" applyProtection="1">
      <alignment horizontal="center" vertical="center"/>
      <protection locked="0"/>
    </xf>
    <xf numFmtId="1" fontId="52" fillId="0" borderId="19" xfId="1" applyNumberFormat="1" applyFont="1" applyBorder="1" applyAlignment="1" applyProtection="1">
      <alignment horizontal="center" vertical="center"/>
      <protection locked="0"/>
    </xf>
  </cellXfs>
  <cellStyles count="11">
    <cellStyle name="BodyStyle" xfId="5"/>
    <cellStyle name="HeaderStyle" xfId="4"/>
    <cellStyle name="Millares" xfId="7" builtinId="3"/>
    <cellStyle name="Millares [0]" xfId="9" builtinId="6"/>
    <cellStyle name="Millares 2" xfId="3"/>
    <cellStyle name="Moneda [0]" xfId="8" builtinId="7"/>
    <cellStyle name="Moneda 2" xfId="2"/>
    <cellStyle name="Normal" xfId="0" builtinId="0"/>
    <cellStyle name="Normal 2" xfId="1"/>
    <cellStyle name="Numeric" xfId="6"/>
    <cellStyle name="Porcentaje"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xmlns=""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xmlns=""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xmlns=""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5573.622389930555" createdVersion="8" refreshedVersion="8" minRefreshableVersion="3" recordCount="83">
  <cacheSource type="worksheet">
    <worksheetSource ref="A8:AI87" sheet="3. INVERSIÓN"/>
  </cacheSource>
  <cacheFields count="35">
    <cacheField name="META DE RESULTADO" numFmtId="0">
      <sharedItems containsBlank="1" count="11">
        <s v="Porcentaje de participación de la ciudadanía en actividades de educación, investigación y cultura ambiental "/>
        <m/>
        <s v="Porcentaje de negocios verdes asesorados y consolidados "/>
        <s v="Porcentaje de área de manglar en los cuerpos de agua del Distrito restauradas"/>
        <s v="Índice de Desempeño lnstitucional - IDI  de la Alcaldía _x000a_(Administración Central y Descentralizada)"/>
        <s v="Determinantes ambientales identificadas"/>
        <s v="Porcentaje de cobertura para la vigilancia y control de la calidad del aire en el perímetro urbano del Distrito "/>
        <s v="Porcentaje de árboles sembrados en el Distrito"/>
        <s v="Porcentaje de áreas de rondas hídricas protegidas "/>
        <s v="Porcentaje de árboles sembrados en el Distrito "/>
        <s v="Acotar el 100% de las rondas hídricas en el perímetro urbano del Distrito de Cartagena"/>
      </sharedItems>
    </cacheField>
    <cacheField name="PROGRAMA " numFmtId="0">
      <sharedItems containsBlank="1" count="10">
        <s v="INVESTIGACION, EDUCACION Y CULTURA AMBIENTAL "/>
        <m/>
        <s v="ECONOMÍA CIRCULAR Y NEGOCIOS VERDES"/>
        <s v="GESTIÓN Y CONSERVACIÓN DEL AGUA "/>
        <s v="MODELO INTEGRADO DE PLANEACIÓN Y GESTIÓN - MIPG"/>
        <s v="ORDENAMIENTO  Y SOSTENIBILIDAD  AMBIENTAL"/>
        <s v="ALERTAS TEMPRANAS (AIRE, AGUA Y RUIDO)"/>
        <s v="GESTIÓN Y CONSERVACIÓN DE LA VEGETACIÓN Y LA BIODIVERSIDAD"/>
        <s v="PLAN DE RESTAURACIÓN INTEGRAL DE LA CIÉNAGA DE LA VIRGEN"/>
        <s v="RECUPERACIÓN Y ESTABILIZACIÓN DEL SISTEMA HÍDRICO Y LITORAL DE CARTAGENA"/>
      </sharedItems>
    </cacheField>
    <cacheField name="CÓDIGO DE PROGRAMA" numFmtId="0">
      <sharedItems containsBlank="1"/>
    </cacheField>
    <cacheField name=" META PRODUCTO PDD 2024" numFmtId="0">
      <sharedItems containsBlank="1"/>
    </cacheField>
    <cacheField name="PROYECTO DE INVERSIÓN" numFmtId="0">
      <sharedItems containsBlank="1" count="13">
        <s v="FORTALECIMIENTO DE CAPACIDADES LOCALES DE LA INVESTIGACIÓN, EDUCACIÓN Y CULTURA AMBIENTAL PARA LA PROTECCIÓN AMBIENTAL EN EL ÁREA URBANA DE   CARTAGENA DE INDIAS"/>
        <m/>
        <s v="GENERACIÓN DE NEGOCIOS VERDES Y BUENAS PRÁCTICAS AMBIENTALES EN EL DISTRITO DE CARTAGENA DE INDIAS"/>
        <s v="CONSERVACIÓN INTEGRAL DE LA BIODIVERSIDAD Y SERVICIOS ECOSISTÉMICOS DEL MANGLAR DEL ÁREA URBANA DE  CARTAGENA DE INDIAS"/>
        <s v="FORTALECIMIENTO DE LA GESTIÓN INSTITUCIONAL Y ORGANIZACIONAL DEL ESTABLECIMIENTO PÚBLICO AMBIENTAL DE CARTAGENA"/>
        <s v="ORDENAMIENTO PARA EL DESARROLLO AMBIENTAL EN EL DISTRITO DE   CARTAGENA DE INDIAS"/>
        <s v=" GENERACIÓN DEL CENTRO INTELIGENTE DE MONITOREO AMBIENTAL DEL DISTRITO DE CARTAGENA DE INDIAS"/>
        <s v="FORTALECIMIENTO TÉCNICO Y OPERATIVO DEL SISTEMA DE VIGILANCIA DE LA CALIDAD DEL AIRE (SVCA) DEL DISTRITO DE  CARTAGENA DE INDIAS"/>
        <s v="PROTECCIÓN DE LA VEGETACIÓN, BIODIVERSIDAD Y SERVICIOS ECOSISTÉMICOS EN EL DISTRITO DE CARTAGENA"/>
        <s v="RESTAURACIÓN INTEGRAL DEL RECURSO HÍDRICO Y DE LOS ECOSISTEMAS DE LA CIÉNAGA DE LA VIRGEN DEL DISTRITO DE CARTAGENA DE INDIAS"/>
        <s v="RECUPERACIÓN DE ÁREAS AMBIENTALMENTE DEGRADADAS EN EL DISTRITO DE CARTAGENA DE INDIAS"/>
        <s v="_x0009_CONSERVACIÓN DEL RECURSO HÍDRICO DEL ÁREA URBANA DE CARTAGENA DE INDIAS"/>
        <s v="RECUPERACIÓN DE LAS CONDICIONES HIDRÁULICAS E HIDROLÓGICAS EN LOS CUERPOS DE AGUA DEL DISTRITO DE CARTAGENA"/>
      </sharedItems>
    </cacheField>
    <cacheField name="CÓDIGO DE PROYECTO BPIN" numFmtId="1">
      <sharedItems containsString="0" containsBlank="1" containsNumber="1" containsInteger="1" minValue="2024130010040" maxValue="2024130010097"/>
    </cacheField>
    <cacheField name="OBJETIVO GENERAL DEL PROYECTO" numFmtId="0">
      <sharedItems containsBlank="1" longText="1"/>
    </cacheField>
    <cacheField name="OBJETIVO ESPECIFICO DEL PROYECTO" numFmtId="0">
      <sharedItems containsBlank="1"/>
    </cacheField>
    <cacheField name="PRODUCTO DEL PROYECTO" numFmtId="0">
      <sharedItems containsBlank="1"/>
    </cacheField>
    <cacheField name="PONDERACIÓN DE  PRODUCTO" numFmtId="0">
      <sharedItems containsString="0" containsBlank="1" containsNumber="1" minValue="0.2" maxValue="1"/>
    </cacheField>
    <cacheField name="ACTIVIDADES DE PROYECTO DE INVERSIÓN _x000a_( HITOS )" numFmtId="0">
      <sharedItems/>
    </cacheField>
    <cacheField name="TRAZADOR PRESUPUESTAL" numFmtId="0">
      <sharedItems containsBlank="1"/>
    </cacheField>
    <cacheField name="ENTREGABLE" numFmtId="0">
      <sharedItems/>
    </cacheField>
    <cacheField name="PROGRAMACIÓN NUMÉRICA DE LA ACTIVIDAD PROYECTO (VIGENCIA)" numFmtId="0">
      <sharedItems containsMixedTypes="1" containsNumber="1" containsInteger="1" minValue="0" maxValue="4"/>
    </cacheField>
    <cacheField name="FECHA DE INICIO DE LA ACTIVIDAD" numFmtId="0">
      <sharedItems containsNonDate="0" containsDate="1" containsBlank="1" containsMixedTypes="1" minDate="2024-08-01T00:00:00" maxDate="2024-08-16T00:00:00"/>
    </cacheField>
    <cacheField name="FECHA DE TERMINACIÓN DE LA ACTIVIDAD" numFmtId="0">
      <sharedItems containsNonDate="0" containsDate="1" containsBlank="1" containsMixedTypes="1" minDate="2024-11-15T00:00:00" maxDate="2025-01-01T00:00:00"/>
    </cacheField>
    <cacheField name="TIEMPO DE EJECUCIÓN_x000a_(número de días)" numFmtId="0">
      <sharedItems containsString="0" containsBlank="1" containsNumber="1" containsInteger="1" minValue="0" maxValue="152"/>
    </cacheField>
    <cacheField name="BENEFICIARIOS PROGRAMADOS" numFmtId="0">
      <sharedItems containsString="0" containsBlank="1" containsNumber="1" containsInteger="1" minValue="978560" maxValue="978560"/>
    </cacheField>
    <cacheField name="UNIDAD COMUNERA DE GOBIERNO A IMPACTAR" numFmtId="0">
      <sharedItems containsBlank="1"/>
    </cacheField>
    <cacheField name="NOMBRE DEL RESPONSABLE" numFmtId="0">
      <sharedItems containsBlank="1"/>
    </cacheField>
    <cacheField name="RIESGOS DEL PROYECTO " numFmtId="0">
      <sharedItems containsBlank="1" longText="1"/>
    </cacheField>
    <cacheField name="ACCIONES DE CONTROL DE LOS RIESGOS DE LOS PROYECTOS" numFmtId="0">
      <sharedItems containsBlank="1" longText="1"/>
    </cacheField>
    <cacheField name="¿REQUIERE CONTRATACIÓN?" numFmtId="0">
      <sharedItems containsBlank="1"/>
    </cacheField>
    <cacheField name="DESCRIPCIÓN DE LA ADQUISICIÓN ASOCIADA AL PROYECTO" numFmtId="0">
      <sharedItems containsBlank="1"/>
    </cacheField>
    <cacheField name="CUANTÍA ASIGNADA A LA CONTRATACIÓN" numFmtId="0">
      <sharedItems containsString="0" containsBlank="1" containsNumber="1" minValue="0" maxValue="1000000000"/>
    </cacheField>
    <cacheField name="MODALIDAD DE SELECCIÓN" numFmtId="0">
      <sharedItems containsBlank="1"/>
    </cacheField>
    <cacheField name="FUENTE DE RECURSOS" numFmtId="0">
      <sharedItems containsBlank="1"/>
    </cacheField>
    <cacheField name="FECHA DE INICIO DE CONTRATACIÓN" numFmtId="0">
      <sharedItems containsBlank="1"/>
    </cacheField>
    <cacheField name="APROPIACIÓN INICIAL_x000a_(en pesos)" numFmtId="0">
      <sharedItems containsString="0" containsBlank="1" containsNumber="1" containsInteger="1" minValue="0" maxValue="662669442"/>
    </cacheField>
    <cacheField name="APROPACIÓN DEFINITIVA POR PROYECTO" numFmtId="0">
      <sharedItems containsString="0" containsBlank="1" containsNumber="1" containsInteger="1" minValue="200905011" maxValue="9645685216"/>
    </cacheField>
    <cacheField name="EJECUCIÓN PRESUPUESTAL SEGÚN REGISTROS PRESUPUESTALES DE JUNIO A SEPTIEMBRE 30 DE 2024" numFmtId="0">
      <sharedItems containsString="0" containsBlank="1" containsNumber="1" containsInteger="1" minValue="0" maxValue="1840507653"/>
    </cacheField>
    <cacheField name="EJECUCIÓN PRESUPUESTAL SEGÚN GIROS DE JUNIO A SEPTIEMBRE 30 DE 2024" numFmtId="0">
      <sharedItems containsNonDate="0" containsString="0" containsBlank="1"/>
    </cacheField>
    <cacheField name="EJECUCIÓN PRESUPUESTAL SEGÚN GIROS DE OCTUBRE A DICIEMBRE 31 DE 2024" numFmtId="0">
      <sharedItems containsNonDate="0" containsString="0" containsBlank="1"/>
    </cacheField>
    <cacheField name="FUENTE DE FINANCIACIÓN" numFmtId="0">
      <sharedItems containsBlank="1"/>
    </cacheField>
    <cacheField name="RUBRO PRESUPUES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x v="0"/>
    <s v="4.3.4."/>
    <s v="Implementar cinco (5) estratgias de eduucación ambiental (PRAES, IDAU, PROCEDA, SOCIOEDUCACIÓN, ICEA)"/>
    <x v="0"/>
    <n v="2024130010040"/>
    <s v="Fortalecer las capacidades locales para aumentar la participación de la ciudadanía en actividades de educación, investigación, cultura ambiental y apropiación social de conocimiento para protección y cuidado del ambiente en zonas urbanas distrito"/>
    <s v="Diseñar e implementar Estrategias de educación ambiental que promuevan la cultura ciudadana, acción social y participación ciudadana para del cuidado del ambiente"/>
    <s v="4 Documentos de lineamientos técnicos para la medición del impacto en la implementación de estrategias de educación ambiental"/>
    <n v="0.5"/>
    <s v="Acompañar a las instituciones educativas en los procesos de formulación e implementación de PRAES"/>
    <s v="N/A"/>
    <s v="Informe de la Gestión de acompaañmiento a Insttuciones Educativ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n v="662669442"/>
    <n v="662669442"/>
    <n v="44800000"/>
    <m/>
    <m/>
    <s v="Rendimientos Financieros"/>
    <m/>
  </r>
  <r>
    <x v="1"/>
    <x v="1"/>
    <m/>
    <m/>
    <x v="1"/>
    <m/>
    <m/>
    <m/>
    <m/>
    <m/>
    <s v="Realizar asistencia técnica para la formulación e implemetación de los PROCEDAS"/>
    <m/>
    <s v="Informde de asistencias técnicas a los PROCED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ntación de los procesos de  SOCIOEDUCACIÓN"/>
    <m/>
    <s v="Informde de asistencias técnicas a los Procesos de Socioeducación"/>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compañamiento técnico a las Instituciones de educación superior  en la formulación e implemetación de sus IDAU"/>
    <m/>
    <s v="Informes de Acompañamiento Técnico a los IDAU"/>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tación de los ICEA"/>
    <m/>
    <s v="Informes de Asistencia Técnica a los ICEA"/>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eventos y actividades de divulgación de las estrategias de educación ambiental en el Distrito"/>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Vincular a las comunidades para participar de manera activa en los procesos de investigación y monitoreo comunitario para la restauración en los ecosistemas "/>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s v="Elaborar cuatro (4) documentos de investigación para la gestión de la información y el conocimiento ambiental"/>
    <x v="1"/>
    <m/>
    <m/>
    <s v="Fortalecer las capacidades para la Investigación e Innovación y apropiación social del conocimiento en temas ambientales"/>
    <s v="4 Documentos de investigación realizados "/>
    <n v="0.2"/>
    <s v="Elaborar los documentos de investigación  y/o estudios sobre temas ambientale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eventos acádemicos para la apropiación del conocimiento sobre los temas investigado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alianzas con las universidades para adelantar trabajos de investigación en conjunto con los grupos y semilleros de investig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s v="Formular una (1) Política Pública de Educación Ambiental"/>
    <x v="1"/>
    <m/>
    <m/>
    <s v="Formular una Política Pública de Educación Ambiental que articulen la intervención territorial para promover la protección y cuidado del ambiente"/>
    <s v="1 Documento de Política elaborado (Política Púbica Distrital de Educación Ambiental)"/>
    <n v="0.3"/>
    <s v="Formular la politica pública de Educación Ambiental"/>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1"/>
    <x v="1"/>
    <m/>
    <m/>
    <x v="1"/>
    <m/>
    <m/>
    <m/>
    <m/>
    <m/>
    <s v="Gestionar la aprobación de la política pública en los espacios de concert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2"/>
    <x v="2"/>
    <s v="3.2.3"/>
    <s v="Consolidar sesenta (60) nuevos negocios verdes"/>
    <x v="2"/>
    <n v="2024130010063"/>
    <s v="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
    <s v="Incrementar el número de negocios verdes asesorados y consolidados en el Distrito de Cartagena"/>
    <s v="60 nuevos negocios verdes asesorados y consolidados"/>
    <n v="1"/>
    <s v="Realizar actividades de apoyo técnico y asesoría especializada, para emprendedores y empresarios interesados en desarrollar negocios verdes sostenibles."/>
    <s v="N/A"/>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actividades de apoyo técnico y asesoría especializada, para emprendedores y empresarios interesados en desarrollar negocios verdes sostenibles"/>
    <n v="32000000"/>
    <s v="Contratación directa."/>
    <s v="Recursos propios "/>
    <s v="Agosto de 2024"/>
    <n v="0"/>
    <n v="200905011"/>
    <n v="61500000"/>
    <m/>
    <m/>
    <s v="Multas y Sanciones"/>
    <m/>
  </r>
  <r>
    <x v="1"/>
    <x v="1"/>
    <m/>
    <m/>
    <x v="1"/>
    <m/>
    <m/>
    <m/>
    <m/>
    <m/>
    <s v="Realizar programas de capacitación para emprendedores y empresarios interesados en desarrollar negocios verdes sostenibles."/>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capacitaciones para emprendedores y empresarios interesados en desarrollar negocios verdes sostenibles."/>
    <n v="48000000"/>
    <s v="Contratación directa."/>
    <s v="Recursos propios "/>
    <s v="Agosto de 2024"/>
    <m/>
    <m/>
    <m/>
    <m/>
    <m/>
    <m/>
    <m/>
  </r>
  <r>
    <x v="1"/>
    <x v="1"/>
    <m/>
    <m/>
    <x v="1"/>
    <m/>
    <m/>
    <m/>
    <m/>
    <m/>
    <s v="Realizar ferias ambientales para la promoción de negocios verdes asesorados en el Establecimiento Público de Cartagena"/>
    <m/>
    <s v="Informe de planificación, ejecución e impacto de la Feria de Negocios Verde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Realizar acciones para la promoción de negocios verdes, economía circular, producción y consumo sostenible."/>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en la Oficina Asesora de Planeación del Establecimiento público ambiental de Cartagena como administrador de empresas en el marco del proyecto NEGOCIOS VERDES, ECONOMIA CIRCULAR, PRODUCCION Y CONSUMO SOSTENIBLE."/>
    <n v="20000000.870000001"/>
    <s v="Contratación directa."/>
    <s v="Recursos propios "/>
    <s v="Agosto de 2024"/>
    <m/>
    <m/>
    <m/>
    <m/>
    <m/>
    <m/>
    <m/>
  </r>
  <r>
    <x v="3"/>
    <x v="3"/>
    <s v="4.7.1"/>
    <s v="Restaurar 40 hectáreas de manglar en los cuerpos de agua del perímetro urbano del Distrito de Cartagena"/>
    <x v="3"/>
    <n v="2024130010066"/>
    <s v="Realizar una correcta gestión ambiental y del recurso hídrico para controlar la degradación y perdida de la biodiversidad y servicios ecosistémicos del manglar en el área urbana de cartagena. "/>
    <s v="Realizar la restauración ecológica de 40 Hectáreas de ecosistemas de manglar"/>
    <s v="Cuarenta (40) hectáreas de manglar recuperadas"/>
    <n v="1"/>
    <s v="Realizar la caracterización general y diagnóstico de las zonas a intervenir."/>
    <s v="N/A"/>
    <s v="Documento diagnóstico y caracterización de áreas de manglar a interveni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caracterización general y diagnóstico de las zonas a intervenir."/>
    <n v="162000000"/>
    <s v="Contratación directa."/>
    <s v="Recursos propios "/>
    <s v="Agosto de 2024"/>
    <n v="0"/>
    <n v="1623865915"/>
    <n v="0"/>
    <m/>
    <m/>
    <s v="Contribución Sector Eléctrico"/>
    <m/>
  </r>
  <r>
    <x v="1"/>
    <x v="1"/>
    <m/>
    <m/>
    <x v="1"/>
    <m/>
    <m/>
    <m/>
    <m/>
    <m/>
    <s v="Realizar actividades de limpieza de raíces y mantenimiento de especies de manglar. "/>
    <m/>
    <s v="Documento tecnico de informe de limpieza de raíces de manglar / Informe de avance de contrato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limpieza de raíces y mantenimiento de especies de manglar. "/>
    <n v="658000000"/>
    <s v="Contratación directa."/>
    <s v="Recursos propios "/>
    <s v="Agosto de 2024"/>
    <m/>
    <m/>
    <m/>
    <m/>
    <m/>
    <m/>
    <m/>
  </r>
  <r>
    <x v="1"/>
    <x v="1"/>
    <m/>
    <m/>
    <x v="1"/>
    <m/>
    <m/>
    <m/>
    <m/>
    <m/>
    <s v="Implementar parcelas de monitoreo u otras estrategias para la recolección y generación de información necesaria, según las especificaciones de la plataforma SIGMA y cargue de datos e la plataforma"/>
    <m/>
    <s v="Informe técnico de implementación de estrategias para la recolección y generación de información para plataforma SIGM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Identifcación y diseño de estrategia para la recolección de información de acuerdo con lo requerido en la plataforma SIGMA."/>
    <n v="200000000"/>
    <s v="Contratación directa."/>
    <s v="Recursos propios "/>
    <s v="Agosto de 2024"/>
    <m/>
    <m/>
    <m/>
    <m/>
    <m/>
    <m/>
    <m/>
  </r>
  <r>
    <x v="1"/>
    <x v="1"/>
    <m/>
    <m/>
    <x v="1"/>
    <m/>
    <m/>
    <m/>
    <m/>
    <m/>
    <s v="Ejecutar acciones tendientes a la implementación de instrumentos de ordenación del manglar."/>
    <m/>
    <s v="Evidencias de la Contratación del Servicio_x000a_Informe de zonificación del manglar"/>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sesoría y/o consultoría para la identificación e implementación de instrumentos de ordenación del manglar"/>
    <n v="100000000"/>
    <s v="Contratación directa."/>
    <s v="Recursos propios "/>
    <s v="Agosto de 2024"/>
    <m/>
    <m/>
    <m/>
    <m/>
    <m/>
    <m/>
    <m/>
  </r>
  <r>
    <x v="1"/>
    <x v="1"/>
    <m/>
    <m/>
    <x v="1"/>
    <m/>
    <m/>
    <m/>
    <m/>
    <m/>
    <s v="Generar informes de calidad del Manglar"/>
    <m/>
    <s v="Informe técnico de Calidad del Mangla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generar informes de calidad del manglar "/>
    <n v="40000000"/>
    <s v="Contratación directa."/>
    <s v="Recursos propios "/>
    <s v="Agosto de 2024"/>
    <m/>
    <m/>
    <m/>
    <m/>
    <m/>
    <m/>
    <m/>
  </r>
  <r>
    <x v="1"/>
    <x v="1"/>
    <m/>
    <m/>
    <x v="1"/>
    <m/>
    <m/>
    <m/>
    <m/>
    <m/>
    <s v="Divulgar y socializar el objetivo y resultados del proyecto."/>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0000000"/>
    <s v="Contratación directa."/>
    <s v="Recursos propios "/>
    <s v="Agosto de 2024"/>
    <m/>
    <m/>
    <m/>
    <m/>
    <m/>
    <m/>
    <m/>
  </r>
  <r>
    <x v="4"/>
    <x v="4"/>
    <s v="5.2.1."/>
    <s v="Implementar tres (3) herramientas tecnológicas para el uso, apropiación y fortalecimiento institucional"/>
    <x v="4"/>
    <n v="2024130010068"/>
    <s v="Aumentar la eficiencia, transparencia, y capacidad de respuesta del establecimiento público ambiental en el cumplimiento de sus funciones y en la prestación del servicio a la población del perímetro urbano del distrito de cartagena de indias."/>
    <s v="Implementar herramientas Tecnológicas para el uso, apropiación y fortalecimiento institucional implementadas en el Establecimiento Público Ambiental"/>
    <s v="Servicios tecnológicos para el sistema de información ambiental "/>
    <n v="0.3"/>
    <s v="Adquirir hardware, software, suministros y otros equipos tecnológicos requeridos para el buen funcionamiento de los sistemas de Información de la entidad"/>
    <s v="N/A"/>
    <s v="Evidencias de la adquisición de hardware y software"/>
    <n v="1"/>
    <d v="2024-08-15T00:00:00"/>
    <d v="2024-11-15T00:00:00"/>
    <n v="92"/>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dquisición de herramienta ARCGIS y actualización de software financiero"/>
    <n v="60000000"/>
    <s v="Contratación directa."/>
    <s v="Recursos propios "/>
    <s v="Agosto de 2024"/>
    <n v="0"/>
    <n v="979004144"/>
    <n v="281200000"/>
    <m/>
    <m/>
    <s v="Rendimientos Financieros_x000a_Otras Tasas y Derechos Administrativos_x000a_Sector Eléctrico_x000a_ICLD"/>
    <m/>
  </r>
  <r>
    <x v="1"/>
    <x v="1"/>
    <m/>
    <m/>
    <x v="1"/>
    <m/>
    <m/>
    <m/>
    <m/>
    <m/>
    <s v="Implementar herramientas tecnológicas para el uso, apropiación y fortalecimiento institucional en el Establecimiento Público Ambiental de Cartagena"/>
    <m/>
    <s v="Evidencias de la formación, implementación y uso de las herramientas"/>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para la Implementacion de herramientas tecnológicas en el Establecimiento Público Ambiental de Cartagena"/>
    <m/>
    <s v="Contratación directa."/>
    <s v="Recursos propios "/>
    <s v="Agosto de 2024"/>
    <m/>
    <m/>
    <m/>
    <m/>
    <m/>
    <m/>
    <m/>
  </r>
  <r>
    <x v="1"/>
    <x v="1"/>
    <m/>
    <s v="Implementar cuatro (4) documentos de diagnóstico e implementación del Modelo Integrado de Planeación y Gestión – MIPG"/>
    <x v="1"/>
    <m/>
    <m/>
    <s v="Implementar el Modelo Integrado de Planeación y Gestión en el Establecimiento Público Ambiental de Cartagena"/>
    <s v="Documentos de estudios técnicos para la planificación sectorial y la gestión ambiental"/>
    <n v="0.7"/>
    <s v="Implementar el Modelo Integrado de Planeación y Gestión - MIPG - en el Establecimiento Público Ambiental de Cartagena"/>
    <m/>
    <s v="Informe de gestión trimestral y anual de avance en la implementación de los requisitos de la política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tendiente a la implementación del MODELO INTEGRADO DE PLANEACION Y GESTION – MIPG en el Establecimiento Público Ambiental de Cartagena"/>
    <n v="540000000"/>
    <s v="Contratación directa."/>
    <s v="Recursos propios "/>
    <s v="Agosto de 2024"/>
    <m/>
    <m/>
    <m/>
    <m/>
    <m/>
    <m/>
    <m/>
  </r>
  <r>
    <x v="1"/>
    <x v="1"/>
    <m/>
    <m/>
    <x v="1"/>
    <m/>
    <m/>
    <m/>
    <m/>
    <m/>
    <s v="Actualización de la Plataforma Estratégica de EPA Cartagena y análisis de cargas laboral"/>
    <m/>
    <s v="Evidencias de la contratación de la consultoría_x000a_Resultados del estudio"/>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ía para la actualización de la Plataforma Estratégica de EPA Cartagena y análisis de cargas laboral"/>
    <n v="70000000"/>
    <s v="Contratación directa."/>
    <s v="Recursos propios "/>
    <s v="Agosto de 2024"/>
    <m/>
    <m/>
    <m/>
    <m/>
    <m/>
    <m/>
    <m/>
  </r>
  <r>
    <x v="1"/>
    <x v="1"/>
    <m/>
    <m/>
    <x v="1"/>
    <m/>
    <m/>
    <m/>
    <m/>
    <m/>
    <s v="Implementar el Plan Integral de Gestión Ambiental - PIGA - en el Establecimiento Publico Ambiental de Cartagena"/>
    <m/>
    <s v="Plan de Trabajo Implementación del PIGA_x000a__x000a_Informe de trimestral y anual de avance en la ejecución de acciones para la implementación del PIG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ación de prestación de servicios para la Implementar el Plan Integral de Gestión Ambiental - PIGA - en el Establecimiento Publico Ambiental de Cartagena"/>
    <n v="25998530"/>
    <s v="Contratación directa."/>
    <s v="Recursos propios "/>
    <s v="Agosto de 2024"/>
    <m/>
    <m/>
    <m/>
    <m/>
    <m/>
    <m/>
    <m/>
  </r>
  <r>
    <x v="5"/>
    <x v="5"/>
    <s v="4.4.1."/>
    <s v="Elaborar seis (6) documentos de lineamientos técnicos para determinantes ambientales"/>
    <x v="5"/>
    <n v="2024130010071"/>
    <s v="Realizar un adecuado ordenamiento territorial ambiental que reduzca los patrones insostenibles de ocupación del territorio, el deterioro del patrimonio natural, la biodiversidad y los servicios ecosistémicos."/>
    <s v="Realizar un adecuado ordenamiento territorial ambiental que reduzca los patrones insostenibles de ocupación del territorio, el deterioro del patrimonio natural, la biodiversidad y los servicios ecosistémicos"/>
    <s v="6 Documentos de lineamientos técnicos para la evaluación de los recursos naturales elaborados"/>
    <n v="1"/>
    <s v="Identificación de las áreas de estudio a investigar"/>
    <s v="N/A"/>
    <s v="SIN DEFINIR"/>
    <s v="SIN DEFINIR"/>
    <m/>
    <m/>
    <m/>
    <m/>
    <m/>
    <m/>
    <m/>
    <m/>
    <m/>
    <m/>
    <m/>
    <m/>
    <m/>
    <m/>
    <m/>
    <m/>
    <m/>
    <m/>
    <m/>
    <m/>
    <m/>
  </r>
  <r>
    <x v="1"/>
    <x v="1"/>
    <m/>
    <m/>
    <x v="1"/>
    <m/>
    <m/>
    <m/>
    <m/>
    <m/>
    <s v="Realización de  los estudios y construcción de las fichas de las determinantes ambientales"/>
    <m/>
    <s v="SIN DEFINIR"/>
    <s v="SIN DEFINIR"/>
    <m/>
    <m/>
    <m/>
    <m/>
    <m/>
    <m/>
    <m/>
    <m/>
    <m/>
    <m/>
    <m/>
    <m/>
    <m/>
    <m/>
    <m/>
    <m/>
    <m/>
    <m/>
    <m/>
    <m/>
    <m/>
  </r>
  <r>
    <x v="1"/>
    <x v="1"/>
    <m/>
    <m/>
    <x v="1"/>
    <m/>
    <m/>
    <m/>
    <m/>
    <m/>
    <s v="Seguimiento y adopción de las determinantes ambientales"/>
    <m/>
    <s v="SIN DEFINIR"/>
    <s v="SIN DEFINIR"/>
    <m/>
    <m/>
    <m/>
    <m/>
    <m/>
    <m/>
    <m/>
    <m/>
    <m/>
    <m/>
    <m/>
    <m/>
    <m/>
    <m/>
    <m/>
    <m/>
    <m/>
    <m/>
    <m/>
    <m/>
    <m/>
  </r>
  <r>
    <x v="6"/>
    <x v="6"/>
    <s v="4.3.3."/>
    <s v="Crear y poner en funcionamiento un (1) Centro Inteligente para el Monitoreo Ambiental de Cartagena"/>
    <x v="6"/>
    <n v="2024130010074"/>
    <s v="Mejorar la consolidación, visualización y análisis de la información recolectada durante el monitoreo y vigilancia de los activos ambientales en el distrito de Cartagena a través de la implementación del Centro Inteligente de Monitoreo Ambiental"/>
    <s v="Mejorar la consolidación, visualización y análisis de la información recolectada durante el monitoreo y vigilancia de los activos ambientales en el distrito de Cartagena a través de la implementación del Centro Inteligente de Monitoreo Ambiental"/>
    <s v="1 Sistema de información implementado"/>
    <n v="1"/>
    <s v="Identificar fuentes de información ambiental generadas al interior de la Entidad"/>
    <s v="N/A"/>
    <s v="SIN DEFINIR"/>
    <s v="SIN DEFINIR"/>
    <m/>
    <m/>
    <m/>
    <m/>
    <m/>
    <m/>
    <m/>
    <m/>
    <m/>
    <m/>
    <m/>
    <m/>
    <m/>
    <m/>
    <m/>
    <m/>
    <m/>
    <m/>
    <m/>
    <m/>
    <m/>
  </r>
  <r>
    <x v="1"/>
    <x v="1"/>
    <m/>
    <m/>
    <x v="1"/>
    <m/>
    <m/>
    <m/>
    <m/>
    <m/>
    <s v="Definir los criterios para la consolidación de la información ambiental y socializarlos en la Entidad"/>
    <m/>
    <s v="SIN DEFINIR"/>
    <s v="SIN DEFINIR"/>
    <m/>
    <m/>
    <m/>
    <m/>
    <m/>
    <m/>
    <m/>
    <m/>
    <m/>
    <m/>
    <m/>
    <m/>
    <m/>
    <m/>
    <m/>
    <m/>
    <m/>
    <m/>
    <m/>
    <m/>
    <m/>
  </r>
  <r>
    <x v="1"/>
    <x v="1"/>
    <m/>
    <m/>
    <x v="1"/>
    <m/>
    <m/>
    <m/>
    <m/>
    <m/>
    <s v="Desarrollar base de datos de indicadores y subsistemas de información que deben ser alimentados por EPA Cartagena"/>
    <m/>
    <s v="SIN DEFINIR"/>
    <s v="SIN DEFINIR"/>
    <m/>
    <m/>
    <m/>
    <m/>
    <m/>
    <m/>
    <m/>
    <m/>
    <m/>
    <m/>
    <m/>
    <m/>
    <m/>
    <m/>
    <m/>
    <m/>
    <m/>
    <m/>
    <m/>
    <m/>
    <m/>
  </r>
  <r>
    <x v="1"/>
    <x v="1"/>
    <m/>
    <m/>
    <x v="1"/>
    <m/>
    <m/>
    <m/>
    <m/>
    <m/>
    <s v="Implementar acciones para la operación del Centro Inteligente de Monitoreo Ambiental del Distrito de Cartagena de Indias"/>
    <m/>
    <s v="SIN DEFINIR"/>
    <s v="SIN DEFINIR"/>
    <m/>
    <m/>
    <m/>
    <m/>
    <m/>
    <m/>
    <m/>
    <m/>
    <m/>
    <m/>
    <m/>
    <m/>
    <m/>
    <m/>
    <m/>
    <m/>
    <m/>
    <m/>
    <m/>
    <m/>
    <m/>
  </r>
  <r>
    <x v="1"/>
    <x v="1"/>
    <m/>
    <m/>
    <x v="1"/>
    <m/>
    <m/>
    <m/>
    <m/>
    <m/>
    <s v="Diseñar, desarrollar  e implementar el Sistema de Información para el monitoreo Ambiental"/>
    <m/>
    <s v="SIN DEFINIR"/>
    <s v="SIN DEFINIR"/>
    <m/>
    <m/>
    <m/>
    <m/>
    <m/>
    <m/>
    <m/>
    <m/>
    <m/>
    <m/>
    <m/>
    <m/>
    <m/>
    <m/>
    <m/>
    <m/>
    <m/>
    <m/>
    <m/>
    <m/>
    <m/>
  </r>
  <r>
    <x v="1"/>
    <x v="1"/>
    <m/>
    <m/>
    <x v="1"/>
    <m/>
    <m/>
    <m/>
    <m/>
    <m/>
    <s v="Adquirir equipos tecnológicos y software para la puesta en marcha del Centro Inteligente de Monitoreo Ambiental"/>
    <m/>
    <s v="SIN DEFINIR"/>
    <s v="SIN DEFINIR"/>
    <m/>
    <m/>
    <m/>
    <m/>
    <m/>
    <m/>
    <m/>
    <m/>
    <m/>
    <m/>
    <m/>
    <m/>
    <m/>
    <m/>
    <m/>
    <m/>
    <m/>
    <m/>
    <m/>
    <m/>
    <m/>
  </r>
  <r>
    <x v="1"/>
    <x v="1"/>
    <m/>
    <m/>
    <x v="1"/>
    <m/>
    <m/>
    <m/>
    <m/>
    <m/>
    <s v="Elaborar mapa de ruido de la localidad 3"/>
    <m/>
    <s v="SIN DEFINIR"/>
    <s v="SIN DEFINIR"/>
    <m/>
    <m/>
    <m/>
    <m/>
    <m/>
    <m/>
    <m/>
    <m/>
    <m/>
    <m/>
    <m/>
    <m/>
    <m/>
    <m/>
    <m/>
    <m/>
    <m/>
    <m/>
    <m/>
    <m/>
    <m/>
  </r>
  <r>
    <x v="6"/>
    <x v="6"/>
    <s v="4.3.3."/>
    <s v="Implementar dos (2) estaciones de monitoreo de la calidad del aire"/>
    <x v="7"/>
    <n v="2024130010077"/>
    <s v="Fortalecer técnica y operativamente el sistema del Sistema de Vigilancia de la Calidad del Aire (SVCA) del distrito de Cartagena"/>
    <s v="Fortalecer técnica y operativamente el sistema del Sistema de Vigilancia de la Calidad del Aire (SVCA) del distrito de Cartagena"/>
    <s v="2 Estaciones para el monitoreo de la calidad del aire implementadas "/>
    <n v="1"/>
    <s v="Elaborar el estudio de rediseño del Sistema de Vigilancia de la Calidad del Aire (SVCA)"/>
    <s v="N/A"/>
    <s v="SIN DEFINIR"/>
    <s v="SIN DEFINIR"/>
    <m/>
    <m/>
    <m/>
    <m/>
    <m/>
    <m/>
    <m/>
    <m/>
    <m/>
    <m/>
    <m/>
    <m/>
    <m/>
    <m/>
    <m/>
    <m/>
    <m/>
    <m/>
    <m/>
    <m/>
    <m/>
  </r>
  <r>
    <x v="1"/>
    <x v="1"/>
    <m/>
    <m/>
    <x v="1"/>
    <m/>
    <m/>
    <m/>
    <m/>
    <m/>
    <s v="Elaborar el programa de mantenimiento preventivo y correctivo del SVCA"/>
    <m/>
    <s v="SIN DEFINIR"/>
    <s v="SIN DEFINIR"/>
    <m/>
    <m/>
    <m/>
    <m/>
    <m/>
    <m/>
    <m/>
    <m/>
    <m/>
    <m/>
    <m/>
    <m/>
    <m/>
    <m/>
    <m/>
    <m/>
    <m/>
    <m/>
    <m/>
    <m/>
    <m/>
  </r>
  <r>
    <x v="1"/>
    <x v="1"/>
    <m/>
    <m/>
    <x v="1"/>
    <m/>
    <m/>
    <m/>
    <m/>
    <m/>
    <s v="Implementar herramientas tecnológicas  para análisis de datos del SVCA"/>
    <m/>
    <s v="SIN DEFINIR"/>
    <s v="SIN DEFINIR"/>
    <m/>
    <m/>
    <m/>
    <m/>
    <m/>
    <m/>
    <m/>
    <m/>
    <m/>
    <m/>
    <m/>
    <m/>
    <m/>
    <m/>
    <m/>
    <m/>
    <m/>
    <m/>
    <m/>
    <m/>
    <m/>
  </r>
  <r>
    <x v="1"/>
    <x v="1"/>
    <m/>
    <m/>
    <x v="1"/>
    <m/>
    <m/>
    <m/>
    <m/>
    <m/>
    <s v="Cofinanciación del proyecto MEJORAMIENTO TÉCNICO Y TECNOLÓGICO DEL SISTEMA DE VIGILANCIA DE LA CALIDAD DEL AIRE DE CARTAGENA, BOLIVAR"/>
    <m/>
    <s v="SIN DEFINIR"/>
    <s v="SIN DEFINIR"/>
    <m/>
    <m/>
    <m/>
    <m/>
    <m/>
    <m/>
    <m/>
    <m/>
    <m/>
    <m/>
    <m/>
    <m/>
    <m/>
    <m/>
    <m/>
    <m/>
    <m/>
    <m/>
    <m/>
    <m/>
    <m/>
  </r>
  <r>
    <x v="1"/>
    <x v="1"/>
    <m/>
    <m/>
    <x v="1"/>
    <m/>
    <m/>
    <m/>
    <m/>
    <m/>
    <s v="Comprar equipos analizadores de la calidad del aire y estaciones meteorológicas"/>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Participar en la Mesa Técnica Distrital de Calidad de Aire y Ruido Urbano"/>
    <m/>
    <s v="SIN DEFINIR"/>
    <s v="SIN DEFINIR"/>
    <m/>
    <m/>
    <m/>
    <m/>
    <m/>
    <m/>
    <m/>
    <m/>
    <m/>
    <m/>
    <m/>
    <m/>
    <m/>
    <m/>
    <m/>
    <m/>
    <m/>
    <m/>
    <m/>
    <m/>
    <m/>
  </r>
  <r>
    <x v="1"/>
    <x v="1"/>
    <m/>
    <m/>
    <x v="1"/>
    <m/>
    <m/>
    <m/>
    <m/>
    <m/>
    <s v="Implementar acciones para la Operación del SVCA"/>
    <m/>
    <s v="SIN DEFINIR"/>
    <s v="SIN DEFINIR"/>
    <m/>
    <m/>
    <m/>
    <m/>
    <m/>
    <m/>
    <m/>
    <m/>
    <m/>
    <m/>
    <m/>
    <m/>
    <m/>
    <m/>
    <m/>
    <m/>
    <m/>
    <m/>
    <m/>
    <m/>
    <m/>
  </r>
  <r>
    <x v="7"/>
    <x v="7"/>
    <s v="4.3.2."/>
    <s v="Plantar trescientos mil (30.000) árboles en el Distrito"/>
    <x v="8"/>
    <n v="2024130010079"/>
    <s v="Aumentar el índice de árboles por habitantes en el Distrito de Cartagena y construir un centro de atención integral y especializada para la atención de la fauna silvestre del Distrito de Cartagena"/>
    <s v="Aumentar el índice de árboles sembrados por habitante del Distrito de Cartagena, a través de la ampliación del sistema de arbolado urbano existente"/>
    <s v="300.000 árboles sembrados en el Distrito de Cartagena"/>
    <n v="0.5"/>
    <s v="Determinar sitios de siembra de árboles"/>
    <s v="N/A"/>
    <s v="SIN DEFINIR"/>
    <s v="SIN DEFINIR"/>
    <m/>
    <m/>
    <m/>
    <m/>
    <m/>
    <m/>
    <m/>
    <m/>
    <m/>
    <m/>
    <m/>
    <m/>
    <m/>
    <m/>
    <m/>
    <m/>
    <m/>
    <m/>
    <m/>
    <m/>
    <m/>
  </r>
  <r>
    <x v="1"/>
    <x v="1"/>
    <m/>
    <m/>
    <x v="1"/>
    <m/>
    <m/>
    <m/>
    <m/>
    <m/>
    <s v="Planificar las siembras"/>
    <m/>
    <s v="SIN DEFINIR"/>
    <s v="SIN DEFINIR"/>
    <m/>
    <m/>
    <m/>
    <m/>
    <m/>
    <m/>
    <m/>
    <m/>
    <m/>
    <m/>
    <m/>
    <m/>
    <m/>
    <m/>
    <m/>
    <m/>
    <m/>
    <m/>
    <m/>
    <m/>
    <m/>
  </r>
  <r>
    <x v="1"/>
    <x v="1"/>
    <m/>
    <m/>
    <x v="1"/>
    <m/>
    <m/>
    <m/>
    <m/>
    <m/>
    <s v="Ejecutar las siembras con apoyo de comunidades y demás actores públicos y/o privados"/>
    <m/>
    <s v="SIN DEFINIR"/>
    <s v="SIN DEFINIR"/>
    <m/>
    <m/>
    <m/>
    <m/>
    <m/>
    <m/>
    <m/>
    <m/>
    <m/>
    <m/>
    <m/>
    <m/>
    <m/>
    <m/>
    <m/>
    <m/>
    <m/>
    <m/>
    <m/>
    <m/>
    <m/>
  </r>
  <r>
    <x v="1"/>
    <x v="1"/>
    <m/>
    <m/>
    <x v="1"/>
    <m/>
    <m/>
    <m/>
    <m/>
    <m/>
    <s v="Implementar programas de Educación y sensibilización ambiental para la apropiación de la importancia y la correspondabilidad en las actividades de siembra"/>
    <m/>
    <s v="SIN DEFINIR"/>
    <s v="SIN DEFINIR"/>
    <m/>
    <m/>
    <m/>
    <m/>
    <m/>
    <m/>
    <m/>
    <m/>
    <m/>
    <m/>
    <m/>
    <m/>
    <m/>
    <m/>
    <m/>
    <m/>
    <m/>
    <m/>
    <m/>
    <m/>
    <m/>
  </r>
  <r>
    <x v="1"/>
    <x v="1"/>
    <m/>
    <m/>
    <x v="1"/>
    <m/>
    <m/>
    <m/>
    <m/>
    <m/>
    <s v="Implementar acciones para el mantenimiento del Sistema de Arbolado"/>
    <m/>
    <s v="SIN DEFINIR"/>
    <s v="SIN DEFINIR"/>
    <m/>
    <m/>
    <m/>
    <m/>
    <m/>
    <m/>
    <m/>
    <m/>
    <m/>
    <m/>
    <m/>
    <m/>
    <m/>
    <m/>
    <m/>
    <m/>
    <m/>
    <m/>
    <m/>
    <m/>
    <m/>
  </r>
  <r>
    <x v="1"/>
    <x v="7"/>
    <s v="4.3.2."/>
    <s v="Construir y dotar un (0,25) Centro de Atención y Valoración de Fauna Silvestre nuevo"/>
    <x v="1"/>
    <m/>
    <m/>
    <s v="Construir y dotar un nuevo centro de atención y valoración de fauna silvestre con el fin de ampliar la cobertura y_x000a_condiciones de atención existentes"/>
    <s v="1 Centro de Atención y Valoración de Fauna Silvestre construído y dotado"/>
    <n v="0.5"/>
    <s v="Determinar ubicación del centro de atención y valoración de fauna silvestre"/>
    <m/>
    <s v="SIN DEFINIR"/>
    <s v="SIN DEFINIR"/>
    <m/>
    <m/>
    <m/>
    <m/>
    <m/>
    <m/>
    <m/>
    <m/>
    <m/>
    <m/>
    <m/>
    <m/>
    <m/>
    <m/>
    <m/>
    <m/>
    <m/>
    <m/>
    <m/>
    <m/>
    <m/>
  </r>
  <r>
    <x v="1"/>
    <x v="1"/>
    <m/>
    <m/>
    <x v="1"/>
    <m/>
    <m/>
    <m/>
    <m/>
    <m/>
    <s v="Diseñar el nuevo centro de atención de valoración de fauna silvestre"/>
    <m/>
    <s v="SIN DEFINIR"/>
    <s v="SIN DEFINIR"/>
    <m/>
    <m/>
    <m/>
    <m/>
    <m/>
    <m/>
    <m/>
    <m/>
    <m/>
    <m/>
    <m/>
    <m/>
    <m/>
    <m/>
    <m/>
    <m/>
    <m/>
    <m/>
    <m/>
    <m/>
    <m/>
  </r>
  <r>
    <x v="1"/>
    <x v="1"/>
    <m/>
    <m/>
    <x v="1"/>
    <m/>
    <m/>
    <m/>
    <m/>
    <m/>
    <s v="Construir el nuevo centro de atención y valoración de fauna silvestre"/>
    <m/>
    <s v="SIN DEFINIR"/>
    <s v="SIN DEFINIR"/>
    <m/>
    <m/>
    <m/>
    <m/>
    <m/>
    <m/>
    <m/>
    <m/>
    <m/>
    <m/>
    <m/>
    <m/>
    <m/>
    <m/>
    <m/>
    <m/>
    <m/>
    <m/>
    <m/>
    <m/>
    <m/>
  </r>
  <r>
    <x v="1"/>
    <x v="1"/>
    <m/>
    <m/>
    <x v="1"/>
    <m/>
    <m/>
    <m/>
    <m/>
    <m/>
    <s v="Dotar el centro de atención y valoración de fauna silvestre"/>
    <m/>
    <s v="SIN DEFINIR"/>
    <s v="SIN DEFINIR"/>
    <m/>
    <m/>
    <m/>
    <m/>
    <m/>
    <m/>
    <m/>
    <m/>
    <m/>
    <m/>
    <m/>
    <m/>
    <m/>
    <m/>
    <m/>
    <m/>
    <m/>
    <m/>
    <m/>
    <m/>
    <m/>
  </r>
  <r>
    <x v="1"/>
    <x v="1"/>
    <m/>
    <m/>
    <x v="1"/>
    <m/>
    <m/>
    <m/>
    <m/>
    <m/>
    <s v="Realizar acciones para la operación del Centro de Atención y Valoración de fauna Silvestre"/>
    <m/>
    <s v="SIN DEFINIR"/>
    <s v="SIN DEFINIR"/>
    <m/>
    <m/>
    <m/>
    <m/>
    <m/>
    <m/>
    <m/>
    <m/>
    <m/>
    <m/>
    <m/>
    <m/>
    <m/>
    <m/>
    <m/>
    <m/>
    <m/>
    <m/>
    <m/>
    <m/>
    <m/>
  </r>
  <r>
    <x v="8"/>
    <x v="8"/>
    <s v="4.7.4."/>
    <s v="Recuperar diez (10) afluentes principales que derivan en la Ciénaga de la Virgen"/>
    <x v="9"/>
    <n v="2024130010082"/>
    <s v="Recuperar ambientalmente los ecosistemas y el recurso hídrico de la ciénaga de la virgen y su área de influencia"/>
    <s v="Recuperar los Ecosistemas Acuáticos y Terrestres en la Ciénaga de la Virgen y su Área de Influencia"/>
    <s v="Obras para reducir el riesgo de avenidas torrenciales"/>
    <m/>
    <s v="Realizar la revisión y diagnóstico para la limpieza de los descoles de los afluentes principales que derivan en la Ciénaga de la Virgen"/>
    <s v="N/A"/>
    <s v="Informe de revisión y diagnóstico y/o estudios previos para la contratación de la actividad"/>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y mantenimiento de los descoles de los afluentes principales que derivan en la Ciénaga de la Virgen"/>
    <n v="800000000"/>
    <s v="Contratación directa."/>
    <s v="Recursos propios "/>
    <s v="Agosto de 2024"/>
    <n v="0"/>
    <n v="9645685216"/>
    <n v="1840507653"/>
    <m/>
    <m/>
    <s v="Contribución Sector Eléctrico_x000a_Sobretasa Ambiental_x000a_Otras Tasas y Derechos Administrativos_x000a_"/>
    <m/>
  </r>
  <r>
    <x v="1"/>
    <x v="1"/>
    <m/>
    <m/>
    <x v="1"/>
    <m/>
    <m/>
    <m/>
    <m/>
    <m/>
    <s v="Ejecutar actividades de limpieza de raíces y mantenimiento de la Ciénaga de la Virgen y su área de Influencia"/>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de raíces y mantenimiento de la Ciénaga de la Virgen y su área de Influencia"/>
    <n v="100000000"/>
    <s v="Contratación directa."/>
    <s v="Recursos propios "/>
    <s v="Agosto de 2024"/>
    <m/>
    <m/>
    <m/>
    <m/>
    <m/>
    <m/>
    <m/>
  </r>
  <r>
    <x v="1"/>
    <x v="1"/>
    <m/>
    <m/>
    <x v="1"/>
    <m/>
    <m/>
    <m/>
    <m/>
    <m/>
    <s v="Realizar actividades de control y seguimiento de los tensores ambientales de la Ciénaga de la Virge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venio interadministrativo EPA - Unicartagena"/>
    <n v="1000000000"/>
    <s v="Contratación directa."/>
    <s v="Recursos propios "/>
    <s v="Agosto de 2024"/>
    <m/>
    <m/>
    <m/>
    <m/>
    <m/>
    <m/>
    <m/>
  </r>
  <r>
    <x v="1"/>
    <x v="1"/>
    <m/>
    <m/>
    <x v="1"/>
    <m/>
    <m/>
    <m/>
    <m/>
    <m/>
    <s v="Realizar análisis Fisico químico de la calidad del Recurso Hídrico y de los vertimientos realizados a la Ciénaga de la Virgen"/>
    <m/>
    <s v="Evidencias de la contratación del servicio _x000a_Informes de calidad del agua según muestras"/>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Lancha Transporte acuatico para realización de monitoreos"/>
    <n v="80000000"/>
    <s v="Contratación directa."/>
    <s v="Recursos propios "/>
    <s v="Agosto de 2024"/>
    <m/>
    <m/>
    <m/>
    <m/>
    <m/>
    <m/>
    <m/>
  </r>
  <r>
    <x v="1"/>
    <x v="1"/>
    <m/>
    <m/>
    <x v="1"/>
    <m/>
    <m/>
    <m/>
    <m/>
    <m/>
    <s v="Divulgar y socializar el objetivo y sus resultados."/>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100800000"/>
    <s v="Contratación directa."/>
    <s v="Recursos propios "/>
    <s v="Agosto de 2024"/>
    <m/>
    <m/>
    <m/>
    <m/>
    <m/>
    <m/>
    <m/>
  </r>
  <r>
    <x v="1"/>
    <x v="8"/>
    <s v="4.7.4."/>
    <s v="Desarrollar dos (2) proyectos de mejoramiento del Sistema Estabilizador de Mareas "/>
    <x v="1"/>
    <m/>
    <m/>
    <s v="Establecer acciones de conservación de ecosistemas naturales, flora y fauna silvestre, en los cuerpos de agua del Distrito de Cartagena"/>
    <s v="Obras para la prevención y control de inundaciones – Elementos de BEM"/>
    <m/>
    <s v="Diagnóstico del Sistema Bocana estabilizadora de Mareas BEM, Pescante de Laguna de Chambacú y su Centro de Información"/>
    <m/>
    <s v="Evidencias de la contratación del servicio _x000a_Informes de Diagnóstico realizado"/>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el Diagnóstico del Sistema Bocana estabilizadora de Mareas BEM, Pescante de Laguna de Chambacú y su Centro de Información"/>
    <n v="100000000"/>
    <s v="Contratación directa."/>
    <s v="Recursos propios "/>
    <s v="Agosto de 2024"/>
    <m/>
    <m/>
    <m/>
    <m/>
    <m/>
    <m/>
    <m/>
  </r>
  <r>
    <x v="1"/>
    <x v="1"/>
    <m/>
    <m/>
    <x v="1"/>
    <m/>
    <m/>
    <m/>
    <m/>
    <m/>
    <s v="Diseñar, implementar y poner en marcha el Laboratorio Ambiental Bocana"/>
    <m/>
    <s v="Documento de Informe Trimestral y anual de Avance en la implementación de acciones para el diseño y puesta en marcha del Laborarorio_x000a_Evidencias de las contrataciones, convenios y otros."/>
    <n v="4"/>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Diseño arquitectonico, y adecuación civil y fisica de la Bocana"/>
    <n v="1000000000"/>
    <s v="Contratación directa."/>
    <s v="Recursos propios "/>
    <s v="Agosto de 2024"/>
    <m/>
    <m/>
    <m/>
    <m/>
    <m/>
    <m/>
    <m/>
  </r>
  <r>
    <x v="1"/>
    <x v="1"/>
    <m/>
    <m/>
    <x v="1"/>
    <m/>
    <m/>
    <m/>
    <m/>
    <m/>
    <s v="Adquisición y mantenimiento de equipos y suministros para la operatividad de BEM"/>
    <m/>
    <s v="Evidencias de las contratacione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mpra y suministro de equipos para la operatividad del Sistema BEM"/>
    <n v="50000000"/>
    <s v="Contratación directa."/>
    <s v="Recursos propios "/>
    <s v="Agosto de 2024"/>
    <m/>
    <m/>
    <m/>
    <m/>
    <m/>
    <m/>
    <m/>
  </r>
  <r>
    <x v="1"/>
    <x v="1"/>
    <m/>
    <m/>
    <x v="1"/>
    <m/>
    <m/>
    <m/>
    <m/>
    <m/>
    <s v="Realizar acciones encaminadas al mantenimiento y restauración de Elementos del Sistema BEM"/>
    <m/>
    <s v="Informe de mantenimiento del sistema BEM"/>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implementación de accones de mantenimiento del Sistema BEM"/>
    <n v="29600000"/>
    <s v="Contratación directa."/>
    <s v="Recursos propios "/>
    <s v="Agosto de 2024"/>
    <m/>
    <m/>
    <m/>
    <m/>
    <m/>
    <m/>
    <m/>
  </r>
  <r>
    <x v="1"/>
    <x v="8"/>
    <s v="4.7.4."/>
    <s v="Desarrollar veinte (20) campañas de educación ambiental sobre conservación y protección del espacio verde para habitantes de zonas aledañas a la Ciénaga de la Virgen"/>
    <x v="1"/>
    <m/>
    <m/>
    <s v="Reducir la contaminación de los cuerpos de agua mediante estrategias de control de vertimientos, implementación de prácticas ambientales sostenibles y la adecuada gestión de residuos sólidos y de construcción."/>
    <s v="Documentos de lineamientos técnicos para el ordenamiento ambiental territorial"/>
    <m/>
    <s v="Revisión de lineamientos técnicos para el ordenamiento ambiental territorial e identificar las comunidades o grupos de beneficiarios en las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comunidades o grupos de beneficiarios en las zonas aledañas a la Ciénaga de la Virgen"/>
    <n v="80000000"/>
    <s v="Contratación directa."/>
    <s v="Recursos propios "/>
    <s v="Agosto de 2024"/>
    <m/>
    <m/>
    <m/>
    <m/>
    <m/>
    <m/>
    <m/>
  </r>
  <r>
    <x v="1"/>
    <x v="1"/>
    <m/>
    <m/>
    <x v="1"/>
    <m/>
    <m/>
    <m/>
    <m/>
    <m/>
    <s v="Identificar las estrategias de Educación Ambiental a implementar y establecer cronograma de implementación de campañas"/>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estrategias de Educación Ambiental a implementar"/>
    <n v="33600000"/>
    <s v="Contratación directa."/>
    <s v="Recursos propios "/>
    <s v="Agosto de 2024"/>
    <m/>
    <m/>
    <m/>
    <m/>
    <m/>
    <m/>
    <m/>
  </r>
  <r>
    <x v="1"/>
    <x v="1"/>
    <m/>
    <m/>
    <x v="1"/>
    <m/>
    <m/>
    <m/>
    <m/>
    <m/>
    <s v="Diseñar e Implementar un programa de educación ambiental con enfoque diferencial que promueva la acción social comunitaria para protección y cuidado del ambiente en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señar e Implementar un programa de educación ambiental con enfoque diferencial "/>
    <n v="60000000"/>
    <s v="Contratación directa."/>
    <s v="Recursos propios "/>
    <s v="Agosto de 2024"/>
    <m/>
    <m/>
    <m/>
    <m/>
    <m/>
    <m/>
    <m/>
  </r>
  <r>
    <x v="1"/>
    <x v="1"/>
    <m/>
    <m/>
    <x v="1"/>
    <m/>
    <m/>
    <m/>
    <m/>
    <m/>
    <s v="Realizar acciones tendientes a la ejecución de campañas "/>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ejecución de campañas "/>
    <n v="96000000"/>
    <s v="Contratación directa."/>
    <s v="Recursos propios "/>
    <s v="Agosto de 2024"/>
    <m/>
    <m/>
    <m/>
    <m/>
    <m/>
    <m/>
    <m/>
  </r>
  <r>
    <x v="9"/>
    <x v="7"/>
    <s v="4.3.2."/>
    <s v="Restaurar ocho (8) hectáreas de áreas degradada"/>
    <x v="10"/>
    <n v="2024130010090"/>
    <s v="Reducir las áreas degradadas por acciones antrópicas en el perímetro urbano de Cartagena de Indias"/>
    <s v="Reducir las áreas degradadas por acciones antrópicas en el perímetro urbano de Cartagena de Indias"/>
    <s v="8 héctaras de áreas degradadas con servicio de recuperación y restauración de ecosistemas"/>
    <n v="1"/>
    <s v="Realizar el diagnóstico biofísico de los puntos críticos de las áreas a intervenir en el perímetro urbano de Cartagena"/>
    <s v="N/A"/>
    <s v="SIN DEFINIR"/>
    <s v="SIN DEFINIR"/>
    <m/>
    <m/>
    <m/>
    <m/>
    <m/>
    <m/>
    <m/>
    <m/>
    <m/>
    <m/>
    <m/>
    <m/>
    <m/>
    <m/>
    <m/>
    <m/>
    <m/>
    <m/>
    <m/>
    <m/>
    <m/>
  </r>
  <r>
    <x v="1"/>
    <x v="1"/>
    <m/>
    <m/>
    <x v="1"/>
    <m/>
    <m/>
    <m/>
    <m/>
    <m/>
    <s v="Realizar Jornadas de recuperación y restauración con diferentes técnicas de bioingeniería de las áreas que se encuentren degradadas ambientalmente"/>
    <m/>
    <s v="SIN DEFINIR"/>
    <s v="SIN DEFINIR"/>
    <m/>
    <m/>
    <m/>
    <m/>
    <m/>
    <m/>
    <m/>
    <m/>
    <m/>
    <m/>
    <m/>
    <m/>
    <m/>
    <m/>
    <m/>
    <m/>
    <m/>
    <m/>
    <m/>
    <m/>
    <m/>
  </r>
  <r>
    <x v="1"/>
    <x v="1"/>
    <m/>
    <m/>
    <x v="1"/>
    <m/>
    <m/>
    <m/>
    <m/>
    <m/>
    <s v="Realizar visitas de inspección y control periódico a las zonas recuperadas, para evaluar sus condiciones biofísicas."/>
    <m/>
    <s v="SIN DEFINIR"/>
    <s v="SIN DEFINIR"/>
    <m/>
    <m/>
    <m/>
    <m/>
    <m/>
    <m/>
    <m/>
    <m/>
    <m/>
    <m/>
    <m/>
    <m/>
    <m/>
    <m/>
    <m/>
    <m/>
    <m/>
    <m/>
    <m/>
    <m/>
    <m/>
  </r>
  <r>
    <x v="1"/>
    <x v="1"/>
    <m/>
    <m/>
    <x v="1"/>
    <m/>
    <m/>
    <m/>
    <m/>
    <m/>
    <s v="Elaborar informe anual de seguimiento y monitoreo a las zonas recuperadas, que incluya resultados de indicadores de calidad biofísicos."/>
    <m/>
    <s v="SIN DEFINIR"/>
    <s v="SIN DEFINIR"/>
    <m/>
    <m/>
    <m/>
    <m/>
    <m/>
    <m/>
    <m/>
    <m/>
    <m/>
    <m/>
    <m/>
    <m/>
    <m/>
    <m/>
    <m/>
    <m/>
    <m/>
    <m/>
    <m/>
    <m/>
    <m/>
  </r>
  <r>
    <x v="8"/>
    <x v="9"/>
    <s v="4.7.3."/>
    <s v="Elaborar un (1) documento de acotamiento y priorización de ronda hídrica"/>
    <x v="11"/>
    <n v="2024130010093"/>
    <s v="Elaborar un documento de políticas para el acotamiento de cuerpos de agua en el perímetro urbano de la ciudad de Cartagena, para la conservación de su biodiversidad y servicios ecosistémicos."/>
    <s v="Aumentar la efectividad en la implementación de acciones encaminadas a la mejora en la gestión integral del recurso hídrico y las rondas hídricas en el área de jurisdicción de EPA Cartagena."/>
    <s v="1 Documento de política para la conservación de la biodiversidad y sus servicios ecosistémicos"/>
    <n v="0.3"/>
    <s v="Realizar acciones encaminadas al acotamiento de la ronda hídrica priorizada (Matute)"/>
    <s v="N/A"/>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ia para el acotamiento de la Ronda Hídrica de Arroyo Matute "/>
    <n v="350000000"/>
    <s v="Contratación directa."/>
    <s v="Recursos propios "/>
    <s v="Agosto de 2024"/>
    <n v="0"/>
    <n v="840000000"/>
    <n v="137800000"/>
    <m/>
    <m/>
    <s v="Contribución Sector Eléctrico"/>
    <m/>
  </r>
  <r>
    <x v="1"/>
    <x v="1"/>
    <m/>
    <m/>
    <x v="1"/>
    <m/>
    <m/>
    <m/>
    <m/>
    <m/>
    <s v="Divulgar y socializar los resultados del acotamiento de la Ronda Hídrica."/>
    <m/>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8000000"/>
    <s v="Contratación directa."/>
    <s v="Recursos propios "/>
    <s v="Agosto de 2024"/>
    <m/>
    <m/>
    <m/>
    <m/>
    <m/>
    <m/>
    <m/>
  </r>
  <r>
    <x v="10"/>
    <x v="1"/>
    <m/>
    <m/>
    <x v="1"/>
    <m/>
    <s v="Recuperar una (1) ronda hídrica priorizada a través del documento de acotamiento"/>
    <m/>
    <s v="4 Documentos de lineamientos técnicos con acuerdos de uso, ocupación y tenencia en áreas protegidas no vinculadas al Sistema Nacional de Áreas Protegidas"/>
    <n v="0.7"/>
    <s v="Priorizar áreas de ronda hídrica objeto de restauración y conservación. "/>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caracterizar y delimitar áreas de ronda hídrica objeto de restauración y conservación."/>
    <n v="48000000"/>
    <s v="Contratación directa."/>
    <s v="Recursos propios "/>
    <s v="Agosto de 2024"/>
    <m/>
    <m/>
    <m/>
    <m/>
    <m/>
    <m/>
    <m/>
  </r>
  <r>
    <x v="1"/>
    <x v="1"/>
    <m/>
    <m/>
    <x v="1"/>
    <m/>
    <m/>
    <m/>
    <m/>
    <m/>
    <s v="Definir y ejecutar acciones para la restauración y conservación de la biodiversidad y servicios ecosistémicos del recurso hídrico"/>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Analizar muestras de calidad de agua y de los vertimientos ilegales en los cuerpos de agua del Distrito de Cartagena (área urbana)"/>
    <m/>
    <s v="Evidencias de la contratación del servicio _x000a_Informes de calidad según del agu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analizar muestras de calidad de agua y de los vertimientos ilegales en los cuerpos de agua del Distrito de Cartagena (área urbana)"/>
    <n v="254000000"/>
    <s v="Contratación directa."/>
    <s v="Recursos propios "/>
    <s v="Agosto de 2024"/>
    <m/>
    <m/>
    <m/>
    <m/>
    <m/>
    <m/>
    <m/>
  </r>
  <r>
    <x v="8"/>
    <x v="3"/>
    <s v="4.7.1"/>
    <s v="Extraer ciento cuarenta mil (140.000) metros cúbicos de sedimentos en la Bocana y laguna de Chambacú "/>
    <x v="12"/>
    <n v="2024130010097"/>
    <s v="recuperar ambientalmente las condiciones hidrológicas e hidráulicas de los principales cuerpos de agua del distrito de cartagena, ciénaga de la virgen y laguna de chambacú a través de jornada de relimpia y restauración de sus ecosistemas."/>
    <s v="Recuperar ambientalmente las condiciones hidrológicas e hidráulicas de los principales cuerpos de agua del Distrito de Cartagena, Ciénaga de la Virgen y Laguna de Chambacú a través de jornada de relimpia y restauración de sus ecosistemas."/>
    <s v="Servicio de Dragado (Relimpia) de 140.000 m3 de residuos"/>
    <n v="1"/>
    <s v="Realizar batimetrías a la unidades Dársena, Canal de Aducción, Zona de bajamar y pantalla direccional del BEM."/>
    <s v="N/A"/>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batimetrias a las unidades Dársena, Canal De Aducción, zona de mar y pantalla direccional del BEM."/>
    <n v="300000000"/>
    <s v="Contratación directa."/>
    <s v="Recursos propios "/>
    <s v="Agosto de 2024"/>
    <n v="0"/>
    <n v="1143005614"/>
    <m/>
    <m/>
    <m/>
    <s v="Contribución Sector Eléctrico"/>
    <m/>
  </r>
  <r>
    <x v="1"/>
    <x v="1"/>
    <m/>
    <m/>
    <x v="1"/>
    <m/>
    <m/>
    <m/>
    <m/>
    <m/>
    <s v="Realizar el diagnóstico y batimetrías de la laguna de Chambacú."/>
    <m/>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el diagnóstico y batimetrías de la laguna de Chambacú."/>
    <n v="100000000"/>
    <s v="Contratación directa."/>
    <s v="Recursos propios "/>
    <s v="Agosto de 2024"/>
    <m/>
    <m/>
    <m/>
    <m/>
    <m/>
    <m/>
    <m/>
  </r>
  <r>
    <x v="1"/>
    <x v="1"/>
    <m/>
    <m/>
    <x v="1"/>
    <m/>
    <m/>
    <m/>
    <m/>
    <m/>
    <s v="Realizar actividades de relimpia unidades Dársena, Canal de Aducción, zona de mar y pantalla direccional del BEM"/>
    <m/>
    <s v="Evidencias de la contratación del servicio_x000a_Informes de resultado de la Relimpi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n v="0"/>
    <s v="Contratación directa."/>
    <s v="Recursos propios "/>
    <s v="Agosto de 2024"/>
    <m/>
    <m/>
    <m/>
    <m/>
    <m/>
    <m/>
    <m/>
  </r>
  <r>
    <x v="1"/>
    <x v="1"/>
    <m/>
    <m/>
    <x v="1"/>
    <m/>
    <m/>
    <m/>
    <m/>
    <m/>
    <s v="Establecer campañas de control y vigilancia en la zona donde existen los mayores tensores ambientales."/>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control y vigilancia en la zona donde existen los mayores tensores ambientales."/>
    <n v="300000000"/>
    <s v="Contratación directa."/>
    <s v="Recursos propios "/>
    <s v="Agosto de 2024"/>
    <m/>
    <m/>
    <m/>
    <m/>
    <m/>
    <m/>
    <m/>
  </r>
  <r>
    <x v="1"/>
    <x v="1"/>
    <m/>
    <m/>
    <x v="1"/>
    <m/>
    <m/>
    <m/>
    <m/>
    <m/>
    <s v="Realizar campañas de socialización y concientizació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socialización y concientización"/>
    <n v="300000000"/>
    <s v="Contratación directa."/>
    <s v="Recursos propios "/>
    <s v="Agosto de 20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9" firstHeaderRow="1" firstDataRow="1" firstDataCol="1"/>
  <pivotFields count="35">
    <pivotField showAll="0">
      <items count="12">
        <item x="10"/>
        <item x="5"/>
        <item x="4"/>
        <item x="7"/>
        <item x="9"/>
        <item x="3"/>
        <item x="8"/>
        <item x="6"/>
        <item x="2"/>
        <item x="0"/>
        <item x="1"/>
        <item t="default"/>
      </items>
    </pivotField>
    <pivotField axis="axisRow" showAll="0">
      <items count="11">
        <item x="6"/>
        <item x="2"/>
        <item x="7"/>
        <item x="3"/>
        <item x="0"/>
        <item x="4"/>
        <item x="5"/>
        <item x="8"/>
        <item x="9"/>
        <item x="1"/>
        <item t="default"/>
      </items>
    </pivotField>
    <pivotField showAll="0"/>
    <pivotField showAll="0"/>
    <pivotField axis="axisRow" showAll="0">
      <items count="14">
        <item x="11"/>
        <item x="6"/>
        <item x="3"/>
        <item x="0"/>
        <item x="4"/>
        <item x="7"/>
        <item x="2"/>
        <item x="5"/>
        <item x="8"/>
        <item x="10"/>
        <item x="12"/>
        <item x="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26">
    <i>
      <x/>
    </i>
    <i r="1">
      <x v="1"/>
    </i>
    <i r="1">
      <x v="5"/>
    </i>
    <i>
      <x v="1"/>
    </i>
    <i r="1">
      <x v="6"/>
    </i>
    <i>
      <x v="2"/>
    </i>
    <i r="1">
      <x v="8"/>
    </i>
    <i r="1">
      <x v="9"/>
    </i>
    <i r="1">
      <x v="12"/>
    </i>
    <i>
      <x v="3"/>
    </i>
    <i r="1">
      <x v="2"/>
    </i>
    <i r="1">
      <x v="10"/>
    </i>
    <i>
      <x v="4"/>
    </i>
    <i r="1">
      <x v="3"/>
    </i>
    <i>
      <x v="5"/>
    </i>
    <i r="1">
      <x v="4"/>
    </i>
    <i>
      <x v="6"/>
    </i>
    <i r="1">
      <x v="7"/>
    </i>
    <i>
      <x v="7"/>
    </i>
    <i r="1">
      <x v="11"/>
    </i>
    <i r="1">
      <x v="12"/>
    </i>
    <i>
      <x v="8"/>
    </i>
    <i r="1">
      <x/>
    </i>
    <i>
      <x v="9"/>
    </i>
    <i r="1">
      <x v="1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24" zoomScale="150" zoomScaleNormal="80" workbookViewId="0">
      <selection activeCell="B32" sqref="B32:H32"/>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1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625" style="10" customWidth="1"/>
    <col min="14" max="15" width="10.875" style="10"/>
    <col min="16" max="16" width="16.625" style="10" customWidth="1"/>
    <col min="17" max="17" width="20.375" style="10" customWidth="1"/>
    <col min="18" max="18" width="18.62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125" style="10" customWidth="1"/>
    <col min="27" max="27" width="28.625" style="10" customWidth="1"/>
    <col min="28" max="28" width="19.375" style="10" customWidth="1"/>
    <col min="29" max="29" width="21.125" style="10" customWidth="1"/>
    <col min="30" max="30" width="21.875" style="10" customWidth="1"/>
    <col min="31" max="31" width="25.375" style="10" customWidth="1"/>
    <col min="32" max="32" width="22.125" style="10" customWidth="1"/>
    <col min="33" max="33" width="29.625" style="10" customWidth="1"/>
    <col min="34" max="34" width="18.625" style="10" customWidth="1"/>
    <col min="35" max="35" width="18.125" style="10" customWidth="1"/>
    <col min="36" max="36" width="22.125" style="10" customWidth="1"/>
    <col min="37" max="16384" width="10.875" style="10"/>
  </cols>
  <sheetData>
    <row r="1" spans="1:50" ht="54.75" customHeight="1">
      <c r="A1" s="244" t="s">
        <v>159</v>
      </c>
      <c r="B1" s="244"/>
      <c r="C1" s="244"/>
      <c r="D1" s="244"/>
      <c r="E1" s="244"/>
      <c r="F1" s="244"/>
      <c r="G1" s="244"/>
      <c r="H1" s="244"/>
    </row>
    <row r="2" spans="1:50" ht="33" customHeight="1">
      <c r="A2" s="248" t="s">
        <v>178</v>
      </c>
      <c r="B2" s="248"/>
      <c r="C2" s="248"/>
      <c r="D2" s="248"/>
      <c r="E2" s="248"/>
      <c r="F2" s="248"/>
      <c r="G2" s="248"/>
      <c r="H2" s="248"/>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93</v>
      </c>
      <c r="B3" s="243" t="s">
        <v>106</v>
      </c>
      <c r="C3" s="243"/>
      <c r="D3" s="243"/>
      <c r="E3" s="243"/>
      <c r="F3" s="243"/>
      <c r="G3" s="243"/>
      <c r="H3" s="243"/>
    </row>
    <row r="4" spans="1:50" ht="48" customHeight="1">
      <c r="A4" s="14" t="s">
        <v>165</v>
      </c>
      <c r="B4" s="245" t="s">
        <v>184</v>
      </c>
      <c r="C4" s="246"/>
      <c r="D4" s="246"/>
      <c r="E4" s="246"/>
      <c r="F4" s="246"/>
      <c r="G4" s="246"/>
      <c r="H4" s="247"/>
    </row>
    <row r="5" spans="1:50" ht="31.5" customHeight="1">
      <c r="A5" s="14" t="s">
        <v>183</v>
      </c>
      <c r="B5" s="243" t="s">
        <v>107</v>
      </c>
      <c r="C5" s="243"/>
      <c r="D5" s="243"/>
      <c r="E5" s="243"/>
      <c r="F5" s="243"/>
      <c r="G5" s="243"/>
      <c r="H5" s="243"/>
    </row>
    <row r="6" spans="1:50" ht="40.5" customHeight="1">
      <c r="A6" s="14" t="s">
        <v>81</v>
      </c>
      <c r="B6" s="245" t="s">
        <v>108</v>
      </c>
      <c r="C6" s="246"/>
      <c r="D6" s="246"/>
      <c r="E6" s="246"/>
      <c r="F6" s="246"/>
      <c r="G6" s="246"/>
      <c r="H6" s="247"/>
    </row>
    <row r="7" spans="1:50" ht="41.1" customHeight="1">
      <c r="A7" s="14" t="s">
        <v>99</v>
      </c>
      <c r="B7" s="243" t="s">
        <v>109</v>
      </c>
      <c r="C7" s="243"/>
      <c r="D7" s="243"/>
      <c r="E7" s="243"/>
      <c r="F7" s="243"/>
      <c r="G7" s="243"/>
      <c r="H7" s="243"/>
    </row>
    <row r="8" spans="1:50" ht="48.95" customHeight="1">
      <c r="A8" s="14" t="s">
        <v>33</v>
      </c>
      <c r="B8" s="243" t="s">
        <v>190</v>
      </c>
      <c r="C8" s="243"/>
      <c r="D8" s="243"/>
      <c r="E8" s="243"/>
      <c r="F8" s="243"/>
      <c r="G8" s="243"/>
      <c r="H8" s="243"/>
    </row>
    <row r="9" spans="1:50" ht="48.95" customHeight="1">
      <c r="A9" s="14" t="s">
        <v>191</v>
      </c>
      <c r="B9" s="245" t="s">
        <v>192</v>
      </c>
      <c r="C9" s="246"/>
      <c r="D9" s="246"/>
      <c r="E9" s="246"/>
      <c r="F9" s="246"/>
      <c r="G9" s="246"/>
      <c r="H9" s="247"/>
    </row>
    <row r="10" spans="1:50" ht="30">
      <c r="A10" s="14" t="s">
        <v>34</v>
      </c>
      <c r="B10" s="243" t="s">
        <v>110</v>
      </c>
      <c r="C10" s="243"/>
      <c r="D10" s="243"/>
      <c r="E10" s="243"/>
      <c r="F10" s="243"/>
      <c r="G10" s="243"/>
      <c r="H10" s="243"/>
    </row>
    <row r="11" spans="1:50" ht="30">
      <c r="A11" s="14" t="s">
        <v>8</v>
      </c>
      <c r="B11" s="243" t="s">
        <v>111</v>
      </c>
      <c r="C11" s="243"/>
      <c r="D11" s="243"/>
      <c r="E11" s="243"/>
      <c r="F11" s="243"/>
      <c r="G11" s="243"/>
      <c r="H11" s="243"/>
    </row>
    <row r="12" spans="1:50" ht="33.950000000000003" customHeight="1">
      <c r="A12" s="14" t="s">
        <v>82</v>
      </c>
      <c r="B12" s="243" t="s">
        <v>112</v>
      </c>
      <c r="C12" s="243"/>
      <c r="D12" s="243"/>
      <c r="E12" s="243"/>
      <c r="F12" s="243"/>
      <c r="G12" s="243"/>
      <c r="H12" s="243"/>
    </row>
    <row r="13" spans="1:50" ht="30">
      <c r="A13" s="14" t="s">
        <v>29</v>
      </c>
      <c r="B13" s="243" t="s">
        <v>113</v>
      </c>
      <c r="C13" s="243"/>
      <c r="D13" s="243"/>
      <c r="E13" s="243"/>
      <c r="F13" s="243"/>
      <c r="G13" s="243"/>
      <c r="H13" s="243"/>
    </row>
    <row r="14" spans="1:50" ht="30">
      <c r="A14" s="14" t="s">
        <v>103</v>
      </c>
      <c r="B14" s="243" t="s">
        <v>114</v>
      </c>
      <c r="C14" s="243"/>
      <c r="D14" s="243"/>
      <c r="E14" s="243"/>
      <c r="F14" s="243"/>
      <c r="G14" s="243"/>
      <c r="H14" s="243"/>
    </row>
    <row r="15" spans="1:50" ht="44.1" customHeight="1">
      <c r="A15" s="14" t="s">
        <v>100</v>
      </c>
      <c r="B15" s="243" t="s">
        <v>115</v>
      </c>
      <c r="C15" s="243"/>
      <c r="D15" s="243"/>
      <c r="E15" s="243"/>
      <c r="F15" s="243"/>
      <c r="G15" s="243"/>
      <c r="H15" s="243"/>
    </row>
    <row r="16" spans="1:50" ht="60">
      <c r="A16" s="14" t="s">
        <v>9</v>
      </c>
      <c r="B16" s="243" t="s">
        <v>116</v>
      </c>
      <c r="C16" s="243"/>
      <c r="D16" s="243"/>
      <c r="E16" s="243"/>
      <c r="F16" s="243"/>
      <c r="G16" s="243"/>
      <c r="H16" s="243"/>
    </row>
    <row r="17" spans="1:8" ht="58.5" customHeight="1">
      <c r="A17" s="14" t="s">
        <v>30</v>
      </c>
      <c r="B17" s="243" t="s">
        <v>117</v>
      </c>
      <c r="C17" s="243"/>
      <c r="D17" s="243"/>
      <c r="E17" s="243"/>
      <c r="F17" s="243"/>
      <c r="G17" s="243"/>
      <c r="H17" s="243"/>
    </row>
    <row r="18" spans="1:8" ht="30">
      <c r="A18" s="14" t="s">
        <v>83</v>
      </c>
      <c r="B18" s="243" t="s">
        <v>118</v>
      </c>
      <c r="C18" s="243"/>
      <c r="D18" s="243"/>
      <c r="E18" s="243"/>
      <c r="F18" s="243"/>
      <c r="G18" s="243"/>
      <c r="H18" s="243"/>
    </row>
    <row r="19" spans="1:8" ht="30" customHeight="1">
      <c r="A19" s="250"/>
      <c r="B19" s="251"/>
      <c r="C19" s="251"/>
      <c r="D19" s="251"/>
      <c r="E19" s="251"/>
      <c r="F19" s="251"/>
      <c r="G19" s="251"/>
      <c r="H19" s="252"/>
    </row>
    <row r="20" spans="1:8" ht="37.5" customHeight="1">
      <c r="A20" s="248" t="s">
        <v>179</v>
      </c>
      <c r="B20" s="248"/>
      <c r="C20" s="248"/>
      <c r="D20" s="248"/>
      <c r="E20" s="248"/>
      <c r="F20" s="248"/>
      <c r="G20" s="248"/>
      <c r="H20" s="248"/>
    </row>
    <row r="21" spans="1:8" ht="117" customHeight="1">
      <c r="A21" s="253" t="s">
        <v>35</v>
      </c>
      <c r="B21" s="253"/>
      <c r="C21" s="253"/>
      <c r="D21" s="253"/>
      <c r="E21" s="253"/>
      <c r="F21" s="253"/>
      <c r="G21" s="253"/>
      <c r="H21" s="253"/>
    </row>
    <row r="22" spans="1:8" ht="117" customHeight="1">
      <c r="A22" s="14" t="s">
        <v>99</v>
      </c>
      <c r="B22" s="243" t="s">
        <v>109</v>
      </c>
      <c r="C22" s="243"/>
      <c r="D22" s="243"/>
      <c r="E22" s="243"/>
      <c r="F22" s="243"/>
      <c r="G22" s="243"/>
      <c r="H22" s="243"/>
    </row>
    <row r="23" spans="1:8" ht="167.1" customHeight="1">
      <c r="A23" s="14" t="s">
        <v>84</v>
      </c>
      <c r="B23" s="253" t="s">
        <v>119</v>
      </c>
      <c r="C23" s="253"/>
      <c r="D23" s="253"/>
      <c r="E23" s="253"/>
      <c r="F23" s="253"/>
      <c r="G23" s="253"/>
      <c r="H23" s="253"/>
    </row>
    <row r="24" spans="1:8" ht="69.75" customHeight="1">
      <c r="A24" s="14" t="s">
        <v>185</v>
      </c>
      <c r="B24" s="253" t="s">
        <v>120</v>
      </c>
      <c r="C24" s="253"/>
      <c r="D24" s="253"/>
      <c r="E24" s="253"/>
      <c r="F24" s="253"/>
      <c r="G24" s="253"/>
      <c r="H24" s="253"/>
    </row>
    <row r="25" spans="1:8" ht="60" customHeight="1">
      <c r="A25" s="14" t="s">
        <v>186</v>
      </c>
      <c r="B25" s="253" t="s">
        <v>122</v>
      </c>
      <c r="C25" s="253"/>
      <c r="D25" s="253"/>
      <c r="E25" s="253"/>
      <c r="F25" s="253"/>
      <c r="G25" s="253"/>
      <c r="H25" s="253"/>
    </row>
    <row r="26" spans="1:8" ht="24.75" customHeight="1">
      <c r="A26" s="15" t="s">
        <v>86</v>
      </c>
      <c r="B26" s="249" t="s">
        <v>121</v>
      </c>
      <c r="C26" s="249"/>
      <c r="D26" s="249"/>
      <c r="E26" s="249"/>
      <c r="F26" s="249"/>
      <c r="G26" s="249"/>
      <c r="H26" s="249"/>
    </row>
    <row r="27" spans="1:8" ht="26.25" customHeight="1">
      <c r="A27" s="15" t="s">
        <v>87</v>
      </c>
      <c r="B27" s="249" t="s">
        <v>101</v>
      </c>
      <c r="C27" s="249"/>
      <c r="D27" s="249"/>
      <c r="E27" s="249"/>
      <c r="F27" s="249"/>
      <c r="G27" s="249"/>
      <c r="H27" s="249"/>
    </row>
    <row r="28" spans="1:8" ht="53.25" customHeight="1">
      <c r="A28" s="14" t="s">
        <v>166</v>
      </c>
      <c r="B28" s="253" t="s">
        <v>172</v>
      </c>
      <c r="C28" s="253"/>
      <c r="D28" s="253"/>
      <c r="E28" s="253"/>
      <c r="F28" s="253"/>
      <c r="G28" s="253"/>
      <c r="H28" s="253"/>
    </row>
    <row r="29" spans="1:8" ht="45" customHeight="1">
      <c r="A29" s="14" t="s">
        <v>168</v>
      </c>
      <c r="B29" s="269" t="s">
        <v>173</v>
      </c>
      <c r="C29" s="270"/>
      <c r="D29" s="270"/>
      <c r="E29" s="270"/>
      <c r="F29" s="270"/>
      <c r="G29" s="270"/>
      <c r="H29" s="271"/>
    </row>
    <row r="30" spans="1:8" ht="45" customHeight="1">
      <c r="A30" s="14" t="s">
        <v>167</v>
      </c>
      <c r="B30" s="269" t="s">
        <v>174</v>
      </c>
      <c r="C30" s="270"/>
      <c r="D30" s="270"/>
      <c r="E30" s="270"/>
      <c r="F30" s="270"/>
      <c r="G30" s="270"/>
      <c r="H30" s="271"/>
    </row>
    <row r="31" spans="1:8" ht="45" customHeight="1">
      <c r="A31" s="14" t="s">
        <v>157</v>
      </c>
      <c r="B31" s="269" t="s">
        <v>175</v>
      </c>
      <c r="C31" s="270"/>
      <c r="D31" s="270"/>
      <c r="E31" s="270"/>
      <c r="F31" s="270"/>
      <c r="G31" s="270"/>
      <c r="H31" s="271"/>
    </row>
    <row r="32" spans="1:8" ht="33" customHeight="1">
      <c r="A32" s="15" t="s">
        <v>187</v>
      </c>
      <c r="B32" s="253" t="s">
        <v>123</v>
      </c>
      <c r="C32" s="253"/>
      <c r="D32" s="253"/>
      <c r="E32" s="253"/>
      <c r="F32" s="253"/>
      <c r="G32" s="253"/>
      <c r="H32" s="253"/>
    </row>
    <row r="33" spans="1:8" ht="39" customHeight="1">
      <c r="A33" s="14" t="s">
        <v>88</v>
      </c>
      <c r="B33" s="249" t="s">
        <v>176</v>
      </c>
      <c r="C33" s="249"/>
      <c r="D33" s="249"/>
      <c r="E33" s="249"/>
      <c r="F33" s="249"/>
      <c r="G33" s="249"/>
      <c r="H33" s="249"/>
    </row>
    <row r="34" spans="1:8" ht="39" customHeight="1">
      <c r="A34" s="248" t="s">
        <v>216</v>
      </c>
      <c r="B34" s="248"/>
      <c r="C34" s="248"/>
      <c r="D34" s="248"/>
      <c r="E34" s="248"/>
      <c r="F34" s="248"/>
      <c r="G34" s="248"/>
      <c r="H34" s="248"/>
    </row>
    <row r="35" spans="1:8" ht="79.5" customHeight="1">
      <c r="A35" s="245" t="s">
        <v>217</v>
      </c>
      <c r="B35" s="246"/>
      <c r="C35" s="246"/>
      <c r="D35" s="246"/>
      <c r="E35" s="246"/>
      <c r="F35" s="246"/>
      <c r="G35" s="246"/>
      <c r="H35" s="247"/>
    </row>
    <row r="36" spans="1:8" ht="33" customHeight="1">
      <c r="A36" s="14" t="s">
        <v>26</v>
      </c>
      <c r="B36" s="253" t="s">
        <v>146</v>
      </c>
      <c r="C36" s="253"/>
      <c r="D36" s="253"/>
      <c r="E36" s="253"/>
      <c r="F36" s="253"/>
      <c r="G36" s="253"/>
      <c r="H36" s="253"/>
    </row>
    <row r="37" spans="1:8" ht="33" customHeight="1">
      <c r="A37" s="14" t="s">
        <v>27</v>
      </c>
      <c r="B37" s="253" t="s">
        <v>147</v>
      </c>
      <c r="C37" s="253"/>
      <c r="D37" s="253"/>
      <c r="E37" s="253"/>
      <c r="F37" s="253"/>
      <c r="G37" s="253"/>
      <c r="H37" s="253"/>
    </row>
    <row r="38" spans="1:8" ht="33" customHeight="1">
      <c r="A38" s="24"/>
      <c r="B38" s="25"/>
      <c r="C38" s="25"/>
      <c r="D38" s="25"/>
      <c r="E38" s="25"/>
      <c r="F38" s="25"/>
      <c r="G38" s="25"/>
      <c r="H38" s="26"/>
    </row>
    <row r="39" spans="1:8" ht="34.5" customHeight="1">
      <c r="A39" s="248" t="s">
        <v>180</v>
      </c>
      <c r="B39" s="248"/>
      <c r="C39" s="248"/>
      <c r="D39" s="248"/>
      <c r="E39" s="248"/>
      <c r="F39" s="248"/>
      <c r="G39" s="248"/>
      <c r="H39" s="248"/>
    </row>
    <row r="40" spans="1:8" ht="34.5" customHeight="1">
      <c r="A40" s="14" t="s">
        <v>10</v>
      </c>
      <c r="B40" s="253" t="s">
        <v>124</v>
      </c>
      <c r="C40" s="253"/>
      <c r="D40" s="253"/>
      <c r="E40" s="253"/>
      <c r="F40" s="253"/>
      <c r="G40" s="253"/>
      <c r="H40" s="253"/>
    </row>
    <row r="41" spans="1:8" ht="29.25" customHeight="1">
      <c r="A41" s="14" t="s">
        <v>11</v>
      </c>
      <c r="B41" s="253" t="s">
        <v>125</v>
      </c>
      <c r="C41" s="253"/>
      <c r="D41" s="253"/>
      <c r="E41" s="253"/>
      <c r="F41" s="253"/>
      <c r="G41" s="253"/>
      <c r="H41" s="253"/>
    </row>
    <row r="42" spans="1:8" ht="42" customHeight="1">
      <c r="A42" s="14" t="s">
        <v>148</v>
      </c>
      <c r="B42" s="253" t="s">
        <v>194</v>
      </c>
      <c r="C42" s="253"/>
      <c r="D42" s="253"/>
      <c r="E42" s="253"/>
      <c r="F42" s="253"/>
      <c r="G42" s="253"/>
      <c r="H42" s="253"/>
    </row>
    <row r="43" spans="1:8" ht="42" customHeight="1">
      <c r="A43" s="14" t="s">
        <v>196</v>
      </c>
      <c r="B43" s="269" t="s">
        <v>197</v>
      </c>
      <c r="C43" s="270"/>
      <c r="D43" s="270"/>
      <c r="E43" s="270"/>
      <c r="F43" s="270"/>
      <c r="G43" s="270"/>
      <c r="H43" s="271"/>
    </row>
    <row r="44" spans="1:8" ht="42" customHeight="1">
      <c r="A44" s="14" t="s">
        <v>149</v>
      </c>
      <c r="B44" s="269" t="s">
        <v>198</v>
      </c>
      <c r="C44" s="270"/>
      <c r="D44" s="270"/>
      <c r="E44" s="270"/>
      <c r="F44" s="270"/>
      <c r="G44" s="270"/>
      <c r="H44" s="271"/>
    </row>
    <row r="45" spans="1:8" ht="42" customHeight="1">
      <c r="A45" s="14" t="s">
        <v>199</v>
      </c>
      <c r="B45" s="269" t="s">
        <v>201</v>
      </c>
      <c r="C45" s="270"/>
      <c r="D45" s="270"/>
      <c r="E45" s="270"/>
      <c r="F45" s="270"/>
      <c r="G45" s="270"/>
      <c r="H45" s="271"/>
    </row>
    <row r="46" spans="1:8" ht="86.1" customHeight="1">
      <c r="A46" s="16" t="s">
        <v>203</v>
      </c>
      <c r="B46" s="254" t="s">
        <v>126</v>
      </c>
      <c r="C46" s="254"/>
      <c r="D46" s="254"/>
      <c r="E46" s="254"/>
      <c r="F46" s="254"/>
      <c r="G46" s="254"/>
      <c r="H46" s="254"/>
    </row>
    <row r="47" spans="1:8" ht="39.75" customHeight="1">
      <c r="A47" s="16" t="s">
        <v>210</v>
      </c>
      <c r="B47" s="256" t="s">
        <v>218</v>
      </c>
      <c r="C47" s="257"/>
      <c r="D47" s="257"/>
      <c r="E47" s="257"/>
      <c r="F47" s="257"/>
      <c r="G47" s="257"/>
      <c r="H47" s="258"/>
    </row>
    <row r="48" spans="1:8" ht="31.5" customHeight="1">
      <c r="A48" s="16" t="s">
        <v>12</v>
      </c>
      <c r="B48" s="254" t="s">
        <v>202</v>
      </c>
      <c r="C48" s="254"/>
      <c r="D48" s="254"/>
      <c r="E48" s="254"/>
      <c r="F48" s="254"/>
      <c r="G48" s="254"/>
      <c r="H48" s="254"/>
    </row>
    <row r="49" spans="1:8" ht="30">
      <c r="A49" s="16" t="s">
        <v>204</v>
      </c>
      <c r="B49" s="254" t="s">
        <v>127</v>
      </c>
      <c r="C49" s="254"/>
      <c r="D49" s="254"/>
      <c r="E49" s="254"/>
      <c r="F49" s="254"/>
      <c r="G49" s="254"/>
      <c r="H49" s="254"/>
    </row>
    <row r="50" spans="1:8" ht="43.5" customHeight="1">
      <c r="A50" s="16" t="s">
        <v>14</v>
      </c>
      <c r="B50" s="254" t="s">
        <v>128</v>
      </c>
      <c r="C50" s="254"/>
      <c r="D50" s="254"/>
      <c r="E50" s="254"/>
      <c r="F50" s="254"/>
      <c r="G50" s="254"/>
      <c r="H50" s="254"/>
    </row>
    <row r="51" spans="1:8" ht="40.5" customHeight="1">
      <c r="A51" s="16" t="s">
        <v>15</v>
      </c>
      <c r="B51" s="254" t="s">
        <v>129</v>
      </c>
      <c r="C51" s="254"/>
      <c r="D51" s="254"/>
      <c r="E51" s="254"/>
      <c r="F51" s="254"/>
      <c r="G51" s="254"/>
      <c r="H51" s="254"/>
    </row>
    <row r="52" spans="1:8" ht="75.75" customHeight="1">
      <c r="A52" s="17" t="s">
        <v>16</v>
      </c>
      <c r="B52" s="255" t="s">
        <v>130</v>
      </c>
      <c r="C52" s="255"/>
      <c r="D52" s="255"/>
      <c r="E52" s="255"/>
      <c r="F52" s="255"/>
      <c r="G52" s="255"/>
      <c r="H52" s="255"/>
    </row>
    <row r="53" spans="1:8" ht="41.25" customHeight="1">
      <c r="A53" s="17" t="s">
        <v>17</v>
      </c>
      <c r="B53" s="255" t="s">
        <v>131</v>
      </c>
      <c r="C53" s="255"/>
      <c r="D53" s="255"/>
      <c r="E53" s="255"/>
      <c r="F53" s="255"/>
      <c r="G53" s="255"/>
      <c r="H53" s="255"/>
    </row>
    <row r="54" spans="1:8" ht="47.45" customHeight="1">
      <c r="A54" s="17" t="s">
        <v>164</v>
      </c>
      <c r="B54" s="255" t="s">
        <v>132</v>
      </c>
      <c r="C54" s="255"/>
      <c r="D54" s="255"/>
      <c r="E54" s="255"/>
      <c r="F54" s="255"/>
      <c r="G54" s="255"/>
      <c r="H54" s="255"/>
    </row>
    <row r="55" spans="1:8" ht="57.6" customHeight="1">
      <c r="A55" s="17" t="s">
        <v>36</v>
      </c>
      <c r="B55" s="255" t="s">
        <v>133</v>
      </c>
      <c r="C55" s="255"/>
      <c r="D55" s="255"/>
      <c r="E55" s="255"/>
      <c r="F55" s="255"/>
      <c r="G55" s="255"/>
      <c r="H55" s="255"/>
    </row>
    <row r="56" spans="1:8" ht="31.5" customHeight="1">
      <c r="A56" s="17" t="s">
        <v>104</v>
      </c>
      <c r="B56" s="255" t="s">
        <v>134</v>
      </c>
      <c r="C56" s="255"/>
      <c r="D56" s="255"/>
      <c r="E56" s="255"/>
      <c r="F56" s="255"/>
      <c r="G56" s="255"/>
      <c r="H56" s="255"/>
    </row>
    <row r="57" spans="1:8" ht="70.5" customHeight="1">
      <c r="A57" s="17" t="s">
        <v>105</v>
      </c>
      <c r="B57" s="255" t="s">
        <v>135</v>
      </c>
      <c r="C57" s="255"/>
      <c r="D57" s="255"/>
      <c r="E57" s="255"/>
      <c r="F57" s="255"/>
      <c r="G57" s="255"/>
      <c r="H57" s="255"/>
    </row>
    <row r="58" spans="1:8" ht="33.75" customHeight="1">
      <c r="A58" s="261"/>
      <c r="B58" s="261"/>
      <c r="C58" s="261"/>
      <c r="D58" s="261"/>
      <c r="E58" s="261"/>
      <c r="F58" s="261"/>
      <c r="G58" s="261"/>
      <c r="H58" s="262"/>
    </row>
    <row r="59" spans="1:8" ht="32.25" customHeight="1">
      <c r="A59" s="264" t="s">
        <v>182</v>
      </c>
      <c r="B59" s="264"/>
      <c r="C59" s="264"/>
      <c r="D59" s="264"/>
      <c r="E59" s="264"/>
      <c r="F59" s="264"/>
      <c r="G59" s="264"/>
      <c r="H59" s="264"/>
    </row>
    <row r="60" spans="1:8" ht="34.5" customHeight="1">
      <c r="A60" s="14" t="s">
        <v>22</v>
      </c>
      <c r="B60" s="259" t="s">
        <v>141</v>
      </c>
      <c r="C60" s="259"/>
      <c r="D60" s="259"/>
      <c r="E60" s="259"/>
      <c r="F60" s="259"/>
      <c r="G60" s="259"/>
      <c r="H60" s="259"/>
    </row>
    <row r="61" spans="1:8" ht="60" customHeight="1">
      <c r="A61" s="14" t="s">
        <v>32</v>
      </c>
      <c r="B61" s="268" t="s">
        <v>142</v>
      </c>
      <c r="C61" s="268"/>
      <c r="D61" s="268"/>
      <c r="E61" s="268"/>
      <c r="F61" s="268"/>
      <c r="G61" s="268"/>
      <c r="H61" s="268"/>
    </row>
    <row r="62" spans="1:8" ht="41.25" customHeight="1">
      <c r="A62" s="14" t="s">
        <v>205</v>
      </c>
      <c r="B62" s="265" t="s">
        <v>206</v>
      </c>
      <c r="C62" s="266"/>
      <c r="D62" s="266"/>
      <c r="E62" s="266"/>
      <c r="F62" s="266"/>
      <c r="G62" s="266"/>
      <c r="H62" s="267"/>
    </row>
    <row r="63" spans="1:8" ht="42" customHeight="1">
      <c r="A63" s="14" t="s">
        <v>23</v>
      </c>
      <c r="B63" s="253" t="s">
        <v>143</v>
      </c>
      <c r="C63" s="253"/>
      <c r="D63" s="253"/>
      <c r="E63" s="253"/>
      <c r="F63" s="253"/>
      <c r="G63" s="253"/>
      <c r="H63" s="253"/>
    </row>
    <row r="64" spans="1:8" ht="31.5" customHeight="1">
      <c r="A64" s="14" t="s">
        <v>24</v>
      </c>
      <c r="B64" s="259" t="s">
        <v>144</v>
      </c>
      <c r="C64" s="259"/>
      <c r="D64" s="259"/>
      <c r="E64" s="259"/>
      <c r="F64" s="259"/>
      <c r="G64" s="259"/>
      <c r="H64" s="259"/>
    </row>
    <row r="65" spans="1:8" ht="45.75" customHeight="1">
      <c r="A65" s="14" t="s">
        <v>25</v>
      </c>
      <c r="B65" s="259" t="s">
        <v>145</v>
      </c>
      <c r="C65" s="259"/>
      <c r="D65" s="259"/>
      <c r="E65" s="259"/>
      <c r="F65" s="259"/>
      <c r="G65" s="259"/>
      <c r="H65" s="259"/>
    </row>
    <row r="66" spans="1:8" ht="30.75" customHeight="1">
      <c r="A66" s="263"/>
      <c r="B66" s="263"/>
      <c r="C66" s="263"/>
      <c r="D66" s="263"/>
      <c r="E66" s="263"/>
      <c r="F66" s="263"/>
      <c r="G66" s="263"/>
      <c r="H66" s="263"/>
    </row>
    <row r="67" spans="1:8" ht="34.5" customHeight="1">
      <c r="A67" s="264" t="s">
        <v>181</v>
      </c>
      <c r="B67" s="264"/>
      <c r="C67" s="264"/>
      <c r="D67" s="264"/>
      <c r="E67" s="264"/>
      <c r="F67" s="264"/>
      <c r="G67" s="264"/>
      <c r="H67" s="264"/>
    </row>
    <row r="68" spans="1:8" ht="39.75" customHeight="1">
      <c r="A68" s="17" t="s">
        <v>19</v>
      </c>
      <c r="B68" s="259" t="s">
        <v>136</v>
      </c>
      <c r="C68" s="259"/>
      <c r="D68" s="259"/>
      <c r="E68" s="259"/>
      <c r="F68" s="259"/>
      <c r="G68" s="259"/>
      <c r="H68" s="259"/>
    </row>
    <row r="69" spans="1:8" ht="39.75" customHeight="1">
      <c r="A69" s="17" t="s">
        <v>13</v>
      </c>
      <c r="B69" s="259" t="s">
        <v>137</v>
      </c>
      <c r="C69" s="259"/>
      <c r="D69" s="259"/>
      <c r="E69" s="259"/>
      <c r="F69" s="259"/>
      <c r="G69" s="259"/>
      <c r="H69" s="259"/>
    </row>
    <row r="70" spans="1:8" ht="42" customHeight="1">
      <c r="A70" s="17" t="s">
        <v>18</v>
      </c>
      <c r="B70" s="255" t="s">
        <v>138</v>
      </c>
      <c r="C70" s="255"/>
      <c r="D70" s="255"/>
      <c r="E70" s="255"/>
      <c r="F70" s="255"/>
      <c r="G70" s="255"/>
      <c r="H70" s="255"/>
    </row>
    <row r="71" spans="1:8" ht="33.75" customHeight="1">
      <c r="A71" s="17" t="s">
        <v>20</v>
      </c>
      <c r="B71" s="259" t="s">
        <v>139</v>
      </c>
      <c r="C71" s="259"/>
      <c r="D71" s="259"/>
      <c r="E71" s="259"/>
      <c r="F71" s="259"/>
      <c r="G71" s="259"/>
      <c r="H71" s="259"/>
    </row>
    <row r="72" spans="1:8" ht="33" customHeight="1">
      <c r="A72" s="17" t="s">
        <v>21</v>
      </c>
      <c r="B72" s="259" t="s">
        <v>140</v>
      </c>
      <c r="C72" s="259"/>
      <c r="D72" s="259"/>
      <c r="E72" s="259"/>
      <c r="F72" s="259"/>
      <c r="G72" s="259"/>
      <c r="H72" s="259"/>
    </row>
    <row r="73" spans="1:8" ht="33.75" customHeight="1">
      <c r="A73" s="260"/>
      <c r="B73" s="260"/>
      <c r="C73" s="260"/>
      <c r="D73" s="260"/>
      <c r="E73" s="260"/>
      <c r="F73" s="260"/>
      <c r="G73" s="260"/>
      <c r="H73" s="260"/>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topLeftCell="R7" zoomScale="70" zoomScaleNormal="70" workbookViewId="0">
      <pane ySplit="1" topLeftCell="A32" activePane="bottomLeft" state="frozen"/>
      <selection activeCell="A7" sqref="A7"/>
      <selection pane="bottomLeft" activeCell="W37" sqref="W37"/>
    </sheetView>
  </sheetViews>
  <sheetFormatPr baseColWidth="10" defaultColWidth="11.375" defaultRowHeight="54.95" customHeight="1"/>
  <cols>
    <col min="1" max="1" width="35.125" style="1" customWidth="1"/>
    <col min="2" max="2" width="45.375" style="1" customWidth="1"/>
    <col min="3" max="3" width="29.125" style="1" customWidth="1"/>
    <col min="4" max="4" width="25.5" style="1" customWidth="1"/>
    <col min="5" max="5" width="31.125" style="1" customWidth="1"/>
    <col min="6" max="6" width="23.625" style="1" customWidth="1"/>
    <col min="7" max="7" width="23.625" style="76" customWidth="1"/>
    <col min="8" max="8" width="27.125" style="1" customWidth="1"/>
    <col min="9" max="9" width="27.125" style="4" customWidth="1"/>
    <col min="10" max="10" width="27.375" style="5" customWidth="1"/>
    <col min="11" max="11" width="29.5" style="1" customWidth="1"/>
    <col min="12" max="12" width="35.125" style="55" customWidth="1"/>
    <col min="13" max="13" width="35.125" style="4" customWidth="1"/>
    <col min="14" max="14" width="52.5" style="4" customWidth="1"/>
    <col min="15" max="15" width="27.875" style="4" customWidth="1"/>
    <col min="16" max="16" width="27.375" style="58" customWidth="1"/>
    <col min="17" max="18" width="27.375" style="127" customWidth="1"/>
    <col min="19" max="19" width="23.625" style="58" customWidth="1"/>
    <col min="20" max="25" width="27.375" style="58" customWidth="1"/>
    <col min="26" max="26" width="28.125" style="59" customWidth="1"/>
    <col min="27" max="28" width="30.125" style="60" customWidth="1"/>
    <col min="29" max="29" width="21" style="1" customWidth="1"/>
    <col min="30" max="16384" width="11.375" style="1"/>
  </cols>
  <sheetData>
    <row r="1" spans="1:28" ht="54.95" customHeight="1">
      <c r="A1" s="282"/>
      <c r="B1" s="283"/>
      <c r="C1" s="288" t="s">
        <v>1</v>
      </c>
      <c r="D1" s="289"/>
      <c r="E1" s="289"/>
      <c r="F1" s="289"/>
      <c r="G1" s="289"/>
      <c r="H1" s="289"/>
      <c r="I1" s="289"/>
      <c r="J1" s="289"/>
      <c r="K1" s="289"/>
      <c r="L1" s="289"/>
      <c r="M1" s="289"/>
      <c r="N1" s="289"/>
      <c r="O1" s="289"/>
      <c r="P1" s="289"/>
      <c r="Q1" s="289"/>
      <c r="R1" s="289"/>
      <c r="S1" s="289"/>
      <c r="T1" s="289"/>
      <c r="U1" s="289"/>
      <c r="V1" s="289"/>
      <c r="W1" s="289"/>
      <c r="X1" s="289"/>
      <c r="Y1" s="289"/>
      <c r="Z1" s="289"/>
      <c r="AA1" s="276" t="s">
        <v>220</v>
      </c>
      <c r="AB1" s="277"/>
    </row>
    <row r="2" spans="1:28" ht="54.95" customHeight="1">
      <c r="A2" s="284"/>
      <c r="B2" s="285"/>
      <c r="C2" s="288" t="s">
        <v>2</v>
      </c>
      <c r="D2" s="289"/>
      <c r="E2" s="289"/>
      <c r="F2" s="289"/>
      <c r="G2" s="289"/>
      <c r="H2" s="289"/>
      <c r="I2" s="289"/>
      <c r="J2" s="289"/>
      <c r="K2" s="289"/>
      <c r="L2" s="289"/>
      <c r="M2" s="289"/>
      <c r="N2" s="289"/>
      <c r="O2" s="289"/>
      <c r="P2" s="289"/>
      <c r="Q2" s="289"/>
      <c r="R2" s="289"/>
      <c r="S2" s="289"/>
      <c r="T2" s="289"/>
      <c r="U2" s="289"/>
      <c r="V2" s="289"/>
      <c r="W2" s="289"/>
      <c r="X2" s="289"/>
      <c r="Y2" s="289"/>
      <c r="Z2" s="289"/>
      <c r="AA2" s="276" t="s">
        <v>3</v>
      </c>
      <c r="AB2" s="277"/>
    </row>
    <row r="3" spans="1:28" ht="54.95" customHeight="1">
      <c r="A3" s="284"/>
      <c r="B3" s="285"/>
      <c r="C3" s="288" t="s">
        <v>4</v>
      </c>
      <c r="D3" s="289"/>
      <c r="E3" s="289"/>
      <c r="F3" s="289"/>
      <c r="G3" s="289"/>
      <c r="H3" s="289"/>
      <c r="I3" s="289"/>
      <c r="J3" s="289"/>
      <c r="K3" s="289"/>
      <c r="L3" s="289"/>
      <c r="M3" s="289"/>
      <c r="N3" s="289"/>
      <c r="O3" s="289"/>
      <c r="P3" s="289"/>
      <c r="Q3" s="289"/>
      <c r="R3" s="289"/>
      <c r="S3" s="289"/>
      <c r="T3" s="289"/>
      <c r="U3" s="289"/>
      <c r="V3" s="289"/>
      <c r="W3" s="289"/>
      <c r="X3" s="289"/>
      <c r="Y3" s="289"/>
      <c r="Z3" s="289"/>
      <c r="AA3" s="290" t="s">
        <v>219</v>
      </c>
      <c r="AB3" s="291"/>
    </row>
    <row r="4" spans="1:28" ht="54.95" customHeight="1">
      <c r="A4" s="286"/>
      <c r="B4" s="287"/>
      <c r="C4" s="288" t="s">
        <v>158</v>
      </c>
      <c r="D4" s="289"/>
      <c r="E4" s="289"/>
      <c r="F4" s="289"/>
      <c r="G4" s="289"/>
      <c r="H4" s="289"/>
      <c r="I4" s="289"/>
      <c r="J4" s="289"/>
      <c r="K4" s="289"/>
      <c r="L4" s="289"/>
      <c r="M4" s="289"/>
      <c r="N4" s="289"/>
      <c r="O4" s="289"/>
      <c r="P4" s="289"/>
      <c r="Q4" s="289"/>
      <c r="R4" s="289"/>
      <c r="S4" s="289"/>
      <c r="T4" s="289"/>
      <c r="U4" s="289"/>
      <c r="V4" s="289"/>
      <c r="W4" s="289"/>
      <c r="X4" s="289"/>
      <c r="Y4" s="289"/>
      <c r="Z4" s="289"/>
      <c r="AA4" s="276" t="s">
        <v>222</v>
      </c>
      <c r="AB4" s="277"/>
    </row>
    <row r="5" spans="1:28" ht="54.95" customHeight="1">
      <c r="A5" s="280" t="s">
        <v>170</v>
      </c>
      <c r="B5" s="281"/>
      <c r="C5" s="22"/>
      <c r="D5" s="19"/>
      <c r="E5" s="19"/>
      <c r="F5" s="19"/>
      <c r="G5" s="77"/>
      <c r="H5" s="19"/>
      <c r="I5" s="19"/>
      <c r="J5" s="19"/>
      <c r="K5" s="19"/>
      <c r="L5" s="54"/>
      <c r="M5" s="19"/>
      <c r="N5" s="19"/>
      <c r="O5" s="19"/>
      <c r="P5" s="57"/>
      <c r="Q5" s="123"/>
      <c r="R5" s="123"/>
      <c r="S5" s="57"/>
      <c r="T5" s="57"/>
      <c r="U5" s="57"/>
      <c r="V5" s="57"/>
      <c r="W5" s="57"/>
      <c r="X5" s="57"/>
      <c r="Y5" s="57"/>
      <c r="Z5" s="57"/>
      <c r="AA5" s="57"/>
      <c r="AB5" s="23"/>
    </row>
    <row r="6" spans="1:28" ht="54.95" customHeight="1" thickBot="1">
      <c r="A6" s="278" t="s">
        <v>160</v>
      </c>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row>
    <row r="7" spans="1:28" s="3" customFormat="1" ht="54.95" customHeight="1" thickBot="1">
      <c r="A7" s="79" t="s">
        <v>93</v>
      </c>
      <c r="B7" s="80" t="s">
        <v>165</v>
      </c>
      <c r="C7" s="80" t="s">
        <v>156</v>
      </c>
      <c r="D7" s="80" t="s">
        <v>28</v>
      </c>
      <c r="E7" s="80" t="s">
        <v>102</v>
      </c>
      <c r="F7" s="80" t="s">
        <v>7</v>
      </c>
      <c r="G7" s="81" t="s">
        <v>191</v>
      </c>
      <c r="H7" s="80" t="s">
        <v>34</v>
      </c>
      <c r="I7" s="80" t="s">
        <v>8</v>
      </c>
      <c r="J7" s="82" t="s">
        <v>155</v>
      </c>
      <c r="K7" s="80" t="s">
        <v>98</v>
      </c>
      <c r="L7" s="83" t="s">
        <v>97</v>
      </c>
      <c r="M7" s="80" t="s">
        <v>177</v>
      </c>
      <c r="N7" s="80" t="s">
        <v>9</v>
      </c>
      <c r="O7" s="80" t="s">
        <v>30</v>
      </c>
      <c r="P7" s="84" t="s">
        <v>31</v>
      </c>
      <c r="Q7" s="124" t="s">
        <v>603</v>
      </c>
      <c r="R7" s="85" t="s">
        <v>642</v>
      </c>
      <c r="S7" s="85" t="s">
        <v>643</v>
      </c>
      <c r="T7" s="187" t="s">
        <v>645</v>
      </c>
      <c r="U7" s="187" t="s">
        <v>646</v>
      </c>
      <c r="V7" s="187" t="s">
        <v>647</v>
      </c>
      <c r="W7" s="187" t="s">
        <v>648</v>
      </c>
      <c r="X7" s="187" t="s">
        <v>649</v>
      </c>
      <c r="Y7" s="187" t="s">
        <v>650</v>
      </c>
      <c r="Z7" s="84" t="s">
        <v>162</v>
      </c>
      <c r="AA7" s="84" t="s">
        <v>163</v>
      </c>
      <c r="AB7" s="181" t="s">
        <v>161</v>
      </c>
    </row>
    <row r="8" spans="1:28" ht="54.95" customHeight="1" thickBot="1">
      <c r="A8" s="87" t="s">
        <v>226</v>
      </c>
      <c r="B8" s="88" t="s">
        <v>364</v>
      </c>
      <c r="C8" s="88" t="s">
        <v>227</v>
      </c>
      <c r="D8" s="88" t="s">
        <v>246</v>
      </c>
      <c r="E8" s="88" t="s">
        <v>260</v>
      </c>
      <c r="F8" s="88" t="s">
        <v>261</v>
      </c>
      <c r="G8" s="89" t="s">
        <v>503</v>
      </c>
      <c r="H8" s="88" t="s">
        <v>262</v>
      </c>
      <c r="I8" s="89" t="s">
        <v>233</v>
      </c>
      <c r="J8" s="89">
        <v>0</v>
      </c>
      <c r="K8" s="88" t="s">
        <v>596</v>
      </c>
      <c r="L8" s="90">
        <v>0.45</v>
      </c>
      <c r="M8" s="89" t="s">
        <v>374</v>
      </c>
      <c r="N8" s="88" t="s">
        <v>595</v>
      </c>
      <c r="O8" s="89">
        <v>5</v>
      </c>
      <c r="P8" s="89">
        <v>1</v>
      </c>
      <c r="Q8" s="125">
        <v>0.5</v>
      </c>
      <c r="R8" s="125">
        <v>0.31</v>
      </c>
      <c r="S8" s="125">
        <v>0.19</v>
      </c>
      <c r="T8" s="188">
        <f>+Q8+R8+S8</f>
        <v>1</v>
      </c>
      <c r="U8" s="188">
        <f>+T8</f>
        <v>1</v>
      </c>
      <c r="V8" s="188">
        <f>+IF(((Q8+R8+S8)/P8)&gt;100%,100%,((Q8+R8+S8)/P8))*L8</f>
        <v>0.45</v>
      </c>
      <c r="W8" s="188">
        <f>+IF(((Q8+R8+S8)/O8)&gt;100%,100%,((Q8+R8+S8)/O8))*L8</f>
        <v>9.0000000000000011E-2</v>
      </c>
      <c r="X8" s="188">
        <f>+IF(((Q8+R8+S8)/P8)&gt;100%,100%,((Q8+R8+S8)/P8))</f>
        <v>1</v>
      </c>
      <c r="Y8" s="188">
        <f>+IF(((Q8+R8+S8)/O8)&gt;100%,100%,((Q8+R8+S8)/O8))</f>
        <v>0.2</v>
      </c>
      <c r="Z8" s="89">
        <v>1</v>
      </c>
      <c r="AA8" s="89">
        <v>1</v>
      </c>
      <c r="AB8" s="182">
        <v>1</v>
      </c>
    </row>
    <row r="9" spans="1:28" ht="54.95" customHeight="1" thickBot="1">
      <c r="A9" s="91" t="s">
        <v>226</v>
      </c>
      <c r="B9" s="86" t="s">
        <v>364</v>
      </c>
      <c r="C9" s="86" t="s">
        <v>227</v>
      </c>
      <c r="D9" s="86" t="s">
        <v>246</v>
      </c>
      <c r="E9" s="86" t="s">
        <v>260</v>
      </c>
      <c r="F9" s="86" t="s">
        <v>261</v>
      </c>
      <c r="G9" s="78" t="s">
        <v>503</v>
      </c>
      <c r="H9" s="86" t="s">
        <v>263</v>
      </c>
      <c r="I9" s="78" t="s">
        <v>233</v>
      </c>
      <c r="J9" s="78">
        <v>2</v>
      </c>
      <c r="K9" s="86" t="s">
        <v>264</v>
      </c>
      <c r="L9" s="92">
        <v>0.3</v>
      </c>
      <c r="M9" s="78" t="s">
        <v>374</v>
      </c>
      <c r="N9" s="86" t="s">
        <v>265</v>
      </c>
      <c r="O9" s="78">
        <v>4</v>
      </c>
      <c r="P9" s="78">
        <v>0.5</v>
      </c>
      <c r="Q9" s="126">
        <v>0.2</v>
      </c>
      <c r="R9" s="126">
        <v>0.72</v>
      </c>
      <c r="S9" s="126">
        <v>0.08</v>
      </c>
      <c r="T9" s="189">
        <f t="shared" ref="T9:T34" si="0">+Q9+R9+S9</f>
        <v>0.99999999999999989</v>
      </c>
      <c r="U9" s="189">
        <f t="shared" ref="U9:U34" si="1">+T9</f>
        <v>0.99999999999999989</v>
      </c>
      <c r="V9" s="188">
        <f>+IF(((Q9+R9+S9)/P9)&gt;100%,100%,((Q9+R9+S9)/P9))*L9</f>
        <v>0.3</v>
      </c>
      <c r="W9" s="188">
        <f>+IF(((Q9+R9+S9)/O9)&gt;100%,100%,((Q9+R9+S9)/O9))*L9</f>
        <v>7.4999999999999983E-2</v>
      </c>
      <c r="X9" s="188">
        <f>+IF(((Q9+R9+S9)/P9)&gt;100%,100%,((Q9+R9+S9)/P9))</f>
        <v>1</v>
      </c>
      <c r="Y9" s="188">
        <f>+IF(((Q9+R9+S9)/O9)&gt;100%,100%,((Q9+R9+S9)/O9))</f>
        <v>0.24999999999999997</v>
      </c>
      <c r="Z9" s="78">
        <v>1</v>
      </c>
      <c r="AA9" s="78">
        <v>2</v>
      </c>
      <c r="AB9" s="183">
        <v>1</v>
      </c>
    </row>
    <row r="10" spans="1:28" ht="54.95" customHeight="1" thickBot="1">
      <c r="A10" s="91" t="s">
        <v>226</v>
      </c>
      <c r="B10" s="86" t="s">
        <v>364</v>
      </c>
      <c r="C10" s="86" t="s">
        <v>227</v>
      </c>
      <c r="D10" s="86" t="s">
        <v>246</v>
      </c>
      <c r="E10" s="86" t="s">
        <v>260</v>
      </c>
      <c r="F10" s="86" t="s">
        <v>261</v>
      </c>
      <c r="G10" s="78" t="s">
        <v>503</v>
      </c>
      <c r="H10" s="86" t="s">
        <v>266</v>
      </c>
      <c r="I10" s="78" t="s">
        <v>233</v>
      </c>
      <c r="J10" s="78">
        <v>0</v>
      </c>
      <c r="K10" s="86" t="s">
        <v>267</v>
      </c>
      <c r="L10" s="92">
        <v>0.25</v>
      </c>
      <c r="M10" s="78" t="s">
        <v>374</v>
      </c>
      <c r="N10" s="86" t="s">
        <v>268</v>
      </c>
      <c r="O10" s="78">
        <v>1</v>
      </c>
      <c r="P10" s="78">
        <v>0.3</v>
      </c>
      <c r="Q10" s="126">
        <v>0.08</v>
      </c>
      <c r="R10" s="126">
        <v>0.18</v>
      </c>
      <c r="S10" s="126">
        <v>0.04</v>
      </c>
      <c r="T10" s="189">
        <f>+Q10+R10+S10</f>
        <v>0.3</v>
      </c>
      <c r="U10" s="189">
        <f t="shared" si="1"/>
        <v>0.3</v>
      </c>
      <c r="V10" s="188">
        <f>+IF(((Q10+R10+S10)/P10)&gt;100%,100%,((Q10+R10+S10)/P10))*L10</f>
        <v>0.25</v>
      </c>
      <c r="W10" s="188">
        <f>+IF(((Q10+R10+S10)/O10)&gt;100%,100%,((Q10+R10+S10)/O10))*L10</f>
        <v>7.4999999999999997E-2</v>
      </c>
      <c r="X10" s="188">
        <f>+IF(((Q10+R10+S10)/P10)&gt;100%,100%,((Q10+R10+S10)/P10))</f>
        <v>1</v>
      </c>
      <c r="Y10" s="188">
        <f>+IF(((Q10+R10+S10)/O10)&gt;100%,100%,((Q10+R10+S10)/O10))</f>
        <v>0.3</v>
      </c>
      <c r="Z10" s="78">
        <v>0</v>
      </c>
      <c r="AA10" s="78">
        <v>1</v>
      </c>
      <c r="AB10" s="183">
        <v>0</v>
      </c>
    </row>
    <row r="11" spans="1:28" ht="54.95" customHeight="1" thickBot="1">
      <c r="A11" s="91"/>
      <c r="B11" s="86"/>
      <c r="C11" s="86"/>
      <c r="D11" s="86"/>
      <c r="E11" s="86"/>
      <c r="F11" s="272" t="s">
        <v>651</v>
      </c>
      <c r="G11" s="273"/>
      <c r="H11" s="273"/>
      <c r="I11" s="273"/>
      <c r="J11" s="273"/>
      <c r="K11" s="273"/>
      <c r="L11" s="273"/>
      <c r="M11" s="273"/>
      <c r="N11" s="273"/>
      <c r="O11" s="273"/>
      <c r="P11" s="273"/>
      <c r="Q11" s="273"/>
      <c r="R11" s="273"/>
      <c r="S11" s="273"/>
      <c r="T11" s="273"/>
      <c r="U11" s="273"/>
      <c r="V11" s="209">
        <f>+AVERAGE(V8:V10)</f>
        <v>0.33333333333333331</v>
      </c>
      <c r="W11" s="209">
        <f>+AVERAGE(W8:W10)</f>
        <v>0.08</v>
      </c>
      <c r="X11" s="209">
        <f>+AVERAGE(X8:X10)</f>
        <v>1</v>
      </c>
      <c r="Y11" s="209">
        <f>+AVERAGE(Y8:Y10)</f>
        <v>0.25</v>
      </c>
      <c r="Z11" s="180"/>
      <c r="AA11" s="180"/>
      <c r="AB11" s="183"/>
    </row>
    <row r="12" spans="1:28" ht="54.95" customHeight="1" thickBot="1">
      <c r="A12" s="91" t="s">
        <v>226</v>
      </c>
      <c r="B12" s="86" t="s">
        <v>366</v>
      </c>
      <c r="C12" s="86" t="s">
        <v>269</v>
      </c>
      <c r="D12" s="86" t="s">
        <v>360</v>
      </c>
      <c r="E12" s="86" t="s">
        <v>270</v>
      </c>
      <c r="F12" s="86" t="s">
        <v>371</v>
      </c>
      <c r="G12" s="78" t="s">
        <v>502</v>
      </c>
      <c r="H12" s="86" t="s">
        <v>271</v>
      </c>
      <c r="I12" s="94" t="s">
        <v>233</v>
      </c>
      <c r="J12" s="78" t="s">
        <v>274</v>
      </c>
      <c r="K12" s="86" t="s">
        <v>272</v>
      </c>
      <c r="L12" s="92">
        <v>1</v>
      </c>
      <c r="M12" s="94" t="s">
        <v>374</v>
      </c>
      <c r="N12" s="86" t="s">
        <v>273</v>
      </c>
      <c r="O12" s="78">
        <v>60</v>
      </c>
      <c r="P12" s="78">
        <v>10</v>
      </c>
      <c r="Q12" s="126">
        <v>10</v>
      </c>
      <c r="R12" s="126">
        <v>0</v>
      </c>
      <c r="S12" s="93">
        <v>20</v>
      </c>
      <c r="T12" s="189">
        <f t="shared" si="0"/>
        <v>30</v>
      </c>
      <c r="U12" s="189">
        <f t="shared" si="1"/>
        <v>30</v>
      </c>
      <c r="V12" s="188">
        <f>+IF(((Q12+R12+S12)/P12)&gt;100%,100%,((Q12+R12+S12)/P12))*L12</f>
        <v>1</v>
      </c>
      <c r="W12" s="188">
        <f>+IF(((Q12+R12+S12)/O12)&gt;100%,100%,((Q12+R12+S12)/O12))*L12</f>
        <v>0.5</v>
      </c>
      <c r="X12" s="188">
        <f>+IF(((Q12+R12+S12)/P12)&gt;100%,100%,((Q12+R12+S12)/P12))</f>
        <v>1</v>
      </c>
      <c r="Y12" s="188">
        <f>+IF(((Q12+R12+S12)/O12)&gt;100%,100%,((Q12+R12+S12)/O12))</f>
        <v>0.5</v>
      </c>
      <c r="Z12" s="78">
        <v>16</v>
      </c>
      <c r="AA12" s="78">
        <v>16</v>
      </c>
      <c r="AB12" s="183">
        <v>18</v>
      </c>
    </row>
    <row r="13" spans="1:28" ht="54.95" customHeight="1" thickBot="1">
      <c r="A13" s="91"/>
      <c r="B13" s="86"/>
      <c r="C13" s="86"/>
      <c r="D13" s="86"/>
      <c r="E13" s="86"/>
      <c r="F13" s="272" t="s">
        <v>652</v>
      </c>
      <c r="G13" s="273"/>
      <c r="H13" s="273"/>
      <c r="I13" s="273"/>
      <c r="J13" s="273"/>
      <c r="K13" s="273"/>
      <c r="L13" s="273"/>
      <c r="M13" s="273"/>
      <c r="N13" s="273"/>
      <c r="O13" s="273"/>
      <c r="P13" s="273"/>
      <c r="Q13" s="273"/>
      <c r="R13" s="273"/>
      <c r="S13" s="273"/>
      <c r="T13" s="273"/>
      <c r="U13" s="273"/>
      <c r="V13" s="209">
        <f>+V12</f>
        <v>1</v>
      </c>
      <c r="W13" s="209">
        <f>+W12</f>
        <v>0.5</v>
      </c>
      <c r="X13" s="209">
        <f>+X12</f>
        <v>1</v>
      </c>
      <c r="Y13" s="209">
        <f>+Y12</f>
        <v>0.5</v>
      </c>
      <c r="Z13" s="180"/>
      <c r="AA13" s="180"/>
      <c r="AB13" s="183"/>
    </row>
    <row r="14" spans="1:28" ht="54.95" customHeight="1" thickBot="1">
      <c r="A14" s="91" t="s">
        <v>365</v>
      </c>
      <c r="B14" s="86" t="s">
        <v>367</v>
      </c>
      <c r="C14" s="86" t="s">
        <v>227</v>
      </c>
      <c r="D14" s="86" t="s">
        <v>602</v>
      </c>
      <c r="E14" s="86" t="s">
        <v>275</v>
      </c>
      <c r="F14" s="86" t="s">
        <v>276</v>
      </c>
      <c r="G14" s="78" t="s">
        <v>507</v>
      </c>
      <c r="H14" s="86" t="s">
        <v>277</v>
      </c>
      <c r="I14" s="78">
        <v>40</v>
      </c>
      <c r="J14" s="78">
        <v>0</v>
      </c>
      <c r="K14" s="86" t="s">
        <v>278</v>
      </c>
      <c r="L14" s="92">
        <v>0.5</v>
      </c>
      <c r="M14" s="78" t="s">
        <v>374</v>
      </c>
      <c r="N14" s="86" t="s">
        <v>279</v>
      </c>
      <c r="O14" s="78">
        <v>40</v>
      </c>
      <c r="P14" s="78">
        <v>5</v>
      </c>
      <c r="Q14" s="126">
        <v>0.38</v>
      </c>
      <c r="R14" s="126">
        <v>0.38</v>
      </c>
      <c r="S14" s="207">
        <v>6.68</v>
      </c>
      <c r="T14" s="189">
        <f t="shared" si="0"/>
        <v>7.4399999999999995</v>
      </c>
      <c r="U14" s="189">
        <f t="shared" si="1"/>
        <v>7.4399999999999995</v>
      </c>
      <c r="V14" s="188">
        <f>+IF(((Q14+R14+S14)/P14)&gt;100%,100%,((Q14+R14+S14)/P14))*L14</f>
        <v>0.5</v>
      </c>
      <c r="W14" s="188">
        <f>+IF(((Q14+R14+S14)/O14)&gt;100%,100%,((Q14+R14+S14)/O14))*L14</f>
        <v>9.2999999999999999E-2</v>
      </c>
      <c r="X14" s="188">
        <f>+IF(((Q14+R14+S14)/P14)&gt;100%,100%,((Q14+R14+S14)/P14))</f>
        <v>1</v>
      </c>
      <c r="Y14" s="188">
        <f>+IF(((Q14+R14+S14)/O14)&gt;100%,100%,((Q14+R14+S14)/O14))</f>
        <v>0.186</v>
      </c>
      <c r="Z14" s="78">
        <v>10</v>
      </c>
      <c r="AA14" s="78">
        <v>15</v>
      </c>
      <c r="AB14" s="183">
        <v>10</v>
      </c>
    </row>
    <row r="15" spans="1:28" ht="54.95" customHeight="1" thickBot="1">
      <c r="A15" s="91" t="s">
        <v>226</v>
      </c>
      <c r="B15" s="86" t="s">
        <v>368</v>
      </c>
      <c r="C15" s="86" t="s">
        <v>227</v>
      </c>
      <c r="D15" s="86" t="s">
        <v>602</v>
      </c>
      <c r="E15" s="86" t="s">
        <v>292</v>
      </c>
      <c r="F15" s="86" t="s">
        <v>276</v>
      </c>
      <c r="G15" s="78" t="s">
        <v>507</v>
      </c>
      <c r="H15" s="86" t="s">
        <v>282</v>
      </c>
      <c r="I15" s="78" t="s">
        <v>283</v>
      </c>
      <c r="J15" s="78" t="s">
        <v>286</v>
      </c>
      <c r="K15" s="86" t="s">
        <v>284</v>
      </c>
      <c r="L15" s="92">
        <v>0.5</v>
      </c>
      <c r="M15" s="78" t="s">
        <v>374</v>
      </c>
      <c r="N15" s="86" t="s">
        <v>285</v>
      </c>
      <c r="O15" s="78">
        <v>140000</v>
      </c>
      <c r="P15" s="97">
        <v>0</v>
      </c>
      <c r="Q15" s="126">
        <v>0.22</v>
      </c>
      <c r="R15" s="126">
        <v>0.33</v>
      </c>
      <c r="S15" s="93">
        <v>0</v>
      </c>
      <c r="T15" s="189">
        <f>+Q15+R15+S15</f>
        <v>0.55000000000000004</v>
      </c>
      <c r="U15" s="189">
        <f>+T15</f>
        <v>0.55000000000000004</v>
      </c>
      <c r="V15" s="188" t="e">
        <f>+IF(((Q15+R15+S15)/P15)&gt;100%,100%,((Q15+R15+S15)/P15))*L15</f>
        <v>#DIV/0!</v>
      </c>
      <c r="W15" s="188">
        <f>+IF(((Q15+R15+S15)/O15)&gt;100%,100%,((Q15+R15+S15)/O15))*L15</f>
        <v>1.9642857142857144E-6</v>
      </c>
      <c r="X15" s="188" t="e">
        <f>+IF(((Q15+R15+S15)/P15)&gt;100%,100%,((Q15+R15+S15)/P15))</f>
        <v>#DIV/0!</v>
      </c>
      <c r="Y15" s="188">
        <f>+IF(((Q15+R15+S15)/O15)&gt;100%,100%,((Q15+R15+S15)/O15))</f>
        <v>3.9285714285714288E-6</v>
      </c>
      <c r="Z15" s="97">
        <v>70000</v>
      </c>
      <c r="AA15" s="97">
        <v>0</v>
      </c>
      <c r="AB15" s="185">
        <v>70000</v>
      </c>
    </row>
    <row r="16" spans="1:28" ht="54.95" customHeight="1" thickBot="1">
      <c r="A16" s="91"/>
      <c r="B16" s="86"/>
      <c r="C16" s="86"/>
      <c r="D16" s="86"/>
      <c r="E16" s="86"/>
      <c r="F16" s="272" t="s">
        <v>653</v>
      </c>
      <c r="G16" s="273"/>
      <c r="H16" s="273"/>
      <c r="I16" s="273"/>
      <c r="J16" s="273"/>
      <c r="K16" s="273"/>
      <c r="L16" s="273"/>
      <c r="M16" s="273"/>
      <c r="N16" s="273"/>
      <c r="O16" s="273"/>
      <c r="P16" s="273"/>
      <c r="Q16" s="273"/>
      <c r="R16" s="273"/>
      <c r="S16" s="273"/>
      <c r="T16" s="273"/>
      <c r="U16" s="273"/>
      <c r="V16" s="209">
        <f>+V14</f>
        <v>0.5</v>
      </c>
      <c r="W16" s="209">
        <f>+AVERAGE(W14:W15)</f>
        <v>4.6500982142857146E-2</v>
      </c>
      <c r="X16" s="209">
        <f>+X14</f>
        <v>1</v>
      </c>
      <c r="Y16" s="209">
        <f>+AVERAGE(Y14:Y15)</f>
        <v>9.3001964285714292E-2</v>
      </c>
      <c r="Z16" s="97"/>
      <c r="AA16" s="97"/>
      <c r="AB16" s="185"/>
    </row>
    <row r="17" spans="1:28" ht="54.95" customHeight="1" thickBot="1">
      <c r="A17" s="91" t="s">
        <v>301</v>
      </c>
      <c r="B17" s="86" t="s">
        <v>500</v>
      </c>
      <c r="C17" s="86" t="s">
        <v>302</v>
      </c>
      <c r="D17" s="86" t="s">
        <v>303</v>
      </c>
      <c r="E17" s="95" t="s">
        <v>372</v>
      </c>
      <c r="F17" s="86" t="s">
        <v>305</v>
      </c>
      <c r="G17" s="78" t="s">
        <v>510</v>
      </c>
      <c r="H17" s="86" t="s">
        <v>304</v>
      </c>
      <c r="I17" s="94" t="s">
        <v>233</v>
      </c>
      <c r="J17" s="94">
        <v>0</v>
      </c>
      <c r="K17" s="86" t="s">
        <v>306</v>
      </c>
      <c r="L17" s="92">
        <v>0.5</v>
      </c>
      <c r="M17" s="94" t="s">
        <v>374</v>
      </c>
      <c r="N17" s="86" t="s">
        <v>307</v>
      </c>
      <c r="O17" s="78">
        <v>3</v>
      </c>
      <c r="P17" s="78">
        <v>1</v>
      </c>
      <c r="Q17" s="126">
        <v>0.5</v>
      </c>
      <c r="R17" s="126">
        <v>0.5</v>
      </c>
      <c r="S17" s="207">
        <v>0</v>
      </c>
      <c r="T17" s="189">
        <f t="shared" si="0"/>
        <v>1</v>
      </c>
      <c r="U17" s="189">
        <f t="shared" si="1"/>
        <v>1</v>
      </c>
      <c r="V17" s="188">
        <f>+IF(((Q17+R17+S17)/P17)&gt;100%,100%,((Q17+R17+S17)/P17))*L17</f>
        <v>0.5</v>
      </c>
      <c r="W17" s="188">
        <f>+IF(((Q17+R17+S17)/O17)&gt;100%,100%,((Q17+R17+S17)/O17))*L17</f>
        <v>0.16666666666666666</v>
      </c>
      <c r="X17" s="188">
        <f>+IF(((Q17+R17+S17)/P17)&gt;100%,100%,((Q17+R17+S17)/P17))</f>
        <v>1</v>
      </c>
      <c r="Y17" s="188">
        <f>+IF(((Q17+R17+S17)/O17)&gt;100%,100%,((Q17+R17+S17)/O17))</f>
        <v>0.33333333333333331</v>
      </c>
      <c r="Z17" s="78">
        <v>1</v>
      </c>
      <c r="AA17" s="78">
        <v>1</v>
      </c>
      <c r="AB17" s="183">
        <v>1</v>
      </c>
    </row>
    <row r="18" spans="1:28" ht="54.95" customHeight="1" thickBot="1">
      <c r="A18" s="91" t="s">
        <v>301</v>
      </c>
      <c r="B18" s="86" t="s">
        <v>500</v>
      </c>
      <c r="C18" s="86" t="s">
        <v>302</v>
      </c>
      <c r="D18" s="86" t="s">
        <v>303</v>
      </c>
      <c r="E18" s="95" t="s">
        <v>372</v>
      </c>
      <c r="F18" s="86" t="s">
        <v>305</v>
      </c>
      <c r="G18" s="78" t="s">
        <v>510</v>
      </c>
      <c r="H18" s="86" t="s">
        <v>308</v>
      </c>
      <c r="I18" s="94" t="s">
        <v>233</v>
      </c>
      <c r="J18" s="78" t="s">
        <v>311</v>
      </c>
      <c r="K18" s="86" t="s">
        <v>309</v>
      </c>
      <c r="L18" s="92">
        <v>0.5</v>
      </c>
      <c r="M18" s="94" t="s">
        <v>374</v>
      </c>
      <c r="N18" s="86" t="s">
        <v>310</v>
      </c>
      <c r="O18" s="78">
        <v>4</v>
      </c>
      <c r="P18" s="78">
        <v>1</v>
      </c>
      <c r="Q18" s="126">
        <v>0.5</v>
      </c>
      <c r="R18" s="126">
        <v>0.3</v>
      </c>
      <c r="S18" s="207">
        <v>0.2</v>
      </c>
      <c r="T18" s="189">
        <f t="shared" si="0"/>
        <v>1</v>
      </c>
      <c r="U18" s="189">
        <f t="shared" si="1"/>
        <v>1</v>
      </c>
      <c r="V18" s="188">
        <f>+IF(((Q18+R18+S18)/P18)&gt;100%,100%,((Q18+R18+S18)/P18))*L18</f>
        <v>0.5</v>
      </c>
      <c r="W18" s="188">
        <f>+IF(((Q18+R18+S18)/O18)&gt;100%,100%,((Q18+R18+S18)/O18))*L18</f>
        <v>0.125</v>
      </c>
      <c r="X18" s="188">
        <f>+IF(((Q18+R18+S18)/P18)&gt;100%,100%,((Q18+R18+S18)/P18))</f>
        <v>1</v>
      </c>
      <c r="Y18" s="188">
        <f>+IF(((Q18+R18+S18)/O18)&gt;100%,100%,((Q18+R18+S18)/O18))</f>
        <v>0.25</v>
      </c>
      <c r="Z18" s="78">
        <v>1</v>
      </c>
      <c r="AA18" s="78">
        <v>1</v>
      </c>
      <c r="AB18" s="183">
        <v>1</v>
      </c>
    </row>
    <row r="19" spans="1:28" ht="54.95" customHeight="1" thickBot="1">
      <c r="A19" s="91"/>
      <c r="B19" s="86"/>
      <c r="C19" s="86"/>
      <c r="D19" s="86"/>
      <c r="E19" s="95"/>
      <c r="F19" s="272" t="s">
        <v>654</v>
      </c>
      <c r="G19" s="273"/>
      <c r="H19" s="273"/>
      <c r="I19" s="273"/>
      <c r="J19" s="273"/>
      <c r="K19" s="273"/>
      <c r="L19" s="273"/>
      <c r="M19" s="273"/>
      <c r="N19" s="273"/>
      <c r="O19" s="273"/>
      <c r="P19" s="273"/>
      <c r="Q19" s="273"/>
      <c r="R19" s="273"/>
      <c r="S19" s="273"/>
      <c r="T19" s="273"/>
      <c r="U19" s="273"/>
      <c r="V19" s="209">
        <f>+AVERAGE(V17:V18)</f>
        <v>0.5</v>
      </c>
      <c r="W19" s="209">
        <f>+AVERAGE(W17:W18)</f>
        <v>0.14583333333333331</v>
      </c>
      <c r="X19" s="209">
        <f>+AVERAGE(X17:X18)</f>
        <v>1</v>
      </c>
      <c r="Y19" s="209">
        <f>+AVERAGE(Y17:Y18)</f>
        <v>0.29166666666666663</v>
      </c>
      <c r="Z19" s="180"/>
      <c r="AA19" s="180"/>
      <c r="AB19" s="183"/>
    </row>
    <row r="20" spans="1:28" ht="54.95" customHeight="1" thickBot="1">
      <c r="A20" s="91" t="s">
        <v>226</v>
      </c>
      <c r="B20" s="86" t="s">
        <v>361</v>
      </c>
      <c r="C20" s="86" t="s">
        <v>227</v>
      </c>
      <c r="D20" s="86" t="s">
        <v>228</v>
      </c>
      <c r="E20" s="86" t="s">
        <v>229</v>
      </c>
      <c r="F20" s="86" t="s">
        <v>230</v>
      </c>
      <c r="G20" s="78" t="s">
        <v>504</v>
      </c>
      <c r="H20" s="86" t="s">
        <v>231</v>
      </c>
      <c r="I20" s="78" t="s">
        <v>233</v>
      </c>
      <c r="J20" s="78" t="s">
        <v>235</v>
      </c>
      <c r="K20" s="86" t="s">
        <v>232</v>
      </c>
      <c r="L20" s="92">
        <v>0.4</v>
      </c>
      <c r="M20" s="78" t="s">
        <v>374</v>
      </c>
      <c r="N20" s="86" t="s">
        <v>234</v>
      </c>
      <c r="O20" s="93">
        <v>300000</v>
      </c>
      <c r="P20" s="96">
        <v>30000</v>
      </c>
      <c r="Q20" s="93">
        <v>3488</v>
      </c>
      <c r="R20" s="93">
        <v>742</v>
      </c>
      <c r="S20" s="93">
        <v>210</v>
      </c>
      <c r="T20" s="189">
        <f t="shared" si="0"/>
        <v>4440</v>
      </c>
      <c r="U20" s="189">
        <f t="shared" si="1"/>
        <v>4440</v>
      </c>
      <c r="V20" s="188">
        <f>+IF(((Q20+R20+S20)/P20)&gt;100%,100%,((Q20+R20+S20)/P20))*L20</f>
        <v>5.9200000000000003E-2</v>
      </c>
      <c r="W20" s="188">
        <f>+IF(((Q20+R20+S20)/O20)&gt;100%,100%,((Q20+R20+S20)/O20))*L20</f>
        <v>5.9200000000000008E-3</v>
      </c>
      <c r="X20" s="188">
        <f>+IF(((Q20+R20+S20)/P20)&gt;100%,100%,((Q20+R20+S20)/P20))</f>
        <v>0.14799999999999999</v>
      </c>
      <c r="Y20" s="188">
        <f>+IF(((Q20+R20+S20)/O20)&gt;100%,100%,((Q20+R20+S20)/O20))</f>
        <v>1.4800000000000001E-2</v>
      </c>
      <c r="Z20" s="96">
        <v>90000</v>
      </c>
      <c r="AA20" s="96">
        <v>90000</v>
      </c>
      <c r="AB20" s="184">
        <v>90000</v>
      </c>
    </row>
    <row r="21" spans="1:28" ht="54.95" customHeight="1" thickBot="1">
      <c r="A21" s="91" t="s">
        <v>226</v>
      </c>
      <c r="B21" s="86" t="s">
        <v>361</v>
      </c>
      <c r="C21" s="86" t="s">
        <v>227</v>
      </c>
      <c r="D21" s="86" t="s">
        <v>228</v>
      </c>
      <c r="E21" s="86" t="s">
        <v>229</v>
      </c>
      <c r="F21" s="86" t="s">
        <v>230</v>
      </c>
      <c r="G21" s="78" t="s">
        <v>504</v>
      </c>
      <c r="H21" s="86" t="s">
        <v>239</v>
      </c>
      <c r="I21" s="78" t="s">
        <v>233</v>
      </c>
      <c r="J21" s="78" t="s">
        <v>238</v>
      </c>
      <c r="K21" s="86" t="s">
        <v>236</v>
      </c>
      <c r="L21" s="92">
        <v>0.3</v>
      </c>
      <c r="M21" s="78" t="s">
        <v>375</v>
      </c>
      <c r="N21" s="86" t="s">
        <v>237</v>
      </c>
      <c r="O21" s="78">
        <v>1</v>
      </c>
      <c r="P21" s="96">
        <v>0.25</v>
      </c>
      <c r="Q21" s="126">
        <v>0.08</v>
      </c>
      <c r="R21" s="126">
        <v>0.62</v>
      </c>
      <c r="S21" s="207">
        <v>0.28999999999999998</v>
      </c>
      <c r="T21" s="189">
        <f t="shared" si="0"/>
        <v>0.99</v>
      </c>
      <c r="U21" s="189">
        <f t="shared" si="1"/>
        <v>0.99</v>
      </c>
      <c r="V21" s="188">
        <f>+IF(((Q21+R21+S21)/P21)&gt;100%,100%,((Q21+R21+S21)/P21))*L21</f>
        <v>0.3</v>
      </c>
      <c r="W21" s="188">
        <f>+IF(((Q21+R21+S21)/O21)&gt;100%,100%,((Q21+R21+S21)/O21))*L21</f>
        <v>0.29699999999999999</v>
      </c>
      <c r="X21" s="188">
        <f>+IF(((Q21+R21+S21)/P21)&gt;100%,100%,((Q21+R21+S21)/P21))</f>
        <v>1</v>
      </c>
      <c r="Y21" s="188">
        <f>+IF(((Q21+R21+S21)/O21)&gt;100%,100%,((Q21+R21+S21)/O21))</f>
        <v>0.99</v>
      </c>
      <c r="Z21" s="96">
        <v>0</v>
      </c>
      <c r="AA21" s="96">
        <v>1</v>
      </c>
      <c r="AB21" s="184">
        <v>0</v>
      </c>
    </row>
    <row r="22" spans="1:28" ht="54.95" customHeight="1" thickBot="1">
      <c r="A22" s="91" t="s">
        <v>226</v>
      </c>
      <c r="B22" s="86" t="s">
        <v>361</v>
      </c>
      <c r="C22" s="86" t="s">
        <v>227</v>
      </c>
      <c r="D22" s="86" t="s">
        <v>228</v>
      </c>
      <c r="E22" s="86" t="s">
        <v>240</v>
      </c>
      <c r="F22" s="86" t="s">
        <v>230</v>
      </c>
      <c r="G22" s="78" t="s">
        <v>504</v>
      </c>
      <c r="H22" s="86" t="s">
        <v>241</v>
      </c>
      <c r="I22" s="78" t="s">
        <v>243</v>
      </c>
      <c r="J22" s="78" t="s">
        <v>245</v>
      </c>
      <c r="K22" s="86" t="s">
        <v>242</v>
      </c>
      <c r="L22" s="92">
        <v>0.3</v>
      </c>
      <c r="M22" s="78" t="s">
        <v>374</v>
      </c>
      <c r="N22" s="86" t="s">
        <v>244</v>
      </c>
      <c r="O22" s="78">
        <v>8</v>
      </c>
      <c r="P22" s="96">
        <v>1</v>
      </c>
      <c r="Q22" s="126">
        <v>0.21</v>
      </c>
      <c r="R22" s="126">
        <v>0.49</v>
      </c>
      <c r="S22" s="207">
        <v>0.3</v>
      </c>
      <c r="T22" s="189">
        <f t="shared" si="0"/>
        <v>1</v>
      </c>
      <c r="U22" s="189">
        <f t="shared" si="1"/>
        <v>1</v>
      </c>
      <c r="V22" s="188">
        <f>+IF(((Q22+R22+S22)/P22)&gt;100%,100%,((Q22+R22+S22)/P22))*L22</f>
        <v>0.3</v>
      </c>
      <c r="W22" s="188">
        <f>+IF(((Q22+R22+S22)/O22)&gt;100%,100%,((Q22+R22+S22)/O22))*L22</f>
        <v>3.7499999999999999E-2</v>
      </c>
      <c r="X22" s="188">
        <f>+IF(((Q22+R22+S22)/P22)&gt;100%,100%,((Q22+R22+S22)/P22))</f>
        <v>1</v>
      </c>
      <c r="Y22" s="188">
        <f>+IF(((Q22+R22+S22)/O22)&gt;100%,100%,((Q22+R22+S22)/O22))</f>
        <v>0.125</v>
      </c>
      <c r="Z22" s="96">
        <v>2</v>
      </c>
      <c r="AA22" s="96">
        <v>3</v>
      </c>
      <c r="AB22" s="184">
        <v>2</v>
      </c>
    </row>
    <row r="23" spans="1:28" ht="54.95" customHeight="1" thickBot="1">
      <c r="A23" s="91"/>
      <c r="B23" s="86"/>
      <c r="C23" s="86"/>
      <c r="D23" s="86"/>
      <c r="E23" s="86"/>
      <c r="F23" s="272" t="s">
        <v>655</v>
      </c>
      <c r="G23" s="273"/>
      <c r="H23" s="273"/>
      <c r="I23" s="273"/>
      <c r="J23" s="273"/>
      <c r="K23" s="273"/>
      <c r="L23" s="273"/>
      <c r="M23" s="273"/>
      <c r="N23" s="273"/>
      <c r="O23" s="273"/>
      <c r="P23" s="273"/>
      <c r="Q23" s="273"/>
      <c r="R23" s="273"/>
      <c r="S23" s="273"/>
      <c r="T23" s="273"/>
      <c r="U23" s="273"/>
      <c r="V23" s="209">
        <f>+AVERAGE(V20:V22)</f>
        <v>0.21973333333333334</v>
      </c>
      <c r="W23" s="209">
        <f>+AVERAGE(W20:W22)</f>
        <v>0.11347333333333331</v>
      </c>
      <c r="X23" s="209">
        <f>+AVERAGE(X20:X22)</f>
        <v>0.71599999999999986</v>
      </c>
      <c r="Y23" s="209">
        <f>+AVERAGE(Y20:Y22)</f>
        <v>0.37659999999999999</v>
      </c>
      <c r="Z23" s="96"/>
      <c r="AA23" s="96"/>
      <c r="AB23" s="184"/>
    </row>
    <row r="24" spans="1:28" ht="54.95" customHeight="1" thickBot="1">
      <c r="A24" s="91" t="s">
        <v>226</v>
      </c>
      <c r="B24" s="86" t="s">
        <v>362</v>
      </c>
      <c r="C24" s="86" t="s">
        <v>227</v>
      </c>
      <c r="D24" s="86" t="s">
        <v>246</v>
      </c>
      <c r="E24" s="86" t="s">
        <v>247</v>
      </c>
      <c r="F24" s="86" t="s">
        <v>248</v>
      </c>
      <c r="G24" s="78" t="s">
        <v>505</v>
      </c>
      <c r="H24" s="86" t="s">
        <v>249</v>
      </c>
      <c r="I24" s="78" t="s">
        <v>233</v>
      </c>
      <c r="J24" s="78">
        <v>0</v>
      </c>
      <c r="K24" s="86" t="s">
        <v>250</v>
      </c>
      <c r="L24" s="92">
        <v>0.6</v>
      </c>
      <c r="M24" s="78" t="s">
        <v>374</v>
      </c>
      <c r="N24" s="86" t="s">
        <v>251</v>
      </c>
      <c r="O24" s="78">
        <v>1</v>
      </c>
      <c r="P24" s="96">
        <v>0.1</v>
      </c>
      <c r="Q24" s="126">
        <v>0.05</v>
      </c>
      <c r="R24" s="126">
        <v>0.61</v>
      </c>
      <c r="S24" s="93">
        <v>0</v>
      </c>
      <c r="T24" s="189">
        <f t="shared" si="0"/>
        <v>0.66</v>
      </c>
      <c r="U24" s="189">
        <f t="shared" si="1"/>
        <v>0.66</v>
      </c>
      <c r="V24" s="188">
        <f>+IF(((Q24+R24+S24)/P24)&gt;100%,100%,((Q24+R24+S24)/P24))*L24</f>
        <v>0.6</v>
      </c>
      <c r="W24" s="188">
        <f>+IF(((Q24+R24+S24)/O24)&gt;100%,100%,((Q24+R24+S24)/O24))*L24</f>
        <v>0.39600000000000002</v>
      </c>
      <c r="X24" s="188">
        <f>+IF(((Q24+R24+S24)/P24)&gt;100%,100%,((Q24+R24+S24)/P24))</f>
        <v>1</v>
      </c>
      <c r="Y24" s="188">
        <f>+IF(((Q24+R24+S24)/O24)&gt;100%,100%,((Q24+R24+S24)/O24))</f>
        <v>0.66</v>
      </c>
      <c r="Z24" s="96">
        <v>1</v>
      </c>
      <c r="AA24" s="96">
        <v>0</v>
      </c>
      <c r="AB24" s="184">
        <v>0</v>
      </c>
    </row>
    <row r="25" spans="1:28" ht="54.95" customHeight="1" thickBot="1">
      <c r="A25" s="91" t="s">
        <v>226</v>
      </c>
      <c r="B25" s="86" t="s">
        <v>362</v>
      </c>
      <c r="C25" s="86" t="s">
        <v>227</v>
      </c>
      <c r="D25" s="86" t="s">
        <v>246</v>
      </c>
      <c r="E25" s="86" t="s">
        <v>247</v>
      </c>
      <c r="F25" s="86" t="s">
        <v>248</v>
      </c>
      <c r="G25" s="78" t="s">
        <v>505</v>
      </c>
      <c r="H25" s="86" t="s">
        <v>252</v>
      </c>
      <c r="I25" s="78" t="s">
        <v>233</v>
      </c>
      <c r="J25" s="78">
        <v>4</v>
      </c>
      <c r="K25" s="86" t="s">
        <v>253</v>
      </c>
      <c r="L25" s="92">
        <v>0.4</v>
      </c>
      <c r="M25" s="78" t="s">
        <v>373</v>
      </c>
      <c r="N25" s="86" t="s">
        <v>254</v>
      </c>
      <c r="O25" s="78">
        <v>2</v>
      </c>
      <c r="P25" s="133">
        <v>0.5</v>
      </c>
      <c r="Q25" s="126">
        <v>0.39</v>
      </c>
      <c r="R25" s="126">
        <v>0</v>
      </c>
      <c r="S25" s="207">
        <v>0.51</v>
      </c>
      <c r="T25" s="189">
        <f t="shared" si="0"/>
        <v>0.9</v>
      </c>
      <c r="U25" s="189">
        <f t="shared" si="1"/>
        <v>0.9</v>
      </c>
      <c r="V25" s="188">
        <f>+IF(((Q25+R25+S25)/P25)&gt;100%,100%,((Q25+R25+S25)/P25))*L25</f>
        <v>0.4</v>
      </c>
      <c r="W25" s="188">
        <f>+IF(((Q25+R25+S25)/O25)&gt;100%,100%,((Q25+R25+S25)/O25))*L25</f>
        <v>0.18000000000000002</v>
      </c>
      <c r="X25" s="188">
        <f>+IF(((Q25+R25+S25)/P25)&gt;100%,100%,((Q25+R25+S25)/P25))</f>
        <v>1</v>
      </c>
      <c r="Y25" s="188">
        <f>+IF(((Q25+R25+S25)/O25)&gt;100%,100%,((Q25+R25+S25)/O25))</f>
        <v>0.45</v>
      </c>
      <c r="Z25" s="78">
        <v>1</v>
      </c>
      <c r="AA25" s="78">
        <v>1</v>
      </c>
      <c r="AB25" s="183">
        <v>0</v>
      </c>
    </row>
    <row r="26" spans="1:28" ht="54.95" customHeight="1" thickBot="1">
      <c r="A26" s="91"/>
      <c r="B26" s="86"/>
      <c r="C26" s="86"/>
      <c r="D26" s="86"/>
      <c r="E26" s="86"/>
      <c r="F26" s="272" t="s">
        <v>656</v>
      </c>
      <c r="G26" s="273"/>
      <c r="H26" s="273"/>
      <c r="I26" s="273"/>
      <c r="J26" s="273"/>
      <c r="K26" s="273"/>
      <c r="L26" s="273"/>
      <c r="M26" s="273"/>
      <c r="N26" s="273"/>
      <c r="O26" s="273"/>
      <c r="P26" s="273"/>
      <c r="Q26" s="273"/>
      <c r="R26" s="273"/>
      <c r="S26" s="273"/>
      <c r="T26" s="273"/>
      <c r="U26" s="273"/>
      <c r="V26" s="209">
        <f>+AVERAGE(V24:V25)</f>
        <v>0.5</v>
      </c>
      <c r="W26" s="209">
        <f>+AVERAGE(W24:W25)</f>
        <v>0.28800000000000003</v>
      </c>
      <c r="X26" s="209">
        <f>+AVERAGE(X24:X25)</f>
        <v>1</v>
      </c>
      <c r="Y26" s="209">
        <f>+AVERAGE(Y24:Y25)</f>
        <v>0.55500000000000005</v>
      </c>
      <c r="Z26" s="180"/>
      <c r="AA26" s="180"/>
      <c r="AB26" s="183"/>
    </row>
    <row r="27" spans="1:28" ht="54.95" customHeight="1" thickBot="1">
      <c r="A27" s="91" t="s">
        <v>226</v>
      </c>
      <c r="B27" s="86" t="s">
        <v>363</v>
      </c>
      <c r="C27" s="86" t="s">
        <v>227</v>
      </c>
      <c r="D27" s="86" t="s">
        <v>255</v>
      </c>
      <c r="E27" s="86" t="s">
        <v>256</v>
      </c>
      <c r="F27" s="86" t="s">
        <v>257</v>
      </c>
      <c r="G27" s="78" t="s">
        <v>506</v>
      </c>
      <c r="H27" s="86" t="s">
        <v>258</v>
      </c>
      <c r="I27" s="78">
        <v>6</v>
      </c>
      <c r="J27" s="78">
        <v>6</v>
      </c>
      <c r="K27" s="86" t="s">
        <v>259</v>
      </c>
      <c r="L27" s="92">
        <v>1</v>
      </c>
      <c r="M27" s="78" t="s">
        <v>374</v>
      </c>
      <c r="N27" s="86" t="s">
        <v>595</v>
      </c>
      <c r="O27" s="78">
        <v>6</v>
      </c>
      <c r="P27" s="78">
        <v>2</v>
      </c>
      <c r="Q27" s="126">
        <v>0.35</v>
      </c>
      <c r="R27" s="126">
        <v>0.15</v>
      </c>
      <c r="S27" s="207">
        <v>1.3</v>
      </c>
      <c r="T27" s="189">
        <f t="shared" si="0"/>
        <v>1.8</v>
      </c>
      <c r="U27" s="189">
        <f t="shared" si="1"/>
        <v>1.8</v>
      </c>
      <c r="V27" s="188">
        <f>+IF(((Q27+R27+S27)/P27)&gt;100%,100%,((Q27+R27+S27)/P27))*L27</f>
        <v>0.9</v>
      </c>
      <c r="W27" s="188">
        <f>+IF(((Q27+R27+S27)/O27)&gt;100%,100%,((Q27+R27+S27)/O27))*L27</f>
        <v>0.3</v>
      </c>
      <c r="X27" s="188">
        <f>+IF(((Q27+R27+S27)/P27)&gt;100%,100%,((Q27+R27+S27)/P27))</f>
        <v>0.9</v>
      </c>
      <c r="Y27" s="188">
        <f>+IF(((Q27+R27+S27)/O27)&gt;100%,100%,((Q27+R27+S27)/O27))</f>
        <v>0.3</v>
      </c>
      <c r="Z27" s="78">
        <v>1</v>
      </c>
      <c r="AA27" s="78">
        <v>2</v>
      </c>
      <c r="AB27" s="183">
        <v>2</v>
      </c>
    </row>
    <row r="28" spans="1:28" ht="54.95" customHeight="1" thickBot="1">
      <c r="A28" s="91"/>
      <c r="B28" s="86"/>
      <c r="C28" s="86"/>
      <c r="D28" s="86"/>
      <c r="E28" s="86"/>
      <c r="F28" s="272" t="s">
        <v>657</v>
      </c>
      <c r="G28" s="273"/>
      <c r="H28" s="273"/>
      <c r="I28" s="273"/>
      <c r="J28" s="273"/>
      <c r="K28" s="273"/>
      <c r="L28" s="273"/>
      <c r="M28" s="273"/>
      <c r="N28" s="273"/>
      <c r="O28" s="273"/>
      <c r="P28" s="273"/>
      <c r="Q28" s="273"/>
      <c r="R28" s="273"/>
      <c r="S28" s="273"/>
      <c r="T28" s="273"/>
      <c r="U28" s="273"/>
      <c r="V28" s="209">
        <f t="shared" ref="V28:Y28" si="2">+V27</f>
        <v>0.9</v>
      </c>
      <c r="W28" s="209">
        <f t="shared" si="2"/>
        <v>0.3</v>
      </c>
      <c r="X28" s="209">
        <f t="shared" si="2"/>
        <v>0.9</v>
      </c>
      <c r="Y28" s="209">
        <f t="shared" si="2"/>
        <v>0.3</v>
      </c>
      <c r="Z28" s="180"/>
      <c r="AA28" s="180"/>
      <c r="AB28" s="183"/>
    </row>
    <row r="29" spans="1:28" ht="54.95" customHeight="1" thickBot="1">
      <c r="A29" s="91" t="s">
        <v>226</v>
      </c>
      <c r="B29" s="86" t="s">
        <v>501</v>
      </c>
      <c r="C29" s="86" t="s">
        <v>227</v>
      </c>
      <c r="D29" s="86" t="s">
        <v>602</v>
      </c>
      <c r="E29" s="86" t="s">
        <v>292</v>
      </c>
      <c r="F29" s="86" t="s">
        <v>281</v>
      </c>
      <c r="G29" s="78" t="s">
        <v>508</v>
      </c>
      <c r="H29" s="86" t="s">
        <v>287</v>
      </c>
      <c r="I29" s="94">
        <v>1</v>
      </c>
      <c r="J29" s="94">
        <v>0</v>
      </c>
      <c r="K29" s="86" t="s">
        <v>288</v>
      </c>
      <c r="L29" s="92">
        <v>0.3</v>
      </c>
      <c r="M29" s="94" t="s">
        <v>374</v>
      </c>
      <c r="N29" s="86" t="s">
        <v>597</v>
      </c>
      <c r="O29" s="78">
        <v>1</v>
      </c>
      <c r="P29" s="78">
        <v>1</v>
      </c>
      <c r="Q29" s="126">
        <v>0.33</v>
      </c>
      <c r="R29" s="126">
        <v>0.34</v>
      </c>
      <c r="S29" s="126">
        <v>0.33</v>
      </c>
      <c r="T29" s="189">
        <f t="shared" si="0"/>
        <v>1</v>
      </c>
      <c r="U29" s="189">
        <f t="shared" si="1"/>
        <v>1</v>
      </c>
      <c r="V29" s="188">
        <f>+IF(((Q29+R29+S29)/P29)&gt;100%,100%,((Q29+R29+S29)/P29))*L29</f>
        <v>0.3</v>
      </c>
      <c r="W29" s="188">
        <f>+IF(((Q29+R29+S29)/O29)&gt;100%,100%,((Q29+R29+S29)/O29))*L29</f>
        <v>0.3</v>
      </c>
      <c r="X29" s="188">
        <f>+IF(((Q29+R29+S29)/P29)&gt;100%,100%,((Q29+R29+S29)/P29))</f>
        <v>1</v>
      </c>
      <c r="Y29" s="188">
        <f>+IF(((Q29+R29+S29)/O29)&gt;100%,100%,((Q29+R29+S29)/O29))</f>
        <v>1</v>
      </c>
      <c r="Z29" s="78">
        <v>0</v>
      </c>
      <c r="AA29" s="78">
        <v>0</v>
      </c>
      <c r="AB29" s="183">
        <v>0</v>
      </c>
    </row>
    <row r="30" spans="1:28" ht="54.95" customHeight="1" thickBot="1">
      <c r="A30" s="91" t="s">
        <v>226</v>
      </c>
      <c r="B30" s="86" t="s">
        <v>501</v>
      </c>
      <c r="C30" s="86" t="s">
        <v>227</v>
      </c>
      <c r="D30" s="86" t="s">
        <v>602</v>
      </c>
      <c r="E30" s="86" t="s">
        <v>289</v>
      </c>
      <c r="F30" s="86" t="s">
        <v>281</v>
      </c>
      <c r="G30" s="78" t="s">
        <v>508</v>
      </c>
      <c r="H30" s="86" t="s">
        <v>290</v>
      </c>
      <c r="I30" s="94">
        <v>1</v>
      </c>
      <c r="J30" s="94">
        <v>0</v>
      </c>
      <c r="K30" s="86" t="s">
        <v>291</v>
      </c>
      <c r="L30" s="92">
        <v>0.7</v>
      </c>
      <c r="M30" s="94" t="s">
        <v>374</v>
      </c>
      <c r="N30" s="86" t="s">
        <v>598</v>
      </c>
      <c r="O30" s="78">
        <v>1</v>
      </c>
      <c r="P30" s="78">
        <v>1</v>
      </c>
      <c r="Q30" s="126">
        <v>0.3</v>
      </c>
      <c r="R30" s="126">
        <v>0.23</v>
      </c>
      <c r="S30" s="126">
        <v>0.35</v>
      </c>
      <c r="T30" s="189">
        <f t="shared" si="0"/>
        <v>0.88</v>
      </c>
      <c r="U30" s="189">
        <f t="shared" si="1"/>
        <v>0.88</v>
      </c>
      <c r="V30" s="188">
        <f>+IF(((Q30+R30+S30)/P30)&gt;100%,100%,((Q30+R30+S30)/P30))*L30</f>
        <v>0.61599999999999999</v>
      </c>
      <c r="W30" s="188">
        <f>+IF(((Q30+R30+S30)/O30)&gt;100%,100%,((Q30+R30+S30)/O30))*L30</f>
        <v>0.61599999999999999</v>
      </c>
      <c r="X30" s="188">
        <f>+IF(((Q30+R30+S30)/P30)&gt;100%,100%,((Q30+R30+S30)/P30))</f>
        <v>0.88</v>
      </c>
      <c r="Y30" s="188">
        <f>+IF(((Q30+R30+S30)/O30)&gt;100%,100%,((Q30+R30+S30)/O30))</f>
        <v>0.88</v>
      </c>
      <c r="Z30" s="78">
        <v>1</v>
      </c>
      <c r="AA30" s="78">
        <v>1</v>
      </c>
      <c r="AB30" s="183">
        <v>1</v>
      </c>
    </row>
    <row r="31" spans="1:28" ht="54.95" customHeight="1" thickBot="1">
      <c r="A31" s="91"/>
      <c r="B31" s="86"/>
      <c r="C31" s="86"/>
      <c r="D31" s="86"/>
      <c r="E31" s="86"/>
      <c r="F31" s="272" t="s">
        <v>658</v>
      </c>
      <c r="G31" s="273"/>
      <c r="H31" s="273"/>
      <c r="I31" s="273"/>
      <c r="J31" s="273"/>
      <c r="K31" s="273"/>
      <c r="L31" s="273"/>
      <c r="M31" s="273"/>
      <c r="N31" s="273"/>
      <c r="O31" s="273"/>
      <c r="P31" s="273"/>
      <c r="Q31" s="273"/>
      <c r="R31" s="273"/>
      <c r="S31" s="273"/>
      <c r="T31" s="273"/>
      <c r="U31" s="273"/>
      <c r="V31" s="209">
        <f>+AVERAGE(V29:V30)</f>
        <v>0.45799999999999996</v>
      </c>
      <c r="W31" s="209">
        <f>+AVERAGE(W29:W30)</f>
        <v>0.45799999999999996</v>
      </c>
      <c r="X31" s="209">
        <f>+AVERAGE(X29:X30)</f>
        <v>0.94</v>
      </c>
      <c r="Y31" s="209">
        <f>+AVERAGE(Y29:Y30)</f>
        <v>0.94</v>
      </c>
      <c r="Z31" s="180"/>
      <c r="AA31" s="180"/>
      <c r="AB31" s="183"/>
    </row>
    <row r="32" spans="1:28" ht="54.95" customHeight="1" thickBot="1">
      <c r="A32" s="91" t="s">
        <v>226</v>
      </c>
      <c r="B32" s="86" t="s">
        <v>369</v>
      </c>
      <c r="C32" s="86" t="s">
        <v>227</v>
      </c>
      <c r="D32" s="86" t="s">
        <v>602</v>
      </c>
      <c r="E32" s="86" t="s">
        <v>292</v>
      </c>
      <c r="F32" s="86" t="s">
        <v>370</v>
      </c>
      <c r="G32" s="78" t="s">
        <v>509</v>
      </c>
      <c r="H32" s="86" t="s">
        <v>293</v>
      </c>
      <c r="I32" s="78" t="s">
        <v>233</v>
      </c>
      <c r="J32" s="78" t="s">
        <v>295</v>
      </c>
      <c r="K32" s="86" t="s">
        <v>294</v>
      </c>
      <c r="L32" s="92">
        <v>0.45</v>
      </c>
      <c r="M32" s="78" t="s">
        <v>374</v>
      </c>
      <c r="N32" s="86" t="s">
        <v>599</v>
      </c>
      <c r="O32" s="78">
        <v>10</v>
      </c>
      <c r="P32" s="78">
        <v>1</v>
      </c>
      <c r="Q32" s="126">
        <v>1</v>
      </c>
      <c r="R32" s="126">
        <v>0</v>
      </c>
      <c r="S32" s="93">
        <v>0</v>
      </c>
      <c r="T32" s="189">
        <f t="shared" si="0"/>
        <v>1</v>
      </c>
      <c r="U32" s="189">
        <f t="shared" si="1"/>
        <v>1</v>
      </c>
      <c r="V32" s="188">
        <f>+IF(((Q32+R32+S32)/P32)&gt;100%,100%,((Q32+R32+S32)/P32))*L32</f>
        <v>0.45</v>
      </c>
      <c r="W32" s="188">
        <f>+IF(((Q32+R32+S32)/O32)&gt;100%,100%,((Q32+R32+S32)/O32))*L32</f>
        <v>4.5000000000000005E-2</v>
      </c>
      <c r="X32" s="188">
        <f>+IF(((Q32+R32+S32)/P32)&gt;100%,100%,((Q32+R32+S32)/P32))</f>
        <v>1</v>
      </c>
      <c r="Y32" s="188">
        <f>+IF(((Q32+R32+S32)/O32)&gt;100%,100%,((Q32+R32+S32)/O32))</f>
        <v>0.1</v>
      </c>
      <c r="Z32" s="78">
        <v>4</v>
      </c>
      <c r="AA32" s="78">
        <v>3</v>
      </c>
      <c r="AB32" s="183">
        <v>2</v>
      </c>
    </row>
    <row r="33" spans="1:28" ht="54.95" customHeight="1" thickBot="1">
      <c r="A33" s="91" t="s">
        <v>226</v>
      </c>
      <c r="B33" s="86" t="s">
        <v>369</v>
      </c>
      <c r="C33" s="86" t="s">
        <v>227</v>
      </c>
      <c r="D33" s="86" t="s">
        <v>602</v>
      </c>
      <c r="E33" s="86" t="s">
        <v>292</v>
      </c>
      <c r="F33" s="86" t="s">
        <v>370</v>
      </c>
      <c r="G33" s="78" t="s">
        <v>509</v>
      </c>
      <c r="H33" s="86" t="s">
        <v>299</v>
      </c>
      <c r="I33" s="78" t="s">
        <v>233</v>
      </c>
      <c r="J33" s="78" t="s">
        <v>298</v>
      </c>
      <c r="K33" s="86" t="s">
        <v>297</v>
      </c>
      <c r="L33" s="92">
        <v>0.2</v>
      </c>
      <c r="M33" s="78" t="s">
        <v>375</v>
      </c>
      <c r="N33" s="86" t="s">
        <v>600</v>
      </c>
      <c r="O33" s="78">
        <v>2</v>
      </c>
      <c r="P33" s="78">
        <v>0.5</v>
      </c>
      <c r="Q33" s="126">
        <v>0.26</v>
      </c>
      <c r="R33" s="126">
        <v>0.2</v>
      </c>
      <c r="S33" s="126">
        <v>0.04</v>
      </c>
      <c r="T33" s="189">
        <f t="shared" si="0"/>
        <v>0.5</v>
      </c>
      <c r="U33" s="189">
        <f t="shared" si="1"/>
        <v>0.5</v>
      </c>
      <c r="V33" s="188">
        <f>+IF(((Q33+R33+S33)/P33)&gt;100%,100%,((Q33+R33+S33)/P33))*L33</f>
        <v>0.2</v>
      </c>
      <c r="W33" s="188">
        <f>+IF(((Q33+R33+S33)/O33)&gt;100%,100%,((Q33+R33+S33)/O33))*L33</f>
        <v>0.05</v>
      </c>
      <c r="X33" s="188">
        <f>+IF(((Q33+R33+S33)/P33)&gt;100%,100%,((Q33+R33+S33)/P33))</f>
        <v>1</v>
      </c>
      <c r="Y33" s="188">
        <f>+IF(((Q33+R33+S33)/O33)&gt;100%,100%,((Q33+R33+S33)/O33))</f>
        <v>0.25</v>
      </c>
      <c r="Z33" s="78">
        <v>1</v>
      </c>
      <c r="AA33" s="78">
        <v>0</v>
      </c>
      <c r="AB33" s="183">
        <v>1</v>
      </c>
    </row>
    <row r="34" spans="1:28" ht="54.95" customHeight="1" thickBot="1">
      <c r="A34" s="98" t="s">
        <v>226</v>
      </c>
      <c r="B34" s="99" t="s">
        <v>369</v>
      </c>
      <c r="C34" s="99" t="s">
        <v>227</v>
      </c>
      <c r="D34" s="99" t="s">
        <v>602</v>
      </c>
      <c r="E34" s="99" t="s">
        <v>292</v>
      </c>
      <c r="F34" s="99" t="s">
        <v>370</v>
      </c>
      <c r="G34" s="100" t="s">
        <v>509</v>
      </c>
      <c r="H34" s="99" t="s">
        <v>296</v>
      </c>
      <c r="I34" s="101" t="s">
        <v>233</v>
      </c>
      <c r="J34" s="101" t="s">
        <v>295</v>
      </c>
      <c r="K34" s="99" t="s">
        <v>300</v>
      </c>
      <c r="L34" s="102">
        <v>0.35</v>
      </c>
      <c r="M34" s="101" t="s">
        <v>374</v>
      </c>
      <c r="N34" s="103" t="s">
        <v>598</v>
      </c>
      <c r="O34" s="101">
        <v>20</v>
      </c>
      <c r="P34" s="100">
        <v>5</v>
      </c>
      <c r="Q34" s="128">
        <v>0.35</v>
      </c>
      <c r="R34" s="128">
        <v>0</v>
      </c>
      <c r="S34" s="208">
        <v>3.2</v>
      </c>
      <c r="T34" s="189">
        <f t="shared" si="0"/>
        <v>3.5500000000000003</v>
      </c>
      <c r="U34" s="189">
        <f t="shared" si="1"/>
        <v>3.5500000000000003</v>
      </c>
      <c r="V34" s="188">
        <f>+IF(((Q34+R34+S34)/P34)&gt;100%,100%,((Q34+R34+S34)/P34))*L34</f>
        <v>0.2485</v>
      </c>
      <c r="W34" s="188">
        <f>+IF(((Q34+R34+S34)/O34)&gt;100%,100%,((Q34+R34+S34)/O34))*L34</f>
        <v>6.2125E-2</v>
      </c>
      <c r="X34" s="188">
        <f>+IF(((Q34+R34+S34)/P34)&gt;100%,100%,((Q34+R34+S34)/P34))</f>
        <v>0.71000000000000008</v>
      </c>
      <c r="Y34" s="188">
        <f>+IF(((Q34+R34+S34)/O34)&gt;100%,100%,((Q34+R34+S34)/O34))</f>
        <v>0.17750000000000002</v>
      </c>
      <c r="Z34" s="100">
        <v>15</v>
      </c>
      <c r="AA34" s="100">
        <v>10</v>
      </c>
      <c r="AB34" s="186">
        <v>5</v>
      </c>
    </row>
    <row r="35" spans="1:28" ht="54.95" customHeight="1">
      <c r="F35" s="274" t="s">
        <v>659</v>
      </c>
      <c r="G35" s="275"/>
      <c r="H35" s="275"/>
      <c r="I35" s="275"/>
      <c r="J35" s="275"/>
      <c r="K35" s="275"/>
      <c r="L35" s="275"/>
      <c r="M35" s="275"/>
      <c r="N35" s="275"/>
      <c r="O35" s="275"/>
      <c r="P35" s="275"/>
      <c r="Q35" s="275"/>
      <c r="R35" s="275"/>
      <c r="S35" s="275"/>
      <c r="T35" s="275"/>
      <c r="U35" s="275"/>
      <c r="V35" s="209">
        <f>+AVERAGE(V32:V34)</f>
        <v>0.29950000000000004</v>
      </c>
      <c r="W35" s="209">
        <f>+AVERAGE(W32:W34)</f>
        <v>5.2375000000000005E-2</v>
      </c>
      <c r="X35" s="209">
        <f>+AVERAGE(X32:X34)</f>
        <v>0.90333333333333332</v>
      </c>
      <c r="Y35" s="209">
        <f>+AVERAGE(Y32:Y34)</f>
        <v>0.17583333333333331</v>
      </c>
    </row>
    <row r="36" spans="1:28" ht="54.95" customHeight="1" thickBot="1">
      <c r="O36" s="127"/>
      <c r="P36" s="127"/>
    </row>
    <row r="37" spans="1:28" ht="54.95" customHeight="1">
      <c r="V37" s="209">
        <f>+(V11+V13+V16+V19+V23+V26+V28+V31+V35)/9</f>
        <v>0.52339629629629625</v>
      </c>
      <c r="W37" s="209">
        <f>+(W11+W13+W16+W19+W23+W26+W28+W31+W35)/9</f>
        <v>0.22046473875661377</v>
      </c>
      <c r="X37" s="209">
        <f>+(X11+X13+X16+X19+X23+X26+X28+X31+X35)/9</f>
        <v>0.93992592592592594</v>
      </c>
      <c r="Y37" s="209">
        <f>+(Y11+Y13+Y16+Y19+Y23+Y26+Y28+Y31+Y35)/9</f>
        <v>0.38690021825396825</v>
      </c>
    </row>
    <row r="38" spans="1:28" ht="54.95" customHeight="1">
      <c r="Q38" s="131"/>
      <c r="R38" s="131"/>
    </row>
  </sheetData>
  <autoFilter ref="A7:AC34"/>
  <mergeCells count="20">
    <mergeCell ref="AA1:AB1"/>
    <mergeCell ref="A5:B5"/>
    <mergeCell ref="A1:B4"/>
    <mergeCell ref="C1:Z1"/>
    <mergeCell ref="C2:Z2"/>
    <mergeCell ref="C3:Z3"/>
    <mergeCell ref="C4:Z4"/>
    <mergeCell ref="AA4:AB4"/>
    <mergeCell ref="AA3:AB3"/>
    <mergeCell ref="F26:U26"/>
    <mergeCell ref="F28:U28"/>
    <mergeCell ref="F31:U31"/>
    <mergeCell ref="F35:U35"/>
    <mergeCell ref="AA2:AB2"/>
    <mergeCell ref="A6:AB6"/>
    <mergeCell ref="F11:U11"/>
    <mergeCell ref="F13:U13"/>
    <mergeCell ref="F16:U16"/>
    <mergeCell ref="F19:U19"/>
    <mergeCell ref="F23:U23"/>
  </mergeCells>
  <dataValidations count="1">
    <dataValidation type="list" allowBlank="1" showInputMessage="1" showErrorMessage="1" sqref="N36:N232">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ANEXO1!$F$9:$F$11</xm:f>
          </x14:formula1>
          <xm:sqref>M8:M10 M12 M14:M15 M17:M18 M32:M34 M29:M30 M27 M20:M22 M24:M25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topLeftCell="D1" zoomScale="111" zoomScaleNormal="100" workbookViewId="0">
      <selection activeCell="J10" sqref="J10"/>
    </sheetView>
  </sheetViews>
  <sheetFormatPr baseColWidth="10" defaultRowHeight="14.25"/>
  <cols>
    <col min="1" max="1" width="89.875" bestFit="1" customWidth="1"/>
    <col min="2" max="2" width="35" style="27" bestFit="1" customWidth="1"/>
    <col min="3" max="3" width="33.625" style="27" customWidth="1"/>
    <col min="4" max="4" width="39" customWidth="1"/>
    <col min="5" max="6" width="28.625" customWidth="1"/>
    <col min="7" max="7" width="33.125" style="6" bestFit="1" customWidth="1"/>
    <col min="8" max="8" width="46.5" customWidth="1"/>
    <col min="9" max="9" width="34" bestFit="1" customWidth="1"/>
    <col min="10" max="10" width="30.125" customWidth="1"/>
    <col min="11" max="11" width="30.125" style="61" customWidth="1"/>
    <col min="12" max="12" width="30.125" customWidth="1"/>
    <col min="13" max="13" width="23.625" style="61" customWidth="1"/>
    <col min="14" max="14" width="27.125" customWidth="1"/>
    <col min="15" max="15" width="44.125" customWidth="1"/>
    <col min="16" max="16" width="54.625" bestFit="1" customWidth="1"/>
    <col min="19" max="19" width="0" hidden="1" customWidth="1"/>
  </cols>
  <sheetData>
    <row r="1" spans="1:19" s="1" customFormat="1" ht="22.5" customHeight="1">
      <c r="A1" s="282"/>
      <c r="B1" s="283"/>
      <c r="C1" s="288" t="s">
        <v>1</v>
      </c>
      <c r="D1" s="289"/>
      <c r="E1" s="289"/>
      <c r="F1" s="289"/>
      <c r="G1" s="289"/>
      <c r="H1" s="289"/>
      <c r="I1" s="289"/>
      <c r="J1" s="289"/>
      <c r="K1" s="289"/>
      <c r="L1" s="289"/>
      <c r="M1" s="289"/>
      <c r="N1" s="289"/>
      <c r="O1" s="302"/>
      <c r="P1" s="30" t="s">
        <v>220</v>
      </c>
    </row>
    <row r="2" spans="1:19" s="1" customFormat="1" ht="22.5" customHeight="1">
      <c r="A2" s="284"/>
      <c r="B2" s="285"/>
      <c r="C2" s="288" t="s">
        <v>2</v>
      </c>
      <c r="D2" s="289"/>
      <c r="E2" s="289"/>
      <c r="F2" s="289"/>
      <c r="G2" s="289"/>
      <c r="H2" s="289"/>
      <c r="I2" s="289"/>
      <c r="J2" s="289"/>
      <c r="K2" s="289"/>
      <c r="L2" s="289"/>
      <c r="M2" s="289"/>
      <c r="N2" s="289"/>
      <c r="O2" s="302"/>
      <c r="P2" s="30" t="s">
        <v>3</v>
      </c>
    </row>
    <row r="3" spans="1:19" s="1" customFormat="1" ht="22.5" customHeight="1">
      <c r="A3" s="284"/>
      <c r="B3" s="285"/>
      <c r="C3" s="288" t="s">
        <v>4</v>
      </c>
      <c r="D3" s="289"/>
      <c r="E3" s="289"/>
      <c r="F3" s="289"/>
      <c r="G3" s="289"/>
      <c r="H3" s="289"/>
      <c r="I3" s="289"/>
      <c r="J3" s="289"/>
      <c r="K3" s="289"/>
      <c r="L3" s="289"/>
      <c r="M3" s="289"/>
      <c r="N3" s="289"/>
      <c r="O3" s="302"/>
      <c r="P3" s="30" t="s">
        <v>219</v>
      </c>
    </row>
    <row r="4" spans="1:19" s="1" customFormat="1" ht="22.5" customHeight="1">
      <c r="A4" s="286"/>
      <c r="B4" s="287"/>
      <c r="C4" s="288" t="s">
        <v>158</v>
      </c>
      <c r="D4" s="289"/>
      <c r="E4" s="289"/>
      <c r="F4" s="289"/>
      <c r="G4" s="289"/>
      <c r="H4" s="289"/>
      <c r="I4" s="289"/>
      <c r="J4" s="289"/>
      <c r="K4" s="289"/>
      <c r="L4" s="289"/>
      <c r="M4" s="289"/>
      <c r="N4" s="289"/>
      <c r="O4" s="302"/>
      <c r="P4" s="30" t="s">
        <v>221</v>
      </c>
    </row>
    <row r="5" spans="1:19" s="1" customFormat="1" ht="26.25" customHeight="1">
      <c r="A5" s="300" t="s">
        <v>5</v>
      </c>
      <c r="B5" s="301"/>
      <c r="C5" s="300"/>
      <c r="D5" s="303"/>
      <c r="E5" s="303"/>
      <c r="F5" s="303"/>
      <c r="G5" s="303"/>
      <c r="H5" s="303"/>
      <c r="I5" s="303"/>
      <c r="J5" s="303"/>
      <c r="K5" s="303"/>
      <c r="L5" s="303"/>
      <c r="M5" s="303"/>
      <c r="N5" s="303"/>
      <c r="O5" s="303"/>
      <c r="P5" s="303"/>
    </row>
    <row r="6" spans="1:19" s="1" customFormat="1" ht="15" customHeight="1">
      <c r="A6" s="296" t="s">
        <v>154</v>
      </c>
      <c r="B6" s="296"/>
      <c r="C6" s="296"/>
      <c r="D6" s="296"/>
      <c r="E6" s="296"/>
      <c r="F6" s="296"/>
      <c r="G6" s="296"/>
      <c r="H6" s="296"/>
      <c r="I6" s="296"/>
      <c r="J6" s="296"/>
      <c r="K6" s="296"/>
      <c r="L6" s="296"/>
      <c r="M6" s="296"/>
      <c r="N6" s="297"/>
      <c r="O6" s="292" t="s">
        <v>95</v>
      </c>
      <c r="P6" s="293"/>
    </row>
    <row r="7" spans="1:19" s="1" customFormat="1">
      <c r="A7" s="298"/>
      <c r="B7" s="298"/>
      <c r="C7" s="298"/>
      <c r="D7" s="298"/>
      <c r="E7" s="298"/>
      <c r="F7" s="298"/>
      <c r="G7" s="298"/>
      <c r="H7" s="298"/>
      <c r="I7" s="298"/>
      <c r="J7" s="298"/>
      <c r="K7" s="298"/>
      <c r="L7" s="298"/>
      <c r="M7" s="298"/>
      <c r="N7" s="299"/>
      <c r="O7" s="294"/>
      <c r="P7" s="295"/>
    </row>
    <row r="8" spans="1:19" s="22" customFormat="1" ht="66.75" customHeight="1">
      <c r="A8" s="44" t="s">
        <v>99</v>
      </c>
      <c r="B8" s="44" t="s">
        <v>188</v>
      </c>
      <c r="C8" s="44" t="s">
        <v>171</v>
      </c>
      <c r="D8" s="44" t="s">
        <v>85</v>
      </c>
      <c r="E8" s="44" t="s">
        <v>86</v>
      </c>
      <c r="F8" s="44" t="s">
        <v>87</v>
      </c>
      <c r="G8" s="44" t="s">
        <v>166</v>
      </c>
      <c r="H8" s="44" t="s">
        <v>168</v>
      </c>
      <c r="I8" s="44" t="s">
        <v>167</v>
      </c>
      <c r="J8" s="44" t="s">
        <v>157</v>
      </c>
      <c r="K8" s="75" t="s">
        <v>521</v>
      </c>
      <c r="L8" s="75" t="s">
        <v>520</v>
      </c>
      <c r="M8" s="44" t="s">
        <v>96</v>
      </c>
      <c r="N8" s="44" t="s">
        <v>88</v>
      </c>
      <c r="O8" s="44" t="s">
        <v>26</v>
      </c>
      <c r="P8" s="44" t="s">
        <v>27</v>
      </c>
    </row>
    <row r="9" spans="1:19" ht="95.1" customHeight="1">
      <c r="A9" s="47" t="s">
        <v>312</v>
      </c>
      <c r="B9" s="48" t="s">
        <v>331</v>
      </c>
      <c r="C9" s="48" t="s">
        <v>323</v>
      </c>
      <c r="D9" s="49" t="s">
        <v>320</v>
      </c>
      <c r="E9" s="40" t="s">
        <v>322</v>
      </c>
      <c r="F9" s="40" t="s">
        <v>322</v>
      </c>
      <c r="G9" s="40" t="s">
        <v>499</v>
      </c>
      <c r="H9" s="46" t="s">
        <v>511</v>
      </c>
      <c r="I9" s="40" t="s">
        <v>512</v>
      </c>
      <c r="J9" s="40" t="s">
        <v>513</v>
      </c>
      <c r="K9" s="179">
        <v>0.75</v>
      </c>
      <c r="L9" s="50"/>
      <c r="M9" s="40" t="s">
        <v>91</v>
      </c>
      <c r="N9" s="40" t="s">
        <v>514</v>
      </c>
      <c r="O9" s="51" t="s">
        <v>593</v>
      </c>
      <c r="P9" s="51" t="s">
        <v>594</v>
      </c>
    </row>
    <row r="10" spans="1:19" ht="99.75">
      <c r="A10" s="47" t="s">
        <v>312</v>
      </c>
      <c r="B10" s="48" t="s">
        <v>324</v>
      </c>
      <c r="C10" s="48" t="s">
        <v>348</v>
      </c>
      <c r="D10" s="49" t="s">
        <v>320</v>
      </c>
      <c r="E10" s="40" t="s">
        <v>322</v>
      </c>
      <c r="F10" s="40" t="s">
        <v>322</v>
      </c>
      <c r="G10" s="40" t="s">
        <v>499</v>
      </c>
      <c r="H10" s="46" t="s">
        <v>511</v>
      </c>
      <c r="I10" s="40" t="s">
        <v>512</v>
      </c>
      <c r="J10" s="40" t="s">
        <v>513</v>
      </c>
      <c r="K10" s="179">
        <v>0.75</v>
      </c>
      <c r="L10" s="50"/>
      <c r="M10" s="40" t="s">
        <v>91</v>
      </c>
      <c r="N10" s="40" t="s">
        <v>514</v>
      </c>
      <c r="O10" s="51" t="s">
        <v>593</v>
      </c>
      <c r="P10" s="51" t="s">
        <v>594</v>
      </c>
    </row>
    <row r="11" spans="1:19" ht="99.75">
      <c r="A11" s="47" t="s">
        <v>318</v>
      </c>
      <c r="B11" s="48" t="s">
        <v>331</v>
      </c>
      <c r="C11" s="48" t="s">
        <v>323</v>
      </c>
      <c r="D11" s="49" t="s">
        <v>320</v>
      </c>
      <c r="E11" s="40" t="s">
        <v>322</v>
      </c>
      <c r="F11" s="40" t="s">
        <v>322</v>
      </c>
      <c r="G11" s="40" t="s">
        <v>499</v>
      </c>
      <c r="H11" s="46" t="s">
        <v>511</v>
      </c>
      <c r="I11" s="40" t="s">
        <v>512</v>
      </c>
      <c r="J11" s="40" t="s">
        <v>513</v>
      </c>
      <c r="K11" s="179">
        <v>0.75</v>
      </c>
      <c r="L11" s="50"/>
      <c r="M11" s="40" t="s">
        <v>91</v>
      </c>
      <c r="N11" s="40" t="s">
        <v>514</v>
      </c>
      <c r="O11" s="51" t="s">
        <v>593</v>
      </c>
      <c r="P11" s="51" t="s">
        <v>594</v>
      </c>
      <c r="S11" t="s">
        <v>89</v>
      </c>
    </row>
    <row r="12" spans="1:19" ht="99.75">
      <c r="A12" s="47" t="s">
        <v>318</v>
      </c>
      <c r="B12" s="48" t="s">
        <v>324</v>
      </c>
      <c r="C12" s="48" t="s">
        <v>348</v>
      </c>
      <c r="D12" s="49" t="s">
        <v>320</v>
      </c>
      <c r="E12" s="40" t="s">
        <v>322</v>
      </c>
      <c r="F12" s="40" t="s">
        <v>322</v>
      </c>
      <c r="G12" s="40" t="s">
        <v>499</v>
      </c>
      <c r="H12" s="46" t="s">
        <v>511</v>
      </c>
      <c r="I12" s="40" t="s">
        <v>512</v>
      </c>
      <c r="J12" s="40" t="s">
        <v>513</v>
      </c>
      <c r="K12" s="179">
        <v>0.75</v>
      </c>
      <c r="L12" s="50"/>
      <c r="M12" s="40" t="s">
        <v>91</v>
      </c>
      <c r="N12" s="40" t="s">
        <v>514</v>
      </c>
      <c r="O12" s="51" t="s">
        <v>593</v>
      </c>
      <c r="P12" s="51" t="s">
        <v>594</v>
      </c>
    </row>
    <row r="13" spans="1:19" ht="99.75">
      <c r="A13" s="47" t="s">
        <v>280</v>
      </c>
      <c r="B13" s="48" t="s">
        <v>331</v>
      </c>
      <c r="C13" s="48" t="s">
        <v>323</v>
      </c>
      <c r="D13" s="49" t="s">
        <v>321</v>
      </c>
      <c r="E13" s="40" t="s">
        <v>322</v>
      </c>
      <c r="F13" s="40" t="s">
        <v>322</v>
      </c>
      <c r="G13" s="40" t="s">
        <v>499</v>
      </c>
      <c r="H13" s="46" t="s">
        <v>511</v>
      </c>
      <c r="I13" s="40" t="s">
        <v>512</v>
      </c>
      <c r="J13" s="40" t="s">
        <v>513</v>
      </c>
      <c r="K13" s="179">
        <v>0.75</v>
      </c>
      <c r="L13" s="50"/>
      <c r="M13" s="40" t="s">
        <v>91</v>
      </c>
      <c r="N13" s="40" t="s">
        <v>514</v>
      </c>
      <c r="O13" s="51" t="s">
        <v>593</v>
      </c>
      <c r="P13" s="51" t="s">
        <v>594</v>
      </c>
      <c r="S13" t="s">
        <v>90</v>
      </c>
    </row>
    <row r="14" spans="1:19" ht="99.75">
      <c r="A14" s="47" t="s">
        <v>280</v>
      </c>
      <c r="B14" s="48" t="s">
        <v>324</v>
      </c>
      <c r="C14" s="48" t="s">
        <v>348</v>
      </c>
      <c r="D14" s="49" t="s">
        <v>321</v>
      </c>
      <c r="E14" s="40" t="s">
        <v>322</v>
      </c>
      <c r="F14" s="40" t="s">
        <v>322</v>
      </c>
      <c r="G14" s="40" t="s">
        <v>499</v>
      </c>
      <c r="H14" s="46" t="s">
        <v>511</v>
      </c>
      <c r="I14" s="40" t="s">
        <v>512</v>
      </c>
      <c r="J14" s="40" t="s">
        <v>513</v>
      </c>
      <c r="K14" s="179">
        <v>0.75</v>
      </c>
      <c r="L14" s="50"/>
      <c r="M14" s="40" t="s">
        <v>91</v>
      </c>
      <c r="N14" s="40" t="s">
        <v>514</v>
      </c>
      <c r="O14" s="51" t="s">
        <v>593</v>
      </c>
      <c r="P14" s="51" t="s">
        <v>594</v>
      </c>
    </row>
    <row r="15" spans="1:19" ht="99.75">
      <c r="A15" s="47" t="s">
        <v>319</v>
      </c>
      <c r="B15" s="48" t="s">
        <v>325</v>
      </c>
      <c r="C15" s="48" t="s">
        <v>326</v>
      </c>
      <c r="D15" s="49" t="s">
        <v>349</v>
      </c>
      <c r="E15" s="40" t="s">
        <v>322</v>
      </c>
      <c r="F15" s="40" t="s">
        <v>322</v>
      </c>
      <c r="G15" s="40" t="s">
        <v>499</v>
      </c>
      <c r="H15" s="46" t="s">
        <v>511</v>
      </c>
      <c r="I15" s="40" t="s">
        <v>512</v>
      </c>
      <c r="J15" s="40" t="s">
        <v>513</v>
      </c>
      <c r="K15" s="179">
        <v>0.75</v>
      </c>
      <c r="L15" s="50"/>
      <c r="M15" s="40" t="s">
        <v>91</v>
      </c>
      <c r="N15" s="40" t="s">
        <v>516</v>
      </c>
      <c r="O15" s="51" t="s">
        <v>593</v>
      </c>
      <c r="P15" s="51" t="s">
        <v>594</v>
      </c>
      <c r="S15" t="s">
        <v>91</v>
      </c>
    </row>
    <row r="16" spans="1:19" ht="99.75">
      <c r="A16" s="47" t="s">
        <v>319</v>
      </c>
      <c r="B16" s="48" t="s">
        <v>325</v>
      </c>
      <c r="C16" s="48" t="s">
        <v>327</v>
      </c>
      <c r="D16" s="49" t="s">
        <v>349</v>
      </c>
      <c r="E16" s="40" t="s">
        <v>322</v>
      </c>
      <c r="F16" s="40" t="s">
        <v>322</v>
      </c>
      <c r="G16" s="40" t="s">
        <v>499</v>
      </c>
      <c r="H16" s="46" t="s">
        <v>511</v>
      </c>
      <c r="I16" s="40" t="s">
        <v>512</v>
      </c>
      <c r="J16" s="40" t="s">
        <v>513</v>
      </c>
      <c r="K16" s="179">
        <v>0.75</v>
      </c>
      <c r="L16" s="50"/>
      <c r="M16" s="40" t="s">
        <v>91</v>
      </c>
      <c r="N16" s="40" t="s">
        <v>516</v>
      </c>
      <c r="O16" s="51" t="s">
        <v>593</v>
      </c>
      <c r="P16" s="51" t="s">
        <v>594</v>
      </c>
    </row>
    <row r="17" spans="1:19" ht="99.75">
      <c r="A17" s="47" t="s">
        <v>319</v>
      </c>
      <c r="B17" s="48" t="s">
        <v>328</v>
      </c>
      <c r="C17" s="48" t="s">
        <v>329</v>
      </c>
      <c r="D17" s="49" t="s">
        <v>350</v>
      </c>
      <c r="E17" s="40" t="s">
        <v>322</v>
      </c>
      <c r="F17" s="40" t="s">
        <v>322</v>
      </c>
      <c r="G17" s="40" t="s">
        <v>499</v>
      </c>
      <c r="H17" s="46" t="s">
        <v>511</v>
      </c>
      <c r="I17" s="40" t="s">
        <v>512</v>
      </c>
      <c r="J17" s="40" t="s">
        <v>513</v>
      </c>
      <c r="K17" s="179">
        <v>0.75</v>
      </c>
      <c r="L17" s="50"/>
      <c r="M17" s="40" t="s">
        <v>91</v>
      </c>
      <c r="N17" s="40" t="s">
        <v>514</v>
      </c>
      <c r="O17" s="51" t="s">
        <v>593</v>
      </c>
      <c r="P17" s="51" t="s">
        <v>594</v>
      </c>
    </row>
    <row r="18" spans="1:19" ht="99.75">
      <c r="A18" s="47" t="s">
        <v>319</v>
      </c>
      <c r="B18" s="48" t="s">
        <v>328</v>
      </c>
      <c r="C18" s="48" t="s">
        <v>330</v>
      </c>
      <c r="D18" s="49" t="s">
        <v>351</v>
      </c>
      <c r="E18" s="40" t="s">
        <v>322</v>
      </c>
      <c r="F18" s="40" t="s">
        <v>322</v>
      </c>
      <c r="G18" s="40" t="s">
        <v>499</v>
      </c>
      <c r="H18" s="46" t="s">
        <v>511</v>
      </c>
      <c r="I18" s="40" t="s">
        <v>512</v>
      </c>
      <c r="J18" s="40" t="s">
        <v>513</v>
      </c>
      <c r="K18" s="179">
        <v>0.75</v>
      </c>
      <c r="L18" s="50"/>
      <c r="M18" s="40" t="s">
        <v>91</v>
      </c>
      <c r="N18" s="40" t="s">
        <v>514</v>
      </c>
      <c r="O18" s="51" t="s">
        <v>593</v>
      </c>
      <c r="P18" s="51" t="s">
        <v>594</v>
      </c>
    </row>
    <row r="19" spans="1:19" ht="99.75">
      <c r="A19" s="47" t="s">
        <v>319</v>
      </c>
      <c r="B19" s="48" t="s">
        <v>331</v>
      </c>
      <c r="C19" s="48" t="s">
        <v>332</v>
      </c>
      <c r="D19" s="49" t="s">
        <v>350</v>
      </c>
      <c r="E19" s="40" t="s">
        <v>322</v>
      </c>
      <c r="F19" s="40" t="s">
        <v>322</v>
      </c>
      <c r="G19" s="40" t="s">
        <v>499</v>
      </c>
      <c r="H19" s="46" t="s">
        <v>511</v>
      </c>
      <c r="I19" s="40" t="s">
        <v>512</v>
      </c>
      <c r="J19" s="40" t="s">
        <v>513</v>
      </c>
      <c r="K19" s="179">
        <v>0.75</v>
      </c>
      <c r="L19" s="50"/>
      <c r="M19" s="40" t="s">
        <v>91</v>
      </c>
      <c r="N19" s="40" t="s">
        <v>516</v>
      </c>
      <c r="O19" s="51" t="s">
        <v>593</v>
      </c>
      <c r="P19" s="51" t="s">
        <v>594</v>
      </c>
    </row>
    <row r="20" spans="1:19" ht="99.75">
      <c r="A20" s="47" t="s">
        <v>319</v>
      </c>
      <c r="B20" s="48" t="s">
        <v>331</v>
      </c>
      <c r="C20" s="48" t="s">
        <v>333</v>
      </c>
      <c r="D20" s="49" t="s">
        <v>353</v>
      </c>
      <c r="E20" s="40" t="s">
        <v>322</v>
      </c>
      <c r="F20" s="40" t="s">
        <v>322</v>
      </c>
      <c r="G20" s="40" t="s">
        <v>499</v>
      </c>
      <c r="H20" s="46" t="s">
        <v>511</v>
      </c>
      <c r="I20" s="40" t="s">
        <v>512</v>
      </c>
      <c r="J20" s="40" t="s">
        <v>513</v>
      </c>
      <c r="K20" s="179">
        <v>0.75</v>
      </c>
      <c r="L20" s="50"/>
      <c r="M20" s="40" t="s">
        <v>91</v>
      </c>
      <c r="N20" s="40" t="s">
        <v>519</v>
      </c>
      <c r="O20" s="51" t="s">
        <v>593</v>
      </c>
      <c r="P20" s="51" t="s">
        <v>594</v>
      </c>
    </row>
    <row r="21" spans="1:19" ht="99.75">
      <c r="A21" s="47" t="s">
        <v>319</v>
      </c>
      <c r="B21" s="48" t="s">
        <v>331</v>
      </c>
      <c r="C21" s="48" t="s">
        <v>334</v>
      </c>
      <c r="D21" s="49" t="s">
        <v>353</v>
      </c>
      <c r="E21" s="40" t="s">
        <v>322</v>
      </c>
      <c r="F21" s="40" t="s">
        <v>322</v>
      </c>
      <c r="G21" s="40" t="s">
        <v>499</v>
      </c>
      <c r="H21" s="46" t="s">
        <v>511</v>
      </c>
      <c r="I21" s="40" t="s">
        <v>512</v>
      </c>
      <c r="J21" s="40" t="s">
        <v>513</v>
      </c>
      <c r="K21" s="179">
        <v>0.75</v>
      </c>
      <c r="L21" s="50"/>
      <c r="M21" s="40" t="s">
        <v>91</v>
      </c>
      <c r="N21" s="40" t="s">
        <v>518</v>
      </c>
      <c r="O21" s="51" t="s">
        <v>593</v>
      </c>
      <c r="P21" s="51" t="s">
        <v>594</v>
      </c>
    </row>
    <row r="22" spans="1:19" ht="99.75">
      <c r="A22" s="47" t="s">
        <v>319</v>
      </c>
      <c r="B22" s="48" t="s">
        <v>331</v>
      </c>
      <c r="C22" s="48" t="s">
        <v>335</v>
      </c>
      <c r="D22" s="49" t="s">
        <v>354</v>
      </c>
      <c r="E22" s="40" t="s">
        <v>322</v>
      </c>
      <c r="F22" s="40" t="s">
        <v>322</v>
      </c>
      <c r="G22" s="40" t="s">
        <v>499</v>
      </c>
      <c r="H22" s="46" t="s">
        <v>511</v>
      </c>
      <c r="I22" s="40" t="s">
        <v>512</v>
      </c>
      <c r="J22" s="40" t="s">
        <v>513</v>
      </c>
      <c r="K22" s="179">
        <v>0.75</v>
      </c>
      <c r="L22" s="50"/>
      <c r="M22" s="40" t="s">
        <v>91</v>
      </c>
      <c r="N22" s="40" t="s">
        <v>514</v>
      </c>
      <c r="O22" s="51" t="s">
        <v>593</v>
      </c>
      <c r="P22" s="51" t="s">
        <v>594</v>
      </c>
    </row>
    <row r="23" spans="1:19" ht="99.75">
      <c r="A23" s="47" t="s">
        <v>319</v>
      </c>
      <c r="B23" s="48" t="s">
        <v>331</v>
      </c>
      <c r="C23" s="48" t="s">
        <v>336</v>
      </c>
      <c r="D23" s="49" t="s">
        <v>356</v>
      </c>
      <c r="E23" s="40" t="s">
        <v>322</v>
      </c>
      <c r="F23" s="40" t="s">
        <v>322</v>
      </c>
      <c r="G23" s="40" t="s">
        <v>499</v>
      </c>
      <c r="H23" s="46" t="s">
        <v>511</v>
      </c>
      <c r="I23" s="40" t="s">
        <v>512</v>
      </c>
      <c r="J23" s="40" t="s">
        <v>513</v>
      </c>
      <c r="K23" s="179">
        <v>0.75</v>
      </c>
      <c r="L23" s="50"/>
      <c r="M23" s="40" t="s">
        <v>91</v>
      </c>
      <c r="N23" s="40" t="s">
        <v>515</v>
      </c>
      <c r="O23" s="51" t="s">
        <v>593</v>
      </c>
      <c r="P23" s="51" t="s">
        <v>594</v>
      </c>
    </row>
    <row r="24" spans="1:19" ht="99.75">
      <c r="A24" s="47" t="s">
        <v>319</v>
      </c>
      <c r="B24" s="48" t="s">
        <v>331</v>
      </c>
      <c r="C24" s="48" t="s">
        <v>337</v>
      </c>
      <c r="D24" s="49" t="s">
        <v>356</v>
      </c>
      <c r="E24" s="40" t="s">
        <v>322</v>
      </c>
      <c r="F24" s="40" t="s">
        <v>322</v>
      </c>
      <c r="G24" s="40" t="s">
        <v>499</v>
      </c>
      <c r="H24" s="46" t="s">
        <v>511</v>
      </c>
      <c r="I24" s="40" t="s">
        <v>512</v>
      </c>
      <c r="J24" s="40" t="s">
        <v>513</v>
      </c>
      <c r="K24" s="179">
        <v>0.75</v>
      </c>
      <c r="L24" s="50"/>
      <c r="M24" s="40" t="s">
        <v>91</v>
      </c>
      <c r="N24" s="40" t="s">
        <v>515</v>
      </c>
      <c r="O24" s="51" t="s">
        <v>593</v>
      </c>
      <c r="P24" s="51" t="s">
        <v>594</v>
      </c>
    </row>
    <row r="25" spans="1:19" ht="99.75">
      <c r="A25" s="47" t="s">
        <v>319</v>
      </c>
      <c r="B25" s="48" t="s">
        <v>331</v>
      </c>
      <c r="C25" s="48" t="s">
        <v>338</v>
      </c>
      <c r="D25" s="49" t="s">
        <v>355</v>
      </c>
      <c r="E25" s="40" t="s">
        <v>322</v>
      </c>
      <c r="F25" s="40" t="s">
        <v>322</v>
      </c>
      <c r="G25" s="40" t="s">
        <v>499</v>
      </c>
      <c r="H25" s="46" t="s">
        <v>511</v>
      </c>
      <c r="I25" s="40" t="s">
        <v>512</v>
      </c>
      <c r="J25" s="40" t="s">
        <v>513</v>
      </c>
      <c r="K25" s="179">
        <v>0.75</v>
      </c>
      <c r="L25" s="50"/>
      <c r="M25" s="40" t="s">
        <v>91</v>
      </c>
      <c r="N25" s="40" t="s">
        <v>515</v>
      </c>
      <c r="O25" s="51" t="s">
        <v>593</v>
      </c>
      <c r="P25" s="51" t="s">
        <v>594</v>
      </c>
    </row>
    <row r="26" spans="1:19" ht="99.75">
      <c r="A26" s="47" t="s">
        <v>319</v>
      </c>
      <c r="B26" s="48" t="s">
        <v>339</v>
      </c>
      <c r="C26" s="48" t="s">
        <v>340</v>
      </c>
      <c r="D26" s="49" t="s">
        <v>359</v>
      </c>
      <c r="E26" s="40" t="s">
        <v>322</v>
      </c>
      <c r="F26" s="40" t="s">
        <v>322</v>
      </c>
      <c r="G26" s="40" t="s">
        <v>499</v>
      </c>
      <c r="H26" s="46" t="s">
        <v>511</v>
      </c>
      <c r="I26" s="40" t="s">
        <v>512</v>
      </c>
      <c r="J26" s="40" t="s">
        <v>513</v>
      </c>
      <c r="K26" s="179">
        <v>0.75</v>
      </c>
      <c r="L26" s="50"/>
      <c r="M26" s="40" t="s">
        <v>91</v>
      </c>
      <c r="N26" s="40" t="s">
        <v>514</v>
      </c>
      <c r="O26" s="51" t="s">
        <v>593</v>
      </c>
      <c r="P26" s="51" t="s">
        <v>594</v>
      </c>
    </row>
    <row r="27" spans="1:19" ht="99.75">
      <c r="A27" s="47" t="s">
        <v>319</v>
      </c>
      <c r="B27" s="48" t="s">
        <v>341</v>
      </c>
      <c r="C27" s="48" t="s">
        <v>342</v>
      </c>
      <c r="D27" s="49" t="s">
        <v>356</v>
      </c>
      <c r="E27" s="40" t="s">
        <v>322</v>
      </c>
      <c r="F27" s="40" t="s">
        <v>322</v>
      </c>
      <c r="G27" s="40" t="s">
        <v>499</v>
      </c>
      <c r="H27" s="46" t="s">
        <v>511</v>
      </c>
      <c r="I27" s="40" t="s">
        <v>512</v>
      </c>
      <c r="J27" s="40" t="s">
        <v>513</v>
      </c>
      <c r="K27" s="179">
        <v>0.75</v>
      </c>
      <c r="L27" s="50"/>
      <c r="M27" s="40" t="s">
        <v>91</v>
      </c>
      <c r="N27" s="40" t="s">
        <v>515</v>
      </c>
      <c r="O27" s="51" t="s">
        <v>593</v>
      </c>
      <c r="P27" s="51" t="s">
        <v>594</v>
      </c>
    </row>
    <row r="28" spans="1:19" ht="99.75">
      <c r="A28" s="47" t="s">
        <v>319</v>
      </c>
      <c r="B28" s="48" t="s">
        <v>341</v>
      </c>
      <c r="C28" s="48" t="s">
        <v>343</v>
      </c>
      <c r="D28" s="49" t="s">
        <v>357</v>
      </c>
      <c r="E28" s="40" t="s">
        <v>322</v>
      </c>
      <c r="F28" s="40" t="s">
        <v>322</v>
      </c>
      <c r="G28" s="40" t="s">
        <v>499</v>
      </c>
      <c r="H28" s="46" t="s">
        <v>511</v>
      </c>
      <c r="I28" s="40" t="s">
        <v>512</v>
      </c>
      <c r="J28" s="40" t="s">
        <v>513</v>
      </c>
      <c r="K28" s="179">
        <v>0.75</v>
      </c>
      <c r="L28" s="50"/>
      <c r="M28" s="40" t="s">
        <v>91</v>
      </c>
      <c r="N28" s="40" t="s">
        <v>517</v>
      </c>
      <c r="O28" s="51" t="s">
        <v>593</v>
      </c>
      <c r="P28" s="51" t="s">
        <v>594</v>
      </c>
    </row>
    <row r="29" spans="1:19" ht="99.75">
      <c r="A29" s="47" t="s">
        <v>319</v>
      </c>
      <c r="B29" s="48" t="s">
        <v>344</v>
      </c>
      <c r="C29" s="48" t="s">
        <v>345</v>
      </c>
      <c r="D29" s="49" t="s">
        <v>350</v>
      </c>
      <c r="E29" s="40" t="s">
        <v>322</v>
      </c>
      <c r="F29" s="40" t="s">
        <v>322</v>
      </c>
      <c r="G29" s="40" t="s">
        <v>499</v>
      </c>
      <c r="H29" s="46" t="s">
        <v>511</v>
      </c>
      <c r="I29" s="40" t="s">
        <v>512</v>
      </c>
      <c r="J29" s="40" t="s">
        <v>513</v>
      </c>
      <c r="K29" s="179">
        <v>0.75</v>
      </c>
      <c r="L29" s="50"/>
      <c r="M29" s="40" t="s">
        <v>91</v>
      </c>
      <c r="N29" s="40" t="s">
        <v>516</v>
      </c>
      <c r="O29" s="51" t="s">
        <v>593</v>
      </c>
      <c r="P29" s="51" t="s">
        <v>594</v>
      </c>
    </row>
    <row r="30" spans="1:19" ht="99.75">
      <c r="A30" s="47" t="s">
        <v>319</v>
      </c>
      <c r="B30" s="48" t="s">
        <v>346</v>
      </c>
      <c r="C30" s="48" t="s">
        <v>347</v>
      </c>
      <c r="D30" s="49" t="s">
        <v>358</v>
      </c>
      <c r="E30" s="40" t="s">
        <v>322</v>
      </c>
      <c r="F30" s="40" t="s">
        <v>322</v>
      </c>
      <c r="G30" s="40" t="s">
        <v>499</v>
      </c>
      <c r="H30" s="46" t="s">
        <v>511</v>
      </c>
      <c r="I30" s="40" t="s">
        <v>512</v>
      </c>
      <c r="J30" s="40" t="s">
        <v>513</v>
      </c>
      <c r="K30" s="179">
        <v>0.75</v>
      </c>
      <c r="L30" s="50"/>
      <c r="M30" s="40" t="s">
        <v>91</v>
      </c>
      <c r="N30" s="40" t="s">
        <v>515</v>
      </c>
      <c r="O30" s="51" t="s">
        <v>593</v>
      </c>
      <c r="P30" s="51" t="s">
        <v>594</v>
      </c>
    </row>
    <row r="31" spans="1:19" ht="99.75">
      <c r="A31" s="47" t="s">
        <v>315</v>
      </c>
      <c r="B31" s="48" t="s">
        <v>331</v>
      </c>
      <c r="C31" s="48" t="s">
        <v>340</v>
      </c>
      <c r="D31" s="49" t="s">
        <v>352</v>
      </c>
      <c r="E31" s="40" t="s">
        <v>322</v>
      </c>
      <c r="F31" s="40" t="s">
        <v>322</v>
      </c>
      <c r="G31" s="40" t="s">
        <v>499</v>
      </c>
      <c r="H31" s="46" t="s">
        <v>511</v>
      </c>
      <c r="I31" s="40" t="s">
        <v>512</v>
      </c>
      <c r="J31" s="40" t="s">
        <v>513</v>
      </c>
      <c r="K31" s="179">
        <v>0.75</v>
      </c>
      <c r="L31" s="50"/>
      <c r="M31" s="40" t="s">
        <v>91</v>
      </c>
      <c r="N31" s="40" t="s">
        <v>514</v>
      </c>
      <c r="O31" s="51" t="s">
        <v>593</v>
      </c>
      <c r="P31" s="51" t="s">
        <v>594</v>
      </c>
      <c r="S31" t="s">
        <v>92</v>
      </c>
    </row>
    <row r="32" spans="1:19" ht="99.75">
      <c r="A32" s="47" t="s">
        <v>315</v>
      </c>
      <c r="B32" s="48" t="s">
        <v>324</v>
      </c>
      <c r="C32" s="48" t="s">
        <v>348</v>
      </c>
      <c r="D32" s="49" t="s">
        <v>352</v>
      </c>
      <c r="E32" s="40" t="s">
        <v>322</v>
      </c>
      <c r="F32" s="40" t="s">
        <v>322</v>
      </c>
      <c r="G32" s="40" t="s">
        <v>499</v>
      </c>
      <c r="H32" s="46" t="s">
        <v>511</v>
      </c>
      <c r="I32" s="40" t="s">
        <v>512</v>
      </c>
      <c r="J32" s="40" t="s">
        <v>513</v>
      </c>
      <c r="K32" s="179">
        <v>0.75</v>
      </c>
      <c r="L32" s="50"/>
      <c r="M32" s="40" t="s">
        <v>91</v>
      </c>
      <c r="N32" s="40" t="s">
        <v>514</v>
      </c>
      <c r="O32" s="51" t="s">
        <v>593</v>
      </c>
      <c r="P32" s="51" t="s">
        <v>594</v>
      </c>
    </row>
    <row r="33" spans="1:16" ht="99.75">
      <c r="A33" s="47" t="s">
        <v>314</v>
      </c>
      <c r="B33" s="48" t="s">
        <v>331</v>
      </c>
      <c r="C33" s="48"/>
      <c r="D33" s="49" t="s">
        <v>352</v>
      </c>
      <c r="E33" s="40" t="s">
        <v>322</v>
      </c>
      <c r="F33" s="40" t="s">
        <v>322</v>
      </c>
      <c r="G33" s="40" t="s">
        <v>499</v>
      </c>
      <c r="H33" s="46" t="s">
        <v>511</v>
      </c>
      <c r="I33" s="40" t="s">
        <v>512</v>
      </c>
      <c r="J33" s="40" t="s">
        <v>513</v>
      </c>
      <c r="K33" s="179">
        <v>0.75</v>
      </c>
      <c r="L33" s="50"/>
      <c r="M33" s="40" t="s">
        <v>91</v>
      </c>
      <c r="N33" s="40" t="s">
        <v>514</v>
      </c>
      <c r="O33" s="51" t="s">
        <v>593</v>
      </c>
      <c r="P33" s="51" t="s">
        <v>594</v>
      </c>
    </row>
    <row r="34" spans="1:16" ht="99.75">
      <c r="A34" s="47" t="s">
        <v>314</v>
      </c>
      <c r="B34" s="48" t="s">
        <v>324</v>
      </c>
      <c r="C34" s="48" t="s">
        <v>348</v>
      </c>
      <c r="D34" s="49" t="s">
        <v>352</v>
      </c>
      <c r="E34" s="40" t="s">
        <v>322</v>
      </c>
      <c r="F34" s="40" t="s">
        <v>322</v>
      </c>
      <c r="G34" s="40" t="s">
        <v>499</v>
      </c>
      <c r="H34" s="46" t="s">
        <v>511</v>
      </c>
      <c r="I34" s="40" t="s">
        <v>512</v>
      </c>
      <c r="J34" s="40" t="s">
        <v>513</v>
      </c>
      <c r="K34" s="179">
        <v>0.75</v>
      </c>
      <c r="L34" s="50"/>
      <c r="M34" s="40" t="s">
        <v>91</v>
      </c>
      <c r="N34" s="40" t="s">
        <v>514</v>
      </c>
      <c r="O34" s="51" t="s">
        <v>593</v>
      </c>
      <c r="P34" s="51" t="s">
        <v>594</v>
      </c>
    </row>
    <row r="35" spans="1:16" ht="99.75">
      <c r="A35" s="47" t="s">
        <v>313</v>
      </c>
      <c r="B35" s="48" t="s">
        <v>331</v>
      </c>
      <c r="C35" s="48"/>
      <c r="D35" s="49" t="s">
        <v>352</v>
      </c>
      <c r="E35" s="40" t="s">
        <v>322</v>
      </c>
      <c r="F35" s="40" t="s">
        <v>322</v>
      </c>
      <c r="G35" s="40" t="s">
        <v>499</v>
      </c>
      <c r="H35" s="46" t="s">
        <v>511</v>
      </c>
      <c r="I35" s="40" t="s">
        <v>512</v>
      </c>
      <c r="J35" s="40" t="s">
        <v>513</v>
      </c>
      <c r="K35" s="179">
        <v>0.75</v>
      </c>
      <c r="L35" s="50"/>
      <c r="M35" s="40" t="s">
        <v>91</v>
      </c>
      <c r="N35" s="40" t="s">
        <v>514</v>
      </c>
      <c r="O35" s="51" t="s">
        <v>593</v>
      </c>
      <c r="P35" s="51" t="s">
        <v>594</v>
      </c>
    </row>
    <row r="36" spans="1:16" ht="99.75">
      <c r="A36" s="47" t="s">
        <v>313</v>
      </c>
      <c r="B36" s="48" t="s">
        <v>324</v>
      </c>
      <c r="C36" s="48" t="s">
        <v>348</v>
      </c>
      <c r="D36" s="49" t="s">
        <v>352</v>
      </c>
      <c r="E36" s="40" t="s">
        <v>322</v>
      </c>
      <c r="F36" s="40" t="s">
        <v>322</v>
      </c>
      <c r="G36" s="40" t="s">
        <v>499</v>
      </c>
      <c r="H36" s="46" t="s">
        <v>511</v>
      </c>
      <c r="I36" s="40" t="s">
        <v>512</v>
      </c>
      <c r="J36" s="40" t="s">
        <v>513</v>
      </c>
      <c r="K36" s="179">
        <v>0.75</v>
      </c>
      <c r="L36" s="50"/>
      <c r="M36" s="40" t="s">
        <v>91</v>
      </c>
      <c r="N36" s="40" t="s">
        <v>514</v>
      </c>
      <c r="O36" s="51" t="s">
        <v>593</v>
      </c>
      <c r="P36" s="51" t="s">
        <v>594</v>
      </c>
    </row>
    <row r="37" spans="1:16" ht="99.75">
      <c r="A37" s="46" t="s">
        <v>316</v>
      </c>
      <c r="B37" s="48" t="s">
        <v>331</v>
      </c>
      <c r="C37" s="48"/>
      <c r="D37" s="49" t="s">
        <v>352</v>
      </c>
      <c r="E37" s="40" t="s">
        <v>322</v>
      </c>
      <c r="F37" s="40" t="s">
        <v>322</v>
      </c>
      <c r="G37" s="40" t="s">
        <v>499</v>
      </c>
      <c r="H37" s="46" t="s">
        <v>511</v>
      </c>
      <c r="I37" s="40" t="s">
        <v>512</v>
      </c>
      <c r="J37" s="40" t="s">
        <v>513</v>
      </c>
      <c r="K37" s="179">
        <v>0.75</v>
      </c>
      <c r="L37" s="50"/>
      <c r="M37" s="40" t="s">
        <v>91</v>
      </c>
      <c r="N37" s="40" t="s">
        <v>514</v>
      </c>
      <c r="O37" s="51" t="s">
        <v>593</v>
      </c>
      <c r="P37" s="51" t="s">
        <v>594</v>
      </c>
    </row>
    <row r="38" spans="1:16" ht="99.75">
      <c r="A38" s="46" t="s">
        <v>316</v>
      </c>
      <c r="B38" s="48" t="s">
        <v>324</v>
      </c>
      <c r="C38" s="48" t="s">
        <v>348</v>
      </c>
      <c r="D38" s="49" t="s">
        <v>352</v>
      </c>
      <c r="E38" s="40" t="s">
        <v>322</v>
      </c>
      <c r="F38" s="40" t="s">
        <v>322</v>
      </c>
      <c r="G38" s="40" t="s">
        <v>499</v>
      </c>
      <c r="H38" s="46" t="s">
        <v>511</v>
      </c>
      <c r="I38" s="40" t="s">
        <v>512</v>
      </c>
      <c r="J38" s="40" t="s">
        <v>513</v>
      </c>
      <c r="K38" s="179">
        <v>0.75</v>
      </c>
      <c r="L38" s="50"/>
      <c r="M38" s="40" t="s">
        <v>91</v>
      </c>
      <c r="N38" s="40" t="s">
        <v>514</v>
      </c>
      <c r="O38" s="51" t="s">
        <v>593</v>
      </c>
      <c r="P38" s="51" t="s">
        <v>594</v>
      </c>
    </row>
    <row r="39" spans="1:16" ht="99.75">
      <c r="A39" s="46" t="s">
        <v>317</v>
      </c>
      <c r="B39" s="48" t="s">
        <v>331</v>
      </c>
      <c r="C39" s="48"/>
      <c r="D39" s="49" t="s">
        <v>352</v>
      </c>
      <c r="E39" s="40" t="s">
        <v>322</v>
      </c>
      <c r="F39" s="40" t="s">
        <v>322</v>
      </c>
      <c r="G39" s="40" t="s">
        <v>499</v>
      </c>
      <c r="H39" s="46" t="s">
        <v>511</v>
      </c>
      <c r="I39" s="40" t="s">
        <v>512</v>
      </c>
      <c r="J39" s="40" t="s">
        <v>513</v>
      </c>
      <c r="K39" s="179">
        <v>0.75</v>
      </c>
      <c r="L39" s="50"/>
      <c r="M39" s="40" t="s">
        <v>91</v>
      </c>
      <c r="N39" s="40" t="s">
        <v>514</v>
      </c>
      <c r="O39" s="51" t="s">
        <v>593</v>
      </c>
      <c r="P39" s="51" t="s">
        <v>594</v>
      </c>
    </row>
    <row r="40" spans="1:16" ht="99.75">
      <c r="A40" s="46" t="s">
        <v>317</v>
      </c>
      <c r="B40" s="48" t="s">
        <v>324</v>
      </c>
      <c r="C40" s="48" t="s">
        <v>348</v>
      </c>
      <c r="D40" s="49" t="s">
        <v>352</v>
      </c>
      <c r="E40" s="40" t="s">
        <v>322</v>
      </c>
      <c r="F40" s="40" t="s">
        <v>322</v>
      </c>
      <c r="G40" s="40" t="s">
        <v>499</v>
      </c>
      <c r="H40" s="46" t="s">
        <v>511</v>
      </c>
      <c r="I40" s="40" t="s">
        <v>512</v>
      </c>
      <c r="J40" s="40" t="s">
        <v>513</v>
      </c>
      <c r="K40" s="179">
        <v>0.75</v>
      </c>
      <c r="L40" s="50"/>
      <c r="M40" s="40" t="s">
        <v>91</v>
      </c>
      <c r="N40" s="40" t="s">
        <v>514</v>
      </c>
      <c r="O40" s="51" t="s">
        <v>593</v>
      </c>
      <c r="P40" s="51" t="s">
        <v>594</v>
      </c>
    </row>
    <row r="41" spans="1:16" ht="15" customHeight="1">
      <c r="A41" s="45"/>
      <c r="C41" s="41"/>
      <c r="D41" s="43"/>
    </row>
    <row r="42" spans="1:16" ht="15" customHeight="1">
      <c r="A42" s="45"/>
      <c r="C42" s="41"/>
      <c r="D42" s="43"/>
    </row>
    <row r="43" spans="1:16" ht="15" customHeight="1">
      <c r="C43" s="41"/>
      <c r="D43" s="43"/>
    </row>
    <row r="44" spans="1:16" ht="15" customHeight="1">
      <c r="C44" s="41"/>
      <c r="D44" s="43"/>
    </row>
    <row r="45" spans="1:16" ht="15" customHeight="1">
      <c r="C45" s="41"/>
      <c r="D45" s="43"/>
    </row>
    <row r="46" spans="1:16" ht="18.75">
      <c r="C46" s="41"/>
    </row>
    <row r="47" spans="1:16" ht="15" customHeight="1">
      <c r="C47" s="41"/>
      <c r="D47" s="42"/>
    </row>
    <row r="48" spans="1:16" ht="15" customHeight="1">
      <c r="C48" s="41"/>
      <c r="D48" s="42"/>
    </row>
  </sheetData>
  <autoFilter ref="A8:S40"/>
  <mergeCells count="9">
    <mergeCell ref="O6:P7"/>
    <mergeCell ref="A6:N7"/>
    <mergeCell ref="A5:B5"/>
    <mergeCell ref="A1:B4"/>
    <mergeCell ref="C1:O1"/>
    <mergeCell ref="C2:O2"/>
    <mergeCell ref="C3:O3"/>
    <mergeCell ref="C4:O4"/>
    <mergeCell ref="C5:P5"/>
  </mergeCells>
  <dataValidations count="1">
    <dataValidation type="list" allowBlank="1" showInputMessage="1" showErrorMessage="1" sqref="M9:M135">
      <formula1>$S$11:$S$31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2"/>
  <sheetViews>
    <sheetView showGridLines="0" tabSelected="1" topLeftCell="AE78" zoomScale="70" zoomScaleNormal="70" workbookViewId="0">
      <selection activeCell="AJ89" sqref="AJ89"/>
    </sheetView>
  </sheetViews>
  <sheetFormatPr baseColWidth="10" defaultRowHeight="54.95" customHeight="1"/>
  <cols>
    <col min="1" max="1" width="35.5" bestFit="1" customWidth="1"/>
    <col min="2" max="2" width="46.125" customWidth="1"/>
    <col min="3" max="3" width="18.875" style="130" bestFit="1" customWidth="1"/>
    <col min="4" max="4" width="35.125" bestFit="1" customWidth="1"/>
    <col min="5" max="5" width="41" style="63" bestFit="1" customWidth="1"/>
    <col min="6" max="6" width="34.375" style="27" customWidth="1"/>
    <col min="7" max="7" width="73.5" style="65" customWidth="1"/>
    <col min="8" max="8" width="55.875" customWidth="1"/>
    <col min="9" max="9" width="34.5" customWidth="1"/>
    <col min="10" max="10" width="16.125" style="6" customWidth="1"/>
    <col min="11" max="11" width="49" customWidth="1"/>
    <col min="12" max="12" width="21.625" customWidth="1"/>
    <col min="13" max="13" width="34.5" style="64" customWidth="1"/>
    <col min="14" max="14" width="24.25" style="61" customWidth="1"/>
    <col min="15" max="15" width="20.75" customWidth="1"/>
    <col min="16" max="16" width="23.25" customWidth="1"/>
    <col min="17" max="17" width="22.375" style="61" customWidth="1"/>
    <col min="18" max="18" width="17.75" customWidth="1"/>
    <col min="19" max="19" width="23" customWidth="1"/>
    <col min="20" max="20" width="19.75" style="61" customWidth="1"/>
    <col min="21" max="21" width="22" style="6" customWidth="1"/>
    <col min="22" max="22" width="27.5" customWidth="1"/>
    <col min="23" max="23" width="59.5" style="61" customWidth="1"/>
    <col min="24" max="24" width="60.875" customWidth="1"/>
    <col min="25" max="25" width="26" style="119" customWidth="1"/>
    <col min="26" max="26" width="33.5" customWidth="1"/>
    <col min="27" max="27" width="28.5" style="61" customWidth="1"/>
    <col min="28" max="28" width="26.625" customWidth="1"/>
    <col min="29" max="29" width="35.5" style="121" customWidth="1"/>
    <col min="30" max="30" width="27.625" style="121" customWidth="1"/>
    <col min="31" max="31" width="46.5" style="121" customWidth="1"/>
    <col min="32" max="32" width="30.125" bestFit="1" customWidth="1"/>
    <col min="33" max="34" width="30.125" customWidth="1"/>
    <col min="35" max="35" width="29.125" customWidth="1"/>
    <col min="36" max="36" width="33.125" customWidth="1"/>
  </cols>
  <sheetData>
    <row r="1" spans="1:36" s="1" customFormat="1" ht="15" customHeight="1">
      <c r="A1" s="346" t="s">
        <v>0</v>
      </c>
      <c r="B1" s="347"/>
      <c r="C1" s="288" t="s">
        <v>1</v>
      </c>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341"/>
      <c r="AG1" s="341"/>
      <c r="AH1" s="341"/>
      <c r="AI1" s="277"/>
    </row>
    <row r="2" spans="1:36" s="1" customFormat="1" ht="15" customHeight="1">
      <c r="A2" s="348"/>
      <c r="B2" s="349"/>
      <c r="C2" s="288" t="s">
        <v>2</v>
      </c>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341"/>
      <c r="AG2" s="341"/>
      <c r="AH2" s="341"/>
      <c r="AI2" s="277"/>
    </row>
    <row r="3" spans="1:36" s="1" customFormat="1" ht="15" customHeight="1">
      <c r="A3" s="348"/>
      <c r="B3" s="349"/>
      <c r="C3" s="288" t="s">
        <v>4</v>
      </c>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341"/>
      <c r="AG3" s="341"/>
      <c r="AH3" s="341"/>
      <c r="AI3" s="277"/>
    </row>
    <row r="4" spans="1:36" s="1" customFormat="1" ht="15" customHeight="1">
      <c r="A4" s="350"/>
      <c r="B4" s="351"/>
      <c r="C4" s="288" t="s">
        <v>158</v>
      </c>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341"/>
      <c r="AG4" s="341"/>
      <c r="AH4" s="341"/>
      <c r="AI4" s="277"/>
    </row>
    <row r="5" spans="1:36" s="1" customFormat="1" ht="15" customHeight="1">
      <c r="A5" s="300" t="s">
        <v>5</v>
      </c>
      <c r="B5" s="301"/>
      <c r="C5" s="300"/>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1"/>
    </row>
    <row r="6" spans="1:36" ht="15" customHeight="1">
      <c r="A6" s="342" t="s">
        <v>169</v>
      </c>
      <c r="B6" s="342"/>
      <c r="C6" s="342"/>
      <c r="D6" s="342"/>
      <c r="E6" s="342"/>
      <c r="F6" s="342"/>
      <c r="G6" s="342"/>
      <c r="H6" s="342"/>
      <c r="I6" s="342"/>
      <c r="J6" s="342"/>
      <c r="K6" s="342"/>
      <c r="L6" s="342"/>
      <c r="M6" s="342"/>
      <c r="N6" s="342"/>
      <c r="O6" s="342"/>
      <c r="P6" s="342"/>
      <c r="Q6" s="342"/>
      <c r="R6" s="342"/>
      <c r="S6" s="342"/>
      <c r="T6" s="342"/>
      <c r="U6" s="342"/>
      <c r="V6" s="343"/>
      <c r="W6" s="352" t="s">
        <v>94</v>
      </c>
      <c r="X6" s="296"/>
      <c r="Y6" s="296"/>
      <c r="Z6" s="296"/>
      <c r="AA6" s="296"/>
      <c r="AB6" s="297"/>
      <c r="AC6" s="354" t="s">
        <v>6</v>
      </c>
      <c r="AD6" s="355"/>
      <c r="AE6" s="355"/>
      <c r="AF6" s="355"/>
      <c r="AG6" s="355"/>
      <c r="AH6" s="355"/>
      <c r="AI6" s="355"/>
    </row>
    <row r="7" spans="1:36" ht="15" customHeight="1" thickBot="1">
      <c r="A7" s="344"/>
      <c r="B7" s="344"/>
      <c r="C7" s="344"/>
      <c r="D7" s="344"/>
      <c r="E7" s="344"/>
      <c r="F7" s="344"/>
      <c r="G7" s="344"/>
      <c r="H7" s="344"/>
      <c r="I7" s="344"/>
      <c r="J7" s="344"/>
      <c r="K7" s="344"/>
      <c r="L7" s="344"/>
      <c r="M7" s="344"/>
      <c r="N7" s="344"/>
      <c r="O7" s="344"/>
      <c r="P7" s="344"/>
      <c r="Q7" s="344"/>
      <c r="R7" s="344"/>
      <c r="S7" s="344"/>
      <c r="T7" s="344"/>
      <c r="U7" s="344"/>
      <c r="V7" s="345"/>
      <c r="W7" s="353"/>
      <c r="X7" s="298"/>
      <c r="Y7" s="298"/>
      <c r="Z7" s="298"/>
      <c r="AA7" s="298"/>
      <c r="AB7" s="299"/>
      <c r="AC7" s="356"/>
      <c r="AD7" s="357"/>
      <c r="AE7" s="357"/>
      <c r="AF7" s="357"/>
      <c r="AG7" s="357"/>
      <c r="AH7" s="357"/>
      <c r="AI7" s="357"/>
    </row>
    <row r="8" spans="1:36" s="27" customFormat="1" ht="42.75" customHeight="1" thickBot="1">
      <c r="A8" s="20" t="s">
        <v>99</v>
      </c>
      <c r="B8" s="20" t="s">
        <v>7</v>
      </c>
      <c r="C8" s="129" t="s">
        <v>191</v>
      </c>
      <c r="D8" s="2" t="s">
        <v>150</v>
      </c>
      <c r="E8" s="2" t="s">
        <v>10</v>
      </c>
      <c r="F8" s="20" t="s">
        <v>11</v>
      </c>
      <c r="G8" s="2" t="s">
        <v>148</v>
      </c>
      <c r="H8" s="2" t="s">
        <v>195</v>
      </c>
      <c r="I8" s="2" t="s">
        <v>149</v>
      </c>
      <c r="J8" s="2" t="s">
        <v>200</v>
      </c>
      <c r="K8" s="21" t="s">
        <v>189</v>
      </c>
      <c r="L8" s="21" t="s">
        <v>210</v>
      </c>
      <c r="M8" s="21" t="s">
        <v>12</v>
      </c>
      <c r="N8" s="110" t="s">
        <v>193</v>
      </c>
      <c r="O8" s="85" t="s">
        <v>660</v>
      </c>
      <c r="P8" s="85" t="s">
        <v>661</v>
      </c>
      <c r="Q8" s="21" t="s">
        <v>151</v>
      </c>
      <c r="R8" s="21" t="s">
        <v>152</v>
      </c>
      <c r="S8" s="20" t="s">
        <v>16</v>
      </c>
      <c r="T8" s="20" t="s">
        <v>17</v>
      </c>
      <c r="U8" s="110" t="s">
        <v>164</v>
      </c>
      <c r="V8" s="20" t="s">
        <v>36</v>
      </c>
      <c r="W8" s="20" t="s">
        <v>104</v>
      </c>
      <c r="X8" s="20" t="s">
        <v>105</v>
      </c>
      <c r="Y8" s="2" t="s">
        <v>22</v>
      </c>
      <c r="Z8" s="2" t="s">
        <v>153</v>
      </c>
      <c r="AA8" s="116" t="s">
        <v>205</v>
      </c>
      <c r="AB8" s="2" t="s">
        <v>23</v>
      </c>
      <c r="AC8" s="2" t="s">
        <v>24</v>
      </c>
      <c r="AD8" s="2" t="s">
        <v>25</v>
      </c>
      <c r="AE8" s="120" t="s">
        <v>19</v>
      </c>
      <c r="AF8" s="120" t="s">
        <v>641</v>
      </c>
      <c r="AG8" s="20" t="s">
        <v>18</v>
      </c>
      <c r="AH8" s="20" t="s">
        <v>20</v>
      </c>
      <c r="AI8" s="62" t="s">
        <v>644</v>
      </c>
      <c r="AJ8" s="62" t="s">
        <v>675</v>
      </c>
    </row>
    <row r="9" spans="1:36" s="27" customFormat="1" ht="24.95" customHeight="1">
      <c r="A9" s="313" t="s">
        <v>260</v>
      </c>
      <c r="B9" s="364" t="s">
        <v>261</v>
      </c>
      <c r="C9" s="361" t="s">
        <v>503</v>
      </c>
      <c r="D9" s="313" t="s">
        <v>376</v>
      </c>
      <c r="E9" s="304" t="s">
        <v>383</v>
      </c>
      <c r="F9" s="367">
        <v>2024130010040</v>
      </c>
      <c r="G9" s="367" t="s">
        <v>398</v>
      </c>
      <c r="H9" s="370" t="s">
        <v>399</v>
      </c>
      <c r="I9" s="370" t="s">
        <v>402</v>
      </c>
      <c r="J9" s="358">
        <v>0.5</v>
      </c>
      <c r="K9" s="67" t="s">
        <v>405</v>
      </c>
      <c r="L9" s="304" t="s">
        <v>322</v>
      </c>
      <c r="M9" s="132" t="s">
        <v>604</v>
      </c>
      <c r="N9" s="192">
        <v>2</v>
      </c>
      <c r="O9" s="192">
        <f>0.75+1.25</f>
        <v>2</v>
      </c>
      <c r="P9" s="211">
        <f>+O9/N9</f>
        <v>1</v>
      </c>
      <c r="Q9" s="163">
        <v>45505</v>
      </c>
      <c r="R9" s="163">
        <v>45657</v>
      </c>
      <c r="S9" s="168">
        <f>+R9-Q9</f>
        <v>152</v>
      </c>
      <c r="T9" s="40">
        <v>978560</v>
      </c>
      <c r="U9" s="40" t="s">
        <v>548</v>
      </c>
      <c r="V9" s="109" t="s">
        <v>417</v>
      </c>
      <c r="W9" s="51" t="s">
        <v>553</v>
      </c>
      <c r="X9" s="51" t="s">
        <v>554</v>
      </c>
      <c r="Y9" s="199" t="s">
        <v>610</v>
      </c>
      <c r="Z9" s="196" t="s">
        <v>611</v>
      </c>
      <c r="AA9" s="66"/>
      <c r="AB9" s="40" t="s">
        <v>77</v>
      </c>
      <c r="AC9" s="66"/>
      <c r="AD9" s="66"/>
      <c r="AE9" s="438">
        <v>455116179</v>
      </c>
      <c r="AF9" s="438">
        <v>1115169442</v>
      </c>
      <c r="AG9" s="304" t="s">
        <v>614</v>
      </c>
      <c r="AH9" s="304"/>
      <c r="AI9" s="438">
        <v>941460000</v>
      </c>
      <c r="AJ9" s="451">
        <f>+AI9/AF9</f>
        <v>0.84423045013817732</v>
      </c>
    </row>
    <row r="10" spans="1:36" s="27" customFormat="1" ht="24.95" customHeight="1">
      <c r="A10" s="314"/>
      <c r="B10" s="365"/>
      <c r="C10" s="362"/>
      <c r="D10" s="314"/>
      <c r="E10" s="305"/>
      <c r="F10" s="368"/>
      <c r="G10" s="368"/>
      <c r="H10" s="371"/>
      <c r="I10" s="371"/>
      <c r="J10" s="359"/>
      <c r="K10" s="68" t="s">
        <v>406</v>
      </c>
      <c r="L10" s="305"/>
      <c r="M10" s="105" t="s">
        <v>605</v>
      </c>
      <c r="N10" s="21">
        <v>2</v>
      </c>
      <c r="O10" s="192">
        <f>0.55+1.45</f>
        <v>2</v>
      </c>
      <c r="P10" s="241">
        <f t="shared" ref="P10:P20" si="0">+O10/N10</f>
        <v>1</v>
      </c>
      <c r="Q10" s="163">
        <v>45505</v>
      </c>
      <c r="R10" s="163">
        <v>45657</v>
      </c>
      <c r="S10" s="169">
        <f t="shared" ref="S10:S20" si="1">+R10-Q10</f>
        <v>152</v>
      </c>
      <c r="T10" s="40">
        <v>978560</v>
      </c>
      <c r="U10" s="40" t="s">
        <v>548</v>
      </c>
      <c r="V10" s="109" t="s">
        <v>417</v>
      </c>
      <c r="W10" s="51" t="s">
        <v>553</v>
      </c>
      <c r="X10" s="51" t="s">
        <v>554</v>
      </c>
      <c r="Y10" s="199" t="s">
        <v>610</v>
      </c>
      <c r="Z10" s="196" t="s">
        <v>611</v>
      </c>
      <c r="AA10" s="2"/>
      <c r="AB10" s="40" t="s">
        <v>77</v>
      </c>
      <c r="AC10" s="2"/>
      <c r="AD10" s="2"/>
      <c r="AE10" s="439"/>
      <c r="AF10" s="439"/>
      <c r="AG10" s="305"/>
      <c r="AH10" s="305"/>
      <c r="AI10" s="439"/>
      <c r="AJ10" s="452"/>
    </row>
    <row r="11" spans="1:36" s="27" customFormat="1" ht="24.95" customHeight="1">
      <c r="A11" s="314"/>
      <c r="B11" s="365"/>
      <c r="C11" s="362"/>
      <c r="D11" s="314"/>
      <c r="E11" s="305"/>
      <c r="F11" s="368"/>
      <c r="G11" s="368"/>
      <c r="H11" s="371"/>
      <c r="I11" s="371"/>
      <c r="J11" s="359"/>
      <c r="K11" s="68" t="s">
        <v>407</v>
      </c>
      <c r="L11" s="305"/>
      <c r="M11" s="105" t="s">
        <v>606</v>
      </c>
      <c r="N11" s="21">
        <v>2</v>
      </c>
      <c r="O11" s="192">
        <f>0.625+1.375</f>
        <v>2</v>
      </c>
      <c r="P11" s="241">
        <f t="shared" si="0"/>
        <v>1</v>
      </c>
      <c r="Q11" s="163">
        <v>45505</v>
      </c>
      <c r="R11" s="163">
        <v>45657</v>
      </c>
      <c r="S11" s="169">
        <f t="shared" si="1"/>
        <v>152</v>
      </c>
      <c r="T11" s="40">
        <v>978560</v>
      </c>
      <c r="U11" s="40" t="s">
        <v>548</v>
      </c>
      <c r="V11" s="109" t="s">
        <v>417</v>
      </c>
      <c r="W11" s="51" t="s">
        <v>553</v>
      </c>
      <c r="X11" s="51" t="s">
        <v>554</v>
      </c>
      <c r="Y11" s="199" t="s">
        <v>610</v>
      </c>
      <c r="Z11" s="196" t="s">
        <v>611</v>
      </c>
      <c r="AA11" s="2"/>
      <c r="AB11" s="40" t="s">
        <v>77</v>
      </c>
      <c r="AC11" s="2"/>
      <c r="AD11" s="2"/>
      <c r="AE11" s="439"/>
      <c r="AF11" s="439"/>
      <c r="AG11" s="305"/>
      <c r="AH11" s="305"/>
      <c r="AI11" s="439"/>
      <c r="AJ11" s="452"/>
    </row>
    <row r="12" spans="1:36" s="27" customFormat="1" ht="24.95" customHeight="1">
      <c r="A12" s="314"/>
      <c r="B12" s="365"/>
      <c r="C12" s="362"/>
      <c r="D12" s="314"/>
      <c r="E12" s="305"/>
      <c r="F12" s="368"/>
      <c r="G12" s="368"/>
      <c r="H12" s="371"/>
      <c r="I12" s="371"/>
      <c r="J12" s="359"/>
      <c r="K12" s="68" t="s">
        <v>408</v>
      </c>
      <c r="L12" s="305"/>
      <c r="M12" s="105" t="s">
        <v>607</v>
      </c>
      <c r="N12" s="21">
        <v>2</v>
      </c>
      <c r="O12" s="192">
        <f>0.667+1.333</f>
        <v>2</v>
      </c>
      <c r="P12" s="241">
        <f t="shared" si="0"/>
        <v>1</v>
      </c>
      <c r="Q12" s="163">
        <v>45505</v>
      </c>
      <c r="R12" s="163">
        <v>45657</v>
      </c>
      <c r="S12" s="169">
        <f t="shared" si="1"/>
        <v>152</v>
      </c>
      <c r="T12" s="40">
        <v>978560</v>
      </c>
      <c r="U12" s="40" t="s">
        <v>548</v>
      </c>
      <c r="V12" s="109" t="s">
        <v>417</v>
      </c>
      <c r="W12" s="51" t="s">
        <v>553</v>
      </c>
      <c r="X12" s="51" t="s">
        <v>554</v>
      </c>
      <c r="Y12" s="199" t="s">
        <v>610</v>
      </c>
      <c r="Z12" s="196" t="s">
        <v>611</v>
      </c>
      <c r="AA12" s="2"/>
      <c r="AB12" s="40" t="s">
        <v>77</v>
      </c>
      <c r="AC12" s="2"/>
      <c r="AD12" s="2"/>
      <c r="AE12" s="439"/>
      <c r="AF12" s="439"/>
      <c r="AG12" s="305"/>
      <c r="AH12" s="305"/>
      <c r="AI12" s="439"/>
      <c r="AJ12" s="452"/>
    </row>
    <row r="13" spans="1:36" s="27" customFormat="1" ht="24.95" customHeight="1">
      <c r="A13" s="314"/>
      <c r="B13" s="365"/>
      <c r="C13" s="362"/>
      <c r="D13" s="314"/>
      <c r="E13" s="305"/>
      <c r="F13" s="368"/>
      <c r="G13" s="368"/>
      <c r="H13" s="371"/>
      <c r="I13" s="371"/>
      <c r="J13" s="359"/>
      <c r="K13" s="68" t="s">
        <v>409</v>
      </c>
      <c r="L13" s="305"/>
      <c r="M13" s="105" t="s">
        <v>608</v>
      </c>
      <c r="N13" s="21">
        <v>2</v>
      </c>
      <c r="O13" s="192">
        <f>0.5+1.5</f>
        <v>2</v>
      </c>
      <c r="P13" s="241">
        <f t="shared" si="0"/>
        <v>1</v>
      </c>
      <c r="Q13" s="163">
        <v>45505</v>
      </c>
      <c r="R13" s="163">
        <v>45657</v>
      </c>
      <c r="S13" s="169">
        <f t="shared" si="1"/>
        <v>152</v>
      </c>
      <c r="T13" s="40">
        <v>978560</v>
      </c>
      <c r="U13" s="40" t="s">
        <v>548</v>
      </c>
      <c r="V13" s="109" t="s">
        <v>417</v>
      </c>
      <c r="W13" s="51" t="s">
        <v>553</v>
      </c>
      <c r="X13" s="51" t="s">
        <v>554</v>
      </c>
      <c r="Y13" s="199" t="s">
        <v>610</v>
      </c>
      <c r="Z13" s="196" t="s">
        <v>611</v>
      </c>
      <c r="AA13" s="2"/>
      <c r="AB13" s="40" t="s">
        <v>77</v>
      </c>
      <c r="AC13" s="2"/>
      <c r="AD13" s="2"/>
      <c r="AE13" s="439"/>
      <c r="AF13" s="439"/>
      <c r="AG13" s="305"/>
      <c r="AH13" s="305"/>
      <c r="AI13" s="439"/>
      <c r="AJ13" s="452"/>
    </row>
    <row r="14" spans="1:36" s="27" customFormat="1" ht="24.95" customHeight="1">
      <c r="A14" s="314"/>
      <c r="B14" s="365"/>
      <c r="C14" s="362"/>
      <c r="D14" s="314"/>
      <c r="E14" s="305"/>
      <c r="F14" s="368"/>
      <c r="G14" s="368"/>
      <c r="H14" s="371"/>
      <c r="I14" s="371"/>
      <c r="J14" s="359"/>
      <c r="K14" s="68" t="s">
        <v>410</v>
      </c>
      <c r="L14" s="305"/>
      <c r="M14" s="105" t="s">
        <v>609</v>
      </c>
      <c r="N14" s="21">
        <v>2</v>
      </c>
      <c r="O14" s="192">
        <f>0.025+1.975</f>
        <v>2</v>
      </c>
      <c r="P14" s="241">
        <f t="shared" si="0"/>
        <v>1</v>
      </c>
      <c r="Q14" s="163">
        <v>45505</v>
      </c>
      <c r="R14" s="163">
        <v>45657</v>
      </c>
      <c r="S14" s="169">
        <f t="shared" si="1"/>
        <v>152</v>
      </c>
      <c r="T14" s="40">
        <v>978560</v>
      </c>
      <c r="U14" s="40" t="s">
        <v>548</v>
      </c>
      <c r="V14" s="109" t="s">
        <v>417</v>
      </c>
      <c r="W14" s="51" t="s">
        <v>553</v>
      </c>
      <c r="X14" s="51" t="s">
        <v>554</v>
      </c>
      <c r="Y14" s="199" t="s">
        <v>610</v>
      </c>
      <c r="Z14" s="196" t="s">
        <v>611</v>
      </c>
      <c r="AA14" s="2"/>
      <c r="AB14" s="40" t="s">
        <v>77</v>
      </c>
      <c r="AC14" s="2"/>
      <c r="AD14" s="2"/>
      <c r="AE14" s="439"/>
      <c r="AF14" s="439"/>
      <c r="AG14" s="305"/>
      <c r="AH14" s="305"/>
      <c r="AI14" s="439"/>
      <c r="AJ14" s="452"/>
    </row>
    <row r="15" spans="1:36" s="27" customFormat="1" ht="24.95" customHeight="1">
      <c r="A15" s="314"/>
      <c r="B15" s="365"/>
      <c r="C15" s="362"/>
      <c r="D15" s="315"/>
      <c r="E15" s="305"/>
      <c r="F15" s="368"/>
      <c r="G15" s="368"/>
      <c r="H15" s="372"/>
      <c r="I15" s="372"/>
      <c r="J15" s="360"/>
      <c r="K15" s="68" t="s">
        <v>411</v>
      </c>
      <c r="L15" s="305"/>
      <c r="M15" s="105" t="s">
        <v>609</v>
      </c>
      <c r="N15" s="21">
        <v>2</v>
      </c>
      <c r="O15" s="192">
        <f>0.1+1.9</f>
        <v>2</v>
      </c>
      <c r="P15" s="241">
        <f t="shared" si="0"/>
        <v>1</v>
      </c>
      <c r="Q15" s="163">
        <v>45505</v>
      </c>
      <c r="R15" s="163">
        <v>45657</v>
      </c>
      <c r="S15" s="169">
        <f t="shared" si="1"/>
        <v>152</v>
      </c>
      <c r="T15" s="40">
        <v>978560</v>
      </c>
      <c r="U15" s="40" t="s">
        <v>548</v>
      </c>
      <c r="V15" s="109" t="s">
        <v>417</v>
      </c>
      <c r="W15" s="51" t="s">
        <v>553</v>
      </c>
      <c r="X15" s="51" t="s">
        <v>554</v>
      </c>
      <c r="Y15" s="199" t="s">
        <v>610</v>
      </c>
      <c r="Z15" s="196" t="s">
        <v>611</v>
      </c>
      <c r="AA15" s="2"/>
      <c r="AB15" s="40" t="s">
        <v>77</v>
      </c>
      <c r="AC15" s="2"/>
      <c r="AD15" s="2"/>
      <c r="AE15" s="439"/>
      <c r="AF15" s="439"/>
      <c r="AG15" s="305"/>
      <c r="AH15" s="305"/>
      <c r="AI15" s="439"/>
      <c r="AJ15" s="452"/>
    </row>
    <row r="16" spans="1:36" s="27" customFormat="1" ht="24.95" customHeight="1">
      <c r="A16" s="314"/>
      <c r="B16" s="365"/>
      <c r="C16" s="362"/>
      <c r="D16" s="313" t="s">
        <v>264</v>
      </c>
      <c r="E16" s="305"/>
      <c r="F16" s="368"/>
      <c r="G16" s="368"/>
      <c r="H16" s="370" t="s">
        <v>400</v>
      </c>
      <c r="I16" s="304" t="s">
        <v>403</v>
      </c>
      <c r="J16" s="358">
        <v>0.2</v>
      </c>
      <c r="K16" s="68" t="s">
        <v>412</v>
      </c>
      <c r="L16" s="305"/>
      <c r="M16" s="105" t="s">
        <v>609</v>
      </c>
      <c r="N16" s="21">
        <v>2</v>
      </c>
      <c r="O16" s="472">
        <f>0.425+1.575</f>
        <v>2</v>
      </c>
      <c r="P16" s="241">
        <f t="shared" si="0"/>
        <v>1</v>
      </c>
      <c r="Q16" s="163">
        <v>45505</v>
      </c>
      <c r="R16" s="163">
        <v>45657</v>
      </c>
      <c r="S16" s="169">
        <f t="shared" si="1"/>
        <v>152</v>
      </c>
      <c r="T16" s="40">
        <v>978560</v>
      </c>
      <c r="U16" s="40" t="s">
        <v>548</v>
      </c>
      <c r="V16" s="109" t="s">
        <v>417</v>
      </c>
      <c r="W16" s="51" t="s">
        <v>553</v>
      </c>
      <c r="X16" s="51" t="s">
        <v>554</v>
      </c>
      <c r="Y16" s="199" t="s">
        <v>610</v>
      </c>
      <c r="Z16" s="196" t="s">
        <v>612</v>
      </c>
      <c r="AA16" s="2"/>
      <c r="AB16" s="40" t="s">
        <v>77</v>
      </c>
      <c r="AC16" s="2"/>
      <c r="AD16" s="2"/>
      <c r="AE16" s="439"/>
      <c r="AF16" s="439"/>
      <c r="AG16" s="305"/>
      <c r="AH16" s="305"/>
      <c r="AI16" s="439"/>
      <c r="AJ16" s="452"/>
    </row>
    <row r="17" spans="1:36" s="27" customFormat="1" ht="24.95" customHeight="1">
      <c r="A17" s="314"/>
      <c r="B17" s="365"/>
      <c r="C17" s="362"/>
      <c r="D17" s="314"/>
      <c r="E17" s="305"/>
      <c r="F17" s="368"/>
      <c r="G17" s="368"/>
      <c r="H17" s="371"/>
      <c r="I17" s="305"/>
      <c r="J17" s="359"/>
      <c r="K17" s="68" t="s">
        <v>413</v>
      </c>
      <c r="L17" s="305"/>
      <c r="M17" s="105" t="s">
        <v>609</v>
      </c>
      <c r="N17" s="21">
        <v>2</v>
      </c>
      <c r="O17" s="175">
        <v>2</v>
      </c>
      <c r="P17" s="241">
        <f t="shared" si="0"/>
        <v>1</v>
      </c>
      <c r="Q17" s="163">
        <v>45505</v>
      </c>
      <c r="R17" s="163">
        <v>45657</v>
      </c>
      <c r="S17" s="169">
        <f t="shared" si="1"/>
        <v>152</v>
      </c>
      <c r="T17" s="40">
        <v>978560</v>
      </c>
      <c r="U17" s="40" t="s">
        <v>548</v>
      </c>
      <c r="V17" s="109" t="s">
        <v>417</v>
      </c>
      <c r="W17" s="51" t="s">
        <v>553</v>
      </c>
      <c r="X17" s="51" t="s">
        <v>554</v>
      </c>
      <c r="Y17" s="199" t="s">
        <v>610</v>
      </c>
      <c r="Z17" s="196" t="s">
        <v>612</v>
      </c>
      <c r="AA17" s="2"/>
      <c r="AB17" s="40" t="s">
        <v>77</v>
      </c>
      <c r="AC17" s="2"/>
      <c r="AD17" s="2"/>
      <c r="AE17" s="439"/>
      <c r="AF17" s="439"/>
      <c r="AG17" s="305"/>
      <c r="AH17" s="305"/>
      <c r="AI17" s="439"/>
      <c r="AJ17" s="452"/>
    </row>
    <row r="18" spans="1:36" s="27" customFormat="1" ht="24.95" customHeight="1">
      <c r="A18" s="314"/>
      <c r="B18" s="365"/>
      <c r="C18" s="362"/>
      <c r="D18" s="315"/>
      <c r="E18" s="305"/>
      <c r="F18" s="368"/>
      <c r="G18" s="368"/>
      <c r="H18" s="372"/>
      <c r="I18" s="306"/>
      <c r="J18" s="360"/>
      <c r="K18" s="68" t="s">
        <v>414</v>
      </c>
      <c r="L18" s="305"/>
      <c r="M18" s="105" t="s">
        <v>609</v>
      </c>
      <c r="N18" s="21">
        <v>2</v>
      </c>
      <c r="O18" s="473">
        <f>0.4875+1.5125</f>
        <v>2</v>
      </c>
      <c r="P18" s="241">
        <f t="shared" si="0"/>
        <v>1</v>
      </c>
      <c r="Q18" s="163">
        <v>45505</v>
      </c>
      <c r="R18" s="163">
        <v>45657</v>
      </c>
      <c r="S18" s="169">
        <f t="shared" si="1"/>
        <v>152</v>
      </c>
      <c r="T18" s="40">
        <v>978560</v>
      </c>
      <c r="U18" s="40" t="s">
        <v>548</v>
      </c>
      <c r="V18" s="109" t="s">
        <v>417</v>
      </c>
      <c r="W18" s="51" t="s">
        <v>553</v>
      </c>
      <c r="X18" s="51" t="s">
        <v>554</v>
      </c>
      <c r="Y18" s="199" t="s">
        <v>610</v>
      </c>
      <c r="Z18" s="196" t="s">
        <v>612</v>
      </c>
      <c r="AA18" s="2"/>
      <c r="AB18" s="40" t="s">
        <v>77</v>
      </c>
      <c r="AC18" s="2"/>
      <c r="AD18" s="2"/>
      <c r="AE18" s="439"/>
      <c r="AF18" s="439"/>
      <c r="AG18" s="305"/>
      <c r="AH18" s="305"/>
      <c r="AI18" s="439"/>
      <c r="AJ18" s="452"/>
    </row>
    <row r="19" spans="1:36" s="27" customFormat="1" ht="24.95" customHeight="1">
      <c r="A19" s="314"/>
      <c r="B19" s="365"/>
      <c r="C19" s="362"/>
      <c r="D19" s="313" t="s">
        <v>267</v>
      </c>
      <c r="E19" s="305"/>
      <c r="F19" s="368"/>
      <c r="G19" s="368"/>
      <c r="H19" s="370" t="s">
        <v>401</v>
      </c>
      <c r="I19" s="304" t="s">
        <v>404</v>
      </c>
      <c r="J19" s="358">
        <v>0.3</v>
      </c>
      <c r="K19" s="69" t="s">
        <v>415</v>
      </c>
      <c r="L19" s="305"/>
      <c r="M19" s="105" t="s">
        <v>609</v>
      </c>
      <c r="N19" s="21">
        <v>2</v>
      </c>
      <c r="O19" s="176">
        <f>0.25+0.25</f>
        <v>0.5</v>
      </c>
      <c r="P19" s="241">
        <f t="shared" si="0"/>
        <v>0.25</v>
      </c>
      <c r="Q19" s="163">
        <v>45505</v>
      </c>
      <c r="R19" s="163">
        <v>45657</v>
      </c>
      <c r="S19" s="170">
        <f t="shared" si="1"/>
        <v>152</v>
      </c>
      <c r="T19" s="40">
        <v>978560</v>
      </c>
      <c r="U19" s="40" t="s">
        <v>548</v>
      </c>
      <c r="V19" s="109" t="s">
        <v>417</v>
      </c>
      <c r="W19" s="51" t="s">
        <v>553</v>
      </c>
      <c r="X19" s="51" t="s">
        <v>554</v>
      </c>
      <c r="Y19" s="199" t="s">
        <v>610</v>
      </c>
      <c r="Z19" s="196" t="s">
        <v>613</v>
      </c>
      <c r="AA19" s="44"/>
      <c r="AB19" s="40" t="s">
        <v>77</v>
      </c>
      <c r="AC19" s="44"/>
      <c r="AD19" s="44"/>
      <c r="AE19" s="439"/>
      <c r="AF19" s="439"/>
      <c r="AG19" s="305"/>
      <c r="AH19" s="305"/>
      <c r="AI19" s="439"/>
      <c r="AJ19" s="452"/>
    </row>
    <row r="20" spans="1:36" ht="24.95" customHeight="1">
      <c r="A20" s="315"/>
      <c r="B20" s="366"/>
      <c r="C20" s="363"/>
      <c r="D20" s="315"/>
      <c r="E20" s="306"/>
      <c r="F20" s="369"/>
      <c r="G20" s="369"/>
      <c r="H20" s="372"/>
      <c r="I20" s="306"/>
      <c r="J20" s="360"/>
      <c r="K20" s="52" t="s">
        <v>416</v>
      </c>
      <c r="L20" s="306"/>
      <c r="M20" s="105" t="s">
        <v>609</v>
      </c>
      <c r="N20" s="191">
        <v>2</v>
      </c>
      <c r="O20" s="174">
        <v>0</v>
      </c>
      <c r="P20" s="241">
        <f t="shared" si="0"/>
        <v>0</v>
      </c>
      <c r="Q20" s="163">
        <v>45809</v>
      </c>
      <c r="R20" s="163">
        <v>46022</v>
      </c>
      <c r="S20" s="53">
        <f t="shared" si="1"/>
        <v>213</v>
      </c>
      <c r="T20" s="40">
        <v>978560</v>
      </c>
      <c r="U20" s="40" t="s">
        <v>548</v>
      </c>
      <c r="V20" s="109" t="s">
        <v>417</v>
      </c>
      <c r="W20" s="51" t="s">
        <v>553</v>
      </c>
      <c r="X20" s="51" t="s">
        <v>554</v>
      </c>
      <c r="Y20" s="199" t="s">
        <v>610</v>
      </c>
      <c r="Z20" s="196" t="s">
        <v>613</v>
      </c>
      <c r="AA20" s="53"/>
      <c r="AB20" s="40" t="s">
        <v>77</v>
      </c>
      <c r="AC20" s="53"/>
      <c r="AD20" s="53"/>
      <c r="AE20" s="440"/>
      <c r="AF20" s="440"/>
      <c r="AG20" s="306"/>
      <c r="AH20" s="306"/>
      <c r="AI20" s="440"/>
      <c r="AJ20" s="453"/>
    </row>
    <row r="21" spans="1:36" ht="24.95" customHeight="1">
      <c r="A21" s="198"/>
      <c r="B21" s="316" t="s">
        <v>662</v>
      </c>
      <c r="C21" s="317"/>
      <c r="D21" s="317"/>
      <c r="E21" s="317"/>
      <c r="F21" s="317"/>
      <c r="G21" s="317"/>
      <c r="H21" s="317"/>
      <c r="I21" s="317"/>
      <c r="J21" s="317"/>
      <c r="K21" s="317"/>
      <c r="L21" s="317"/>
      <c r="M21" s="317"/>
      <c r="N21" s="317"/>
      <c r="O21" s="318"/>
      <c r="P21" s="212">
        <f>+AVERAGE(P9:P20)</f>
        <v>0.85416666666666663</v>
      </c>
      <c r="Q21" s="215"/>
      <c r="R21" s="215"/>
      <c r="S21" s="216"/>
      <c r="T21" s="217"/>
      <c r="U21" s="217"/>
      <c r="V21" s="218"/>
      <c r="W21" s="219"/>
      <c r="X21" s="219"/>
      <c r="Y21" s="220"/>
      <c r="Z21" s="221"/>
      <c r="AA21" s="216"/>
      <c r="AB21" s="217"/>
      <c r="AC21" s="216"/>
      <c r="AD21" s="216"/>
      <c r="AE21" s="239">
        <f>+AE9</f>
        <v>455116179</v>
      </c>
      <c r="AF21" s="239">
        <f>+AF9</f>
        <v>1115169442</v>
      </c>
      <c r="AG21" s="222"/>
      <c r="AH21" s="222"/>
      <c r="AI21" s="239">
        <f>+AI9</f>
        <v>941460000</v>
      </c>
      <c r="AJ21" s="240">
        <f>+AJ9</f>
        <v>0.84423045013817732</v>
      </c>
    </row>
    <row r="22" spans="1:36" ht="24.95" customHeight="1">
      <c r="A22" s="373" t="s">
        <v>270</v>
      </c>
      <c r="B22" s="364" t="s">
        <v>371</v>
      </c>
      <c r="C22" s="376" t="s">
        <v>502</v>
      </c>
      <c r="D22" s="373" t="s">
        <v>272</v>
      </c>
      <c r="E22" s="304" t="s">
        <v>389</v>
      </c>
      <c r="F22" s="330">
        <v>2024130010063</v>
      </c>
      <c r="G22" s="379" t="s">
        <v>418</v>
      </c>
      <c r="H22" s="370" t="s">
        <v>419</v>
      </c>
      <c r="I22" s="382" t="s">
        <v>420</v>
      </c>
      <c r="J22" s="338">
        <v>1</v>
      </c>
      <c r="K22" s="46" t="s">
        <v>421</v>
      </c>
      <c r="L22" s="304" t="s">
        <v>322</v>
      </c>
      <c r="M22" s="105" t="s">
        <v>526</v>
      </c>
      <c r="N22" s="40">
        <v>2</v>
      </c>
      <c r="O22" s="40">
        <f>10+4</f>
        <v>14</v>
      </c>
      <c r="P22" s="210">
        <v>1</v>
      </c>
      <c r="Q22" s="164">
        <v>45519</v>
      </c>
      <c r="R22" s="164">
        <v>45653</v>
      </c>
      <c r="S22" s="111">
        <f>+R22-Q22</f>
        <v>134</v>
      </c>
      <c r="T22" s="40">
        <v>978560</v>
      </c>
      <c r="U22" s="40" t="s">
        <v>548</v>
      </c>
      <c r="V22" s="40" t="s">
        <v>550</v>
      </c>
      <c r="W22" s="51" t="s">
        <v>553</v>
      </c>
      <c r="X22" s="51" t="s">
        <v>554</v>
      </c>
      <c r="Y22" s="40" t="s">
        <v>555</v>
      </c>
      <c r="Z22" s="114" t="s">
        <v>561</v>
      </c>
      <c r="AA22" s="117">
        <v>32000000</v>
      </c>
      <c r="AB22" s="40" t="s">
        <v>77</v>
      </c>
      <c r="AC22" s="40" t="s">
        <v>54</v>
      </c>
      <c r="AD22" s="40" t="s">
        <v>592</v>
      </c>
      <c r="AE22" s="433"/>
      <c r="AF22" s="433">
        <v>393305011</v>
      </c>
      <c r="AG22" s="304" t="s">
        <v>588</v>
      </c>
      <c r="AH22" s="304"/>
      <c r="AI22" s="433">
        <v>314240000</v>
      </c>
      <c r="AJ22" s="433">
        <f>+AI22/AF22</f>
        <v>0.79897278501747848</v>
      </c>
    </row>
    <row r="23" spans="1:36" ht="24.95" customHeight="1">
      <c r="A23" s="374"/>
      <c r="B23" s="365"/>
      <c r="C23" s="377"/>
      <c r="D23" s="374"/>
      <c r="E23" s="305"/>
      <c r="F23" s="331"/>
      <c r="G23" s="380"/>
      <c r="H23" s="371"/>
      <c r="I23" s="383"/>
      <c r="J23" s="339"/>
      <c r="K23" s="46" t="s">
        <v>422</v>
      </c>
      <c r="L23" s="305"/>
      <c r="M23" s="105" t="s">
        <v>526</v>
      </c>
      <c r="N23" s="40">
        <v>2</v>
      </c>
      <c r="O23" s="40">
        <f>1+1</f>
        <v>2</v>
      </c>
      <c r="P23" s="210">
        <f t="shared" ref="P23:P87" si="2">+O23/N23</f>
        <v>1</v>
      </c>
      <c r="Q23" s="164">
        <v>45519</v>
      </c>
      <c r="R23" s="164">
        <v>45653</v>
      </c>
      <c r="S23" s="111">
        <f t="shared" ref="S23:S62" si="3">+R23-Q23</f>
        <v>134</v>
      </c>
      <c r="T23" s="40">
        <v>978560</v>
      </c>
      <c r="U23" s="40" t="s">
        <v>548</v>
      </c>
      <c r="V23" s="40" t="s">
        <v>550</v>
      </c>
      <c r="W23" s="51" t="s">
        <v>553</v>
      </c>
      <c r="X23" s="51" t="s">
        <v>554</v>
      </c>
      <c r="Y23" s="40" t="s">
        <v>555</v>
      </c>
      <c r="Z23" s="114" t="s">
        <v>562</v>
      </c>
      <c r="AA23" s="117">
        <v>48000000</v>
      </c>
      <c r="AB23" s="40" t="s">
        <v>77</v>
      </c>
      <c r="AC23" s="40" t="s">
        <v>54</v>
      </c>
      <c r="AD23" s="40" t="s">
        <v>592</v>
      </c>
      <c r="AE23" s="434"/>
      <c r="AF23" s="434"/>
      <c r="AG23" s="305"/>
      <c r="AH23" s="305"/>
      <c r="AI23" s="434"/>
      <c r="AJ23" s="434"/>
    </row>
    <row r="24" spans="1:36" ht="24.95" customHeight="1">
      <c r="A24" s="374"/>
      <c r="B24" s="365"/>
      <c r="C24" s="377"/>
      <c r="D24" s="374"/>
      <c r="E24" s="305"/>
      <c r="F24" s="331"/>
      <c r="G24" s="380"/>
      <c r="H24" s="371"/>
      <c r="I24" s="383"/>
      <c r="J24" s="339"/>
      <c r="K24" s="46" t="s">
        <v>423</v>
      </c>
      <c r="L24" s="305"/>
      <c r="M24" s="105" t="s">
        <v>540</v>
      </c>
      <c r="N24" s="40">
        <v>2</v>
      </c>
      <c r="O24" s="40">
        <f>0.11+1.89</f>
        <v>2</v>
      </c>
      <c r="P24" s="210">
        <f t="shared" si="2"/>
        <v>1</v>
      </c>
      <c r="Q24" s="164">
        <v>45519</v>
      </c>
      <c r="R24" s="164">
        <v>45653</v>
      </c>
      <c r="S24" s="111">
        <f t="shared" si="3"/>
        <v>134</v>
      </c>
      <c r="T24" s="40">
        <v>978560</v>
      </c>
      <c r="U24" s="40" t="s">
        <v>548</v>
      </c>
      <c r="V24" s="40" t="s">
        <v>550</v>
      </c>
      <c r="W24" s="51" t="s">
        <v>553</v>
      </c>
      <c r="X24" s="51" t="s">
        <v>554</v>
      </c>
      <c r="Y24" s="40" t="s">
        <v>555</v>
      </c>
      <c r="AA24" s="122"/>
      <c r="AB24" s="40" t="s">
        <v>77</v>
      </c>
      <c r="AC24" s="40" t="s">
        <v>54</v>
      </c>
      <c r="AD24" s="40" t="s">
        <v>592</v>
      </c>
      <c r="AE24" s="434"/>
      <c r="AF24" s="434"/>
      <c r="AG24" s="305"/>
      <c r="AH24" s="305"/>
      <c r="AI24" s="434"/>
      <c r="AJ24" s="434"/>
    </row>
    <row r="25" spans="1:36" ht="24.95" customHeight="1">
      <c r="A25" s="375"/>
      <c r="B25" s="366"/>
      <c r="C25" s="378"/>
      <c r="D25" s="375"/>
      <c r="E25" s="306"/>
      <c r="F25" s="332"/>
      <c r="G25" s="381"/>
      <c r="H25" s="372"/>
      <c r="I25" s="384"/>
      <c r="J25" s="340"/>
      <c r="K25" s="46" t="s">
        <v>424</v>
      </c>
      <c r="L25" s="306"/>
      <c r="M25" s="105" t="s">
        <v>526</v>
      </c>
      <c r="N25" s="40">
        <v>2</v>
      </c>
      <c r="O25" s="40">
        <v>10</v>
      </c>
      <c r="P25" s="210">
        <v>1</v>
      </c>
      <c r="Q25" s="164">
        <v>45519</v>
      </c>
      <c r="R25" s="164">
        <v>45653</v>
      </c>
      <c r="S25" s="111">
        <f t="shared" si="3"/>
        <v>134</v>
      </c>
      <c r="T25" s="40">
        <v>978560</v>
      </c>
      <c r="U25" s="40" t="s">
        <v>548</v>
      </c>
      <c r="V25" s="40" t="s">
        <v>550</v>
      </c>
      <c r="W25" s="51" t="s">
        <v>553</v>
      </c>
      <c r="X25" s="51" t="s">
        <v>554</v>
      </c>
      <c r="Y25" s="40" t="s">
        <v>555</v>
      </c>
      <c r="Z25" s="114" t="s">
        <v>563</v>
      </c>
      <c r="AA25" s="117">
        <v>20000000.870000001</v>
      </c>
      <c r="AB25" s="40" t="s">
        <v>77</v>
      </c>
      <c r="AC25" s="40" t="s">
        <v>54</v>
      </c>
      <c r="AD25" s="40" t="s">
        <v>592</v>
      </c>
      <c r="AE25" s="435"/>
      <c r="AF25" s="435"/>
      <c r="AG25" s="306"/>
      <c r="AH25" s="306"/>
      <c r="AI25" s="435"/>
      <c r="AJ25" s="435"/>
    </row>
    <row r="26" spans="1:36" ht="24.95" customHeight="1">
      <c r="A26" s="200"/>
      <c r="B26" s="307" t="s">
        <v>663</v>
      </c>
      <c r="C26" s="308"/>
      <c r="D26" s="308"/>
      <c r="E26" s="308"/>
      <c r="F26" s="308"/>
      <c r="G26" s="308"/>
      <c r="H26" s="308"/>
      <c r="I26" s="308"/>
      <c r="J26" s="308"/>
      <c r="K26" s="308"/>
      <c r="L26" s="308"/>
      <c r="M26" s="308"/>
      <c r="N26" s="308"/>
      <c r="O26" s="309"/>
      <c r="P26" s="212">
        <f>+AVERAGE(P22:P25)</f>
        <v>1</v>
      </c>
      <c r="Q26" s="223"/>
      <c r="R26" s="223"/>
      <c r="S26" s="224"/>
      <c r="T26" s="217"/>
      <c r="U26" s="217"/>
      <c r="V26" s="217"/>
      <c r="W26" s="219"/>
      <c r="X26" s="219"/>
      <c r="Y26" s="217"/>
      <c r="Z26" s="225"/>
      <c r="AA26" s="226"/>
      <c r="AB26" s="217"/>
      <c r="AC26" s="217"/>
      <c r="AD26" s="217"/>
      <c r="AE26" s="239">
        <f>+AE22</f>
        <v>0</v>
      </c>
      <c r="AF26" s="239">
        <f>+AF22</f>
        <v>393305011</v>
      </c>
      <c r="AG26" s="222"/>
      <c r="AH26" s="222"/>
      <c r="AI26" s="239">
        <f t="shared" ref="AI26:AJ26" si="4">+AI22</f>
        <v>314240000</v>
      </c>
      <c r="AJ26" s="240">
        <f t="shared" si="4"/>
        <v>0.79897278501747848</v>
      </c>
    </row>
    <row r="27" spans="1:36" ht="24.95" customHeight="1">
      <c r="A27" s="388" t="s">
        <v>275</v>
      </c>
      <c r="B27" s="304" t="s">
        <v>276</v>
      </c>
      <c r="C27" s="400" t="s">
        <v>601</v>
      </c>
      <c r="D27" s="304" t="s">
        <v>278</v>
      </c>
      <c r="E27" s="304" t="s">
        <v>388</v>
      </c>
      <c r="F27" s="397">
        <v>2024130010066</v>
      </c>
      <c r="G27" s="394" t="s">
        <v>522</v>
      </c>
      <c r="H27" s="367" t="s">
        <v>524</v>
      </c>
      <c r="I27" s="379" t="s">
        <v>523</v>
      </c>
      <c r="J27" s="333">
        <v>1</v>
      </c>
      <c r="K27" s="107" t="s">
        <v>425</v>
      </c>
      <c r="L27" s="304" t="s">
        <v>322</v>
      </c>
      <c r="M27" s="105" t="s">
        <v>527</v>
      </c>
      <c r="N27" s="40">
        <v>1</v>
      </c>
      <c r="O27" s="40">
        <v>1</v>
      </c>
      <c r="P27" s="210">
        <f t="shared" si="2"/>
        <v>1</v>
      </c>
      <c r="Q27" s="164">
        <v>45519</v>
      </c>
      <c r="R27" s="164">
        <v>45653</v>
      </c>
      <c r="S27" s="111">
        <f t="shared" si="3"/>
        <v>134</v>
      </c>
      <c r="T27" s="40">
        <v>978560</v>
      </c>
      <c r="U27" s="40" t="s">
        <v>548</v>
      </c>
      <c r="V27" s="40" t="s">
        <v>551</v>
      </c>
      <c r="W27" s="51" t="s">
        <v>553</v>
      </c>
      <c r="X27" s="51" t="s">
        <v>554</v>
      </c>
      <c r="Y27" s="40" t="s">
        <v>555</v>
      </c>
      <c r="Z27" s="196" t="s">
        <v>564</v>
      </c>
      <c r="AA27" s="115">
        <v>162000000</v>
      </c>
      <c r="AB27" s="40" t="s">
        <v>77</v>
      </c>
      <c r="AC27" s="40" t="s">
        <v>54</v>
      </c>
      <c r="AD27" s="40" t="s">
        <v>592</v>
      </c>
      <c r="AE27" s="433"/>
      <c r="AF27" s="433">
        <v>212865915</v>
      </c>
      <c r="AG27" s="304" t="s">
        <v>590</v>
      </c>
      <c r="AH27" s="304"/>
      <c r="AI27" s="304"/>
      <c r="AJ27" s="433"/>
    </row>
    <row r="28" spans="1:36" ht="24.95" customHeight="1">
      <c r="A28" s="389"/>
      <c r="B28" s="305"/>
      <c r="C28" s="401"/>
      <c r="D28" s="305"/>
      <c r="E28" s="305"/>
      <c r="F28" s="398"/>
      <c r="G28" s="395"/>
      <c r="H28" s="368"/>
      <c r="I28" s="380"/>
      <c r="J28" s="335"/>
      <c r="K28" s="107" t="s">
        <v>426</v>
      </c>
      <c r="L28" s="305"/>
      <c r="M28" s="105" t="s">
        <v>528</v>
      </c>
      <c r="N28" s="40">
        <v>2</v>
      </c>
      <c r="O28" s="40">
        <v>3</v>
      </c>
      <c r="P28" s="210">
        <f t="shared" si="2"/>
        <v>1.5</v>
      </c>
      <c r="Q28" s="164">
        <v>45519</v>
      </c>
      <c r="R28" s="164">
        <v>45653</v>
      </c>
      <c r="S28" s="111">
        <f t="shared" si="3"/>
        <v>134</v>
      </c>
      <c r="T28" s="40">
        <v>978560</v>
      </c>
      <c r="U28" s="40" t="s">
        <v>548</v>
      </c>
      <c r="V28" s="40" t="s">
        <v>551</v>
      </c>
      <c r="W28" s="51" t="s">
        <v>553</v>
      </c>
      <c r="X28" s="51" t="s">
        <v>554</v>
      </c>
      <c r="Y28" s="40" t="s">
        <v>555</v>
      </c>
      <c r="Z28" s="196" t="s">
        <v>565</v>
      </c>
      <c r="AA28" s="115">
        <v>658000000</v>
      </c>
      <c r="AB28" s="40" t="s">
        <v>77</v>
      </c>
      <c r="AC28" s="40" t="s">
        <v>54</v>
      </c>
      <c r="AD28" s="40" t="s">
        <v>592</v>
      </c>
      <c r="AE28" s="434"/>
      <c r="AF28" s="434"/>
      <c r="AG28" s="305"/>
      <c r="AH28" s="305"/>
      <c r="AI28" s="305"/>
      <c r="AJ28" s="434"/>
    </row>
    <row r="29" spans="1:36" ht="24.95" customHeight="1">
      <c r="A29" s="389"/>
      <c r="B29" s="305"/>
      <c r="C29" s="401"/>
      <c r="D29" s="305"/>
      <c r="E29" s="305"/>
      <c r="F29" s="398"/>
      <c r="G29" s="395"/>
      <c r="H29" s="368"/>
      <c r="I29" s="380"/>
      <c r="J29" s="335"/>
      <c r="K29" s="107" t="s">
        <v>427</v>
      </c>
      <c r="L29" s="305"/>
      <c r="M29" s="105" t="s">
        <v>541</v>
      </c>
      <c r="N29" s="40">
        <v>1</v>
      </c>
      <c r="O29" s="40">
        <v>0</v>
      </c>
      <c r="P29" s="210">
        <f t="shared" si="2"/>
        <v>0</v>
      </c>
      <c r="Q29" s="164" t="s">
        <v>322</v>
      </c>
      <c r="R29" s="164" t="s">
        <v>322</v>
      </c>
      <c r="S29" s="111">
        <v>0</v>
      </c>
      <c r="T29" s="40">
        <v>978560</v>
      </c>
      <c r="U29" s="40" t="s">
        <v>548</v>
      </c>
      <c r="V29" s="40" t="s">
        <v>551</v>
      </c>
      <c r="W29" s="51" t="s">
        <v>553</v>
      </c>
      <c r="X29" s="51" t="s">
        <v>554</v>
      </c>
      <c r="Y29" s="40" t="s">
        <v>555</v>
      </c>
      <c r="Z29" s="196" t="s">
        <v>566</v>
      </c>
      <c r="AA29" s="115">
        <v>200000000</v>
      </c>
      <c r="AB29" s="40" t="s">
        <v>77</v>
      </c>
      <c r="AC29" s="40" t="s">
        <v>54</v>
      </c>
      <c r="AD29" s="40" t="s">
        <v>592</v>
      </c>
      <c r="AE29" s="434"/>
      <c r="AF29" s="434"/>
      <c r="AG29" s="305"/>
      <c r="AH29" s="305"/>
      <c r="AI29" s="305"/>
      <c r="AJ29" s="434"/>
    </row>
    <row r="30" spans="1:36" ht="24.95" customHeight="1">
      <c r="A30" s="389"/>
      <c r="B30" s="305"/>
      <c r="C30" s="401"/>
      <c r="D30" s="305"/>
      <c r="E30" s="305"/>
      <c r="F30" s="398"/>
      <c r="G30" s="395"/>
      <c r="H30" s="368"/>
      <c r="I30" s="380"/>
      <c r="J30" s="335"/>
      <c r="K30" s="107" t="s">
        <v>428</v>
      </c>
      <c r="L30" s="305"/>
      <c r="M30" s="105" t="s">
        <v>547</v>
      </c>
      <c r="N30" s="40">
        <v>2</v>
      </c>
      <c r="O30" s="40">
        <v>2</v>
      </c>
      <c r="P30" s="210">
        <f t="shared" si="2"/>
        <v>1</v>
      </c>
      <c r="Q30" s="164">
        <v>45519</v>
      </c>
      <c r="R30" s="164">
        <v>45653</v>
      </c>
      <c r="S30" s="111">
        <f t="shared" si="3"/>
        <v>134</v>
      </c>
      <c r="T30" s="40">
        <v>978560</v>
      </c>
      <c r="U30" s="40" t="s">
        <v>548</v>
      </c>
      <c r="V30" s="40" t="s">
        <v>551</v>
      </c>
      <c r="W30" s="51" t="s">
        <v>553</v>
      </c>
      <c r="X30" s="51" t="s">
        <v>554</v>
      </c>
      <c r="Y30" s="40" t="s">
        <v>555</v>
      </c>
      <c r="Z30" s="196" t="s">
        <v>567</v>
      </c>
      <c r="AA30" s="115">
        <v>100000000</v>
      </c>
      <c r="AB30" s="40" t="s">
        <v>77</v>
      </c>
      <c r="AC30" s="40" t="s">
        <v>54</v>
      </c>
      <c r="AD30" s="40" t="s">
        <v>592</v>
      </c>
      <c r="AE30" s="434"/>
      <c r="AF30" s="434"/>
      <c r="AG30" s="305"/>
      <c r="AH30" s="305"/>
      <c r="AI30" s="305"/>
      <c r="AJ30" s="434"/>
    </row>
    <row r="31" spans="1:36" ht="24.95" customHeight="1">
      <c r="A31" s="389"/>
      <c r="B31" s="305"/>
      <c r="C31" s="401"/>
      <c r="D31" s="305"/>
      <c r="E31" s="305"/>
      <c r="F31" s="398"/>
      <c r="G31" s="395"/>
      <c r="H31" s="368"/>
      <c r="I31" s="380"/>
      <c r="J31" s="335"/>
      <c r="K31" s="107" t="s">
        <v>429</v>
      </c>
      <c r="L31" s="305"/>
      <c r="M31" s="105" t="s">
        <v>529</v>
      </c>
      <c r="N31" s="40">
        <v>1</v>
      </c>
      <c r="O31" s="40">
        <v>0</v>
      </c>
      <c r="P31" s="210">
        <f t="shared" si="2"/>
        <v>0</v>
      </c>
      <c r="Q31" s="164">
        <v>45519</v>
      </c>
      <c r="R31" s="164">
        <v>45653</v>
      </c>
      <c r="S31" s="111">
        <f t="shared" si="3"/>
        <v>134</v>
      </c>
      <c r="T31" s="40">
        <v>978560</v>
      </c>
      <c r="U31" s="40" t="s">
        <v>548</v>
      </c>
      <c r="V31" s="40" t="s">
        <v>551</v>
      </c>
      <c r="W31" s="51" t="s">
        <v>553</v>
      </c>
      <c r="X31" s="51" t="s">
        <v>554</v>
      </c>
      <c r="Y31" s="40" t="s">
        <v>555</v>
      </c>
      <c r="Z31" s="196" t="s">
        <v>568</v>
      </c>
      <c r="AA31" s="115">
        <v>40000000</v>
      </c>
      <c r="AB31" s="40" t="s">
        <v>77</v>
      </c>
      <c r="AC31" s="40" t="s">
        <v>54</v>
      </c>
      <c r="AD31" s="40" t="s">
        <v>592</v>
      </c>
      <c r="AE31" s="434"/>
      <c r="AF31" s="434"/>
      <c r="AG31" s="305"/>
      <c r="AH31" s="305"/>
      <c r="AI31" s="305"/>
      <c r="AJ31" s="434"/>
    </row>
    <row r="32" spans="1:36" ht="24.95" customHeight="1">
      <c r="A32" s="390"/>
      <c r="B32" s="306"/>
      <c r="C32" s="402"/>
      <c r="D32" s="306"/>
      <c r="E32" s="306"/>
      <c r="F32" s="399"/>
      <c r="G32" s="396"/>
      <c r="H32" s="369"/>
      <c r="I32" s="381"/>
      <c r="J32" s="334"/>
      <c r="K32" s="107" t="s">
        <v>430</v>
      </c>
      <c r="L32" s="306"/>
      <c r="M32" s="105" t="s">
        <v>542</v>
      </c>
      <c r="N32" s="40">
        <v>2</v>
      </c>
      <c r="O32" s="40">
        <v>2</v>
      </c>
      <c r="P32" s="210">
        <f t="shared" si="2"/>
        <v>1</v>
      </c>
      <c r="Q32" s="164">
        <v>45519</v>
      </c>
      <c r="R32" s="164">
        <v>45653</v>
      </c>
      <c r="S32" s="111">
        <f t="shared" si="3"/>
        <v>134</v>
      </c>
      <c r="T32" s="40">
        <v>978560</v>
      </c>
      <c r="U32" s="40" t="s">
        <v>548</v>
      </c>
      <c r="V32" s="40" t="s">
        <v>551</v>
      </c>
      <c r="W32" s="51" t="s">
        <v>553</v>
      </c>
      <c r="X32" s="51" t="s">
        <v>554</v>
      </c>
      <c r="Y32" s="40" t="s">
        <v>555</v>
      </c>
      <c r="Z32" s="196" t="s">
        <v>569</v>
      </c>
      <c r="AA32" s="115">
        <v>40000000</v>
      </c>
      <c r="AB32" s="40" t="s">
        <v>77</v>
      </c>
      <c r="AC32" s="40" t="s">
        <v>54</v>
      </c>
      <c r="AD32" s="40" t="s">
        <v>592</v>
      </c>
      <c r="AE32" s="435"/>
      <c r="AF32" s="435"/>
      <c r="AG32" s="306"/>
      <c r="AH32" s="306"/>
      <c r="AI32" s="306"/>
      <c r="AJ32" s="435"/>
    </row>
    <row r="33" spans="1:36" ht="24.95" customHeight="1">
      <c r="A33" s="201"/>
      <c r="B33" s="307" t="s">
        <v>664</v>
      </c>
      <c r="C33" s="308"/>
      <c r="D33" s="308"/>
      <c r="E33" s="308"/>
      <c r="F33" s="308"/>
      <c r="G33" s="308"/>
      <c r="H33" s="308"/>
      <c r="I33" s="308"/>
      <c r="J33" s="308"/>
      <c r="K33" s="308"/>
      <c r="L33" s="308"/>
      <c r="M33" s="308"/>
      <c r="N33" s="308"/>
      <c r="O33" s="309"/>
      <c r="P33" s="212">
        <f>+AVERAGE(P27:P32)</f>
        <v>0.75</v>
      </c>
      <c r="Q33" s="223"/>
      <c r="R33" s="223"/>
      <c r="S33" s="224"/>
      <c r="T33" s="217"/>
      <c r="U33" s="217"/>
      <c r="V33" s="217"/>
      <c r="W33" s="219"/>
      <c r="X33" s="219"/>
      <c r="Y33" s="217"/>
      <c r="Z33" s="227"/>
      <c r="AA33" s="228"/>
      <c r="AB33" s="217"/>
      <c r="AC33" s="217"/>
      <c r="AD33" s="217"/>
      <c r="AE33" s="239">
        <f>+AE27</f>
        <v>0</v>
      </c>
      <c r="AF33" s="239">
        <f>+AF27</f>
        <v>212865915</v>
      </c>
      <c r="AG33" s="222"/>
      <c r="AH33" s="222"/>
      <c r="AI33" s="239">
        <f>+AI27</f>
        <v>0</v>
      </c>
      <c r="AJ33" s="240">
        <f>+AJ27</f>
        <v>0</v>
      </c>
    </row>
    <row r="34" spans="1:36" ht="24.95" customHeight="1">
      <c r="A34" s="391" t="s">
        <v>431</v>
      </c>
      <c r="B34" s="313" t="s">
        <v>305</v>
      </c>
      <c r="C34" s="376" t="s">
        <v>510</v>
      </c>
      <c r="D34" s="373" t="s">
        <v>306</v>
      </c>
      <c r="E34" s="304" t="s">
        <v>384</v>
      </c>
      <c r="F34" s="330">
        <v>2024130010068</v>
      </c>
      <c r="G34" s="327" t="s">
        <v>432</v>
      </c>
      <c r="H34" s="385" t="s">
        <v>438</v>
      </c>
      <c r="I34" s="385" t="s">
        <v>525</v>
      </c>
      <c r="J34" s="333">
        <v>0.3</v>
      </c>
      <c r="K34" s="46" t="s">
        <v>433</v>
      </c>
      <c r="L34" s="304" t="s">
        <v>322</v>
      </c>
      <c r="M34" s="196" t="s">
        <v>530</v>
      </c>
      <c r="N34" s="40">
        <v>1</v>
      </c>
      <c r="O34" s="40">
        <f>0.5+0.5</f>
        <v>1</v>
      </c>
      <c r="P34" s="210">
        <f t="shared" si="2"/>
        <v>1</v>
      </c>
      <c r="Q34" s="164">
        <v>45519</v>
      </c>
      <c r="R34" s="164">
        <v>45611</v>
      </c>
      <c r="S34" s="111">
        <f t="shared" si="3"/>
        <v>92</v>
      </c>
      <c r="T34" s="40">
        <v>978560</v>
      </c>
      <c r="U34" s="40" t="s">
        <v>548</v>
      </c>
      <c r="V34" s="40" t="s">
        <v>551</v>
      </c>
      <c r="W34" s="51" t="s">
        <v>553</v>
      </c>
      <c r="X34" s="51" t="s">
        <v>554</v>
      </c>
      <c r="Y34" s="40" t="s">
        <v>555</v>
      </c>
      <c r="Z34" s="196" t="s">
        <v>570</v>
      </c>
      <c r="AA34" s="115">
        <v>60000000</v>
      </c>
      <c r="AB34" s="40" t="s">
        <v>77</v>
      </c>
      <c r="AC34" s="40" t="s">
        <v>54</v>
      </c>
      <c r="AD34" s="40" t="s">
        <v>592</v>
      </c>
      <c r="AE34" s="433">
        <v>624342749</v>
      </c>
      <c r="AF34" s="433">
        <v>1565383724</v>
      </c>
      <c r="AG34" s="304" t="s">
        <v>589</v>
      </c>
      <c r="AH34" s="304"/>
      <c r="AI34" s="433">
        <v>948043720</v>
      </c>
      <c r="AJ34" s="448">
        <f>+AI34/AF34</f>
        <v>0.60563023970728347</v>
      </c>
    </row>
    <row r="35" spans="1:36" ht="24.95" customHeight="1">
      <c r="A35" s="392"/>
      <c r="B35" s="314"/>
      <c r="C35" s="377"/>
      <c r="D35" s="375"/>
      <c r="E35" s="305"/>
      <c r="F35" s="331"/>
      <c r="G35" s="328"/>
      <c r="H35" s="386"/>
      <c r="I35" s="386"/>
      <c r="J35" s="334"/>
      <c r="K35" s="46" t="s">
        <v>434</v>
      </c>
      <c r="L35" s="305"/>
      <c r="M35" s="105" t="s">
        <v>531</v>
      </c>
      <c r="N35" s="40">
        <v>1</v>
      </c>
      <c r="O35" s="40">
        <f>0.5+0.5</f>
        <v>1</v>
      </c>
      <c r="P35" s="210">
        <f t="shared" si="2"/>
        <v>1</v>
      </c>
      <c r="Q35" s="164">
        <v>45519</v>
      </c>
      <c r="R35" s="164">
        <v>45653</v>
      </c>
      <c r="S35" s="111">
        <f t="shared" si="3"/>
        <v>134</v>
      </c>
      <c r="T35" s="40">
        <v>978560</v>
      </c>
      <c r="U35" s="40" t="s">
        <v>548</v>
      </c>
      <c r="V35" s="40" t="s">
        <v>551</v>
      </c>
      <c r="W35" s="51" t="s">
        <v>553</v>
      </c>
      <c r="X35" s="51" t="s">
        <v>554</v>
      </c>
      <c r="Y35" s="40" t="s">
        <v>555</v>
      </c>
      <c r="Z35" s="196" t="s">
        <v>574</v>
      </c>
      <c r="AA35" s="115"/>
      <c r="AB35" s="40" t="s">
        <v>77</v>
      </c>
      <c r="AC35" s="40" t="s">
        <v>54</v>
      </c>
      <c r="AD35" s="40" t="s">
        <v>592</v>
      </c>
      <c r="AE35" s="434"/>
      <c r="AF35" s="434"/>
      <c r="AG35" s="305"/>
      <c r="AH35" s="305"/>
      <c r="AI35" s="434"/>
      <c r="AJ35" s="449"/>
    </row>
    <row r="36" spans="1:36" ht="24.95" customHeight="1">
      <c r="A36" s="392"/>
      <c r="B36" s="314"/>
      <c r="C36" s="377"/>
      <c r="D36" s="313" t="s">
        <v>309</v>
      </c>
      <c r="E36" s="305"/>
      <c r="F36" s="331"/>
      <c r="G36" s="328"/>
      <c r="H36" s="385" t="s">
        <v>439</v>
      </c>
      <c r="I36" s="385" t="s">
        <v>310</v>
      </c>
      <c r="J36" s="333">
        <v>0.7</v>
      </c>
      <c r="K36" s="46" t="s">
        <v>435</v>
      </c>
      <c r="L36" s="305"/>
      <c r="M36" s="105" t="s">
        <v>532</v>
      </c>
      <c r="N36" s="40">
        <v>2</v>
      </c>
      <c r="O36" s="40">
        <f>1+1</f>
        <v>2</v>
      </c>
      <c r="P36" s="210">
        <f t="shared" si="2"/>
        <v>1</v>
      </c>
      <c r="Q36" s="164">
        <v>45519</v>
      </c>
      <c r="R36" s="164">
        <v>45653</v>
      </c>
      <c r="S36" s="111">
        <f t="shared" si="3"/>
        <v>134</v>
      </c>
      <c r="T36" s="40">
        <v>978560</v>
      </c>
      <c r="U36" s="40" t="s">
        <v>548</v>
      </c>
      <c r="V36" s="40" t="s">
        <v>551</v>
      </c>
      <c r="W36" s="51" t="s">
        <v>553</v>
      </c>
      <c r="X36" s="51" t="s">
        <v>554</v>
      </c>
      <c r="Y36" s="40" t="s">
        <v>555</v>
      </c>
      <c r="Z36" s="196" t="s">
        <v>571</v>
      </c>
      <c r="AA36" s="115">
        <v>540000000</v>
      </c>
      <c r="AB36" s="40" t="s">
        <v>77</v>
      </c>
      <c r="AC36" s="40" t="s">
        <v>54</v>
      </c>
      <c r="AD36" s="40" t="s">
        <v>592</v>
      </c>
      <c r="AE36" s="434"/>
      <c r="AF36" s="434"/>
      <c r="AG36" s="305"/>
      <c r="AH36" s="305"/>
      <c r="AI36" s="434"/>
      <c r="AJ36" s="449"/>
    </row>
    <row r="37" spans="1:36" ht="24.95" customHeight="1">
      <c r="A37" s="392"/>
      <c r="B37" s="314"/>
      <c r="C37" s="377"/>
      <c r="D37" s="314"/>
      <c r="E37" s="305"/>
      <c r="F37" s="331"/>
      <c r="G37" s="328"/>
      <c r="H37" s="387"/>
      <c r="I37" s="387"/>
      <c r="J37" s="335"/>
      <c r="K37" s="46" t="s">
        <v>436</v>
      </c>
      <c r="L37" s="305"/>
      <c r="M37" s="105" t="s">
        <v>536</v>
      </c>
      <c r="N37" s="40">
        <v>2</v>
      </c>
      <c r="O37" s="40">
        <f>1+1</f>
        <v>2</v>
      </c>
      <c r="P37" s="210">
        <f t="shared" si="2"/>
        <v>1</v>
      </c>
      <c r="Q37" s="164">
        <v>45519</v>
      </c>
      <c r="R37" s="164">
        <v>45653</v>
      </c>
      <c r="S37" s="111">
        <f t="shared" si="3"/>
        <v>134</v>
      </c>
      <c r="T37" s="40">
        <v>978560</v>
      </c>
      <c r="U37" s="40" t="s">
        <v>548</v>
      </c>
      <c r="V37" s="40" t="s">
        <v>551</v>
      </c>
      <c r="W37" s="51" t="s">
        <v>553</v>
      </c>
      <c r="X37" s="51" t="s">
        <v>554</v>
      </c>
      <c r="Y37" s="40" t="s">
        <v>555</v>
      </c>
      <c r="Z37" s="196" t="s">
        <v>572</v>
      </c>
      <c r="AA37" s="115">
        <v>70000000</v>
      </c>
      <c r="AB37" s="40" t="s">
        <v>77</v>
      </c>
      <c r="AC37" s="40" t="s">
        <v>54</v>
      </c>
      <c r="AD37" s="40" t="s">
        <v>592</v>
      </c>
      <c r="AE37" s="434"/>
      <c r="AF37" s="434"/>
      <c r="AG37" s="305"/>
      <c r="AH37" s="305"/>
      <c r="AI37" s="434"/>
      <c r="AJ37" s="449"/>
    </row>
    <row r="38" spans="1:36" ht="24.95" customHeight="1">
      <c r="A38" s="393"/>
      <c r="B38" s="315"/>
      <c r="C38" s="378"/>
      <c r="D38" s="315"/>
      <c r="E38" s="306"/>
      <c r="F38" s="332"/>
      <c r="G38" s="329"/>
      <c r="H38" s="386"/>
      <c r="I38" s="386"/>
      <c r="J38" s="335"/>
      <c r="K38" s="153" t="s">
        <v>437</v>
      </c>
      <c r="L38" s="305"/>
      <c r="M38" s="154" t="s">
        <v>533</v>
      </c>
      <c r="N38" s="194">
        <v>3</v>
      </c>
      <c r="O38" s="194">
        <f>2+1</f>
        <v>3</v>
      </c>
      <c r="P38" s="210">
        <f t="shared" si="2"/>
        <v>1</v>
      </c>
      <c r="Q38" s="193">
        <v>45519</v>
      </c>
      <c r="R38" s="193">
        <v>45653</v>
      </c>
      <c r="S38" s="171">
        <f t="shared" si="3"/>
        <v>134</v>
      </c>
      <c r="T38" s="194">
        <v>978560</v>
      </c>
      <c r="U38" s="194" t="s">
        <v>548</v>
      </c>
      <c r="V38" s="194" t="s">
        <v>551</v>
      </c>
      <c r="W38" s="52" t="s">
        <v>553</v>
      </c>
      <c r="X38" s="52" t="s">
        <v>554</v>
      </c>
      <c r="Y38" s="194" t="s">
        <v>555</v>
      </c>
      <c r="Z38" s="197" t="s">
        <v>573</v>
      </c>
      <c r="AA38" s="190">
        <v>25998530</v>
      </c>
      <c r="AB38" s="194" t="s">
        <v>77</v>
      </c>
      <c r="AC38" s="194" t="s">
        <v>54</v>
      </c>
      <c r="AD38" s="194" t="s">
        <v>592</v>
      </c>
      <c r="AE38" s="435"/>
      <c r="AF38" s="435"/>
      <c r="AG38" s="306"/>
      <c r="AH38" s="306"/>
      <c r="AI38" s="435"/>
      <c r="AJ38" s="450"/>
    </row>
    <row r="39" spans="1:36" ht="24.95" customHeight="1">
      <c r="A39" s="202"/>
      <c r="B39" s="316" t="s">
        <v>665</v>
      </c>
      <c r="C39" s="317"/>
      <c r="D39" s="317"/>
      <c r="E39" s="317"/>
      <c r="F39" s="317"/>
      <c r="G39" s="317"/>
      <c r="H39" s="317"/>
      <c r="I39" s="317"/>
      <c r="J39" s="317"/>
      <c r="K39" s="317"/>
      <c r="L39" s="317"/>
      <c r="M39" s="317"/>
      <c r="N39" s="317"/>
      <c r="O39" s="318"/>
      <c r="P39" s="212">
        <f>+AVERAGE(P34:P38)</f>
        <v>1</v>
      </c>
      <c r="Q39" s="229"/>
      <c r="R39" s="229"/>
      <c r="S39" s="230"/>
      <c r="T39" s="231"/>
      <c r="U39" s="231"/>
      <c r="V39" s="231"/>
      <c r="W39" s="232"/>
      <c r="X39" s="232"/>
      <c r="Y39" s="231"/>
      <c r="Z39" s="233"/>
      <c r="AA39" s="234"/>
      <c r="AB39" s="231"/>
      <c r="AC39" s="231"/>
      <c r="AD39" s="231"/>
      <c r="AE39" s="239">
        <f>+AE34</f>
        <v>624342749</v>
      </c>
      <c r="AF39" s="239">
        <f>+AF34</f>
        <v>1565383724</v>
      </c>
      <c r="AG39" s="222"/>
      <c r="AH39" s="222"/>
      <c r="AI39" s="239">
        <f>+AI34</f>
        <v>948043720</v>
      </c>
      <c r="AJ39" s="240">
        <f>+AJ34</f>
        <v>0.60563023970728347</v>
      </c>
    </row>
    <row r="40" spans="1:36" ht="24.95" customHeight="1">
      <c r="A40" s="403" t="s">
        <v>256</v>
      </c>
      <c r="B40" s="313" t="s">
        <v>257</v>
      </c>
      <c r="C40" s="376" t="s">
        <v>506</v>
      </c>
      <c r="D40" s="313" t="s">
        <v>259</v>
      </c>
      <c r="E40" s="304" t="s">
        <v>390</v>
      </c>
      <c r="F40" s="330">
        <v>2024130010071</v>
      </c>
      <c r="G40" s="313" t="s">
        <v>391</v>
      </c>
      <c r="H40" s="385" t="s">
        <v>440</v>
      </c>
      <c r="I40" s="385" t="s">
        <v>441</v>
      </c>
      <c r="J40" s="333">
        <v>1</v>
      </c>
      <c r="K40" s="155" t="s">
        <v>442</v>
      </c>
      <c r="L40" s="304" t="s">
        <v>322</v>
      </c>
      <c r="M40" s="155" t="s">
        <v>620</v>
      </c>
      <c r="N40" s="156">
        <v>1</v>
      </c>
      <c r="O40" s="156">
        <v>1</v>
      </c>
      <c r="P40" s="210">
        <f t="shared" si="2"/>
        <v>1</v>
      </c>
      <c r="Q40" s="165">
        <v>45537</v>
      </c>
      <c r="R40" s="165">
        <v>45626</v>
      </c>
      <c r="S40" s="172">
        <f t="shared" si="3"/>
        <v>89</v>
      </c>
      <c r="T40" s="194">
        <v>978560</v>
      </c>
      <c r="U40" s="194" t="s">
        <v>548</v>
      </c>
      <c r="V40" s="194" t="s">
        <v>551</v>
      </c>
      <c r="W40" s="52" t="s">
        <v>553</v>
      </c>
      <c r="X40" s="52" t="s">
        <v>554</v>
      </c>
      <c r="Y40" s="194" t="s">
        <v>555</v>
      </c>
      <c r="Z40" s="50"/>
      <c r="AA40" s="50"/>
      <c r="AB40" s="50"/>
      <c r="AC40" s="50"/>
      <c r="AD40" s="50"/>
      <c r="AE40" s="438">
        <v>365099800</v>
      </c>
      <c r="AF40" s="438">
        <v>425112214</v>
      </c>
      <c r="AG40" s="310"/>
      <c r="AH40" s="310"/>
      <c r="AI40" s="304">
        <v>366991240</v>
      </c>
      <c r="AJ40" s="438"/>
    </row>
    <row r="41" spans="1:36" ht="24.95" customHeight="1">
      <c r="A41" s="404"/>
      <c r="B41" s="314"/>
      <c r="C41" s="377"/>
      <c r="D41" s="314"/>
      <c r="E41" s="305"/>
      <c r="F41" s="331"/>
      <c r="G41" s="314"/>
      <c r="H41" s="387"/>
      <c r="I41" s="387"/>
      <c r="J41" s="335"/>
      <c r="K41" s="151" t="s">
        <v>443</v>
      </c>
      <c r="L41" s="305"/>
      <c r="M41" s="151" t="s">
        <v>622</v>
      </c>
      <c r="N41" s="158">
        <v>2</v>
      </c>
      <c r="O41" s="177">
        <f>0.6+1</f>
        <v>1.6</v>
      </c>
      <c r="P41" s="210">
        <f t="shared" si="2"/>
        <v>0.8</v>
      </c>
      <c r="Q41" s="166">
        <v>45580</v>
      </c>
      <c r="R41" s="166">
        <v>45656</v>
      </c>
      <c r="S41" s="173">
        <f t="shared" si="3"/>
        <v>76</v>
      </c>
      <c r="T41" s="194">
        <v>978560</v>
      </c>
      <c r="U41" s="194" t="s">
        <v>548</v>
      </c>
      <c r="V41" s="194" t="s">
        <v>551</v>
      </c>
      <c r="W41" s="52" t="s">
        <v>553</v>
      </c>
      <c r="X41" s="52" t="s">
        <v>554</v>
      </c>
      <c r="Y41" s="194" t="s">
        <v>555</v>
      </c>
      <c r="Z41" s="50"/>
      <c r="AA41" s="50"/>
      <c r="AB41" s="50"/>
      <c r="AC41" s="50"/>
      <c r="AD41" s="50"/>
      <c r="AE41" s="439"/>
      <c r="AF41" s="439"/>
      <c r="AG41" s="311"/>
      <c r="AH41" s="311"/>
      <c r="AI41" s="305"/>
      <c r="AJ41" s="439"/>
    </row>
    <row r="42" spans="1:36" ht="24.95" customHeight="1">
      <c r="A42" s="405"/>
      <c r="B42" s="315"/>
      <c r="C42" s="378"/>
      <c r="D42" s="315"/>
      <c r="E42" s="306"/>
      <c r="F42" s="332"/>
      <c r="G42" s="315"/>
      <c r="H42" s="386"/>
      <c r="I42" s="386"/>
      <c r="J42" s="334"/>
      <c r="K42" s="152" t="s">
        <v>444</v>
      </c>
      <c r="L42" s="306"/>
      <c r="M42" s="152" t="s">
        <v>621</v>
      </c>
      <c r="N42" s="152">
        <v>1</v>
      </c>
      <c r="O42" s="178">
        <v>0</v>
      </c>
      <c r="P42" s="210">
        <f t="shared" si="2"/>
        <v>0</v>
      </c>
      <c r="Q42" s="167">
        <v>45651</v>
      </c>
      <c r="R42" s="167">
        <v>45656</v>
      </c>
      <c r="S42" s="157">
        <f t="shared" si="3"/>
        <v>5</v>
      </c>
      <c r="T42" s="194">
        <v>978560</v>
      </c>
      <c r="U42" s="194" t="s">
        <v>548</v>
      </c>
      <c r="V42" s="194" t="s">
        <v>551</v>
      </c>
      <c r="W42" s="52" t="s">
        <v>553</v>
      </c>
      <c r="X42" s="52" t="s">
        <v>554</v>
      </c>
      <c r="Y42" s="194" t="s">
        <v>555</v>
      </c>
      <c r="Z42" s="50"/>
      <c r="AA42" s="50"/>
      <c r="AB42" s="50"/>
      <c r="AC42" s="50"/>
      <c r="AD42" s="50"/>
      <c r="AE42" s="440"/>
      <c r="AF42" s="440"/>
      <c r="AG42" s="312"/>
      <c r="AH42" s="312"/>
      <c r="AI42" s="306"/>
      <c r="AJ42" s="440"/>
    </row>
    <row r="43" spans="1:36" ht="24.95" customHeight="1">
      <c r="A43" s="203"/>
      <c r="B43" s="307" t="s">
        <v>666</v>
      </c>
      <c r="C43" s="308"/>
      <c r="D43" s="308"/>
      <c r="E43" s="308"/>
      <c r="F43" s="308"/>
      <c r="G43" s="308"/>
      <c r="H43" s="308"/>
      <c r="I43" s="308"/>
      <c r="J43" s="308"/>
      <c r="K43" s="308"/>
      <c r="L43" s="308"/>
      <c r="M43" s="308"/>
      <c r="N43" s="308"/>
      <c r="O43" s="309"/>
      <c r="P43" s="212">
        <f>+AVERAGE(P40:P42)</f>
        <v>0.6</v>
      </c>
      <c r="Q43" s="235"/>
      <c r="R43" s="235"/>
      <c r="S43" s="236"/>
      <c r="T43" s="231"/>
      <c r="U43" s="231"/>
      <c r="V43" s="231"/>
      <c r="W43" s="232"/>
      <c r="X43" s="232"/>
      <c r="Y43" s="231"/>
      <c r="Z43" s="237"/>
      <c r="AA43" s="237"/>
      <c r="AB43" s="237"/>
      <c r="AC43" s="237"/>
      <c r="AD43" s="237"/>
      <c r="AE43" s="239">
        <f>+AE40</f>
        <v>365099800</v>
      </c>
      <c r="AF43" s="239">
        <f>+AF40</f>
        <v>425112214</v>
      </c>
      <c r="AG43" s="222"/>
      <c r="AH43" s="222"/>
      <c r="AI43" s="239">
        <f>+AI40</f>
        <v>366991240</v>
      </c>
      <c r="AJ43" s="240">
        <f>+AJ40</f>
        <v>0</v>
      </c>
    </row>
    <row r="44" spans="1:36" ht="24.95" customHeight="1">
      <c r="A44" s="313" t="s">
        <v>247</v>
      </c>
      <c r="B44" s="313" t="s">
        <v>248</v>
      </c>
      <c r="C44" s="376" t="s">
        <v>505</v>
      </c>
      <c r="D44" s="313" t="s">
        <v>250</v>
      </c>
      <c r="E44" s="304" t="s">
        <v>382</v>
      </c>
      <c r="F44" s="330">
        <v>2024130010074</v>
      </c>
      <c r="G44" s="379" t="s">
        <v>394</v>
      </c>
      <c r="H44" s="379" t="s">
        <v>394</v>
      </c>
      <c r="I44" s="382" t="s">
        <v>445</v>
      </c>
      <c r="J44" s="333">
        <v>1</v>
      </c>
      <c r="K44" s="106" t="s">
        <v>446</v>
      </c>
      <c r="L44" s="304" t="s">
        <v>322</v>
      </c>
      <c r="M44" s="319" t="s">
        <v>623</v>
      </c>
      <c r="N44" s="321">
        <v>1</v>
      </c>
      <c r="O44" s="325">
        <v>1</v>
      </c>
      <c r="P44" s="336">
        <f t="shared" si="2"/>
        <v>1</v>
      </c>
      <c r="Q44" s="323">
        <v>45536</v>
      </c>
      <c r="R44" s="323">
        <v>45656</v>
      </c>
      <c r="S44" s="325">
        <f t="shared" si="3"/>
        <v>120</v>
      </c>
      <c r="T44" s="194">
        <v>978560</v>
      </c>
      <c r="U44" s="194" t="s">
        <v>548</v>
      </c>
      <c r="V44" s="194" t="s">
        <v>551</v>
      </c>
      <c r="W44" s="52" t="s">
        <v>553</v>
      </c>
      <c r="X44" s="52" t="s">
        <v>554</v>
      </c>
      <c r="Y44" s="194" t="s">
        <v>555</v>
      </c>
      <c r="Z44" s="50"/>
      <c r="AA44" s="50"/>
      <c r="AB44" s="50"/>
      <c r="AC44" s="50"/>
      <c r="AD44" s="50"/>
      <c r="AE44" s="439">
        <v>120000000</v>
      </c>
      <c r="AF44" s="439">
        <v>270000000</v>
      </c>
      <c r="AG44" s="305"/>
      <c r="AH44" s="305"/>
      <c r="AI44" s="439">
        <v>212535000</v>
      </c>
      <c r="AJ44" s="452">
        <f>+AI44/AF44</f>
        <v>0.78716666666666668</v>
      </c>
    </row>
    <row r="45" spans="1:36" ht="24.95" customHeight="1">
      <c r="A45" s="314"/>
      <c r="B45" s="314"/>
      <c r="C45" s="377"/>
      <c r="D45" s="314"/>
      <c r="E45" s="305"/>
      <c r="F45" s="331"/>
      <c r="G45" s="380"/>
      <c r="H45" s="380"/>
      <c r="I45" s="383"/>
      <c r="J45" s="335"/>
      <c r="K45" s="46" t="s">
        <v>447</v>
      </c>
      <c r="L45" s="305"/>
      <c r="M45" s="320"/>
      <c r="N45" s="322"/>
      <c r="O45" s="326"/>
      <c r="P45" s="337"/>
      <c r="Q45" s="324"/>
      <c r="R45" s="324"/>
      <c r="S45" s="326"/>
      <c r="T45" s="194">
        <v>978560</v>
      </c>
      <c r="U45" s="194" t="s">
        <v>548</v>
      </c>
      <c r="V45" s="194" t="s">
        <v>551</v>
      </c>
      <c r="W45" s="52" t="s">
        <v>553</v>
      </c>
      <c r="X45" s="52" t="s">
        <v>554</v>
      </c>
      <c r="Y45" s="194" t="s">
        <v>555</v>
      </c>
      <c r="Z45" s="50"/>
      <c r="AA45" s="50"/>
      <c r="AB45" s="50"/>
      <c r="AC45" s="50"/>
      <c r="AD45" s="50"/>
      <c r="AE45" s="439"/>
      <c r="AF45" s="439"/>
      <c r="AG45" s="305"/>
      <c r="AH45" s="305"/>
      <c r="AI45" s="439"/>
      <c r="AJ45" s="452"/>
    </row>
    <row r="46" spans="1:36" ht="24.95" customHeight="1">
      <c r="A46" s="314"/>
      <c r="B46" s="314"/>
      <c r="C46" s="377"/>
      <c r="D46" s="314"/>
      <c r="E46" s="305"/>
      <c r="F46" s="331"/>
      <c r="G46" s="380"/>
      <c r="H46" s="380"/>
      <c r="I46" s="383"/>
      <c r="J46" s="335"/>
      <c r="K46" s="46" t="s">
        <v>448</v>
      </c>
      <c r="L46" s="305"/>
      <c r="M46" s="159" t="s">
        <v>624</v>
      </c>
      <c r="N46" s="21">
        <v>1</v>
      </c>
      <c r="O46" s="191">
        <v>0</v>
      </c>
      <c r="P46" s="210">
        <f t="shared" si="2"/>
        <v>0</v>
      </c>
      <c r="Q46" s="193">
        <v>45717</v>
      </c>
      <c r="R46" s="193">
        <v>46021</v>
      </c>
      <c r="S46" s="157">
        <f t="shared" si="3"/>
        <v>304</v>
      </c>
      <c r="T46" s="194">
        <v>978560</v>
      </c>
      <c r="U46" s="194" t="s">
        <v>548</v>
      </c>
      <c r="V46" s="194" t="s">
        <v>551</v>
      </c>
      <c r="W46" s="52" t="s">
        <v>553</v>
      </c>
      <c r="X46" s="52" t="s">
        <v>554</v>
      </c>
      <c r="Y46" s="194" t="s">
        <v>555</v>
      </c>
      <c r="Z46" s="50"/>
      <c r="AA46" s="50"/>
      <c r="AB46" s="50"/>
      <c r="AC46" s="50"/>
      <c r="AD46" s="50"/>
      <c r="AE46" s="439"/>
      <c r="AF46" s="439"/>
      <c r="AG46" s="305"/>
      <c r="AH46" s="305"/>
      <c r="AI46" s="439"/>
      <c r="AJ46" s="452"/>
    </row>
    <row r="47" spans="1:36" ht="24.95" customHeight="1">
      <c r="A47" s="314"/>
      <c r="B47" s="314"/>
      <c r="C47" s="377"/>
      <c r="D47" s="314"/>
      <c r="E47" s="305"/>
      <c r="F47" s="331"/>
      <c r="G47" s="380"/>
      <c r="H47" s="380"/>
      <c r="I47" s="383"/>
      <c r="J47" s="335"/>
      <c r="K47" s="46" t="s">
        <v>449</v>
      </c>
      <c r="L47" s="305"/>
      <c r="M47" s="105" t="s">
        <v>627</v>
      </c>
      <c r="N47" s="21">
        <v>2</v>
      </c>
      <c r="O47" s="21">
        <f>0.4+1</f>
        <v>1.4</v>
      </c>
      <c r="P47" s="210">
        <f t="shared" si="2"/>
        <v>0.7</v>
      </c>
      <c r="Q47" s="164">
        <v>45536</v>
      </c>
      <c r="R47" s="164">
        <v>45656</v>
      </c>
      <c r="S47" s="157">
        <f t="shared" si="3"/>
        <v>120</v>
      </c>
      <c r="T47" s="194">
        <v>978560</v>
      </c>
      <c r="U47" s="194" t="s">
        <v>548</v>
      </c>
      <c r="V47" s="194" t="s">
        <v>551</v>
      </c>
      <c r="W47" s="52" t="s">
        <v>553</v>
      </c>
      <c r="X47" s="52" t="s">
        <v>554</v>
      </c>
      <c r="Y47" s="194" t="s">
        <v>555</v>
      </c>
      <c r="Z47" s="50"/>
      <c r="AA47" s="50"/>
      <c r="AB47" s="50"/>
      <c r="AC47" s="50"/>
      <c r="AD47" s="50"/>
      <c r="AE47" s="439"/>
      <c r="AF47" s="439"/>
      <c r="AG47" s="305"/>
      <c r="AH47" s="305"/>
      <c r="AI47" s="439"/>
      <c r="AJ47" s="452"/>
    </row>
    <row r="48" spans="1:36" ht="24.95" customHeight="1">
      <c r="A48" s="314"/>
      <c r="B48" s="314"/>
      <c r="C48" s="377"/>
      <c r="D48" s="314"/>
      <c r="E48" s="305"/>
      <c r="F48" s="331"/>
      <c r="G48" s="380"/>
      <c r="H48" s="380"/>
      <c r="I48" s="383"/>
      <c r="J48" s="335"/>
      <c r="K48" s="46" t="s">
        <v>450</v>
      </c>
      <c r="L48" s="305"/>
      <c r="M48" s="105" t="s">
        <v>625</v>
      </c>
      <c r="N48" s="21">
        <v>1</v>
      </c>
      <c r="O48" s="21">
        <v>1</v>
      </c>
      <c r="P48" s="210">
        <f t="shared" si="2"/>
        <v>1</v>
      </c>
      <c r="Q48" s="164">
        <v>45536</v>
      </c>
      <c r="R48" s="164">
        <v>45656</v>
      </c>
      <c r="S48" s="157">
        <f t="shared" si="3"/>
        <v>120</v>
      </c>
      <c r="T48" s="194">
        <v>978560</v>
      </c>
      <c r="U48" s="194" t="s">
        <v>548</v>
      </c>
      <c r="V48" s="194" t="s">
        <v>551</v>
      </c>
      <c r="W48" s="52" t="s">
        <v>553</v>
      </c>
      <c r="X48" s="52" t="s">
        <v>554</v>
      </c>
      <c r="Y48" s="194" t="s">
        <v>555</v>
      </c>
      <c r="Z48" s="50"/>
      <c r="AA48" s="50"/>
      <c r="AB48" s="50"/>
      <c r="AC48" s="50"/>
      <c r="AD48" s="50"/>
      <c r="AE48" s="439"/>
      <c r="AF48" s="439"/>
      <c r="AG48" s="305"/>
      <c r="AH48" s="305"/>
      <c r="AI48" s="439"/>
      <c r="AJ48" s="452"/>
    </row>
    <row r="49" spans="1:36" ht="24.95" customHeight="1">
      <c r="A49" s="315"/>
      <c r="B49" s="315"/>
      <c r="C49" s="378"/>
      <c r="D49" s="315"/>
      <c r="E49" s="306"/>
      <c r="F49" s="332"/>
      <c r="G49" s="381"/>
      <c r="H49" s="381"/>
      <c r="I49" s="384"/>
      <c r="J49" s="335"/>
      <c r="K49" s="46" t="s">
        <v>451</v>
      </c>
      <c r="L49" s="305"/>
      <c r="M49" s="105" t="s">
        <v>626</v>
      </c>
      <c r="N49" s="21">
        <v>1</v>
      </c>
      <c r="O49" s="21">
        <f>0.5+0.5</f>
        <v>1</v>
      </c>
      <c r="P49" s="210">
        <f t="shared" si="2"/>
        <v>1</v>
      </c>
      <c r="Q49" s="164">
        <v>45536</v>
      </c>
      <c r="R49" s="164">
        <v>45656</v>
      </c>
      <c r="S49" s="157">
        <f t="shared" si="3"/>
        <v>120</v>
      </c>
      <c r="T49" s="194">
        <v>978560</v>
      </c>
      <c r="U49" s="194" t="s">
        <v>548</v>
      </c>
      <c r="V49" s="194" t="s">
        <v>551</v>
      </c>
      <c r="W49" s="52" t="s">
        <v>553</v>
      </c>
      <c r="X49" s="52" t="s">
        <v>554</v>
      </c>
      <c r="Y49" s="194" t="s">
        <v>555</v>
      </c>
      <c r="Z49" s="50"/>
      <c r="AA49" s="50"/>
      <c r="AB49" s="50"/>
      <c r="AC49" s="50"/>
      <c r="AD49" s="50"/>
      <c r="AE49" s="439"/>
      <c r="AF49" s="439"/>
      <c r="AG49" s="305"/>
      <c r="AH49" s="305"/>
      <c r="AI49" s="439"/>
      <c r="AJ49" s="452"/>
    </row>
    <row r="50" spans="1:36" ht="24.95" customHeight="1">
      <c r="A50" s="195"/>
      <c r="B50" s="316" t="s">
        <v>667</v>
      </c>
      <c r="C50" s="317"/>
      <c r="D50" s="317"/>
      <c r="E50" s="317"/>
      <c r="F50" s="317"/>
      <c r="G50" s="317"/>
      <c r="H50" s="317"/>
      <c r="I50" s="317"/>
      <c r="J50" s="317"/>
      <c r="K50" s="317"/>
      <c r="L50" s="317"/>
      <c r="M50" s="317"/>
      <c r="N50" s="317"/>
      <c r="O50" s="318"/>
      <c r="P50" s="212">
        <f>+AVERAGE(P44:P49)</f>
        <v>0.74</v>
      </c>
      <c r="Q50" s="223"/>
      <c r="R50" s="223"/>
      <c r="S50" s="238"/>
      <c r="T50" s="231"/>
      <c r="U50" s="231"/>
      <c r="V50" s="231"/>
      <c r="W50" s="232"/>
      <c r="X50" s="232"/>
      <c r="Y50" s="231"/>
      <c r="Z50" s="237"/>
      <c r="AA50" s="237"/>
      <c r="AB50" s="237"/>
      <c r="AC50" s="237"/>
      <c r="AD50" s="237"/>
      <c r="AE50" s="239">
        <f>+AE44</f>
        <v>120000000</v>
      </c>
      <c r="AF50" s="239">
        <f>+AF44</f>
        <v>270000000</v>
      </c>
      <c r="AG50" s="222"/>
      <c r="AH50" s="222"/>
      <c r="AI50" s="239">
        <f>+AI44</f>
        <v>212535000</v>
      </c>
      <c r="AJ50" s="240">
        <f>+AJ44</f>
        <v>0.78716666666666668</v>
      </c>
    </row>
    <row r="51" spans="1:36" ht="24.95" customHeight="1">
      <c r="A51" s="313" t="s">
        <v>247</v>
      </c>
      <c r="B51" s="313" t="s">
        <v>248</v>
      </c>
      <c r="C51" s="376" t="s">
        <v>505</v>
      </c>
      <c r="D51" s="313" t="s">
        <v>253</v>
      </c>
      <c r="E51" s="304" t="s">
        <v>381</v>
      </c>
      <c r="F51" s="330">
        <v>2024130010077</v>
      </c>
      <c r="G51" s="379" t="s">
        <v>395</v>
      </c>
      <c r="H51" s="379" t="s">
        <v>395</v>
      </c>
      <c r="I51" s="382" t="s">
        <v>452</v>
      </c>
      <c r="J51" s="338">
        <v>1</v>
      </c>
      <c r="K51" s="46" t="s">
        <v>453</v>
      </c>
      <c r="L51" s="304" t="s">
        <v>322</v>
      </c>
      <c r="M51" s="160" t="s">
        <v>628</v>
      </c>
      <c r="N51" s="21">
        <v>2</v>
      </c>
      <c r="O51" s="21">
        <v>0</v>
      </c>
      <c r="P51" s="210">
        <f t="shared" si="2"/>
        <v>0</v>
      </c>
      <c r="Q51" s="164">
        <v>45536</v>
      </c>
      <c r="R51" s="164">
        <v>45656</v>
      </c>
      <c r="S51" s="157">
        <f t="shared" si="3"/>
        <v>120</v>
      </c>
      <c r="T51" s="194">
        <v>978560</v>
      </c>
      <c r="U51" s="194" t="s">
        <v>548</v>
      </c>
      <c r="V51" s="194" t="s">
        <v>551</v>
      </c>
      <c r="W51" s="52" t="s">
        <v>553</v>
      </c>
      <c r="X51" s="52" t="s">
        <v>554</v>
      </c>
      <c r="Y51" s="194" t="s">
        <v>555</v>
      </c>
      <c r="Z51" s="50"/>
      <c r="AA51" s="50"/>
      <c r="AB51" s="50"/>
      <c r="AC51" s="50"/>
      <c r="AD51" s="50"/>
      <c r="AE51" s="438">
        <v>1500000000</v>
      </c>
      <c r="AF51" s="438">
        <v>3421894608</v>
      </c>
      <c r="AG51" s="304"/>
      <c r="AH51" s="304"/>
      <c r="AI51" s="438">
        <v>1338863533</v>
      </c>
      <c r="AJ51" s="438">
        <f>+AI51/AF51</f>
        <v>0.39126381328924903</v>
      </c>
    </row>
    <row r="52" spans="1:36" ht="24.95" customHeight="1">
      <c r="A52" s="314"/>
      <c r="B52" s="314"/>
      <c r="C52" s="377"/>
      <c r="D52" s="314"/>
      <c r="E52" s="305"/>
      <c r="F52" s="331"/>
      <c r="G52" s="380"/>
      <c r="H52" s="380"/>
      <c r="I52" s="383"/>
      <c r="J52" s="339"/>
      <c r="K52" s="46" t="s">
        <v>454</v>
      </c>
      <c r="L52" s="305"/>
      <c r="M52" s="46" t="s">
        <v>629</v>
      </c>
      <c r="N52" s="21">
        <v>2</v>
      </c>
      <c r="O52" s="21">
        <f>0.3+1.7</f>
        <v>2</v>
      </c>
      <c r="P52" s="210">
        <f t="shared" si="2"/>
        <v>1</v>
      </c>
      <c r="Q52" s="164">
        <v>45536</v>
      </c>
      <c r="R52" s="164">
        <v>45656</v>
      </c>
      <c r="S52" s="157">
        <f t="shared" si="3"/>
        <v>120</v>
      </c>
      <c r="T52" s="194">
        <v>978560</v>
      </c>
      <c r="U52" s="194" t="s">
        <v>548</v>
      </c>
      <c r="V52" s="194" t="s">
        <v>551</v>
      </c>
      <c r="W52" s="52" t="s">
        <v>553</v>
      </c>
      <c r="X52" s="52" t="s">
        <v>554</v>
      </c>
      <c r="Y52" s="194" t="s">
        <v>555</v>
      </c>
      <c r="Z52" s="50"/>
      <c r="AA52" s="50"/>
      <c r="AB52" s="50"/>
      <c r="AC52" s="50"/>
      <c r="AD52" s="50"/>
      <c r="AE52" s="439"/>
      <c r="AF52" s="439"/>
      <c r="AG52" s="305"/>
      <c r="AH52" s="305"/>
      <c r="AI52" s="439"/>
      <c r="AJ52" s="439"/>
    </row>
    <row r="53" spans="1:36" ht="24.95" customHeight="1">
      <c r="A53" s="314"/>
      <c r="B53" s="314"/>
      <c r="C53" s="377"/>
      <c r="D53" s="314"/>
      <c r="E53" s="305"/>
      <c r="F53" s="331"/>
      <c r="G53" s="380"/>
      <c r="H53" s="380"/>
      <c r="I53" s="383"/>
      <c r="J53" s="339"/>
      <c r="K53" s="46" t="s">
        <v>455</v>
      </c>
      <c r="L53" s="305"/>
      <c r="M53" s="46" t="s">
        <v>630</v>
      </c>
      <c r="N53" s="21">
        <v>1</v>
      </c>
      <c r="O53" s="21">
        <v>1</v>
      </c>
      <c r="P53" s="210">
        <f t="shared" si="2"/>
        <v>1</v>
      </c>
      <c r="Q53" s="164">
        <v>45536</v>
      </c>
      <c r="R53" s="164">
        <v>45656</v>
      </c>
      <c r="S53" s="157">
        <f t="shared" si="3"/>
        <v>120</v>
      </c>
      <c r="T53" s="194">
        <v>978560</v>
      </c>
      <c r="U53" s="194" t="s">
        <v>548</v>
      </c>
      <c r="V53" s="194" t="s">
        <v>551</v>
      </c>
      <c r="W53" s="52" t="s">
        <v>553</v>
      </c>
      <c r="X53" s="52" t="s">
        <v>554</v>
      </c>
      <c r="Y53" s="194" t="s">
        <v>555</v>
      </c>
      <c r="Z53" s="50"/>
      <c r="AA53" s="50"/>
      <c r="AB53" s="50"/>
      <c r="AC53" s="50"/>
      <c r="AD53" s="50"/>
      <c r="AE53" s="439"/>
      <c r="AF53" s="439"/>
      <c r="AG53" s="305"/>
      <c r="AH53" s="305"/>
      <c r="AI53" s="439"/>
      <c r="AJ53" s="439"/>
    </row>
    <row r="54" spans="1:36" ht="24.95" customHeight="1">
      <c r="A54" s="315"/>
      <c r="B54" s="315"/>
      <c r="C54" s="378"/>
      <c r="D54" s="315"/>
      <c r="E54" s="306"/>
      <c r="F54" s="332"/>
      <c r="G54" s="381"/>
      <c r="H54" s="381"/>
      <c r="I54" s="384"/>
      <c r="J54" s="339"/>
      <c r="K54" s="46" t="s">
        <v>456</v>
      </c>
      <c r="L54" s="306"/>
      <c r="M54" s="46" t="s">
        <v>631</v>
      </c>
      <c r="N54" s="105">
        <v>2</v>
      </c>
      <c r="O54" s="105">
        <f>0.4+1.6</f>
        <v>2</v>
      </c>
      <c r="P54" s="210">
        <f t="shared" si="2"/>
        <v>1</v>
      </c>
      <c r="Q54" s="164">
        <v>45536</v>
      </c>
      <c r="R54" s="164">
        <v>45656</v>
      </c>
      <c r="S54" s="157">
        <f t="shared" si="3"/>
        <v>120</v>
      </c>
      <c r="T54" s="194">
        <v>978560</v>
      </c>
      <c r="U54" s="194" t="s">
        <v>548</v>
      </c>
      <c r="V54" s="194" t="s">
        <v>551</v>
      </c>
      <c r="W54" s="52" t="s">
        <v>553</v>
      </c>
      <c r="X54" s="52" t="s">
        <v>554</v>
      </c>
      <c r="Y54" s="194" t="s">
        <v>555</v>
      </c>
      <c r="Z54" s="50"/>
      <c r="AA54" s="50"/>
      <c r="AB54" s="50"/>
      <c r="AC54" s="50"/>
      <c r="AD54" s="50"/>
      <c r="AE54" s="440"/>
      <c r="AF54" s="440"/>
      <c r="AG54" s="306"/>
      <c r="AH54" s="306"/>
      <c r="AI54" s="440"/>
      <c r="AJ54" s="440"/>
    </row>
    <row r="55" spans="1:36" ht="24.95" customHeight="1">
      <c r="A55" s="195"/>
      <c r="B55" s="316" t="s">
        <v>668</v>
      </c>
      <c r="C55" s="317"/>
      <c r="D55" s="317"/>
      <c r="E55" s="317"/>
      <c r="F55" s="317"/>
      <c r="G55" s="317"/>
      <c r="H55" s="317"/>
      <c r="I55" s="317"/>
      <c r="J55" s="317"/>
      <c r="K55" s="317"/>
      <c r="L55" s="317"/>
      <c r="M55" s="317"/>
      <c r="N55" s="317"/>
      <c r="O55" s="318"/>
      <c r="P55" s="212">
        <f>+AVERAGE(P51:P54)</f>
        <v>0.75</v>
      </c>
      <c r="Q55" s="223"/>
      <c r="R55" s="223"/>
      <c r="S55" s="238"/>
      <c r="T55" s="231"/>
      <c r="U55" s="231"/>
      <c r="V55" s="231"/>
      <c r="W55" s="232"/>
      <c r="X55" s="232"/>
      <c r="Y55" s="231"/>
      <c r="Z55" s="237"/>
      <c r="AA55" s="237"/>
      <c r="AB55" s="237"/>
      <c r="AC55" s="237"/>
      <c r="AD55" s="237"/>
      <c r="AE55" s="239">
        <f>+AE51</f>
        <v>1500000000</v>
      </c>
      <c r="AF55" s="239">
        <f>+AF51</f>
        <v>3421894608</v>
      </c>
      <c r="AG55" s="222"/>
      <c r="AH55" s="222"/>
      <c r="AI55" s="239">
        <f>+AI51</f>
        <v>1338863533</v>
      </c>
      <c r="AJ55" s="240">
        <f>+AJ51</f>
        <v>0.39126381328924903</v>
      </c>
    </row>
    <row r="56" spans="1:36" ht="24.95" customHeight="1">
      <c r="A56" s="415" t="s">
        <v>229</v>
      </c>
      <c r="B56" s="415" t="s">
        <v>230</v>
      </c>
      <c r="C56" s="412" t="s">
        <v>504</v>
      </c>
      <c r="D56" s="409" t="s">
        <v>377</v>
      </c>
      <c r="E56" s="406" t="s">
        <v>379</v>
      </c>
      <c r="F56" s="330">
        <v>2024130010079</v>
      </c>
      <c r="G56" s="379" t="s">
        <v>396</v>
      </c>
      <c r="H56" s="379" t="s">
        <v>457</v>
      </c>
      <c r="I56" s="304" t="s">
        <v>459</v>
      </c>
      <c r="J56" s="333">
        <v>0.5</v>
      </c>
      <c r="K56" s="73" t="s">
        <v>460</v>
      </c>
      <c r="L56" s="313" t="s">
        <v>322</v>
      </c>
      <c r="M56" s="46" t="s">
        <v>632</v>
      </c>
      <c r="N56" s="105">
        <v>2</v>
      </c>
      <c r="O56" s="105">
        <v>2</v>
      </c>
      <c r="P56" s="210">
        <f t="shared" si="2"/>
        <v>1</v>
      </c>
      <c r="Q56" s="164">
        <v>45536</v>
      </c>
      <c r="R56" s="164">
        <v>45656</v>
      </c>
      <c r="S56" s="157">
        <f t="shared" si="3"/>
        <v>120</v>
      </c>
      <c r="T56" s="194">
        <v>978560</v>
      </c>
      <c r="U56" s="194" t="s">
        <v>548</v>
      </c>
      <c r="V56" s="194" t="s">
        <v>551</v>
      </c>
      <c r="W56" s="52" t="s">
        <v>553</v>
      </c>
      <c r="X56" s="52" t="s">
        <v>554</v>
      </c>
      <c r="Y56" s="194" t="s">
        <v>555</v>
      </c>
      <c r="Z56" s="50"/>
      <c r="AA56" s="50"/>
      <c r="AB56" s="50"/>
      <c r="AC56" s="50"/>
      <c r="AD56" s="50"/>
      <c r="AE56" s="442">
        <v>1295825516</v>
      </c>
      <c r="AF56" s="436">
        <v>8555948097</v>
      </c>
      <c r="AG56" s="313"/>
      <c r="AH56" s="313"/>
      <c r="AI56" s="445">
        <v>7829973653</v>
      </c>
      <c r="AJ56" s="454">
        <f>+AI56/AF56</f>
        <v>0.91514973726236715</v>
      </c>
    </row>
    <row r="57" spans="1:36" ht="24.95" customHeight="1">
      <c r="A57" s="416"/>
      <c r="B57" s="416"/>
      <c r="C57" s="413"/>
      <c r="D57" s="410"/>
      <c r="E57" s="407"/>
      <c r="F57" s="331"/>
      <c r="G57" s="380"/>
      <c r="H57" s="380"/>
      <c r="I57" s="305"/>
      <c r="J57" s="335"/>
      <c r="K57" s="73" t="s">
        <v>462</v>
      </c>
      <c r="L57" s="314"/>
      <c r="M57" s="161" t="s">
        <v>633</v>
      </c>
      <c r="N57" s="105">
        <v>2</v>
      </c>
      <c r="O57" s="105">
        <v>3488</v>
      </c>
      <c r="P57" s="210">
        <v>1</v>
      </c>
      <c r="Q57" s="164">
        <v>45536</v>
      </c>
      <c r="R57" s="164">
        <v>45656</v>
      </c>
      <c r="S57" s="157">
        <f t="shared" si="3"/>
        <v>120</v>
      </c>
      <c r="T57" s="194">
        <v>978560</v>
      </c>
      <c r="U57" s="194" t="s">
        <v>548</v>
      </c>
      <c r="V57" s="194" t="s">
        <v>551</v>
      </c>
      <c r="W57" s="52" t="s">
        <v>553</v>
      </c>
      <c r="X57" s="52" t="s">
        <v>554</v>
      </c>
      <c r="Y57" s="194" t="s">
        <v>555</v>
      </c>
      <c r="Z57" s="50"/>
      <c r="AA57" s="50"/>
      <c r="AB57" s="50"/>
      <c r="AC57" s="50"/>
      <c r="AD57" s="50"/>
      <c r="AE57" s="443"/>
      <c r="AF57" s="437"/>
      <c r="AG57" s="314"/>
      <c r="AH57" s="314"/>
      <c r="AI57" s="446"/>
      <c r="AJ57" s="455"/>
    </row>
    <row r="58" spans="1:36" ht="24.95" customHeight="1">
      <c r="A58" s="416"/>
      <c r="B58" s="416"/>
      <c r="C58" s="413"/>
      <c r="D58" s="410"/>
      <c r="E58" s="407"/>
      <c r="F58" s="331"/>
      <c r="G58" s="380"/>
      <c r="H58" s="380"/>
      <c r="I58" s="305"/>
      <c r="J58" s="335"/>
      <c r="K58" s="73" t="s">
        <v>463</v>
      </c>
      <c r="L58" s="314"/>
      <c r="M58" s="161" t="s">
        <v>634</v>
      </c>
      <c r="N58" s="105">
        <v>2</v>
      </c>
      <c r="O58" s="105">
        <v>33</v>
      </c>
      <c r="P58" s="210">
        <v>1</v>
      </c>
      <c r="Q58" s="164">
        <v>45536</v>
      </c>
      <c r="R58" s="164">
        <v>45656</v>
      </c>
      <c r="S58" s="157">
        <f t="shared" si="3"/>
        <v>120</v>
      </c>
      <c r="T58" s="194">
        <v>978560</v>
      </c>
      <c r="U58" s="194" t="s">
        <v>548</v>
      </c>
      <c r="V58" s="194" t="s">
        <v>551</v>
      </c>
      <c r="W58" s="52" t="s">
        <v>553</v>
      </c>
      <c r="X58" s="52" t="s">
        <v>554</v>
      </c>
      <c r="Y58" s="194" t="s">
        <v>555</v>
      </c>
      <c r="Z58" s="50"/>
      <c r="AA58" s="50"/>
      <c r="AB58" s="50"/>
      <c r="AC58" s="50"/>
      <c r="AD58" s="50"/>
      <c r="AE58" s="443"/>
      <c r="AF58" s="437"/>
      <c r="AG58" s="314"/>
      <c r="AH58" s="314"/>
      <c r="AI58" s="446"/>
      <c r="AJ58" s="455"/>
    </row>
    <row r="59" spans="1:36" ht="24.95" customHeight="1">
      <c r="A59" s="416"/>
      <c r="B59" s="417"/>
      <c r="C59" s="414"/>
      <c r="D59" s="411"/>
      <c r="E59" s="407"/>
      <c r="F59" s="331"/>
      <c r="G59" s="380"/>
      <c r="H59" s="381"/>
      <c r="I59" s="306"/>
      <c r="J59" s="335"/>
      <c r="K59" s="73" t="s">
        <v>464</v>
      </c>
      <c r="L59" s="314"/>
      <c r="M59" s="161" t="s">
        <v>635</v>
      </c>
      <c r="N59" s="105">
        <v>2</v>
      </c>
      <c r="O59" s="105">
        <f>1+1</f>
        <v>2</v>
      </c>
      <c r="P59" s="210">
        <f t="shared" si="2"/>
        <v>1</v>
      </c>
      <c r="Q59" s="164">
        <v>45536</v>
      </c>
      <c r="R59" s="164">
        <v>45656</v>
      </c>
      <c r="S59" s="157">
        <f t="shared" si="3"/>
        <v>120</v>
      </c>
      <c r="T59" s="194">
        <v>978560</v>
      </c>
      <c r="U59" s="194" t="s">
        <v>548</v>
      </c>
      <c r="V59" s="194" t="s">
        <v>551</v>
      </c>
      <c r="W59" s="52" t="s">
        <v>553</v>
      </c>
      <c r="X59" s="52" t="s">
        <v>554</v>
      </c>
      <c r="Y59" s="194" t="s">
        <v>555</v>
      </c>
      <c r="Z59" s="50"/>
      <c r="AA59" s="50"/>
      <c r="AB59" s="50"/>
      <c r="AC59" s="50"/>
      <c r="AD59" s="50"/>
      <c r="AE59" s="443"/>
      <c r="AF59" s="437"/>
      <c r="AG59" s="314"/>
      <c r="AH59" s="314"/>
      <c r="AI59" s="446"/>
      <c r="AJ59" s="455"/>
    </row>
    <row r="60" spans="1:36" ht="24.95" customHeight="1">
      <c r="A60" s="416"/>
      <c r="B60" s="313" t="s">
        <v>230</v>
      </c>
      <c r="C60" s="376" t="s">
        <v>504</v>
      </c>
      <c r="D60" s="373" t="s">
        <v>378</v>
      </c>
      <c r="E60" s="407"/>
      <c r="F60" s="331"/>
      <c r="G60" s="380"/>
      <c r="H60" s="379" t="s">
        <v>458</v>
      </c>
      <c r="I60" s="304" t="s">
        <v>461</v>
      </c>
      <c r="J60" s="335">
        <v>0.5</v>
      </c>
      <c r="K60" s="73" t="s">
        <v>465</v>
      </c>
      <c r="L60" s="314"/>
      <c r="M60" s="161" t="s">
        <v>636</v>
      </c>
      <c r="N60" s="105">
        <v>2</v>
      </c>
      <c r="O60" s="105">
        <v>0</v>
      </c>
      <c r="P60" s="210">
        <f t="shared" si="2"/>
        <v>0</v>
      </c>
      <c r="Q60" s="164">
        <v>45536</v>
      </c>
      <c r="R60" s="164">
        <v>45656</v>
      </c>
      <c r="S60" s="157">
        <f t="shared" si="3"/>
        <v>120</v>
      </c>
      <c r="T60" s="194">
        <v>978560</v>
      </c>
      <c r="U60" s="194" t="s">
        <v>548</v>
      </c>
      <c r="V60" s="194" t="s">
        <v>551</v>
      </c>
      <c r="W60" s="52" t="s">
        <v>553</v>
      </c>
      <c r="X60" s="52" t="s">
        <v>554</v>
      </c>
      <c r="Y60" s="194" t="s">
        <v>555</v>
      </c>
      <c r="Z60" s="50"/>
      <c r="AA60" s="50"/>
      <c r="AB60" s="50"/>
      <c r="AC60" s="50"/>
      <c r="AD60" s="50"/>
      <c r="AE60" s="443"/>
      <c r="AF60" s="437"/>
      <c r="AG60" s="314"/>
      <c r="AH60" s="314"/>
      <c r="AI60" s="446"/>
      <c r="AJ60" s="455"/>
    </row>
    <row r="61" spans="1:36" ht="24.95" customHeight="1">
      <c r="A61" s="416"/>
      <c r="B61" s="314"/>
      <c r="C61" s="377"/>
      <c r="D61" s="374"/>
      <c r="E61" s="407"/>
      <c r="F61" s="331"/>
      <c r="G61" s="380"/>
      <c r="H61" s="380"/>
      <c r="I61" s="305"/>
      <c r="J61" s="335"/>
      <c r="K61" s="73" t="s">
        <v>466</v>
      </c>
      <c r="L61" s="314"/>
      <c r="M61" s="161" t="s">
        <v>637</v>
      </c>
      <c r="N61" s="105">
        <v>1</v>
      </c>
      <c r="O61" s="105">
        <v>1</v>
      </c>
      <c r="P61" s="210">
        <f t="shared" si="2"/>
        <v>1</v>
      </c>
      <c r="Q61" s="164">
        <v>45536</v>
      </c>
      <c r="R61" s="164">
        <v>45656</v>
      </c>
      <c r="S61" s="157">
        <f t="shared" si="3"/>
        <v>120</v>
      </c>
      <c r="T61" s="194">
        <v>978560</v>
      </c>
      <c r="U61" s="194" t="s">
        <v>548</v>
      </c>
      <c r="V61" s="194" t="s">
        <v>551</v>
      </c>
      <c r="W61" s="52" t="s">
        <v>553</v>
      </c>
      <c r="X61" s="52" t="s">
        <v>554</v>
      </c>
      <c r="Y61" s="194" t="s">
        <v>555</v>
      </c>
      <c r="Z61" s="50"/>
      <c r="AA61" s="50"/>
      <c r="AB61" s="50"/>
      <c r="AC61" s="50"/>
      <c r="AD61" s="50"/>
      <c r="AE61" s="443"/>
      <c r="AF61" s="437"/>
      <c r="AG61" s="314"/>
      <c r="AH61" s="314"/>
      <c r="AI61" s="446"/>
      <c r="AJ61" s="455"/>
    </row>
    <row r="62" spans="1:36" ht="24.95" customHeight="1">
      <c r="A62" s="417"/>
      <c r="B62" s="315"/>
      <c r="C62" s="378"/>
      <c r="D62" s="375"/>
      <c r="E62" s="408"/>
      <c r="F62" s="332"/>
      <c r="G62" s="381"/>
      <c r="H62" s="381"/>
      <c r="I62" s="306"/>
      <c r="J62" s="334"/>
      <c r="K62" s="108" t="s">
        <v>467</v>
      </c>
      <c r="L62" s="315"/>
      <c r="M62" s="162" t="s">
        <v>638</v>
      </c>
      <c r="N62" s="154">
        <v>2</v>
      </c>
      <c r="O62" s="154">
        <v>2</v>
      </c>
      <c r="P62" s="210">
        <f t="shared" si="2"/>
        <v>1</v>
      </c>
      <c r="Q62" s="164">
        <v>45536</v>
      </c>
      <c r="R62" s="164">
        <v>45656</v>
      </c>
      <c r="S62" s="157">
        <f t="shared" si="3"/>
        <v>120</v>
      </c>
      <c r="T62" s="194">
        <v>978560</v>
      </c>
      <c r="U62" s="194" t="s">
        <v>548</v>
      </c>
      <c r="V62" s="194" t="s">
        <v>551</v>
      </c>
      <c r="W62" s="52" t="s">
        <v>553</v>
      </c>
      <c r="X62" s="52" t="s">
        <v>554</v>
      </c>
      <c r="Y62" s="194" t="s">
        <v>555</v>
      </c>
      <c r="Z62" s="50"/>
      <c r="AA62" s="50"/>
      <c r="AB62" s="50"/>
      <c r="AC62" s="50"/>
      <c r="AD62" s="50"/>
      <c r="AE62" s="444"/>
      <c r="AF62" s="441"/>
      <c r="AG62" s="315"/>
      <c r="AH62" s="315"/>
      <c r="AI62" s="447"/>
      <c r="AJ62" s="456"/>
    </row>
    <row r="63" spans="1:36" ht="24.95" customHeight="1">
      <c r="A63" s="204"/>
      <c r="B63" s="316" t="s">
        <v>669</v>
      </c>
      <c r="C63" s="317"/>
      <c r="D63" s="317"/>
      <c r="E63" s="317"/>
      <c r="F63" s="317"/>
      <c r="G63" s="317"/>
      <c r="H63" s="317"/>
      <c r="I63" s="317"/>
      <c r="J63" s="317"/>
      <c r="K63" s="317"/>
      <c r="L63" s="317"/>
      <c r="M63" s="317"/>
      <c r="N63" s="317"/>
      <c r="O63" s="318"/>
      <c r="P63" s="212">
        <f>+AVERAGE(P56:P62)</f>
        <v>0.8571428571428571</v>
      </c>
      <c r="Q63" s="223"/>
      <c r="R63" s="223"/>
      <c r="S63" s="238"/>
      <c r="T63" s="231"/>
      <c r="U63" s="231"/>
      <c r="V63" s="231"/>
      <c r="W63" s="232"/>
      <c r="X63" s="232"/>
      <c r="Y63" s="231"/>
      <c r="Z63" s="237"/>
      <c r="AA63" s="237"/>
      <c r="AB63" s="237"/>
      <c r="AC63" s="237"/>
      <c r="AD63" s="237"/>
      <c r="AE63" s="239">
        <f>+AE56</f>
        <v>1295825516</v>
      </c>
      <c r="AF63" s="239">
        <f>+AF56</f>
        <v>8555948097</v>
      </c>
      <c r="AG63" s="222"/>
      <c r="AH63" s="222"/>
      <c r="AI63" s="239">
        <f t="shared" ref="AI63:AJ63" si="5">+AI56</f>
        <v>7829973653</v>
      </c>
      <c r="AJ63" s="240">
        <f t="shared" si="5"/>
        <v>0.91514973726236715</v>
      </c>
    </row>
    <row r="64" spans="1:36" ht="24.95" customHeight="1">
      <c r="A64" s="388" t="s">
        <v>292</v>
      </c>
      <c r="B64" s="388" t="s">
        <v>370</v>
      </c>
      <c r="C64" s="376" t="s">
        <v>509</v>
      </c>
      <c r="D64" s="388" t="s">
        <v>294</v>
      </c>
      <c r="E64" s="304" t="s">
        <v>385</v>
      </c>
      <c r="F64" s="397">
        <v>2024130010082</v>
      </c>
      <c r="G64" s="394" t="s">
        <v>393</v>
      </c>
      <c r="H64" s="385" t="s">
        <v>468</v>
      </c>
      <c r="I64" s="385" t="s">
        <v>469</v>
      </c>
      <c r="J64" s="418">
        <v>0.45</v>
      </c>
      <c r="K64" s="72" t="s">
        <v>470</v>
      </c>
      <c r="L64" s="304" t="s">
        <v>322</v>
      </c>
      <c r="M64" s="196" t="s">
        <v>543</v>
      </c>
      <c r="N64" s="40">
        <v>1</v>
      </c>
      <c r="O64" s="40">
        <v>1</v>
      </c>
      <c r="P64" s="210">
        <f t="shared" si="2"/>
        <v>1</v>
      </c>
      <c r="Q64" s="164">
        <v>45519</v>
      </c>
      <c r="R64" s="164">
        <v>45653</v>
      </c>
      <c r="S64" s="111">
        <f t="shared" ref="S64:S74" si="6">+R64-Q64</f>
        <v>134</v>
      </c>
      <c r="T64" s="40">
        <v>978560</v>
      </c>
      <c r="U64" s="40" t="s">
        <v>548</v>
      </c>
      <c r="V64" s="40" t="s">
        <v>551</v>
      </c>
      <c r="W64" s="51" t="s">
        <v>553</v>
      </c>
      <c r="X64" s="51" t="s">
        <v>554</v>
      </c>
      <c r="Y64" s="40" t="s">
        <v>555</v>
      </c>
      <c r="Z64" s="196" t="s">
        <v>575</v>
      </c>
      <c r="AA64" s="115">
        <v>800000000</v>
      </c>
      <c r="AB64" s="40" t="s">
        <v>77</v>
      </c>
      <c r="AC64" s="40" t="s">
        <v>54</v>
      </c>
      <c r="AD64" s="40" t="s">
        <v>592</v>
      </c>
      <c r="AE64" s="433">
        <v>2362912500</v>
      </c>
      <c r="AF64" s="433">
        <v>6629932223</v>
      </c>
      <c r="AG64" s="304" t="s">
        <v>591</v>
      </c>
      <c r="AH64" s="304"/>
      <c r="AI64" s="433">
        <v>6170557648</v>
      </c>
      <c r="AJ64" s="448">
        <f>+AI64/AF64</f>
        <v>0.93071202547042986</v>
      </c>
    </row>
    <row r="65" spans="1:36" ht="24.95" customHeight="1">
      <c r="A65" s="389"/>
      <c r="B65" s="389"/>
      <c r="C65" s="377"/>
      <c r="D65" s="389"/>
      <c r="E65" s="305"/>
      <c r="F65" s="398"/>
      <c r="G65" s="395"/>
      <c r="H65" s="387"/>
      <c r="I65" s="387"/>
      <c r="J65" s="419"/>
      <c r="K65" s="72" t="s">
        <v>471</v>
      </c>
      <c r="L65" s="305"/>
      <c r="M65" s="196" t="s">
        <v>534</v>
      </c>
      <c r="N65" s="40">
        <v>2</v>
      </c>
      <c r="O65" s="40">
        <v>2</v>
      </c>
      <c r="P65" s="210">
        <f t="shared" si="2"/>
        <v>1</v>
      </c>
      <c r="Q65" s="164">
        <v>45519</v>
      </c>
      <c r="R65" s="164">
        <v>45653</v>
      </c>
      <c r="S65" s="111">
        <f t="shared" si="6"/>
        <v>134</v>
      </c>
      <c r="T65" s="40">
        <v>978560</v>
      </c>
      <c r="U65" s="40" t="s">
        <v>548</v>
      </c>
      <c r="V65" s="40" t="s">
        <v>551</v>
      </c>
      <c r="W65" s="51" t="s">
        <v>553</v>
      </c>
      <c r="X65" s="51" t="s">
        <v>554</v>
      </c>
      <c r="Y65" s="40" t="s">
        <v>555</v>
      </c>
      <c r="Z65" s="196" t="s">
        <v>576</v>
      </c>
      <c r="AA65" s="115">
        <v>100000000</v>
      </c>
      <c r="AB65" s="40" t="s">
        <v>77</v>
      </c>
      <c r="AC65" s="40" t="s">
        <v>54</v>
      </c>
      <c r="AD65" s="40" t="s">
        <v>592</v>
      </c>
      <c r="AE65" s="434"/>
      <c r="AF65" s="434"/>
      <c r="AG65" s="305"/>
      <c r="AH65" s="305"/>
      <c r="AI65" s="434"/>
      <c r="AJ65" s="449"/>
    </row>
    <row r="66" spans="1:36" ht="24.95" customHeight="1">
      <c r="A66" s="389"/>
      <c r="B66" s="389"/>
      <c r="C66" s="377"/>
      <c r="D66" s="389"/>
      <c r="E66" s="305"/>
      <c r="F66" s="398"/>
      <c r="G66" s="395"/>
      <c r="H66" s="387"/>
      <c r="I66" s="387"/>
      <c r="J66" s="419"/>
      <c r="K66" s="72" t="s">
        <v>472</v>
      </c>
      <c r="L66" s="305"/>
      <c r="M66" s="196" t="s">
        <v>534</v>
      </c>
      <c r="N66" s="40">
        <v>2</v>
      </c>
      <c r="O66" s="40">
        <v>2</v>
      </c>
      <c r="P66" s="210">
        <f t="shared" si="2"/>
        <v>1</v>
      </c>
      <c r="Q66" s="164">
        <v>45519</v>
      </c>
      <c r="R66" s="164">
        <v>45653</v>
      </c>
      <c r="S66" s="111">
        <f t="shared" si="6"/>
        <v>134</v>
      </c>
      <c r="T66" s="40">
        <v>978560</v>
      </c>
      <c r="U66" s="40" t="s">
        <v>548</v>
      </c>
      <c r="V66" s="40" t="s">
        <v>551</v>
      </c>
      <c r="W66" s="51" t="s">
        <v>553</v>
      </c>
      <c r="X66" s="51" t="s">
        <v>554</v>
      </c>
      <c r="Y66" s="40" t="s">
        <v>555</v>
      </c>
      <c r="Z66" s="196" t="s">
        <v>577</v>
      </c>
      <c r="AA66" s="115">
        <v>1000000000</v>
      </c>
      <c r="AB66" s="40" t="s">
        <v>77</v>
      </c>
      <c r="AC66" s="40" t="s">
        <v>54</v>
      </c>
      <c r="AD66" s="40" t="s">
        <v>592</v>
      </c>
      <c r="AE66" s="434"/>
      <c r="AF66" s="434"/>
      <c r="AG66" s="305"/>
      <c r="AH66" s="305"/>
      <c r="AI66" s="434"/>
      <c r="AJ66" s="449"/>
    </row>
    <row r="67" spans="1:36" ht="24.95" customHeight="1">
      <c r="A67" s="389"/>
      <c r="B67" s="389"/>
      <c r="C67" s="377"/>
      <c r="D67" s="389"/>
      <c r="E67" s="305"/>
      <c r="F67" s="398"/>
      <c r="G67" s="395"/>
      <c r="H67" s="387"/>
      <c r="I67" s="387"/>
      <c r="J67" s="419"/>
      <c r="K67" s="72" t="s">
        <v>473</v>
      </c>
      <c r="L67" s="305"/>
      <c r="M67" s="196" t="s">
        <v>546</v>
      </c>
      <c r="N67" s="40">
        <v>2</v>
      </c>
      <c r="O67" s="40">
        <f>1+1</f>
        <v>2</v>
      </c>
      <c r="P67" s="210">
        <f t="shared" si="2"/>
        <v>1</v>
      </c>
      <c r="Q67" s="164">
        <v>45519</v>
      </c>
      <c r="R67" s="164">
        <v>45653</v>
      </c>
      <c r="S67" s="111">
        <f t="shared" si="6"/>
        <v>134</v>
      </c>
      <c r="T67" s="40">
        <v>978560</v>
      </c>
      <c r="U67" s="40" t="s">
        <v>548</v>
      </c>
      <c r="V67" s="40" t="s">
        <v>551</v>
      </c>
      <c r="W67" s="51" t="s">
        <v>553</v>
      </c>
      <c r="X67" s="51" t="s">
        <v>554</v>
      </c>
      <c r="Y67" s="40" t="s">
        <v>555</v>
      </c>
      <c r="Z67" s="196" t="s">
        <v>578</v>
      </c>
      <c r="AA67" s="115">
        <v>80000000</v>
      </c>
      <c r="AB67" s="40" t="s">
        <v>77</v>
      </c>
      <c r="AC67" s="40" t="s">
        <v>54</v>
      </c>
      <c r="AD67" s="40" t="s">
        <v>592</v>
      </c>
      <c r="AE67" s="434"/>
      <c r="AF67" s="434"/>
      <c r="AG67" s="305"/>
      <c r="AH67" s="305"/>
      <c r="AI67" s="434"/>
      <c r="AJ67" s="449"/>
    </row>
    <row r="68" spans="1:36" ht="24.95" customHeight="1">
      <c r="A68" s="389"/>
      <c r="B68" s="390"/>
      <c r="C68" s="378"/>
      <c r="D68" s="390"/>
      <c r="E68" s="305"/>
      <c r="F68" s="398"/>
      <c r="G68" s="395"/>
      <c r="H68" s="386"/>
      <c r="I68" s="386"/>
      <c r="J68" s="420"/>
      <c r="K68" s="72" t="s">
        <v>474</v>
      </c>
      <c r="L68" s="305"/>
      <c r="M68" s="105" t="s">
        <v>542</v>
      </c>
      <c r="N68" s="40">
        <v>2</v>
      </c>
      <c r="O68" s="40">
        <v>2</v>
      </c>
      <c r="P68" s="210">
        <f t="shared" si="2"/>
        <v>1</v>
      </c>
      <c r="Q68" s="164">
        <v>45519</v>
      </c>
      <c r="R68" s="164">
        <v>45653</v>
      </c>
      <c r="S68" s="111">
        <f t="shared" si="6"/>
        <v>134</v>
      </c>
      <c r="T68" s="40">
        <v>978560</v>
      </c>
      <c r="U68" s="40" t="s">
        <v>548</v>
      </c>
      <c r="V68" s="40" t="s">
        <v>551</v>
      </c>
      <c r="W68" s="51" t="s">
        <v>553</v>
      </c>
      <c r="X68" s="51" t="s">
        <v>554</v>
      </c>
      <c r="Y68" s="40" t="s">
        <v>555</v>
      </c>
      <c r="Z68" s="196" t="s">
        <v>569</v>
      </c>
      <c r="AA68" s="115">
        <v>100800000</v>
      </c>
      <c r="AB68" s="40" t="s">
        <v>77</v>
      </c>
      <c r="AC68" s="40" t="s">
        <v>54</v>
      </c>
      <c r="AD68" s="40" t="s">
        <v>592</v>
      </c>
      <c r="AE68" s="434"/>
      <c r="AF68" s="434"/>
      <c r="AG68" s="305"/>
      <c r="AH68" s="305"/>
      <c r="AI68" s="434"/>
      <c r="AJ68" s="449"/>
    </row>
    <row r="69" spans="1:36" ht="24.95" customHeight="1">
      <c r="A69" s="389"/>
      <c r="B69" s="388" t="s">
        <v>370</v>
      </c>
      <c r="C69" s="376" t="s">
        <v>509</v>
      </c>
      <c r="D69" s="388" t="s">
        <v>297</v>
      </c>
      <c r="E69" s="305"/>
      <c r="F69" s="398"/>
      <c r="G69" s="395"/>
      <c r="H69" s="385" t="s">
        <v>475</v>
      </c>
      <c r="I69" s="385" t="s">
        <v>549</v>
      </c>
      <c r="J69" s="418">
        <v>0.2</v>
      </c>
      <c r="K69" s="72" t="s">
        <v>537</v>
      </c>
      <c r="L69" s="305"/>
      <c r="M69" s="196" t="s">
        <v>538</v>
      </c>
      <c r="N69" s="40">
        <v>1</v>
      </c>
      <c r="O69" s="40">
        <v>1</v>
      </c>
      <c r="P69" s="210">
        <f t="shared" si="2"/>
        <v>1</v>
      </c>
      <c r="Q69" s="164" t="s">
        <v>322</v>
      </c>
      <c r="R69" s="164" t="s">
        <v>322</v>
      </c>
      <c r="S69" s="111">
        <v>0</v>
      </c>
      <c r="T69" s="40">
        <v>978560</v>
      </c>
      <c r="U69" s="40" t="s">
        <v>548</v>
      </c>
      <c r="V69" s="40" t="s">
        <v>551</v>
      </c>
      <c r="W69" s="51" t="s">
        <v>553</v>
      </c>
      <c r="X69" s="51" t="s">
        <v>554</v>
      </c>
      <c r="Y69" s="40" t="s">
        <v>555</v>
      </c>
      <c r="Z69" s="196" t="s">
        <v>579</v>
      </c>
      <c r="AA69" s="115">
        <v>100000000</v>
      </c>
      <c r="AB69" s="40" t="s">
        <v>77</v>
      </c>
      <c r="AC69" s="40" t="s">
        <v>54</v>
      </c>
      <c r="AD69" s="40" t="s">
        <v>592</v>
      </c>
      <c r="AE69" s="434"/>
      <c r="AF69" s="434"/>
      <c r="AG69" s="305"/>
      <c r="AH69" s="305"/>
      <c r="AI69" s="434"/>
      <c r="AJ69" s="449"/>
    </row>
    <row r="70" spans="1:36" ht="24.95" customHeight="1">
      <c r="A70" s="389"/>
      <c r="B70" s="389"/>
      <c r="C70" s="377"/>
      <c r="D70" s="389"/>
      <c r="E70" s="305"/>
      <c r="F70" s="398"/>
      <c r="G70" s="395"/>
      <c r="H70" s="387"/>
      <c r="I70" s="387"/>
      <c r="J70" s="419"/>
      <c r="K70" s="72" t="s">
        <v>476</v>
      </c>
      <c r="L70" s="305"/>
      <c r="M70" s="196" t="s">
        <v>544</v>
      </c>
      <c r="N70" s="40">
        <v>4</v>
      </c>
      <c r="O70" s="40">
        <v>4</v>
      </c>
      <c r="P70" s="210">
        <f t="shared" si="2"/>
        <v>1</v>
      </c>
      <c r="Q70" s="164">
        <v>45519</v>
      </c>
      <c r="R70" s="164">
        <v>45653</v>
      </c>
      <c r="S70" s="111">
        <f t="shared" si="6"/>
        <v>134</v>
      </c>
      <c r="T70" s="40">
        <v>978560</v>
      </c>
      <c r="U70" s="40" t="s">
        <v>548</v>
      </c>
      <c r="V70" s="40" t="s">
        <v>551</v>
      </c>
      <c r="W70" s="51" t="s">
        <v>553</v>
      </c>
      <c r="X70" s="51" t="s">
        <v>554</v>
      </c>
      <c r="Y70" s="40" t="s">
        <v>555</v>
      </c>
      <c r="Z70" s="196" t="s">
        <v>580</v>
      </c>
      <c r="AA70" s="115">
        <v>1000000000</v>
      </c>
      <c r="AB70" s="40" t="s">
        <v>77</v>
      </c>
      <c r="AC70" s="40" t="s">
        <v>54</v>
      </c>
      <c r="AD70" s="40" t="s">
        <v>592</v>
      </c>
      <c r="AE70" s="434"/>
      <c r="AF70" s="434"/>
      <c r="AG70" s="305"/>
      <c r="AH70" s="305"/>
      <c r="AI70" s="434"/>
      <c r="AJ70" s="449"/>
    </row>
    <row r="71" spans="1:36" ht="24.95" customHeight="1">
      <c r="A71" s="389"/>
      <c r="B71" s="388" t="s">
        <v>370</v>
      </c>
      <c r="C71" s="376" t="s">
        <v>509</v>
      </c>
      <c r="D71" s="388" t="s">
        <v>300</v>
      </c>
      <c r="E71" s="305"/>
      <c r="F71" s="398"/>
      <c r="G71" s="395"/>
      <c r="H71" s="385" t="s">
        <v>477</v>
      </c>
      <c r="I71" s="421" t="s">
        <v>478</v>
      </c>
      <c r="J71" s="418">
        <v>0.35</v>
      </c>
      <c r="K71" s="51" t="s">
        <v>479</v>
      </c>
      <c r="L71" s="305"/>
      <c r="M71" s="196" t="s">
        <v>534</v>
      </c>
      <c r="N71" s="40">
        <v>2</v>
      </c>
      <c r="O71" s="40">
        <f>0.25+1.75</f>
        <v>2</v>
      </c>
      <c r="P71" s="210">
        <f t="shared" si="2"/>
        <v>1</v>
      </c>
      <c r="Q71" s="164">
        <v>45519</v>
      </c>
      <c r="R71" s="164">
        <v>45653</v>
      </c>
      <c r="S71" s="111">
        <f t="shared" si="6"/>
        <v>134</v>
      </c>
      <c r="T71" s="40">
        <v>978560</v>
      </c>
      <c r="U71" s="40" t="s">
        <v>548</v>
      </c>
      <c r="V71" s="40" t="s">
        <v>552</v>
      </c>
      <c r="W71" s="51" t="s">
        <v>553</v>
      </c>
      <c r="X71" s="51" t="s">
        <v>554</v>
      </c>
      <c r="Y71" s="40" t="s">
        <v>555</v>
      </c>
      <c r="Z71" s="196" t="s">
        <v>581</v>
      </c>
      <c r="AA71" s="115">
        <v>80000000</v>
      </c>
      <c r="AB71" s="40" t="s">
        <v>77</v>
      </c>
      <c r="AC71" s="40" t="s">
        <v>54</v>
      </c>
      <c r="AD71" s="40" t="s">
        <v>592</v>
      </c>
      <c r="AE71" s="434"/>
      <c r="AF71" s="434"/>
      <c r="AG71" s="305"/>
      <c r="AH71" s="305"/>
      <c r="AI71" s="434"/>
      <c r="AJ71" s="449"/>
    </row>
    <row r="72" spans="1:36" ht="24.95" customHeight="1">
      <c r="A72" s="389"/>
      <c r="B72" s="389"/>
      <c r="C72" s="377"/>
      <c r="D72" s="389"/>
      <c r="E72" s="305"/>
      <c r="F72" s="398"/>
      <c r="G72" s="395"/>
      <c r="H72" s="387"/>
      <c r="I72" s="422"/>
      <c r="J72" s="419"/>
      <c r="K72" s="51" t="s">
        <v>480</v>
      </c>
      <c r="L72" s="305"/>
      <c r="M72" s="196" t="s">
        <v>534</v>
      </c>
      <c r="N72" s="40">
        <v>2</v>
      </c>
      <c r="O72" s="40">
        <f>0.1+1.9</f>
        <v>2</v>
      </c>
      <c r="P72" s="210">
        <f t="shared" si="2"/>
        <v>1</v>
      </c>
      <c r="Q72" s="164">
        <v>45519</v>
      </c>
      <c r="R72" s="164">
        <v>45653</v>
      </c>
      <c r="S72" s="111">
        <f t="shared" si="6"/>
        <v>134</v>
      </c>
      <c r="T72" s="40">
        <v>978560</v>
      </c>
      <c r="U72" s="40" t="s">
        <v>548</v>
      </c>
      <c r="V72" s="40" t="s">
        <v>552</v>
      </c>
      <c r="W72" s="51" t="s">
        <v>553</v>
      </c>
      <c r="X72" s="51" t="s">
        <v>554</v>
      </c>
      <c r="Y72" s="40" t="s">
        <v>555</v>
      </c>
      <c r="Z72" s="196" t="s">
        <v>582</v>
      </c>
      <c r="AA72" s="115">
        <v>33600000</v>
      </c>
      <c r="AB72" s="40" t="s">
        <v>77</v>
      </c>
      <c r="AC72" s="40" t="s">
        <v>54</v>
      </c>
      <c r="AD72" s="40" t="s">
        <v>592</v>
      </c>
      <c r="AE72" s="434"/>
      <c r="AF72" s="434"/>
      <c r="AG72" s="305"/>
      <c r="AH72" s="305"/>
      <c r="AI72" s="434"/>
      <c r="AJ72" s="449"/>
    </row>
    <row r="73" spans="1:36" ht="24.95" customHeight="1">
      <c r="A73" s="389"/>
      <c r="B73" s="389"/>
      <c r="C73" s="377"/>
      <c r="D73" s="389"/>
      <c r="E73" s="305"/>
      <c r="F73" s="398"/>
      <c r="G73" s="395"/>
      <c r="H73" s="387"/>
      <c r="I73" s="422"/>
      <c r="J73" s="419"/>
      <c r="K73" s="51" t="s">
        <v>481</v>
      </c>
      <c r="L73" s="305"/>
      <c r="M73" s="196" t="s">
        <v>534</v>
      </c>
      <c r="N73" s="40">
        <v>2</v>
      </c>
      <c r="O73" s="40">
        <v>2</v>
      </c>
      <c r="P73" s="210">
        <f t="shared" si="2"/>
        <v>1</v>
      </c>
      <c r="Q73" s="164">
        <v>45519</v>
      </c>
      <c r="R73" s="164">
        <v>45653</v>
      </c>
      <c r="S73" s="111">
        <f t="shared" si="6"/>
        <v>134</v>
      </c>
      <c r="T73" s="40">
        <v>978560</v>
      </c>
      <c r="U73" s="40" t="s">
        <v>548</v>
      </c>
      <c r="V73" s="40" t="s">
        <v>552</v>
      </c>
      <c r="W73" s="51" t="s">
        <v>553</v>
      </c>
      <c r="X73" s="51" t="s">
        <v>554</v>
      </c>
      <c r="Y73" s="40" t="s">
        <v>555</v>
      </c>
      <c r="Z73" s="196" t="s">
        <v>583</v>
      </c>
      <c r="AA73" s="115">
        <v>60000000</v>
      </c>
      <c r="AB73" s="40" t="s">
        <v>77</v>
      </c>
      <c r="AC73" s="40" t="s">
        <v>54</v>
      </c>
      <c r="AD73" s="40" t="s">
        <v>592</v>
      </c>
      <c r="AE73" s="434"/>
      <c r="AF73" s="434"/>
      <c r="AG73" s="305"/>
      <c r="AH73" s="305"/>
      <c r="AI73" s="434"/>
      <c r="AJ73" s="449"/>
    </row>
    <row r="74" spans="1:36" ht="24.95" customHeight="1">
      <c r="A74" s="390"/>
      <c r="B74" s="390"/>
      <c r="C74" s="378"/>
      <c r="D74" s="390"/>
      <c r="E74" s="306"/>
      <c r="F74" s="399"/>
      <c r="G74" s="396"/>
      <c r="H74" s="386"/>
      <c r="I74" s="423"/>
      <c r="J74" s="420"/>
      <c r="K74" s="51" t="s">
        <v>482</v>
      </c>
      <c r="L74" s="306"/>
      <c r="M74" s="196" t="s">
        <v>534</v>
      </c>
      <c r="N74" s="40">
        <v>2</v>
      </c>
      <c r="O74" s="40">
        <v>2</v>
      </c>
      <c r="P74" s="210">
        <f t="shared" si="2"/>
        <v>1</v>
      </c>
      <c r="Q74" s="164">
        <v>45519</v>
      </c>
      <c r="R74" s="164">
        <v>45653</v>
      </c>
      <c r="S74" s="111">
        <f t="shared" si="6"/>
        <v>134</v>
      </c>
      <c r="T74" s="40">
        <v>978560</v>
      </c>
      <c r="U74" s="40" t="s">
        <v>548</v>
      </c>
      <c r="V74" s="40" t="s">
        <v>552</v>
      </c>
      <c r="W74" s="51" t="s">
        <v>553</v>
      </c>
      <c r="X74" s="51" t="s">
        <v>554</v>
      </c>
      <c r="Y74" s="40" t="s">
        <v>555</v>
      </c>
      <c r="Z74" s="196" t="s">
        <v>584</v>
      </c>
      <c r="AA74" s="115">
        <v>96000000</v>
      </c>
      <c r="AB74" s="40" t="s">
        <v>77</v>
      </c>
      <c r="AC74" s="40" t="s">
        <v>54</v>
      </c>
      <c r="AD74" s="40" t="s">
        <v>592</v>
      </c>
      <c r="AE74" s="435"/>
      <c r="AF74" s="435"/>
      <c r="AG74" s="306"/>
      <c r="AH74" s="306"/>
      <c r="AI74" s="435"/>
      <c r="AJ74" s="450"/>
    </row>
    <row r="75" spans="1:36" ht="24.95" customHeight="1">
      <c r="A75" s="205"/>
      <c r="B75" s="307" t="s">
        <v>670</v>
      </c>
      <c r="C75" s="308"/>
      <c r="D75" s="308"/>
      <c r="E75" s="308"/>
      <c r="F75" s="308"/>
      <c r="G75" s="308"/>
      <c r="H75" s="308"/>
      <c r="I75" s="308"/>
      <c r="J75" s="308"/>
      <c r="K75" s="308"/>
      <c r="L75" s="308"/>
      <c r="M75" s="308"/>
      <c r="N75" s="308"/>
      <c r="O75" s="309"/>
      <c r="P75" s="212">
        <f>+AVERAGE(P64:P74)</f>
        <v>1</v>
      </c>
      <c r="Q75" s="223"/>
      <c r="R75" s="223"/>
      <c r="S75" s="238"/>
      <c r="T75" s="231"/>
      <c r="U75" s="231"/>
      <c r="V75" s="231"/>
      <c r="W75" s="232"/>
      <c r="X75" s="232"/>
      <c r="Y75" s="231"/>
      <c r="Z75" s="237"/>
      <c r="AA75" s="237"/>
      <c r="AB75" s="237"/>
      <c r="AC75" s="237"/>
      <c r="AD75" s="237"/>
      <c r="AE75" s="239">
        <f>+AE64</f>
        <v>2362912500</v>
      </c>
      <c r="AF75" s="239">
        <f>+AF64</f>
        <v>6629932223</v>
      </c>
      <c r="AG75" s="222"/>
      <c r="AH75" s="222"/>
      <c r="AI75" s="239">
        <f>+AI64</f>
        <v>6170557648</v>
      </c>
      <c r="AJ75" s="240">
        <f>+AJ64</f>
        <v>0.93071202547042986</v>
      </c>
    </row>
    <row r="76" spans="1:36" ht="24.95" customHeight="1">
      <c r="A76" s="313" t="s">
        <v>240</v>
      </c>
      <c r="B76" s="313" t="s">
        <v>230</v>
      </c>
      <c r="C76" s="400" t="s">
        <v>504</v>
      </c>
      <c r="D76" s="313" t="s">
        <v>242</v>
      </c>
      <c r="E76" s="406" t="s">
        <v>380</v>
      </c>
      <c r="F76" s="330">
        <v>2024130010090</v>
      </c>
      <c r="G76" s="379" t="s">
        <v>397</v>
      </c>
      <c r="H76" s="304" t="s">
        <v>397</v>
      </c>
      <c r="I76" s="304" t="s">
        <v>483</v>
      </c>
      <c r="J76" s="333">
        <v>1</v>
      </c>
      <c r="K76" s="104" t="s">
        <v>484</v>
      </c>
      <c r="L76" s="313" t="s">
        <v>322</v>
      </c>
      <c r="M76" s="132" t="s">
        <v>639</v>
      </c>
      <c r="N76" s="132">
        <v>1</v>
      </c>
      <c r="O76" s="132">
        <f>0.25+0.75</f>
        <v>1</v>
      </c>
      <c r="P76" s="210">
        <f t="shared" si="2"/>
        <v>1</v>
      </c>
      <c r="Q76" s="164">
        <v>45519</v>
      </c>
      <c r="R76" s="164">
        <v>45653</v>
      </c>
      <c r="S76" s="111">
        <f t="shared" ref="S76:S77" si="7">+R76-Q76</f>
        <v>134</v>
      </c>
      <c r="T76" s="40">
        <v>978560</v>
      </c>
      <c r="U76" s="40" t="s">
        <v>548</v>
      </c>
      <c r="V76" s="40" t="s">
        <v>552</v>
      </c>
      <c r="W76" s="51" t="s">
        <v>553</v>
      </c>
      <c r="X76" s="51" t="s">
        <v>554</v>
      </c>
      <c r="Y76" s="61" t="s">
        <v>555</v>
      </c>
      <c r="AA76"/>
      <c r="AC76"/>
      <c r="AD76"/>
      <c r="AE76" s="436">
        <v>1000000000</v>
      </c>
      <c r="AF76" s="436">
        <v>1312305056</v>
      </c>
      <c r="AG76" s="313"/>
      <c r="AH76" s="313"/>
      <c r="AI76" s="436">
        <v>1249988389</v>
      </c>
      <c r="AJ76" s="436">
        <f>+AI76/AF76</f>
        <v>0.95251358156772958</v>
      </c>
    </row>
    <row r="77" spans="1:36" ht="24.95" customHeight="1">
      <c r="A77" s="315"/>
      <c r="B77" s="315"/>
      <c r="C77" s="402"/>
      <c r="D77" s="315"/>
      <c r="E77" s="408"/>
      <c r="F77" s="332"/>
      <c r="G77" s="381"/>
      <c r="H77" s="306"/>
      <c r="I77" s="306"/>
      <c r="J77" s="335"/>
      <c r="K77" s="72" t="s">
        <v>485</v>
      </c>
      <c r="L77" s="314"/>
      <c r="M77" s="105" t="s">
        <v>640</v>
      </c>
      <c r="N77" s="105">
        <v>5</v>
      </c>
      <c r="O77" s="105">
        <v>12</v>
      </c>
      <c r="P77" s="210">
        <v>1</v>
      </c>
      <c r="Q77" s="164">
        <v>45519</v>
      </c>
      <c r="R77" s="164">
        <v>45653</v>
      </c>
      <c r="S77" s="111">
        <f t="shared" si="7"/>
        <v>134</v>
      </c>
      <c r="T77" s="40">
        <v>978560</v>
      </c>
      <c r="U77" s="40" t="s">
        <v>548</v>
      </c>
      <c r="V77" s="40" t="s">
        <v>552</v>
      </c>
      <c r="W77" s="51" t="s">
        <v>553</v>
      </c>
      <c r="X77" s="51" t="s">
        <v>554</v>
      </c>
      <c r="Y77" s="61" t="s">
        <v>555</v>
      </c>
      <c r="AA77"/>
      <c r="AC77"/>
      <c r="AD77"/>
      <c r="AE77" s="437"/>
      <c r="AF77" s="437"/>
      <c r="AG77" s="314"/>
      <c r="AH77" s="314"/>
      <c r="AI77" s="437"/>
      <c r="AJ77" s="437"/>
    </row>
    <row r="78" spans="1:36" ht="24.95" customHeight="1">
      <c r="A78" s="195"/>
      <c r="B78" s="316" t="s">
        <v>671</v>
      </c>
      <c r="C78" s="317"/>
      <c r="D78" s="317"/>
      <c r="E78" s="317"/>
      <c r="F78" s="317"/>
      <c r="G78" s="317"/>
      <c r="H78" s="317"/>
      <c r="I78" s="317"/>
      <c r="J78" s="317"/>
      <c r="K78" s="317"/>
      <c r="L78" s="317"/>
      <c r="M78" s="317"/>
      <c r="N78" s="317"/>
      <c r="O78" s="318"/>
      <c r="P78" s="212">
        <f>+AVERAGE(P76:P77)</f>
        <v>1</v>
      </c>
      <c r="Q78" s="223"/>
      <c r="R78" s="223"/>
      <c r="S78" s="238"/>
      <c r="T78" s="231"/>
      <c r="U78" s="231"/>
      <c r="V78" s="231"/>
      <c r="W78" s="232"/>
      <c r="X78" s="232"/>
      <c r="Y78" s="231"/>
      <c r="Z78" s="237"/>
      <c r="AA78" s="237"/>
      <c r="AB78" s="237"/>
      <c r="AC78" s="237"/>
      <c r="AD78" s="237"/>
      <c r="AE78" s="239">
        <f>+AE76</f>
        <v>1000000000</v>
      </c>
      <c r="AF78" s="239">
        <f>+AF76</f>
        <v>1312305056</v>
      </c>
      <c r="AG78" s="222"/>
      <c r="AH78" s="222"/>
      <c r="AI78" s="239">
        <f t="shared" ref="AI78:AJ78" si="8">+AI76</f>
        <v>1249988389</v>
      </c>
      <c r="AJ78" s="240">
        <f t="shared" si="8"/>
        <v>0.95251358156772958</v>
      </c>
    </row>
    <row r="79" spans="1:36" ht="24.95" customHeight="1">
      <c r="A79" s="430" t="s">
        <v>292</v>
      </c>
      <c r="B79" s="364" t="s">
        <v>281</v>
      </c>
      <c r="C79" s="376" t="s">
        <v>508</v>
      </c>
      <c r="D79" s="313" t="s">
        <v>288</v>
      </c>
      <c r="E79" s="304" t="s">
        <v>386</v>
      </c>
      <c r="F79" s="330">
        <v>2024130010093</v>
      </c>
      <c r="G79" s="379" t="s">
        <v>491</v>
      </c>
      <c r="H79" s="385" t="s">
        <v>486</v>
      </c>
      <c r="I79" s="385" t="s">
        <v>487</v>
      </c>
      <c r="J79" s="333">
        <v>0.3</v>
      </c>
      <c r="K79" s="71" t="s">
        <v>492</v>
      </c>
      <c r="L79" s="304" t="s">
        <v>322</v>
      </c>
      <c r="M79" s="196" t="s">
        <v>534</v>
      </c>
      <c r="N79" s="40">
        <v>1</v>
      </c>
      <c r="O79" s="40">
        <v>1</v>
      </c>
      <c r="P79" s="210">
        <f t="shared" si="2"/>
        <v>1</v>
      </c>
      <c r="Q79" s="164">
        <v>45519</v>
      </c>
      <c r="R79" s="164">
        <v>45653</v>
      </c>
      <c r="S79" s="111">
        <v>0</v>
      </c>
      <c r="T79" s="40">
        <v>978560</v>
      </c>
      <c r="U79" s="40" t="s">
        <v>548</v>
      </c>
      <c r="V79" s="40" t="s">
        <v>551</v>
      </c>
      <c r="W79" s="51" t="s">
        <v>553</v>
      </c>
      <c r="X79" s="51" t="s">
        <v>554</v>
      </c>
      <c r="Y79" s="40" t="s">
        <v>555</v>
      </c>
      <c r="Z79" s="114" t="s">
        <v>585</v>
      </c>
      <c r="AA79" s="118">
        <v>350000000</v>
      </c>
      <c r="AB79" s="40" t="s">
        <v>77</v>
      </c>
      <c r="AC79" s="40" t="s">
        <v>54</v>
      </c>
      <c r="AD79" s="40" t="s">
        <v>592</v>
      </c>
      <c r="AE79" s="433">
        <v>2049323688</v>
      </c>
      <c r="AF79" s="433">
        <v>1333558739</v>
      </c>
      <c r="AG79" s="304" t="s">
        <v>590</v>
      </c>
      <c r="AH79" s="304"/>
      <c r="AI79" s="433">
        <v>976089342</v>
      </c>
      <c r="AJ79" s="448">
        <f>+AI79/AF79</f>
        <v>0.73194326837972157</v>
      </c>
    </row>
    <row r="80" spans="1:36" ht="24.95" customHeight="1">
      <c r="A80" s="431"/>
      <c r="B80" s="365"/>
      <c r="C80" s="377"/>
      <c r="D80" s="314"/>
      <c r="E80" s="305"/>
      <c r="F80" s="331"/>
      <c r="G80" s="381"/>
      <c r="H80" s="387"/>
      <c r="I80" s="386"/>
      <c r="J80" s="334"/>
      <c r="K80" s="70" t="s">
        <v>493</v>
      </c>
      <c r="L80" s="305"/>
      <c r="M80" s="196" t="s">
        <v>534</v>
      </c>
      <c r="N80" s="40">
        <v>2</v>
      </c>
      <c r="O80" s="40">
        <f>1+1</f>
        <v>2</v>
      </c>
      <c r="P80" s="210">
        <f t="shared" si="2"/>
        <v>1</v>
      </c>
      <c r="Q80" s="164">
        <v>45519</v>
      </c>
      <c r="R80" s="164">
        <v>45653</v>
      </c>
      <c r="S80" s="111">
        <v>0</v>
      </c>
      <c r="T80" s="40">
        <v>978560</v>
      </c>
      <c r="U80" s="40" t="s">
        <v>548</v>
      </c>
      <c r="V80" s="40" t="s">
        <v>551</v>
      </c>
      <c r="W80" s="51" t="s">
        <v>553</v>
      </c>
      <c r="X80" s="51" t="s">
        <v>554</v>
      </c>
      <c r="Y80" s="40" t="s">
        <v>555</v>
      </c>
      <c r="Z80" s="114" t="s">
        <v>569</v>
      </c>
      <c r="AA80" s="118">
        <v>48000000</v>
      </c>
      <c r="AB80" s="40" t="s">
        <v>77</v>
      </c>
      <c r="AC80" s="40" t="s">
        <v>54</v>
      </c>
      <c r="AD80" s="40" t="s">
        <v>592</v>
      </c>
      <c r="AE80" s="434"/>
      <c r="AF80" s="434"/>
      <c r="AG80" s="305"/>
      <c r="AH80" s="305"/>
      <c r="AI80" s="434"/>
      <c r="AJ80" s="449"/>
    </row>
    <row r="81" spans="1:36" ht="24.95" customHeight="1">
      <c r="A81" s="430" t="s">
        <v>289</v>
      </c>
      <c r="B81" s="365"/>
      <c r="C81" s="377"/>
      <c r="D81" s="314"/>
      <c r="E81" s="305"/>
      <c r="F81" s="331"/>
      <c r="G81" s="379" t="s">
        <v>291</v>
      </c>
      <c r="H81" s="387"/>
      <c r="I81" s="385" t="s">
        <v>488</v>
      </c>
      <c r="J81" s="333">
        <v>0.7</v>
      </c>
      <c r="K81" s="71" t="s">
        <v>494</v>
      </c>
      <c r="L81" s="305"/>
      <c r="M81" s="196" t="s">
        <v>534</v>
      </c>
      <c r="N81" s="40">
        <v>2</v>
      </c>
      <c r="O81" s="40">
        <f>0.4+1.6</f>
        <v>2</v>
      </c>
      <c r="P81" s="210">
        <f t="shared" si="2"/>
        <v>1</v>
      </c>
      <c r="Q81" s="164">
        <v>45519</v>
      </c>
      <c r="R81" s="164">
        <v>45653</v>
      </c>
      <c r="S81" s="111">
        <f t="shared" ref="S81:S87" si="9">+R81-Q81</f>
        <v>134</v>
      </c>
      <c r="T81" s="40">
        <v>978560</v>
      </c>
      <c r="U81" s="40" t="s">
        <v>548</v>
      </c>
      <c r="V81" s="40" t="s">
        <v>551</v>
      </c>
      <c r="W81" s="51" t="s">
        <v>553</v>
      </c>
      <c r="X81" s="51" t="s">
        <v>554</v>
      </c>
      <c r="Y81" s="40" t="s">
        <v>555</v>
      </c>
      <c r="Z81" s="114" t="s">
        <v>586</v>
      </c>
      <c r="AA81" s="118">
        <v>48000000</v>
      </c>
      <c r="AB81" s="40" t="s">
        <v>77</v>
      </c>
      <c r="AC81" s="40" t="s">
        <v>54</v>
      </c>
      <c r="AD81" s="40" t="s">
        <v>592</v>
      </c>
      <c r="AE81" s="434"/>
      <c r="AF81" s="434"/>
      <c r="AG81" s="305"/>
      <c r="AH81" s="305"/>
      <c r="AI81" s="434"/>
      <c r="AJ81" s="449"/>
    </row>
    <row r="82" spans="1:36" ht="24.95" customHeight="1">
      <c r="A82" s="432"/>
      <c r="B82" s="365"/>
      <c r="C82" s="377"/>
      <c r="D82" s="314"/>
      <c r="E82" s="305"/>
      <c r="F82" s="331"/>
      <c r="G82" s="380"/>
      <c r="H82" s="387"/>
      <c r="I82" s="387"/>
      <c r="J82" s="335"/>
      <c r="K82" s="71" t="s">
        <v>489</v>
      </c>
      <c r="L82" s="305"/>
      <c r="M82" s="196" t="s">
        <v>534</v>
      </c>
      <c r="N82" s="40">
        <v>2</v>
      </c>
      <c r="O82" s="40">
        <f>0.8+1.2</f>
        <v>2</v>
      </c>
      <c r="P82" s="210">
        <f t="shared" si="2"/>
        <v>1</v>
      </c>
      <c r="Q82" s="164">
        <v>45519</v>
      </c>
      <c r="R82" s="164">
        <v>45653</v>
      </c>
      <c r="S82" s="111">
        <f t="shared" si="9"/>
        <v>134</v>
      </c>
      <c r="T82" s="40">
        <v>978560</v>
      </c>
      <c r="U82" s="40" t="s">
        <v>548</v>
      </c>
      <c r="V82" s="40" t="s">
        <v>551</v>
      </c>
      <c r="W82" s="51" t="s">
        <v>553</v>
      </c>
      <c r="X82" s="51" t="s">
        <v>554</v>
      </c>
      <c r="Y82" s="40" t="s">
        <v>555</v>
      </c>
      <c r="Z82" s="114"/>
      <c r="AA82" s="118"/>
      <c r="AB82" s="40" t="s">
        <v>77</v>
      </c>
      <c r="AC82" s="40" t="s">
        <v>54</v>
      </c>
      <c r="AD82" s="40" t="s">
        <v>592</v>
      </c>
      <c r="AE82" s="434"/>
      <c r="AF82" s="434"/>
      <c r="AG82" s="305"/>
      <c r="AH82" s="305"/>
      <c r="AI82" s="434"/>
      <c r="AJ82" s="449"/>
    </row>
    <row r="83" spans="1:36" ht="24.95" customHeight="1">
      <c r="A83" s="431"/>
      <c r="B83" s="366"/>
      <c r="C83" s="378"/>
      <c r="D83" s="315"/>
      <c r="E83" s="306"/>
      <c r="F83" s="332"/>
      <c r="G83" s="381"/>
      <c r="H83" s="386"/>
      <c r="I83" s="386"/>
      <c r="J83" s="334"/>
      <c r="K83" s="71" t="s">
        <v>490</v>
      </c>
      <c r="L83" s="306"/>
      <c r="M83" s="196" t="s">
        <v>535</v>
      </c>
      <c r="N83" s="40">
        <v>3</v>
      </c>
      <c r="O83" s="40">
        <f>1.1+1.9</f>
        <v>3</v>
      </c>
      <c r="P83" s="210">
        <f t="shared" si="2"/>
        <v>1</v>
      </c>
      <c r="Q83" s="164">
        <v>45519</v>
      </c>
      <c r="R83" s="164">
        <v>45653</v>
      </c>
      <c r="S83" s="111">
        <f t="shared" si="9"/>
        <v>134</v>
      </c>
      <c r="T83" s="40">
        <v>978560</v>
      </c>
      <c r="U83" s="40" t="s">
        <v>548</v>
      </c>
      <c r="V83" s="40" t="s">
        <v>551</v>
      </c>
      <c r="W83" s="51" t="s">
        <v>553</v>
      </c>
      <c r="X83" s="51" t="s">
        <v>554</v>
      </c>
      <c r="Y83" s="40" t="s">
        <v>555</v>
      </c>
      <c r="Z83" s="114" t="s">
        <v>587</v>
      </c>
      <c r="AA83" s="118">
        <v>254000000</v>
      </c>
      <c r="AB83" s="40" t="s">
        <v>77</v>
      </c>
      <c r="AC83" s="40" t="s">
        <v>54</v>
      </c>
      <c r="AD83" s="40" t="s">
        <v>592</v>
      </c>
      <c r="AE83" s="435"/>
      <c r="AF83" s="435"/>
      <c r="AG83" s="306"/>
      <c r="AH83" s="306"/>
      <c r="AI83" s="435"/>
      <c r="AJ83" s="450"/>
    </row>
    <row r="84" spans="1:36" ht="24.95" customHeight="1">
      <c r="A84" s="206"/>
      <c r="B84" s="307" t="s">
        <v>672</v>
      </c>
      <c r="C84" s="308"/>
      <c r="D84" s="308"/>
      <c r="E84" s="308"/>
      <c r="F84" s="308"/>
      <c r="G84" s="308"/>
      <c r="H84" s="308"/>
      <c r="I84" s="308"/>
      <c r="J84" s="308"/>
      <c r="K84" s="308"/>
      <c r="L84" s="308"/>
      <c r="M84" s="308"/>
      <c r="N84" s="308"/>
      <c r="O84" s="309"/>
      <c r="P84" s="212">
        <f>+AVERAGE(P79:P83)</f>
        <v>1</v>
      </c>
      <c r="Q84" s="223"/>
      <c r="R84" s="223"/>
      <c r="S84" s="238"/>
      <c r="T84" s="231"/>
      <c r="U84" s="231"/>
      <c r="V84" s="231"/>
      <c r="W84" s="232"/>
      <c r="X84" s="232"/>
      <c r="Y84" s="231"/>
      <c r="Z84" s="237"/>
      <c r="AA84" s="237"/>
      <c r="AB84" s="237"/>
      <c r="AC84" s="237"/>
      <c r="AD84" s="237"/>
      <c r="AE84" s="239">
        <f>+AE79</f>
        <v>2049323688</v>
      </c>
      <c r="AF84" s="239">
        <f>+AF79</f>
        <v>1333558739</v>
      </c>
      <c r="AG84" s="222"/>
      <c r="AH84" s="222"/>
      <c r="AI84" s="239">
        <f t="shared" ref="AI84:AJ84" si="10">+AI79</f>
        <v>976089342</v>
      </c>
      <c r="AJ84" s="240">
        <f t="shared" si="10"/>
        <v>0.73194326837972157</v>
      </c>
    </row>
    <row r="85" spans="1:36" ht="24.95" customHeight="1">
      <c r="A85" s="430" t="s">
        <v>292</v>
      </c>
      <c r="B85" s="388" t="s">
        <v>276</v>
      </c>
      <c r="C85" s="376" t="s">
        <v>601</v>
      </c>
      <c r="D85" s="388" t="s">
        <v>284</v>
      </c>
      <c r="E85" s="304" t="s">
        <v>387</v>
      </c>
      <c r="F85" s="427">
        <v>2024130010097</v>
      </c>
      <c r="G85" s="424" t="s">
        <v>392</v>
      </c>
      <c r="H85" s="385" t="s">
        <v>495</v>
      </c>
      <c r="I85" s="385" t="s">
        <v>496</v>
      </c>
      <c r="J85" s="333">
        <v>1</v>
      </c>
      <c r="K85" s="74" t="s">
        <v>545</v>
      </c>
      <c r="L85" s="304" t="s">
        <v>322</v>
      </c>
      <c r="M85" s="196" t="s">
        <v>539</v>
      </c>
      <c r="N85" s="40">
        <v>3</v>
      </c>
      <c r="O85" s="40">
        <f>1+1.5</f>
        <v>2.5</v>
      </c>
      <c r="P85" s="210">
        <f t="shared" si="2"/>
        <v>0.83333333333333337</v>
      </c>
      <c r="Q85" s="164" t="s">
        <v>322</v>
      </c>
      <c r="R85" s="164" t="s">
        <v>322</v>
      </c>
      <c r="S85" s="111">
        <v>0</v>
      </c>
      <c r="T85" s="40">
        <v>978560</v>
      </c>
      <c r="U85" s="40" t="s">
        <v>548</v>
      </c>
      <c r="V85" s="40" t="s">
        <v>551</v>
      </c>
      <c r="W85" s="51" t="s">
        <v>553</v>
      </c>
      <c r="X85" s="51" t="s">
        <v>554</v>
      </c>
      <c r="Y85" s="40" t="s">
        <v>555</v>
      </c>
      <c r="Z85" s="113" t="s">
        <v>558</v>
      </c>
      <c r="AA85" s="118">
        <v>300000000</v>
      </c>
      <c r="AB85" s="40" t="s">
        <v>77</v>
      </c>
      <c r="AC85" s="40" t="s">
        <v>54</v>
      </c>
      <c r="AD85" s="40" t="s">
        <v>592</v>
      </c>
      <c r="AE85" s="433">
        <v>293005614</v>
      </c>
      <c r="AF85" s="433">
        <v>267671439</v>
      </c>
      <c r="AG85" s="304" t="s">
        <v>590</v>
      </c>
      <c r="AH85" s="304"/>
      <c r="AI85" s="304"/>
      <c r="AJ85" s="433"/>
    </row>
    <row r="86" spans="1:36" ht="24.95" customHeight="1">
      <c r="A86" s="432"/>
      <c r="B86" s="389"/>
      <c r="C86" s="377"/>
      <c r="D86" s="389"/>
      <c r="E86" s="305"/>
      <c r="F86" s="428"/>
      <c r="G86" s="425"/>
      <c r="H86" s="387"/>
      <c r="I86" s="387"/>
      <c r="J86" s="335"/>
      <c r="K86" s="74" t="s">
        <v>497</v>
      </c>
      <c r="L86" s="305"/>
      <c r="M86" s="196" t="s">
        <v>534</v>
      </c>
      <c r="N86" s="40">
        <v>2</v>
      </c>
      <c r="O86" s="40">
        <v>2</v>
      </c>
      <c r="P86" s="210">
        <f t="shared" si="2"/>
        <v>1</v>
      </c>
      <c r="Q86" s="164">
        <v>45519</v>
      </c>
      <c r="R86" s="164">
        <v>45653</v>
      </c>
      <c r="S86" s="111">
        <f t="shared" si="9"/>
        <v>134</v>
      </c>
      <c r="T86" s="40">
        <v>978560</v>
      </c>
      <c r="U86" s="40" t="s">
        <v>548</v>
      </c>
      <c r="V86" s="40" t="s">
        <v>551</v>
      </c>
      <c r="W86" s="51" t="s">
        <v>553</v>
      </c>
      <c r="X86" s="51" t="s">
        <v>554</v>
      </c>
      <c r="Y86" s="40" t="s">
        <v>555</v>
      </c>
      <c r="Z86" s="113" t="s">
        <v>559</v>
      </c>
      <c r="AA86" s="118">
        <v>300000000</v>
      </c>
      <c r="AB86" s="40" t="s">
        <v>77</v>
      </c>
      <c r="AC86" s="40" t="s">
        <v>54</v>
      </c>
      <c r="AD86" s="40" t="s">
        <v>592</v>
      </c>
      <c r="AE86" s="434"/>
      <c r="AF86" s="434"/>
      <c r="AG86" s="305"/>
      <c r="AH86" s="305"/>
      <c r="AI86" s="305"/>
      <c r="AJ86" s="434"/>
    </row>
    <row r="87" spans="1:36" ht="24.95" customHeight="1">
      <c r="A87" s="431"/>
      <c r="B87" s="390"/>
      <c r="C87" s="378"/>
      <c r="D87" s="390"/>
      <c r="E87" s="306"/>
      <c r="F87" s="429"/>
      <c r="G87" s="426"/>
      <c r="H87" s="386"/>
      <c r="I87" s="386"/>
      <c r="J87" s="334"/>
      <c r="K87" s="74" t="s">
        <v>498</v>
      </c>
      <c r="L87" s="306"/>
      <c r="M87" s="196" t="s">
        <v>534</v>
      </c>
      <c r="N87" s="40">
        <v>2</v>
      </c>
      <c r="O87" s="40">
        <v>2</v>
      </c>
      <c r="P87" s="210">
        <f t="shared" si="2"/>
        <v>1</v>
      </c>
      <c r="Q87" s="164">
        <v>45519</v>
      </c>
      <c r="R87" s="164">
        <v>45653</v>
      </c>
      <c r="S87" s="111">
        <f t="shared" si="9"/>
        <v>134</v>
      </c>
      <c r="T87" s="40">
        <v>978560</v>
      </c>
      <c r="U87" s="40" t="s">
        <v>548</v>
      </c>
      <c r="V87" s="40" t="s">
        <v>551</v>
      </c>
      <c r="W87" s="51" t="s">
        <v>553</v>
      </c>
      <c r="X87" s="51" t="s">
        <v>554</v>
      </c>
      <c r="Y87" s="40" t="s">
        <v>555</v>
      </c>
      <c r="Z87" s="46" t="s">
        <v>560</v>
      </c>
      <c r="AA87" s="118">
        <v>300000000</v>
      </c>
      <c r="AB87" s="40" t="s">
        <v>77</v>
      </c>
      <c r="AC87" s="40" t="s">
        <v>54</v>
      </c>
      <c r="AD87" s="40" t="s">
        <v>592</v>
      </c>
      <c r="AE87" s="435"/>
      <c r="AF87" s="435"/>
      <c r="AG87" s="306"/>
      <c r="AH87" s="306"/>
      <c r="AI87" s="306"/>
      <c r="AJ87" s="435"/>
    </row>
    <row r="88" spans="1:36" ht="30" customHeight="1">
      <c r="B88" s="307" t="s">
        <v>673</v>
      </c>
      <c r="C88" s="308"/>
      <c r="D88" s="308"/>
      <c r="E88" s="308"/>
      <c r="F88" s="308"/>
      <c r="G88" s="308"/>
      <c r="H88" s="308"/>
      <c r="I88" s="308"/>
      <c r="J88" s="308"/>
      <c r="K88" s="308"/>
      <c r="L88" s="308"/>
      <c r="M88" s="308"/>
      <c r="N88" s="308"/>
      <c r="O88" s="309"/>
      <c r="P88" s="212">
        <f>+AVERAGE(P85:P87)</f>
        <v>0.94444444444444453</v>
      </c>
      <c r="Q88" s="223"/>
      <c r="R88" s="223"/>
      <c r="S88" s="238"/>
      <c r="T88" s="231"/>
      <c r="U88" s="231"/>
      <c r="V88" s="231"/>
      <c r="W88" s="232"/>
      <c r="X88" s="232"/>
      <c r="Y88" s="231"/>
      <c r="Z88" s="237"/>
      <c r="AA88" s="237"/>
      <c r="AB88" s="237"/>
      <c r="AC88" s="237"/>
      <c r="AD88" s="237"/>
      <c r="AE88" s="239">
        <f>+AE85</f>
        <v>293005614</v>
      </c>
      <c r="AF88" s="239">
        <f>+AF85</f>
        <v>267671439</v>
      </c>
      <c r="AG88" s="222"/>
      <c r="AH88" s="222"/>
      <c r="AI88" s="239">
        <f t="shared" ref="AI88:AJ88" si="11">+AI85</f>
        <v>0</v>
      </c>
      <c r="AJ88" s="240">
        <f t="shared" si="11"/>
        <v>0</v>
      </c>
    </row>
    <row r="89" spans="1:36" ht="54.95" customHeight="1">
      <c r="N89" s="213" t="s">
        <v>674</v>
      </c>
      <c r="P89" s="214">
        <f>+(P21+P26+P33+P39+P43+P50+P55+P63+P75+P78+P84+P88)/12</f>
        <v>0.87464616402116402</v>
      </c>
      <c r="Q89" s="112"/>
      <c r="AE89" s="239">
        <f>+AE21+AE26+AE33+AE39+AE43+AE50+AE55+AE63+AE75+AE78+AE84+AE88</f>
        <v>10065626046</v>
      </c>
      <c r="AF89" s="239">
        <f>+AF21+AF26+AF33+AF39+AF43+AF50+AF55+AF63+AF75+AF78+AF84+AF88</f>
        <v>25503146468</v>
      </c>
      <c r="AI89" s="239">
        <f>+AI21+AI26+AI33+AI39+AI43+AI50+AI55+AI63+AI75+AI78+AI84+AI88</f>
        <v>20348742525</v>
      </c>
      <c r="AJ89" s="242">
        <f>+AI89/AF89</f>
        <v>0.7978914503954454</v>
      </c>
    </row>
    <row r="90" spans="1:36" ht="54.95" customHeight="1">
      <c r="Q90" s="112"/>
    </row>
    <row r="91" spans="1:36" ht="54.95" customHeight="1">
      <c r="Q91" s="112"/>
    </row>
    <row r="92" spans="1:36" ht="54.95" customHeight="1">
      <c r="Q92" s="112"/>
    </row>
  </sheetData>
  <mergeCells count="271">
    <mergeCell ref="AJ76:AJ77"/>
    <mergeCell ref="AJ79:AJ83"/>
    <mergeCell ref="AJ85:AJ87"/>
    <mergeCell ref="AJ9:AJ20"/>
    <mergeCell ref="AJ22:AJ25"/>
    <mergeCell ref="AJ27:AJ32"/>
    <mergeCell ref="AJ34:AJ38"/>
    <mergeCell ref="AJ40:AJ42"/>
    <mergeCell ref="AJ44:AJ49"/>
    <mergeCell ref="AJ51:AJ54"/>
    <mergeCell ref="AJ56:AJ62"/>
    <mergeCell ref="AJ64:AJ74"/>
    <mergeCell ref="AI9:AI20"/>
    <mergeCell ref="AI40:AI42"/>
    <mergeCell ref="AI44:AI49"/>
    <mergeCell ref="AI51:AI54"/>
    <mergeCell ref="AI56:AI62"/>
    <mergeCell ref="AI64:AI74"/>
    <mergeCell ref="AI76:AI77"/>
    <mergeCell ref="AI79:AI83"/>
    <mergeCell ref="AI85:AI87"/>
    <mergeCell ref="AI22:AI25"/>
    <mergeCell ref="AI27:AI32"/>
    <mergeCell ref="AI34:AI38"/>
    <mergeCell ref="AE64:AE74"/>
    <mergeCell ref="AE76:AE77"/>
    <mergeCell ref="AE79:AE83"/>
    <mergeCell ref="AE85:AE87"/>
    <mergeCell ref="AF9:AF20"/>
    <mergeCell ref="AF40:AF42"/>
    <mergeCell ref="AF44:AF49"/>
    <mergeCell ref="AF51:AF54"/>
    <mergeCell ref="AF56:AF62"/>
    <mergeCell ref="AF64:AF74"/>
    <mergeCell ref="AF76:AF77"/>
    <mergeCell ref="AF79:AF83"/>
    <mergeCell ref="AF85:AF87"/>
    <mergeCell ref="AE9:AE20"/>
    <mergeCell ref="AE40:AE42"/>
    <mergeCell ref="AE44:AE49"/>
    <mergeCell ref="AE51:AE54"/>
    <mergeCell ref="AE56:AE62"/>
    <mergeCell ref="AF22:AF25"/>
    <mergeCell ref="AF27:AF32"/>
    <mergeCell ref="AF34:AF38"/>
    <mergeCell ref="AE22:AE25"/>
    <mergeCell ref="AE27:AE32"/>
    <mergeCell ref="AE34:AE38"/>
    <mergeCell ref="L56:L62"/>
    <mergeCell ref="L64:L74"/>
    <mergeCell ref="L76:L77"/>
    <mergeCell ref="L79:L83"/>
    <mergeCell ref="L85:L87"/>
    <mergeCell ref="L27:L32"/>
    <mergeCell ref="L34:L38"/>
    <mergeCell ref="L40:L42"/>
    <mergeCell ref="L44:L49"/>
    <mergeCell ref="L51:L54"/>
    <mergeCell ref="A79:A80"/>
    <mergeCell ref="A81:A83"/>
    <mergeCell ref="A85:A87"/>
    <mergeCell ref="E85:E87"/>
    <mergeCell ref="D85:D87"/>
    <mergeCell ref="C85:C87"/>
    <mergeCell ref="B85:B87"/>
    <mergeCell ref="G81:G83"/>
    <mergeCell ref="B79:B83"/>
    <mergeCell ref="F79:F83"/>
    <mergeCell ref="E79:E83"/>
    <mergeCell ref="D79:D83"/>
    <mergeCell ref="C79:C83"/>
    <mergeCell ref="G79:G80"/>
    <mergeCell ref="J76:J77"/>
    <mergeCell ref="H64:H68"/>
    <mergeCell ref="I64:I68"/>
    <mergeCell ref="H69:H70"/>
    <mergeCell ref="I69:I70"/>
    <mergeCell ref="H71:H74"/>
    <mergeCell ref="I71:I74"/>
    <mergeCell ref="H85:H87"/>
    <mergeCell ref="I85:I87"/>
    <mergeCell ref="J85:J87"/>
    <mergeCell ref="H79:H83"/>
    <mergeCell ref="I79:I80"/>
    <mergeCell ref="I81:I83"/>
    <mergeCell ref="J79:J80"/>
    <mergeCell ref="J81:J83"/>
    <mergeCell ref="B78:O78"/>
    <mergeCell ref="B84:O84"/>
    <mergeCell ref="G85:G87"/>
    <mergeCell ref="F85:F87"/>
    <mergeCell ref="A76:A77"/>
    <mergeCell ref="G76:G77"/>
    <mergeCell ref="F76:F77"/>
    <mergeCell ref="E76:E77"/>
    <mergeCell ref="D76:D77"/>
    <mergeCell ref="C76:C77"/>
    <mergeCell ref="B76:B77"/>
    <mergeCell ref="H76:H77"/>
    <mergeCell ref="I76:I77"/>
    <mergeCell ref="J56:J59"/>
    <mergeCell ref="J60:J62"/>
    <mergeCell ref="A56:A62"/>
    <mergeCell ref="A64:A74"/>
    <mergeCell ref="D64:D68"/>
    <mergeCell ref="C64:C68"/>
    <mergeCell ref="B64:B68"/>
    <mergeCell ref="D69:D70"/>
    <mergeCell ref="C69:C70"/>
    <mergeCell ref="B69:B70"/>
    <mergeCell ref="D71:D74"/>
    <mergeCell ref="C71:C74"/>
    <mergeCell ref="B71:B74"/>
    <mergeCell ref="E64:E74"/>
    <mergeCell ref="F64:F74"/>
    <mergeCell ref="G64:G74"/>
    <mergeCell ref="G56:G62"/>
    <mergeCell ref="F56:F62"/>
    <mergeCell ref="J64:J68"/>
    <mergeCell ref="J69:J70"/>
    <mergeCell ref="J71:J74"/>
    <mergeCell ref="I51:I54"/>
    <mergeCell ref="H60:H62"/>
    <mergeCell ref="H56:H59"/>
    <mergeCell ref="I56:I59"/>
    <mergeCell ref="I60:I62"/>
    <mergeCell ref="D60:D62"/>
    <mergeCell ref="C60:C62"/>
    <mergeCell ref="B60:B62"/>
    <mergeCell ref="E56:E62"/>
    <mergeCell ref="D56:D59"/>
    <mergeCell ref="C56:C59"/>
    <mergeCell ref="B56:B59"/>
    <mergeCell ref="H51:H54"/>
    <mergeCell ref="J51:J54"/>
    <mergeCell ref="A51:A54"/>
    <mergeCell ref="B51:B54"/>
    <mergeCell ref="C51:C54"/>
    <mergeCell ref="G51:G54"/>
    <mergeCell ref="F51:F54"/>
    <mergeCell ref="E51:E54"/>
    <mergeCell ref="D51:D54"/>
    <mergeCell ref="J40:J42"/>
    <mergeCell ref="I40:I42"/>
    <mergeCell ref="H40:H42"/>
    <mergeCell ref="A44:A49"/>
    <mergeCell ref="B44:B49"/>
    <mergeCell ref="C44:C49"/>
    <mergeCell ref="D44:D49"/>
    <mergeCell ref="E44:E49"/>
    <mergeCell ref="F44:F49"/>
    <mergeCell ref="G44:G49"/>
    <mergeCell ref="H44:H49"/>
    <mergeCell ref="I44:I49"/>
    <mergeCell ref="J44:J49"/>
    <mergeCell ref="A40:A42"/>
    <mergeCell ref="B40:B42"/>
    <mergeCell ref="C40:C42"/>
    <mergeCell ref="A27:A32"/>
    <mergeCell ref="D34:D35"/>
    <mergeCell ref="C34:C38"/>
    <mergeCell ref="B34:B38"/>
    <mergeCell ref="A34:A38"/>
    <mergeCell ref="D36:D38"/>
    <mergeCell ref="J27:J32"/>
    <mergeCell ref="I27:I32"/>
    <mergeCell ref="H27:H32"/>
    <mergeCell ref="G27:G32"/>
    <mergeCell ref="F27:F32"/>
    <mergeCell ref="E27:E32"/>
    <mergeCell ref="B27:B32"/>
    <mergeCell ref="C27:C32"/>
    <mergeCell ref="D27:D32"/>
    <mergeCell ref="F34:F38"/>
    <mergeCell ref="E22:E25"/>
    <mergeCell ref="F22:F25"/>
    <mergeCell ref="G22:G25"/>
    <mergeCell ref="H22:H25"/>
    <mergeCell ref="I22:I25"/>
    <mergeCell ref="D40:D42"/>
    <mergeCell ref="E40:E42"/>
    <mergeCell ref="H34:H35"/>
    <mergeCell ref="H36:H38"/>
    <mergeCell ref="I34:I35"/>
    <mergeCell ref="I36:I38"/>
    <mergeCell ref="L9:L20"/>
    <mergeCell ref="L22:L25"/>
    <mergeCell ref="J9:J15"/>
    <mergeCell ref="I16:I18"/>
    <mergeCell ref="I19:I20"/>
    <mergeCell ref="J16:J18"/>
    <mergeCell ref="J19:J20"/>
    <mergeCell ref="A9:A20"/>
    <mergeCell ref="D9:D15"/>
    <mergeCell ref="D16:D18"/>
    <mergeCell ref="D19:D20"/>
    <mergeCell ref="C9:C20"/>
    <mergeCell ref="E9:E20"/>
    <mergeCell ref="B9:B20"/>
    <mergeCell ref="F9:F20"/>
    <mergeCell ref="G9:G20"/>
    <mergeCell ref="H9:H15"/>
    <mergeCell ref="H16:H18"/>
    <mergeCell ref="H19:H20"/>
    <mergeCell ref="I9:I15"/>
    <mergeCell ref="A22:A25"/>
    <mergeCell ref="B22:B25"/>
    <mergeCell ref="C22:C25"/>
    <mergeCell ref="D22:D25"/>
    <mergeCell ref="AF1:AI1"/>
    <mergeCell ref="AF2:AI2"/>
    <mergeCell ref="AF3:AI3"/>
    <mergeCell ref="AF4:AI4"/>
    <mergeCell ref="C1:AE1"/>
    <mergeCell ref="C2:AE2"/>
    <mergeCell ref="C3:AE3"/>
    <mergeCell ref="C4:AE4"/>
    <mergeCell ref="A6:V7"/>
    <mergeCell ref="A5:B5"/>
    <mergeCell ref="A1:B4"/>
    <mergeCell ref="W6:AB7"/>
    <mergeCell ref="C5:AI5"/>
    <mergeCell ref="AC6:AI7"/>
    <mergeCell ref="AG85:AG87"/>
    <mergeCell ref="B21:O21"/>
    <mergeCell ref="B26:O26"/>
    <mergeCell ref="B33:O33"/>
    <mergeCell ref="B39:O39"/>
    <mergeCell ref="B43:O43"/>
    <mergeCell ref="B50:O50"/>
    <mergeCell ref="B55:O55"/>
    <mergeCell ref="B63:O63"/>
    <mergeCell ref="B75:O75"/>
    <mergeCell ref="M44:M45"/>
    <mergeCell ref="N44:N45"/>
    <mergeCell ref="Q44:Q45"/>
    <mergeCell ref="R44:R45"/>
    <mergeCell ref="S44:S45"/>
    <mergeCell ref="G34:G38"/>
    <mergeCell ref="F40:F42"/>
    <mergeCell ref="G40:G42"/>
    <mergeCell ref="E34:E38"/>
    <mergeCell ref="J34:J35"/>
    <mergeCell ref="J36:J38"/>
    <mergeCell ref="P44:P45"/>
    <mergeCell ref="O44:O45"/>
    <mergeCell ref="J22:J25"/>
    <mergeCell ref="AH85:AH87"/>
    <mergeCell ref="B88:O88"/>
    <mergeCell ref="AG9:AG20"/>
    <mergeCell ref="AH9:AH20"/>
    <mergeCell ref="AG22:AG25"/>
    <mergeCell ref="AH22:AH25"/>
    <mergeCell ref="AG27:AG32"/>
    <mergeCell ref="AH27:AH32"/>
    <mergeCell ref="AG34:AG38"/>
    <mergeCell ref="AH34:AH38"/>
    <mergeCell ref="AG40:AG42"/>
    <mergeCell ref="AH40:AH42"/>
    <mergeCell ref="AG44:AG49"/>
    <mergeCell ref="AH44:AH49"/>
    <mergeCell ref="AG51:AG54"/>
    <mergeCell ref="AH51:AH54"/>
    <mergeCell ref="AG56:AG62"/>
    <mergeCell ref="AH56:AH62"/>
    <mergeCell ref="AG64:AG74"/>
    <mergeCell ref="AH64:AH74"/>
    <mergeCell ref="AG76:AG77"/>
    <mergeCell ref="AH76:AH77"/>
    <mergeCell ref="AG79:AG83"/>
    <mergeCell ref="AH79:AH83"/>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ANEXO1!$F$15:$F$22</xm:f>
          </x14:formula1>
          <xm:sqref>L88:L95</xm:sqref>
        </x14:dataValidation>
        <x14:dataValidation type="list" allowBlank="1" showInputMessage="1" showErrorMessage="1">
          <x14:formula1>
            <xm:f>ANEXO1!$F$15:$F$23</xm:f>
          </x14:formula1>
          <xm:sqref>L9:L20 L22:L87</xm:sqref>
        </x14:dataValidation>
        <x14:dataValidation type="list" allowBlank="1" showInputMessage="1" showErrorMessage="1">
          <x14:formula1>
            <xm:f>ANEXO1!$A$2:$A$21</xm:f>
          </x14:formula1>
          <xm:sqref>AB9:AB87</xm:sqref>
        </x14:dataValidation>
        <x14:dataValidation type="list" allowBlank="1" showInputMessage="1" showErrorMessage="1">
          <x14:formula1>
            <xm:f>ANEXO1!$F$2:$F$7</xm:f>
          </x14:formula1>
          <xm:sqref>AC20:AC87</xm:sqref>
        </x14:dataValidation>
        <x14:dataValidation type="list" allowBlank="1" showInputMessage="1" showErrorMessage="1">
          <x14:formula1>
            <xm:f>ANEXO1!$H$10:$H$11</xm:f>
          </x14:formula1>
          <xm:sqref>Y22:Y87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458" t="s">
        <v>37</v>
      </c>
      <c r="B2" s="459"/>
      <c r="C2" s="459"/>
      <c r="D2" s="459"/>
      <c r="E2" s="459"/>
      <c r="F2" s="459"/>
      <c r="G2" s="460"/>
    </row>
    <row r="3" spans="1:7" s="6" customFormat="1">
      <c r="A3" s="31" t="s">
        <v>38</v>
      </c>
      <c r="B3" s="461" t="s">
        <v>39</v>
      </c>
      <c r="C3" s="461"/>
      <c r="D3" s="461"/>
      <c r="E3" s="461"/>
      <c r="F3" s="461"/>
      <c r="G3" s="33" t="s">
        <v>40</v>
      </c>
    </row>
    <row r="4" spans="1:7" ht="12.75" customHeight="1">
      <c r="A4" s="34">
        <v>45489</v>
      </c>
      <c r="B4" s="462" t="s">
        <v>223</v>
      </c>
      <c r="C4" s="462"/>
      <c r="D4" s="462"/>
      <c r="E4" s="462"/>
      <c r="F4" s="462"/>
      <c r="G4" s="35" t="s">
        <v>224</v>
      </c>
    </row>
    <row r="5" spans="1:7" ht="12.75" customHeight="1">
      <c r="A5" s="36"/>
      <c r="B5" s="462"/>
      <c r="C5" s="462"/>
      <c r="D5" s="462"/>
      <c r="E5" s="462"/>
      <c r="F5" s="462"/>
      <c r="G5" s="35"/>
    </row>
    <row r="6" spans="1:7">
      <c r="A6" s="36"/>
      <c r="B6" s="457"/>
      <c r="C6" s="457"/>
      <c r="D6" s="457"/>
      <c r="E6" s="457"/>
      <c r="F6" s="457"/>
      <c r="G6" s="38"/>
    </row>
    <row r="7" spans="1:7">
      <c r="A7" s="36"/>
      <c r="B7" s="457"/>
      <c r="C7" s="457"/>
      <c r="D7" s="457"/>
      <c r="E7" s="457"/>
      <c r="F7" s="457"/>
      <c r="G7" s="38"/>
    </row>
    <row r="8" spans="1:7">
      <c r="A8" s="36"/>
      <c r="B8" s="37"/>
      <c r="C8" s="37"/>
      <c r="D8" s="37"/>
      <c r="E8" s="37"/>
      <c r="F8" s="37"/>
      <c r="G8" s="38"/>
    </row>
    <row r="9" spans="1:7">
      <c r="A9" s="463" t="s">
        <v>225</v>
      </c>
      <c r="B9" s="464"/>
      <c r="C9" s="464"/>
      <c r="D9" s="464"/>
      <c r="E9" s="464"/>
      <c r="F9" s="464"/>
      <c r="G9" s="465"/>
    </row>
    <row r="10" spans="1:7" s="6" customFormat="1">
      <c r="A10" s="32"/>
      <c r="B10" s="461" t="s">
        <v>41</v>
      </c>
      <c r="C10" s="461"/>
      <c r="D10" s="461" t="s">
        <v>42</v>
      </c>
      <c r="E10" s="461"/>
      <c r="F10" s="32" t="s">
        <v>38</v>
      </c>
      <c r="G10" s="32" t="s">
        <v>43</v>
      </c>
    </row>
    <row r="11" spans="1:7">
      <c r="A11" s="39" t="s">
        <v>44</v>
      </c>
      <c r="B11" s="462" t="s">
        <v>45</v>
      </c>
      <c r="C11" s="462"/>
      <c r="D11" s="466" t="s">
        <v>46</v>
      </c>
      <c r="E11" s="466"/>
      <c r="F11" s="36" t="s">
        <v>79</v>
      </c>
      <c r="G11" s="38"/>
    </row>
    <row r="12" spans="1:7">
      <c r="A12" s="39" t="s">
        <v>47</v>
      </c>
      <c r="B12" s="466" t="s">
        <v>48</v>
      </c>
      <c r="C12" s="466"/>
      <c r="D12" s="466" t="s">
        <v>80</v>
      </c>
      <c r="E12" s="466"/>
      <c r="F12" s="36" t="s">
        <v>79</v>
      </c>
      <c r="G12" s="38"/>
    </row>
    <row r="13" spans="1:7">
      <c r="A13" s="39" t="s">
        <v>49</v>
      </c>
      <c r="B13" s="466" t="s">
        <v>48</v>
      </c>
      <c r="C13" s="466"/>
      <c r="D13" s="466" t="s">
        <v>80</v>
      </c>
      <c r="E13" s="466"/>
      <c r="F13" s="36" t="s">
        <v>79</v>
      </c>
      <c r="G13" s="3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2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workbookViewId="0">
      <selection activeCell="H9" sqref="H9"/>
    </sheetView>
  </sheetViews>
  <sheetFormatPr baseColWidth="10" defaultColWidth="10.875" defaultRowHeight="14.25"/>
  <cols>
    <col min="1" max="1" width="55.375" customWidth="1"/>
    <col min="5" max="5" width="20.125" customWidth="1"/>
    <col min="6" max="6" width="34.625" customWidth="1"/>
    <col min="8" max="8" width="32.5" bestFit="1" customWidth="1"/>
  </cols>
  <sheetData>
    <row r="1" spans="1:8" ht="52.5" customHeight="1">
      <c r="A1" s="29" t="s">
        <v>50</v>
      </c>
      <c r="E1" s="7" t="s">
        <v>51</v>
      </c>
      <c r="F1" s="7" t="s">
        <v>52</v>
      </c>
    </row>
    <row r="2" spans="1:8" ht="25.5" customHeight="1">
      <c r="A2" s="28" t="s">
        <v>53</v>
      </c>
      <c r="E2" s="8">
        <v>0</v>
      </c>
      <c r="F2" s="9" t="s">
        <v>54</v>
      </c>
    </row>
    <row r="3" spans="1:8" ht="45" customHeight="1">
      <c r="A3" s="28" t="s">
        <v>55</v>
      </c>
      <c r="E3" s="8">
        <v>1</v>
      </c>
      <c r="F3" s="9" t="s">
        <v>56</v>
      </c>
    </row>
    <row r="4" spans="1:8" ht="45" customHeight="1">
      <c r="A4" s="28" t="s">
        <v>57</v>
      </c>
      <c r="E4" s="8">
        <v>2</v>
      </c>
      <c r="F4" s="9" t="s">
        <v>58</v>
      </c>
    </row>
    <row r="5" spans="1:8" ht="45" customHeight="1">
      <c r="A5" s="28" t="s">
        <v>59</v>
      </c>
      <c r="E5" s="8">
        <v>3</v>
      </c>
      <c r="F5" s="9" t="s">
        <v>60</v>
      </c>
    </row>
    <row r="6" spans="1:8" ht="45" customHeight="1">
      <c r="A6" s="28" t="s">
        <v>61</v>
      </c>
      <c r="E6" s="8">
        <v>4</v>
      </c>
      <c r="F6" s="9" t="s">
        <v>62</v>
      </c>
    </row>
    <row r="7" spans="1:8" ht="45" customHeight="1">
      <c r="A7" s="28" t="s">
        <v>63</v>
      </c>
      <c r="E7" s="8">
        <v>5</v>
      </c>
      <c r="F7" s="9" t="s">
        <v>64</v>
      </c>
    </row>
    <row r="8" spans="1:8" ht="45" customHeight="1">
      <c r="A8" s="28" t="s">
        <v>65</v>
      </c>
    </row>
    <row r="9" spans="1:8" ht="45" customHeight="1">
      <c r="A9" s="28" t="s">
        <v>66</v>
      </c>
      <c r="F9" s="7" t="s">
        <v>177</v>
      </c>
      <c r="H9" s="7" t="s">
        <v>557</v>
      </c>
    </row>
    <row r="10" spans="1:8" ht="45" customHeight="1">
      <c r="A10" s="28" t="s">
        <v>67</v>
      </c>
      <c r="F10" s="56" t="s">
        <v>373</v>
      </c>
      <c r="H10" s="56" t="s">
        <v>555</v>
      </c>
    </row>
    <row r="11" spans="1:8" ht="45" customHeight="1">
      <c r="A11" s="28" t="s">
        <v>68</v>
      </c>
      <c r="F11" s="56" t="s">
        <v>374</v>
      </c>
      <c r="H11" s="56" t="s">
        <v>556</v>
      </c>
    </row>
    <row r="12" spans="1:8" ht="45" customHeight="1">
      <c r="A12" s="28" t="s">
        <v>69</v>
      </c>
      <c r="F12" s="56" t="s">
        <v>375</v>
      </c>
    </row>
    <row r="13" spans="1:8" ht="45" customHeight="1">
      <c r="A13" s="28" t="s">
        <v>70</v>
      </c>
    </row>
    <row r="14" spans="1:8" ht="45" customHeight="1">
      <c r="A14" s="28" t="s">
        <v>71</v>
      </c>
      <c r="F14" s="7" t="s">
        <v>210</v>
      </c>
    </row>
    <row r="15" spans="1:8" ht="45" customHeight="1">
      <c r="A15" s="28" t="s">
        <v>72</v>
      </c>
      <c r="F15" t="s">
        <v>211</v>
      </c>
    </row>
    <row r="16" spans="1:8" ht="45" customHeight="1">
      <c r="A16" s="28" t="s">
        <v>73</v>
      </c>
      <c r="F16" t="s">
        <v>207</v>
      </c>
    </row>
    <row r="17" spans="1:6" ht="45" customHeight="1">
      <c r="A17" s="28" t="s">
        <v>74</v>
      </c>
      <c r="F17" t="s">
        <v>215</v>
      </c>
    </row>
    <row r="18" spans="1:6" ht="45" customHeight="1">
      <c r="A18" s="28" t="s">
        <v>75</v>
      </c>
      <c r="F18" t="s">
        <v>208</v>
      </c>
    </row>
    <row r="19" spans="1:6" ht="45" customHeight="1">
      <c r="A19" s="28" t="s">
        <v>76</v>
      </c>
      <c r="F19" t="s">
        <v>209</v>
      </c>
    </row>
    <row r="20" spans="1:6" ht="45" customHeight="1">
      <c r="A20" s="28" t="s">
        <v>77</v>
      </c>
      <c r="F20" t="s">
        <v>212</v>
      </c>
    </row>
    <row r="21" spans="1:6" ht="45" customHeight="1">
      <c r="A21" s="28" t="s">
        <v>78</v>
      </c>
      <c r="F21" t="s">
        <v>213</v>
      </c>
    </row>
    <row r="22" spans="1:6" ht="45" customHeight="1">
      <c r="F22" t="s">
        <v>214</v>
      </c>
    </row>
    <row r="23" spans="1:6" ht="45" customHeight="1">
      <c r="F23" t="s">
        <v>322</v>
      </c>
    </row>
    <row r="24" spans="1:6" ht="45" customHeight="1"/>
    <row r="25" spans="1:6" ht="45" customHeight="1"/>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6"/>
  <sheetViews>
    <sheetView workbookViewId="0">
      <selection activeCell="B35" sqref="B35:B36"/>
    </sheetView>
  </sheetViews>
  <sheetFormatPr baseColWidth="10" defaultRowHeight="14.25"/>
  <cols>
    <col min="1" max="1" width="67" customWidth="1"/>
    <col min="2" max="2" width="65.5" bestFit="1" customWidth="1"/>
    <col min="3" max="3" width="72.125" customWidth="1"/>
  </cols>
  <sheetData>
    <row r="3" spans="1:1">
      <c r="A3" s="134" t="s">
        <v>615</v>
      </c>
    </row>
    <row r="4" spans="1:1">
      <c r="A4" s="135" t="s">
        <v>248</v>
      </c>
    </row>
    <row r="5" spans="1:1">
      <c r="A5" s="136" t="s">
        <v>382</v>
      </c>
    </row>
    <row r="6" spans="1:1">
      <c r="A6" s="136" t="s">
        <v>381</v>
      </c>
    </row>
    <row r="7" spans="1:1">
      <c r="A7" s="135" t="s">
        <v>371</v>
      </c>
    </row>
    <row r="8" spans="1:1">
      <c r="A8" s="136" t="s">
        <v>389</v>
      </c>
    </row>
    <row r="9" spans="1:1">
      <c r="A9" s="135" t="s">
        <v>230</v>
      </c>
    </row>
    <row r="10" spans="1:1">
      <c r="A10" s="136" t="s">
        <v>379</v>
      </c>
    </row>
    <row r="11" spans="1:1">
      <c r="A11" s="136" t="s">
        <v>380</v>
      </c>
    </row>
    <row r="12" spans="1:1">
      <c r="A12" s="136" t="s">
        <v>617</v>
      </c>
    </row>
    <row r="13" spans="1:1">
      <c r="A13" s="135" t="s">
        <v>276</v>
      </c>
    </row>
    <row r="14" spans="1:1">
      <c r="A14" s="136" t="s">
        <v>388</v>
      </c>
    </row>
    <row r="15" spans="1:1">
      <c r="A15" s="136" t="s">
        <v>387</v>
      </c>
    </row>
    <row r="16" spans="1:1">
      <c r="A16" s="135" t="s">
        <v>261</v>
      </c>
    </row>
    <row r="17" spans="1:1">
      <c r="A17" s="136" t="s">
        <v>383</v>
      </c>
    </row>
    <row r="18" spans="1:1">
      <c r="A18" s="135" t="s">
        <v>305</v>
      </c>
    </row>
    <row r="19" spans="1:1">
      <c r="A19" s="136" t="s">
        <v>384</v>
      </c>
    </row>
    <row r="20" spans="1:1">
      <c r="A20" s="135" t="s">
        <v>257</v>
      </c>
    </row>
    <row r="21" spans="1:1">
      <c r="A21" s="136" t="s">
        <v>390</v>
      </c>
    </row>
    <row r="22" spans="1:1">
      <c r="A22" s="135" t="s">
        <v>370</v>
      </c>
    </row>
    <row r="23" spans="1:1">
      <c r="A23" s="136" t="s">
        <v>385</v>
      </c>
    </row>
    <row r="24" spans="1:1">
      <c r="A24" s="136" t="s">
        <v>617</v>
      </c>
    </row>
    <row r="25" spans="1:1">
      <c r="A25" s="135" t="s">
        <v>281</v>
      </c>
    </row>
    <row r="26" spans="1:1">
      <c r="A26" s="136" t="s">
        <v>386</v>
      </c>
    </row>
    <row r="27" spans="1:1">
      <c r="A27" s="135" t="s">
        <v>617</v>
      </c>
    </row>
    <row r="28" spans="1:1">
      <c r="A28" s="136" t="s">
        <v>617</v>
      </c>
    </row>
    <row r="29" spans="1:1">
      <c r="A29" s="135" t="s">
        <v>616</v>
      </c>
    </row>
    <row r="33" spans="1:3" ht="15" thickBot="1"/>
    <row r="34" spans="1:3" ht="21" thickBot="1">
      <c r="A34" s="137" t="s">
        <v>619</v>
      </c>
      <c r="B34" s="138" t="s">
        <v>33</v>
      </c>
      <c r="C34" s="139" t="s">
        <v>618</v>
      </c>
    </row>
    <row r="35" spans="1:3" ht="30">
      <c r="A35" s="469" t="s">
        <v>227</v>
      </c>
      <c r="B35" s="467" t="s">
        <v>248</v>
      </c>
      <c r="C35" s="140" t="s">
        <v>382</v>
      </c>
    </row>
    <row r="36" spans="1:3" ht="45">
      <c r="A36" s="470"/>
      <c r="B36" s="468"/>
      <c r="C36" s="142" t="s">
        <v>381</v>
      </c>
    </row>
    <row r="37" spans="1:3" ht="30">
      <c r="A37" s="470"/>
      <c r="B37" s="468" t="s">
        <v>230</v>
      </c>
      <c r="C37" s="142" t="s">
        <v>379</v>
      </c>
    </row>
    <row r="38" spans="1:3" ht="30">
      <c r="A38" s="470"/>
      <c r="B38" s="468"/>
      <c r="C38" s="142" t="s">
        <v>380</v>
      </c>
    </row>
    <row r="39" spans="1:3" ht="45">
      <c r="A39" s="470"/>
      <c r="B39" s="468" t="s">
        <v>276</v>
      </c>
      <c r="C39" s="142" t="s">
        <v>388</v>
      </c>
    </row>
    <row r="40" spans="1:3" ht="30">
      <c r="A40" s="470"/>
      <c r="B40" s="468"/>
      <c r="C40" s="142" t="s">
        <v>387</v>
      </c>
    </row>
    <row r="41" spans="1:3" ht="60">
      <c r="A41" s="470"/>
      <c r="B41" s="141" t="s">
        <v>261</v>
      </c>
      <c r="C41" s="142" t="s">
        <v>383</v>
      </c>
    </row>
    <row r="42" spans="1:3" ht="30">
      <c r="A42" s="470"/>
      <c r="B42" s="141" t="s">
        <v>257</v>
      </c>
      <c r="C42" s="142" t="s">
        <v>390</v>
      </c>
    </row>
    <row r="43" spans="1:3" ht="45">
      <c r="A43" s="470"/>
      <c r="B43" s="141" t="s">
        <v>370</v>
      </c>
      <c r="C43" s="142" t="s">
        <v>385</v>
      </c>
    </row>
    <row r="44" spans="1:3" ht="30">
      <c r="A44" s="471"/>
      <c r="B44" s="143" t="s">
        <v>281</v>
      </c>
      <c r="C44" s="144" t="s">
        <v>386</v>
      </c>
    </row>
    <row r="45" spans="1:3" ht="59.1" customHeight="1">
      <c r="A45" s="145" t="s">
        <v>269</v>
      </c>
      <c r="B45" s="146" t="s">
        <v>371</v>
      </c>
      <c r="C45" s="147" t="s">
        <v>389</v>
      </c>
    </row>
    <row r="46" spans="1:3" ht="59.1" customHeight="1" thickBot="1">
      <c r="A46" s="148" t="s">
        <v>302</v>
      </c>
      <c r="B46" s="149" t="s">
        <v>305</v>
      </c>
      <c r="C46" s="150" t="s">
        <v>384</v>
      </c>
    </row>
  </sheetData>
  <mergeCells count="4">
    <mergeCell ref="B35:B36"/>
    <mergeCell ref="B37:B38"/>
    <mergeCell ref="B39:B40"/>
    <mergeCell ref="A35:A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Hoja3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USUARIO</cp:lastModifiedBy>
  <dcterms:created xsi:type="dcterms:W3CDTF">2024-07-04T17:50:33Z</dcterms:created>
  <dcterms:modified xsi:type="dcterms:W3CDTF">2025-01-30T19:32:57Z</dcterms:modified>
</cp:coreProperties>
</file>